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W1QiHxP4Mtuebc78lCqcsh1wq9wbLga6\USDA(OIM-SLS)\USDA Coop\Training\USDA_2021\Module 5\R Stuff\"/>
    </mc:Choice>
  </mc:AlternateContent>
  <xr:revisionPtr revIDLastSave="0" documentId="8_{6234A34D-92FA-4F82-BF27-DCCB6302B0B0}" xr6:coauthVersionLast="36" xr6:coauthVersionMax="36" xr10:uidLastSave="{00000000-0000-0000-0000-000000000000}"/>
  <bookViews>
    <workbookView xWindow="0" yWindow="0" windowWidth="28800" windowHeight="12870" tabRatio="795" firstSheet="2" activeTab="1"/>
  </bookViews>
  <sheets>
    <sheet name="CBTJulyCorn" sheetId="3" r:id="rId1"/>
    <sheet name="Annual Data" sheetId="2" r:id="rId2"/>
    <sheet name="Annual Raw Data" sheetId="1" r:id="rId3"/>
    <sheet name="CornProduction" sheetId="28" r:id="rId4"/>
    <sheet name="CornProdLowYield" sheetId="34" r:id="rId5"/>
    <sheet name="CornProdHighYield" sheetId="35" r:id="rId6"/>
    <sheet name="Food&amp;AlchoholUsage" sheetId="27" r:id="rId7"/>
    <sheet name="EndStocks%" sheetId="22" r:id="rId8"/>
    <sheet name="USCornYield" sheetId="16" r:id="rId9"/>
    <sheet name="USCornAcres" sheetId="17" r:id="rId10"/>
    <sheet name="USTotalCornSupply" sheetId="18" r:id="rId11"/>
    <sheet name="CornUsage" sheetId="19" r:id="rId12"/>
    <sheet name="USFeedUsage" sheetId="20" r:id="rId13"/>
    <sheet name="EndStocksvsCornPrice" sheetId="23" r:id="rId14"/>
    <sheet name="USCornExports" sheetId="24" r:id="rId15"/>
    <sheet name="USCornPrice" sheetId="25" r:id="rId16"/>
    <sheet name="FeedUsevsCornPxyscatter" sheetId="26" r:id="rId17"/>
    <sheet name="Ending Stocks" sheetId="33" r:id="rId18"/>
    <sheet name="Food&amp;AlchoholUsage%Prod" sheetId="30" r:id="rId19"/>
    <sheet name="CornUsedforEthanol_&amp;_Feed" sheetId="38" r:id="rId20"/>
    <sheet name="CornUsedforEthanol" sheetId="31" r:id="rId21"/>
    <sheet name="CornUsedforEthanol_% of Prod." sheetId="37" r:id="rId22"/>
    <sheet name="FeedUsevsCornPrice" sheetId="21" r:id="rId23"/>
  </sheets>
  <definedNames>
    <definedName name="_Regression_Out" hidden="1">'Annual Data'!$Y$119</definedName>
    <definedName name="_Regression_X" hidden="1">'Annual Data'!$Y$55:$Y$76</definedName>
    <definedName name="_Regression_Y" hidden="1">'Annual Data'!$O$55:$O$76</definedName>
    <definedName name="ACwvu.Corn._.Balance._.Sheets." localSheetId="2" hidden="1">'Annual Raw Data'!$X$2</definedName>
    <definedName name="_xlnm.Print_Area" localSheetId="2">'Annual Raw Data'!$C$8:$AC$46</definedName>
    <definedName name="_xlnm.Print_Titles" localSheetId="2">'Annual Raw Data'!$B:$B,'Annual Raw Data'!$3:$7</definedName>
    <definedName name="Swvu.Corn._.Balance._.Sheets." localSheetId="2" hidden="1">'Annual Raw Data'!$X$2</definedName>
    <definedName name="wrn.Corn._.Balance._.Sheets." localSheetId="20" hidden="1">{"Corn Balance Sheets",#N/A,FALSE,"Annual Raw Data"}</definedName>
    <definedName name="wrn.Corn._.Balance._.Sheets." localSheetId="21" hidden="1">{"Corn Balance Sheets",#N/A,FALSE,"Annual Raw Data"}</definedName>
    <definedName name="wrn.Corn._.Balance._.Sheets." localSheetId="19" hidden="1">{"Corn Balance Sheets",#N/A,FALSE,"Annual Raw Data"}</definedName>
    <definedName name="wrn.Corn._.Balance._.Sheets." localSheetId="17" hidden="1">{"Corn Balance Sheets",#N/A,FALSE,"Annual Raw Data"}</definedName>
    <definedName name="wrn.Corn._.Balance._.Sheets." localSheetId="18" hidden="1">{"Corn Balance Sheets",#N/A,FALSE,"Annual Raw Data"}</definedName>
    <definedName name="wrn.Corn._.Balance._.Sheets." hidden="1">{"Corn Balance Sheets",#N/A,FALSE,"Annual Raw Data"}</definedName>
    <definedName name="wvu.Corn._.Balance._.Sheets." localSheetId="2" hidden="1">{TRUE,TRUE,1,1,640,363,FALSE,TRUE,TRUE,TRUE,0,1,2,1,8,1,7,4,TRUE,TRUE,3,TRUE,1,TRUE,100,"Swvu.Corn._.Balance._.Sheets.","ACwvu.Corn._.Balance._.Sheets.",#N/A,FALSE,FALSE,0.75,0.75,1,1,2,"","",FALSE,FALSE,FALSE,TRUE,1,#N/A,2,1,"=R8C2:R38C27","=C1,R3:R7",#N/A,#N/A,FALSE,FALSE,FALSE,#N/A,-4,-4,FALSE,FALSE,TRUE,TRUE,TRUE}</definedName>
    <definedName name="Z_229BC980_8CB2_11D5_8DDE_9BD9C45A2C7F_.wvu.PrintArea" localSheetId="2" hidden="1">'Annual Raw Data'!$C$8:$AB$46</definedName>
    <definedName name="Z_229BC980_8CB2_11D5_8DDE_9BD9C45A2C7F_.wvu.PrintTitles" localSheetId="2" hidden="1">'Annual Raw Data'!$B:$B,'Annual Raw Data'!$3:$7</definedName>
  </definedNames>
  <calcPr calcId="191029" fullCalcOnLoad="1"/>
  <customWorkbookViews>
    <customWorkbookView name="Corn Balance Sheets (Annual Raw Data)" guid="{229BC980-8CB2-11D5-8DDE-9BD9C45A2C7F}" maximized="1" xWindow="5" yWindow="21" windowWidth="629" windowHeight="336" tabRatio="599" activeSheetId="1"/>
  </customWorkbookViews>
</workbook>
</file>

<file path=xl/calcChain.xml><?xml version="1.0" encoding="utf-8"?>
<calcChain xmlns="http://schemas.openxmlformats.org/spreadsheetml/2006/main">
  <c r="AY17" i="1" l="1"/>
  <c r="BZ102" i="2"/>
  <c r="AP102" i="2"/>
  <c r="AY26" i="1"/>
  <c r="P103" i="2" s="1"/>
  <c r="AY23" i="1"/>
  <c r="AY13" i="1"/>
  <c r="I103" i="2" s="1"/>
  <c r="AY11" i="1"/>
  <c r="Y103" i="2"/>
  <c r="AA103" i="2" s="1"/>
  <c r="W103" i="2"/>
  <c r="BF103" i="2" s="1"/>
  <c r="V103" i="2"/>
  <c r="CO103" i="2" s="1"/>
  <c r="U103" i="2"/>
  <c r="T103" i="2"/>
  <c r="S103" i="2"/>
  <c r="BB103" i="2" s="1"/>
  <c r="BC103" i="2" s="1"/>
  <c r="R103" i="2"/>
  <c r="CK103" i="2"/>
  <c r="Q103" i="2"/>
  <c r="CJ103" i="2" s="1"/>
  <c r="O103" i="2"/>
  <c r="AX103" i="2"/>
  <c r="N103" i="2"/>
  <c r="CG103" i="2" s="1"/>
  <c r="M103" i="2"/>
  <c r="AG103" i="2"/>
  <c r="K103" i="2"/>
  <c r="AT103" i="2" s="1"/>
  <c r="J103" i="2"/>
  <c r="CC103" i="2"/>
  <c r="H103" i="2"/>
  <c r="G103" i="2"/>
  <c r="F103" i="2"/>
  <c r="BY103" i="2"/>
  <c r="E103" i="2"/>
  <c r="BX103" i="2" s="1"/>
  <c r="CY103" i="2"/>
  <c r="CW103" i="2"/>
  <c r="CV103" i="2"/>
  <c r="CU103" i="2"/>
  <c r="CS103" i="2"/>
  <c r="CP103" i="2"/>
  <c r="CM103" i="2"/>
  <c r="CE103" i="2"/>
  <c r="BW103" i="2"/>
  <c r="BU103" i="2"/>
  <c r="BO103" i="2"/>
  <c r="BM103" i="2"/>
  <c r="BL103" i="2"/>
  <c r="BK103" i="2"/>
  <c r="BI103" i="2"/>
  <c r="AU103" i="2"/>
  <c r="AM103" i="2"/>
  <c r="AK103" i="2"/>
  <c r="AE103" i="2"/>
  <c r="BN103" i="2" s="1"/>
  <c r="CN103" i="2"/>
  <c r="AY41" i="1"/>
  <c r="X103" i="2"/>
  <c r="CQ103" i="2" s="1"/>
  <c r="AX13" i="1"/>
  <c r="AZ13" i="1" s="1"/>
  <c r="BZ101" i="2"/>
  <c r="AP101" i="2"/>
  <c r="Y102" i="2"/>
  <c r="CR102" i="2" s="1"/>
  <c r="W102" i="2"/>
  <c r="CP102" i="2" s="1"/>
  <c r="V102" i="2"/>
  <c r="U102" i="2"/>
  <c r="CN102" i="2" s="1"/>
  <c r="T102" i="2"/>
  <c r="S102" i="2"/>
  <c r="BB102" i="2" s="1"/>
  <c r="BC102" i="2" s="1"/>
  <c r="R102" i="2"/>
  <c r="BA102" i="2" s="1"/>
  <c r="Q102" i="2"/>
  <c r="CJ102" i="2" s="1"/>
  <c r="O102" i="2"/>
  <c r="CH102" i="2" s="1"/>
  <c r="N102" i="2"/>
  <c r="CG102" i="2" s="1"/>
  <c r="M102" i="2"/>
  <c r="AV102" i="2" s="1"/>
  <c r="K102" i="2"/>
  <c r="AT102" i="2" s="1"/>
  <c r="J102" i="2"/>
  <c r="I102" i="2"/>
  <c r="CB102" i="2" s="1"/>
  <c r="H102" i="2"/>
  <c r="G102" i="2"/>
  <c r="F102" i="2"/>
  <c r="BY102" i="2" s="1"/>
  <c r="CA102" i="2" s="1"/>
  <c r="E102" i="2"/>
  <c r="BX102" i="2"/>
  <c r="CY102" i="2"/>
  <c r="CW102" i="2"/>
  <c r="CV102" i="2"/>
  <c r="CU102" i="2"/>
  <c r="CS102" i="2"/>
  <c r="CM102" i="2"/>
  <c r="CL102" i="2"/>
  <c r="CE102" i="2"/>
  <c r="BW102" i="2"/>
  <c r="BU102" i="2"/>
  <c r="BO102" i="2"/>
  <c r="BM102" i="2"/>
  <c r="BL102" i="2"/>
  <c r="BK102" i="2"/>
  <c r="BI102" i="2"/>
  <c r="BF102" i="2"/>
  <c r="AU102" i="2"/>
  <c r="AM102" i="2"/>
  <c r="AK102" i="2"/>
  <c r="AE102" i="2"/>
  <c r="BN102" i="2" s="1"/>
  <c r="AX41" i="1"/>
  <c r="X102" i="2" s="1"/>
  <c r="AX17" i="1"/>
  <c r="AZ17" i="1"/>
  <c r="BA17" i="1" s="1"/>
  <c r="AZ31" i="1"/>
  <c r="BA31" i="1" s="1"/>
  <c r="AZ29" i="1"/>
  <c r="BA29" i="1" s="1"/>
  <c r="AZ25" i="1"/>
  <c r="BA25" i="1"/>
  <c r="AZ22" i="1"/>
  <c r="AZ21" i="1"/>
  <c r="BA21" i="1" s="1"/>
  <c r="AZ14" i="1"/>
  <c r="BA14" i="1" s="1"/>
  <c r="AZ9" i="1"/>
  <c r="BA9" i="1" s="1"/>
  <c r="AZ8" i="1"/>
  <c r="BA8" i="1" s="1"/>
  <c r="AX26" i="1"/>
  <c r="AZ26" i="1" s="1"/>
  <c r="BA26" i="1" s="1"/>
  <c r="AX23" i="1"/>
  <c r="AZ23" i="1" s="1"/>
  <c r="BA23" i="1" s="1"/>
  <c r="AX11" i="1"/>
  <c r="I101" i="2"/>
  <c r="P101" i="2"/>
  <c r="BZ100" i="2"/>
  <c r="AP100" i="2"/>
  <c r="Y101" i="2"/>
  <c r="CR101" i="2" s="1"/>
  <c r="W101" i="2"/>
  <c r="V101" i="2"/>
  <c r="BE101" i="2" s="1"/>
  <c r="U101" i="2"/>
  <c r="CN101" i="2" s="1"/>
  <c r="T101" i="2"/>
  <c r="S101" i="2"/>
  <c r="BB101" i="2" s="1"/>
  <c r="BC101" i="2" s="1"/>
  <c r="Q101" i="2"/>
  <c r="CJ101" i="2" s="1"/>
  <c r="O101" i="2"/>
  <c r="AX101" i="2" s="1"/>
  <c r="N101" i="2"/>
  <c r="AW101" i="2" s="1"/>
  <c r="M101" i="2"/>
  <c r="AV101" i="2" s="1"/>
  <c r="K101" i="2"/>
  <c r="AT101" i="2" s="1"/>
  <c r="J101" i="2"/>
  <c r="H101" i="2"/>
  <c r="G101" i="2"/>
  <c r="F101" i="2"/>
  <c r="BY101" i="2" s="1"/>
  <c r="CA101" i="2" s="1"/>
  <c r="E101" i="2"/>
  <c r="BX101" i="2" s="1"/>
  <c r="CY101" i="2"/>
  <c r="CW101" i="2"/>
  <c r="CV101" i="2"/>
  <c r="CU101" i="2"/>
  <c r="CS101" i="2"/>
  <c r="CL101" i="2"/>
  <c r="CE101" i="2"/>
  <c r="BW101" i="2"/>
  <c r="BU101" i="2"/>
  <c r="BO101" i="2"/>
  <c r="BM101" i="2"/>
  <c r="BL101" i="2"/>
  <c r="BK101" i="2"/>
  <c r="BI101" i="2"/>
  <c r="AU101" i="2"/>
  <c r="AM101" i="2"/>
  <c r="AK101" i="2"/>
  <c r="AE101" i="2"/>
  <c r="BN101" i="2"/>
  <c r="AW23" i="1"/>
  <c r="AQ23" i="1"/>
  <c r="AR23" i="1"/>
  <c r="AS23" i="1"/>
  <c r="AT23" i="1"/>
  <c r="AU23" i="1"/>
  <c r="AV23" i="1"/>
  <c r="AW17" i="1"/>
  <c r="AW11" i="1"/>
  <c r="BA22" i="1"/>
  <c r="AV13" i="1"/>
  <c r="BZ99" i="2"/>
  <c r="S100" i="2"/>
  <c r="BB100" i="2"/>
  <c r="BC100" i="2" s="1"/>
  <c r="S99" i="2"/>
  <c r="BB99" i="2" s="1"/>
  <c r="BC99" i="2" s="1"/>
  <c r="AT31" i="1"/>
  <c r="R98" i="2" s="1"/>
  <c r="BA98" i="2" s="1"/>
  <c r="AP99" i="2"/>
  <c r="Y100" i="2"/>
  <c r="BH100" i="2" s="1"/>
  <c r="AV26" i="1"/>
  <c r="P100" i="2"/>
  <c r="W100" i="2"/>
  <c r="BF100" i="2" s="1"/>
  <c r="V100" i="2"/>
  <c r="U100" i="2"/>
  <c r="BD100" i="2" s="1"/>
  <c r="T100" i="2"/>
  <c r="Q100" i="2"/>
  <c r="CJ100" i="2" s="1"/>
  <c r="O100" i="2"/>
  <c r="N100" i="2"/>
  <c r="M100" i="2"/>
  <c r="K100" i="2"/>
  <c r="AT100" i="2"/>
  <c r="J100" i="2"/>
  <c r="I100" i="2"/>
  <c r="CB100" i="2" s="1"/>
  <c r="H100" i="2"/>
  <c r="G100" i="2"/>
  <c r="F100" i="2"/>
  <c r="E100" i="2"/>
  <c r="BX100" i="2"/>
  <c r="CY100" i="2"/>
  <c r="AE100" i="2"/>
  <c r="CX100" i="2" s="1"/>
  <c r="CW100" i="2"/>
  <c r="CV100" i="2"/>
  <c r="CU100" i="2"/>
  <c r="CS100" i="2"/>
  <c r="CP100" i="2"/>
  <c r="CM100" i="2"/>
  <c r="CL100" i="2"/>
  <c r="CE100" i="2"/>
  <c r="BW100" i="2"/>
  <c r="BU100" i="2"/>
  <c r="BO100" i="2"/>
  <c r="BN100" i="2"/>
  <c r="BM100" i="2"/>
  <c r="BL100" i="2"/>
  <c r="BK100" i="2"/>
  <c r="BI100" i="2"/>
  <c r="AU100" i="2"/>
  <c r="AM100" i="2"/>
  <c r="AK100" i="2"/>
  <c r="AV17" i="1"/>
  <c r="AV11" i="1"/>
  <c r="B3" i="1"/>
  <c r="C10" i="1"/>
  <c r="D10" i="1"/>
  <c r="G56" i="2" s="1"/>
  <c r="AP56" i="2" s="1"/>
  <c r="E10" i="1"/>
  <c r="F10" i="1"/>
  <c r="G10" i="1"/>
  <c r="H10" i="1"/>
  <c r="I10" i="1"/>
  <c r="G61" i="2" s="1"/>
  <c r="J10" i="1"/>
  <c r="G62" i="2" s="1"/>
  <c r="K10" i="1"/>
  <c r="G63" i="2" s="1"/>
  <c r="L10" i="1"/>
  <c r="G64" i="2" s="1"/>
  <c r="M10" i="1"/>
  <c r="N10" i="1"/>
  <c r="G66" i="2" s="1"/>
  <c r="AP66" i="2" s="1"/>
  <c r="O10" i="1"/>
  <c r="P10" i="1"/>
  <c r="Q10" i="1"/>
  <c r="R10" i="1"/>
  <c r="G70" i="2" s="1"/>
  <c r="S10" i="1"/>
  <c r="T10" i="1"/>
  <c r="G72" i="2"/>
  <c r="U10" i="1"/>
  <c r="G73" i="2" s="1"/>
  <c r="V10" i="1"/>
  <c r="G74" i="2" s="1"/>
  <c r="W10" i="1"/>
  <c r="G75" i="2" s="1"/>
  <c r="X10" i="1"/>
  <c r="Y10" i="1"/>
  <c r="Z10" i="1"/>
  <c r="G78" i="2" s="1"/>
  <c r="AA10" i="1"/>
  <c r="G79" i="2" s="1"/>
  <c r="AB10" i="1"/>
  <c r="AC10" i="1"/>
  <c r="AD10" i="1"/>
  <c r="G82" i="2"/>
  <c r="AE10" i="1"/>
  <c r="AF10" i="1"/>
  <c r="AF17" i="1"/>
  <c r="AG10" i="1"/>
  <c r="G85" i="2" s="1"/>
  <c r="AP85" i="2" s="1"/>
  <c r="AH10" i="1"/>
  <c r="AI10" i="1"/>
  <c r="BA10" i="1" s="1"/>
  <c r="BZ103" i="2" s="1"/>
  <c r="AJ10" i="1"/>
  <c r="AK10" i="1"/>
  <c r="AL10" i="1"/>
  <c r="AL17" i="1" s="1"/>
  <c r="AM10" i="1"/>
  <c r="G91" i="2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P12" i="1"/>
  <c r="AQ12" i="1"/>
  <c r="AR12" i="1"/>
  <c r="AT12" i="1"/>
  <c r="AT15" i="1"/>
  <c r="AN13" i="1"/>
  <c r="AN15" i="1" s="1"/>
  <c r="AS13" i="1"/>
  <c r="I97" i="2" s="1"/>
  <c r="AR97" i="2" s="1"/>
  <c r="CT14" i="1"/>
  <c r="CV14" i="1"/>
  <c r="C15" i="1"/>
  <c r="K55" i="2" s="1"/>
  <c r="CD55" i="2" s="1"/>
  <c r="D15" i="1"/>
  <c r="K56" i="2" s="1"/>
  <c r="E15" i="1"/>
  <c r="K57" i="2"/>
  <c r="F15" i="1"/>
  <c r="G15" i="1"/>
  <c r="H15" i="1"/>
  <c r="I15" i="1"/>
  <c r="J15" i="1"/>
  <c r="K15" i="1"/>
  <c r="L15" i="1"/>
  <c r="M15" i="1"/>
  <c r="K65" i="2" s="1"/>
  <c r="AT65" i="2" s="1"/>
  <c r="N15" i="1"/>
  <c r="O15" i="1"/>
  <c r="K67" i="2" s="1"/>
  <c r="P15" i="1"/>
  <c r="K68" i="2" s="1"/>
  <c r="Q15" i="1"/>
  <c r="R15" i="1"/>
  <c r="S15" i="1"/>
  <c r="T15" i="1"/>
  <c r="U15" i="1"/>
  <c r="K73" i="2" s="1"/>
  <c r="V15" i="1"/>
  <c r="W15" i="1"/>
  <c r="X15" i="1"/>
  <c r="K76" i="2"/>
  <c r="AT76" i="2" s="1"/>
  <c r="Z15" i="1"/>
  <c r="AF15" i="1"/>
  <c r="K84" i="2" s="1"/>
  <c r="AT84" i="2" s="1"/>
  <c r="AG15" i="1"/>
  <c r="AH15" i="1"/>
  <c r="AI15" i="1"/>
  <c r="AJ15" i="1"/>
  <c r="AM15" i="1"/>
  <c r="CT15" i="1"/>
  <c r="CV15" i="1"/>
  <c r="CT16" i="1"/>
  <c r="CV16" i="1"/>
  <c r="AG17" i="1"/>
  <c r="AI17" i="1"/>
  <c r="AM17" i="1"/>
  <c r="AN17" i="1"/>
  <c r="AO17" i="1"/>
  <c r="AP17" i="1"/>
  <c r="AQ17" i="1"/>
  <c r="AR17" i="1"/>
  <c r="AS17" i="1"/>
  <c r="AT17" i="1"/>
  <c r="AU17" i="1"/>
  <c r="CT17" i="1"/>
  <c r="CV17" i="1"/>
  <c r="CT18" i="1"/>
  <c r="CV18" i="1"/>
  <c r="CT19" i="1"/>
  <c r="CV19" i="1"/>
  <c r="CT20" i="1"/>
  <c r="CV20" i="1"/>
  <c r="AF21" i="1"/>
  <c r="CT21" i="1"/>
  <c r="CV21" i="1"/>
  <c r="CT22" i="1"/>
  <c r="CV22" i="1"/>
  <c r="AG23" i="1"/>
  <c r="AH23" i="1"/>
  <c r="AI23" i="1"/>
  <c r="AJ23" i="1"/>
  <c r="AK23" i="1"/>
  <c r="AL23" i="1"/>
  <c r="AM23" i="1"/>
  <c r="AN23" i="1"/>
  <c r="AO23" i="1"/>
  <c r="AP23" i="1"/>
  <c r="CT23" i="1"/>
  <c r="CV23" i="1"/>
  <c r="CT24" i="1"/>
  <c r="CV24" i="1"/>
  <c r="CT25" i="1"/>
  <c r="CV25" i="1"/>
  <c r="C26" i="1"/>
  <c r="D26" i="1"/>
  <c r="D31" i="1" s="1"/>
  <c r="E26" i="1"/>
  <c r="F26" i="1"/>
  <c r="F31" i="1"/>
  <c r="R58" i="2" s="1"/>
  <c r="G26" i="1"/>
  <c r="P59" i="2"/>
  <c r="H26" i="1"/>
  <c r="I26" i="1"/>
  <c r="J26" i="1"/>
  <c r="J31" i="1" s="1"/>
  <c r="K26" i="1"/>
  <c r="L26" i="1"/>
  <c r="M26" i="1"/>
  <c r="N26" i="1"/>
  <c r="P66" i="2" s="1"/>
  <c r="O26" i="1"/>
  <c r="P26" i="1"/>
  <c r="P31" i="1" s="1"/>
  <c r="R68" i="2" s="1"/>
  <c r="Q26" i="1"/>
  <c r="Q31" i="1" s="1"/>
  <c r="R69" i="2" s="1"/>
  <c r="BA69" i="2" s="1"/>
  <c r="R26" i="1"/>
  <c r="P70" i="2" s="1"/>
  <c r="S26" i="1"/>
  <c r="S31" i="1"/>
  <c r="R71" i="2" s="1"/>
  <c r="CK71" i="2" s="1"/>
  <c r="T26" i="1"/>
  <c r="T31" i="1" s="1"/>
  <c r="U26" i="1"/>
  <c r="V26" i="1"/>
  <c r="V31" i="1" s="1"/>
  <c r="R74" i="2" s="1"/>
  <c r="BA74" i="2" s="1"/>
  <c r="W26" i="1"/>
  <c r="W31" i="1" s="1"/>
  <c r="X26" i="1"/>
  <c r="X31" i="1" s="1"/>
  <c r="X34" i="1" s="1"/>
  <c r="X41" i="1" s="1"/>
  <c r="X76" i="2" s="1"/>
  <c r="CQ76" i="2" s="1"/>
  <c r="Y26" i="1"/>
  <c r="Y31" i="1" s="1"/>
  <c r="R77" i="2" s="1"/>
  <c r="Z26" i="1"/>
  <c r="AA26" i="1"/>
  <c r="AA31" i="1" s="1"/>
  <c r="R79" i="2" s="1"/>
  <c r="BA79" i="2" s="1"/>
  <c r="AB26" i="1"/>
  <c r="AB31" i="1" s="1"/>
  <c r="R80" i="2" s="1"/>
  <c r="AC26" i="1"/>
  <c r="AD26" i="1"/>
  <c r="AD31" i="1" s="1"/>
  <c r="R82" i="2" s="1"/>
  <c r="BA82" i="2" s="1"/>
  <c r="AE26" i="1"/>
  <c r="AE31" i="1"/>
  <c r="R83" i="2" s="1"/>
  <c r="AG26" i="1"/>
  <c r="AG31" i="1" s="1"/>
  <c r="AH26" i="1"/>
  <c r="P86" i="2"/>
  <c r="AI26" i="1"/>
  <c r="AI31" i="1" s="1"/>
  <c r="R87" i="2" s="1"/>
  <c r="BA87" i="2" s="1"/>
  <c r="AJ26" i="1"/>
  <c r="AK26" i="1"/>
  <c r="AK31" i="1" s="1"/>
  <c r="R89" i="2" s="1"/>
  <c r="AL26" i="1"/>
  <c r="AL31" i="1" s="1"/>
  <c r="AM26" i="1"/>
  <c r="AN26" i="1"/>
  <c r="AO26" i="1"/>
  <c r="AO31" i="1" s="1"/>
  <c r="R93" i="2" s="1"/>
  <c r="BA93" i="2" s="1"/>
  <c r="AP26" i="1"/>
  <c r="AP31" i="1"/>
  <c r="AQ26" i="1"/>
  <c r="AQ31" i="1" s="1"/>
  <c r="R95" i="2" s="1"/>
  <c r="AR26" i="1"/>
  <c r="AR31" i="1"/>
  <c r="CT26" i="1"/>
  <c r="CV26" i="1"/>
  <c r="AJ27" i="1"/>
  <c r="AK27" i="1"/>
  <c r="AL27" i="1"/>
  <c r="CT27" i="1"/>
  <c r="CV27" i="1"/>
  <c r="CT28" i="1"/>
  <c r="CV28" i="1"/>
  <c r="CT29" i="1"/>
  <c r="CV29" i="1"/>
  <c r="AL30" i="1"/>
  <c r="CT30" i="1"/>
  <c r="CV30" i="1"/>
  <c r="H31" i="1"/>
  <c r="M31" i="1"/>
  <c r="R65" i="2" s="1"/>
  <c r="CK65" i="2" s="1"/>
  <c r="U31" i="1"/>
  <c r="AC31" i="1"/>
  <c r="AN31" i="1"/>
  <c r="AS31" i="1"/>
  <c r="CT31" i="1"/>
  <c r="CV31" i="1"/>
  <c r="CT32" i="1"/>
  <c r="CV32" i="1"/>
  <c r="CT33" i="1"/>
  <c r="CV33" i="1"/>
  <c r="AH34" i="1"/>
  <c r="CT34" i="1"/>
  <c r="CV34" i="1"/>
  <c r="AH35" i="1"/>
  <c r="CT35" i="1"/>
  <c r="CV35" i="1"/>
  <c r="AM36" i="1"/>
  <c r="AR36" i="1"/>
  <c r="CT36" i="1"/>
  <c r="CV36" i="1"/>
  <c r="CT37" i="1"/>
  <c r="CV37" i="1"/>
  <c r="CV38" i="1"/>
  <c r="CV39" i="1"/>
  <c r="CV40" i="1"/>
  <c r="AU41" i="1"/>
  <c r="X99" i="2" s="1"/>
  <c r="BG99" i="2" s="1"/>
  <c r="CV41" i="1"/>
  <c r="CV42" i="1"/>
  <c r="AD43" i="1"/>
  <c r="CV43" i="1"/>
  <c r="CV44" i="1"/>
  <c r="C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CV46" i="1"/>
  <c r="CV47" i="1"/>
  <c r="CV48" i="1"/>
  <c r="CV49" i="1"/>
  <c r="CV50" i="1"/>
  <c r="CV51" i="1"/>
  <c r="CV52" i="1"/>
  <c r="CV53" i="1"/>
  <c r="CV54" i="1"/>
  <c r="CV55" i="1"/>
  <c r="CV56" i="1"/>
  <c r="R57" i="1"/>
  <c r="T57" i="1"/>
  <c r="V58" i="1" s="1"/>
  <c r="CV57" i="1"/>
  <c r="R58" i="1"/>
  <c r="T58" i="1"/>
  <c r="V59" i="1" s="1"/>
  <c r="CT58" i="1"/>
  <c r="CV58" i="1"/>
  <c r="R59" i="1"/>
  <c r="T59" i="1"/>
  <c r="V60" i="1" s="1"/>
  <c r="R60" i="1"/>
  <c r="T60" i="1"/>
  <c r="V61" i="1" s="1"/>
  <c r="R61" i="1"/>
  <c r="T61" i="1"/>
  <c r="R62" i="1"/>
  <c r="T62" i="1"/>
  <c r="V63" i="1" s="1"/>
  <c r="V62" i="1"/>
  <c r="R63" i="1"/>
  <c r="T63" i="1"/>
  <c r="R64" i="1"/>
  <c r="T64" i="1"/>
  <c r="V64" i="1"/>
  <c r="R65" i="1"/>
  <c r="T65" i="1"/>
  <c r="V66" i="1" s="1"/>
  <c r="V65" i="1"/>
  <c r="R66" i="1"/>
  <c r="T66" i="1"/>
  <c r="R67" i="1"/>
  <c r="T67" i="1"/>
  <c r="V68" i="1" s="1"/>
  <c r="V67" i="1"/>
  <c r="R68" i="1"/>
  <c r="T68" i="1"/>
  <c r="V69" i="1" s="1"/>
  <c r="R69" i="1"/>
  <c r="T69" i="1"/>
  <c r="R70" i="1"/>
  <c r="T70" i="1"/>
  <c r="V71" i="1" s="1"/>
  <c r="V70" i="1"/>
  <c r="R71" i="1"/>
  <c r="T71" i="1"/>
  <c r="R72" i="1"/>
  <c r="T72" i="1"/>
  <c r="V72" i="1"/>
  <c r="R73" i="1"/>
  <c r="S73" i="1"/>
  <c r="T73" i="1"/>
  <c r="V74" i="1" s="1"/>
  <c r="V73" i="1"/>
  <c r="R74" i="1"/>
  <c r="S74" i="1"/>
  <c r="T74" i="1"/>
  <c r="R75" i="1"/>
  <c r="S75" i="1"/>
  <c r="T75" i="1"/>
  <c r="V76" i="1" s="1"/>
  <c r="V75" i="1"/>
  <c r="R76" i="1"/>
  <c r="S76" i="1"/>
  <c r="T76" i="1"/>
  <c r="R77" i="1"/>
  <c r="S77" i="1"/>
  <c r="T77" i="1"/>
  <c r="V78" i="1" s="1"/>
  <c r="V77" i="1"/>
  <c r="R78" i="1"/>
  <c r="S78" i="1"/>
  <c r="T78" i="1"/>
  <c r="R79" i="1"/>
  <c r="S79" i="1"/>
  <c r="T79" i="1"/>
  <c r="V80" i="1" s="1"/>
  <c r="V79" i="1"/>
  <c r="R80" i="1"/>
  <c r="S80" i="1"/>
  <c r="T80" i="1"/>
  <c r="R81" i="1"/>
  <c r="S81" i="1"/>
  <c r="T81" i="1"/>
  <c r="V82" i="1" s="1"/>
  <c r="V81" i="1"/>
  <c r="R82" i="1"/>
  <c r="S82" i="1"/>
  <c r="T82" i="1"/>
  <c r="U85" i="1"/>
  <c r="T86" i="1"/>
  <c r="U86" i="1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C11" i="2"/>
  <c r="AK11" i="2"/>
  <c r="AL11" i="2"/>
  <c r="AM11" i="2"/>
  <c r="AN11" i="2"/>
  <c r="AO11" i="2"/>
  <c r="AP11" i="2"/>
  <c r="BH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B12" i="2"/>
  <c r="D12" i="2"/>
  <c r="C12" i="2" s="1"/>
  <c r="AM12" i="2"/>
  <c r="AN12" i="2"/>
  <c r="AO12" i="2"/>
  <c r="AP12" i="2"/>
  <c r="BH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AN13" i="2"/>
  <c r="AO13" i="2"/>
  <c r="AP13" i="2"/>
  <c r="BH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AN14" i="2"/>
  <c r="AO14" i="2"/>
  <c r="AP14" i="2"/>
  <c r="BH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AN15" i="2"/>
  <c r="AO15" i="2"/>
  <c r="AP15" i="2"/>
  <c r="BH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AN16" i="2"/>
  <c r="AO16" i="2"/>
  <c r="AP16" i="2"/>
  <c r="BH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AN17" i="2"/>
  <c r="AO17" i="2"/>
  <c r="AP17" i="2"/>
  <c r="BH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AN18" i="2"/>
  <c r="AO18" i="2"/>
  <c r="AP18" i="2"/>
  <c r="BH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AN19" i="2"/>
  <c r="AO19" i="2"/>
  <c r="AP19" i="2"/>
  <c r="BH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AN20" i="2"/>
  <c r="AO20" i="2"/>
  <c r="AP20" i="2"/>
  <c r="BH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AN21" i="2"/>
  <c r="AO21" i="2"/>
  <c r="AP21" i="2"/>
  <c r="BH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AN22" i="2"/>
  <c r="AO22" i="2"/>
  <c r="AP22" i="2"/>
  <c r="BH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AN23" i="2"/>
  <c r="AO23" i="2"/>
  <c r="AP23" i="2"/>
  <c r="BH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AN24" i="2"/>
  <c r="AO24" i="2"/>
  <c r="AP24" i="2"/>
  <c r="BH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AN25" i="2"/>
  <c r="AO25" i="2"/>
  <c r="AP25" i="2"/>
  <c r="BH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AN26" i="2"/>
  <c r="AO26" i="2"/>
  <c r="AP26" i="2"/>
  <c r="BH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AN27" i="2"/>
  <c r="AO27" i="2"/>
  <c r="AP27" i="2"/>
  <c r="BH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AN28" i="2"/>
  <c r="AO28" i="2"/>
  <c r="AP28" i="2"/>
  <c r="BH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AN29" i="2"/>
  <c r="AO29" i="2"/>
  <c r="AP29" i="2"/>
  <c r="BH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AN30" i="2"/>
  <c r="AO30" i="2"/>
  <c r="AP30" i="2"/>
  <c r="BH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AN31" i="2"/>
  <c r="AO31" i="2"/>
  <c r="AP31" i="2"/>
  <c r="BH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AN32" i="2"/>
  <c r="AO32" i="2"/>
  <c r="AP32" i="2"/>
  <c r="BH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AN33" i="2"/>
  <c r="AO33" i="2"/>
  <c r="AP33" i="2"/>
  <c r="BH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AN34" i="2"/>
  <c r="AO34" i="2"/>
  <c r="AP34" i="2"/>
  <c r="BH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AN35" i="2"/>
  <c r="AO35" i="2"/>
  <c r="AP35" i="2"/>
  <c r="BH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AN36" i="2"/>
  <c r="AO36" i="2"/>
  <c r="AP36" i="2"/>
  <c r="BH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AN37" i="2"/>
  <c r="AO37" i="2"/>
  <c r="AP37" i="2"/>
  <c r="BH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AN38" i="2"/>
  <c r="AO38" i="2"/>
  <c r="AP38" i="2"/>
  <c r="BH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AN39" i="2"/>
  <c r="AO39" i="2"/>
  <c r="AP39" i="2"/>
  <c r="BH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AN40" i="2"/>
  <c r="AO40" i="2"/>
  <c r="AP40" i="2"/>
  <c r="BH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AN41" i="2"/>
  <c r="AO41" i="2"/>
  <c r="AP41" i="2"/>
  <c r="BH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AN42" i="2"/>
  <c r="AO42" i="2"/>
  <c r="AP42" i="2"/>
  <c r="BH42" i="2"/>
  <c r="BO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AN43" i="2"/>
  <c r="AO43" i="2"/>
  <c r="AP43" i="2"/>
  <c r="BH43" i="2"/>
  <c r="BO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AN44" i="2"/>
  <c r="AO44" i="2"/>
  <c r="AP44" i="2"/>
  <c r="BH44" i="2"/>
  <c r="BO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AN45" i="2"/>
  <c r="AO45" i="2"/>
  <c r="AP45" i="2"/>
  <c r="BH45" i="2"/>
  <c r="BO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AN46" i="2"/>
  <c r="AO46" i="2"/>
  <c r="AP46" i="2"/>
  <c r="BH46" i="2"/>
  <c r="BO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AN47" i="2"/>
  <c r="AO47" i="2"/>
  <c r="AP47" i="2"/>
  <c r="BH47" i="2"/>
  <c r="BO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AN48" i="2"/>
  <c r="AO48" i="2"/>
  <c r="AP48" i="2"/>
  <c r="BH48" i="2"/>
  <c r="BO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AN49" i="2"/>
  <c r="AO49" i="2"/>
  <c r="AP49" i="2"/>
  <c r="BH49" i="2"/>
  <c r="BO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AN50" i="2"/>
  <c r="AO50" i="2"/>
  <c r="AP50" i="2"/>
  <c r="BH50" i="2"/>
  <c r="BO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AN51" i="2"/>
  <c r="AO51" i="2"/>
  <c r="AP51" i="2"/>
  <c r="BH51" i="2"/>
  <c r="BO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AN52" i="2"/>
  <c r="AO52" i="2"/>
  <c r="AP52" i="2"/>
  <c r="BH52" i="2"/>
  <c r="BO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AN53" i="2"/>
  <c r="AO53" i="2"/>
  <c r="AP53" i="2"/>
  <c r="BH53" i="2"/>
  <c r="BO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AN54" i="2"/>
  <c r="AO54" i="2"/>
  <c r="AP54" i="2"/>
  <c r="BH54" i="2"/>
  <c r="BO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C55" i="2"/>
  <c r="AL55" i="2" s="1"/>
  <c r="G55" i="2"/>
  <c r="AP55" i="2"/>
  <c r="H55" i="2"/>
  <c r="I55" i="2"/>
  <c r="J55" i="2"/>
  <c r="AS55" i="2" s="1"/>
  <c r="L55" i="2"/>
  <c r="AU55" i="2"/>
  <c r="M55" i="2"/>
  <c r="O55" i="2"/>
  <c r="AH55" i="2" s="1"/>
  <c r="Q55" i="2"/>
  <c r="U55" i="2"/>
  <c r="CN55" i="2" s="1"/>
  <c r="V55" i="2"/>
  <c r="BE55" i="2"/>
  <c r="W55" i="2"/>
  <c r="BF55" i="2" s="1"/>
  <c r="Y55" i="2"/>
  <c r="AB55" i="2"/>
  <c r="AC55" i="2"/>
  <c r="AD55" i="2"/>
  <c r="AM55" i="2"/>
  <c r="AN55" i="2"/>
  <c r="AO55" i="2"/>
  <c r="AW55" i="2"/>
  <c r="BI55" i="2"/>
  <c r="BN55" i="2"/>
  <c r="BO55" i="2"/>
  <c r="BW55" i="2"/>
  <c r="BX55" i="2"/>
  <c r="BY55" i="2"/>
  <c r="CG55" i="2"/>
  <c r="CO55" i="2"/>
  <c r="CS55" i="2"/>
  <c r="CX55" i="2"/>
  <c r="CY55" i="2"/>
  <c r="C56" i="2"/>
  <c r="H56" i="2"/>
  <c r="AQ56" i="2"/>
  <c r="I56" i="2"/>
  <c r="J56" i="2"/>
  <c r="L56" i="2"/>
  <c r="AU56" i="2"/>
  <c r="M56" i="2"/>
  <c r="AG56" i="2" s="1"/>
  <c r="CZ56" i="2" s="1"/>
  <c r="AV56" i="2"/>
  <c r="O56" i="2"/>
  <c r="AH56" i="2" s="1"/>
  <c r="Q56" i="2"/>
  <c r="U56" i="2"/>
  <c r="CN56" i="2" s="1"/>
  <c r="V56" i="2"/>
  <c r="BE56" i="2"/>
  <c r="CO56" i="2"/>
  <c r="W56" i="2"/>
  <c r="Y56" i="2"/>
  <c r="AB56" i="2"/>
  <c r="BK56" i="2"/>
  <c r="AC56" i="2"/>
  <c r="AD56" i="2"/>
  <c r="CW56" i="2"/>
  <c r="AM56" i="2"/>
  <c r="AN56" i="2"/>
  <c r="AO56" i="2"/>
  <c r="AR56" i="2"/>
  <c r="AW56" i="2"/>
  <c r="BI56" i="2"/>
  <c r="BM56" i="2"/>
  <c r="BN56" i="2"/>
  <c r="BO56" i="2"/>
  <c r="BW56" i="2"/>
  <c r="BX56" i="2"/>
  <c r="BY56" i="2"/>
  <c r="CB56" i="2"/>
  <c r="CE56" i="2"/>
  <c r="CG56" i="2"/>
  <c r="CS56" i="2"/>
  <c r="CX56" i="2"/>
  <c r="CY56" i="2"/>
  <c r="C57" i="2"/>
  <c r="H57" i="2"/>
  <c r="CA57" i="2" s="1"/>
  <c r="I57" i="2"/>
  <c r="J57" i="2"/>
  <c r="L57" i="2"/>
  <c r="M57" i="2"/>
  <c r="CF57" i="2" s="1"/>
  <c r="O57" i="2"/>
  <c r="Q57" i="2"/>
  <c r="U57" i="2"/>
  <c r="BD57" i="2" s="1"/>
  <c r="V57" i="2"/>
  <c r="W57" i="2"/>
  <c r="Y57" i="2"/>
  <c r="AB57" i="2"/>
  <c r="BK57" i="2" s="1"/>
  <c r="AC57" i="2"/>
  <c r="AD57" i="2"/>
  <c r="CW57" i="2" s="1"/>
  <c r="AM57" i="2"/>
  <c r="AN57" i="2"/>
  <c r="AO57" i="2"/>
  <c r="AW57" i="2"/>
  <c r="BI57" i="2"/>
  <c r="BN57" i="2"/>
  <c r="BO57" i="2"/>
  <c r="BW57" i="2"/>
  <c r="BX57" i="2"/>
  <c r="BY57" i="2"/>
  <c r="CG57" i="2"/>
  <c r="CS57" i="2"/>
  <c r="CU57" i="2"/>
  <c r="CX57" i="2"/>
  <c r="CY57" i="2"/>
  <c r="C58" i="2"/>
  <c r="H58" i="2"/>
  <c r="I58" i="2"/>
  <c r="CB58" i="2"/>
  <c r="J58" i="2"/>
  <c r="AS58" i="2" s="1"/>
  <c r="L58" i="2"/>
  <c r="AU58" i="2"/>
  <c r="M58" i="2"/>
  <c r="O58" i="2"/>
  <c r="CH58" i="2" s="1"/>
  <c r="P58" i="2"/>
  <c r="AY58" i="2"/>
  <c r="Q58" i="2"/>
  <c r="U58" i="2"/>
  <c r="V58" i="2"/>
  <c r="BE58" i="2"/>
  <c r="W58" i="2"/>
  <c r="BF58" i="2" s="1"/>
  <c r="Y58" i="2"/>
  <c r="AB58" i="2"/>
  <c r="AC58" i="2"/>
  <c r="AD58" i="2"/>
  <c r="AM58" i="2"/>
  <c r="AN58" i="2"/>
  <c r="AO58" i="2"/>
  <c r="AW58" i="2"/>
  <c r="BI58" i="2"/>
  <c r="BM58" i="2"/>
  <c r="BN58" i="2"/>
  <c r="BO58" i="2"/>
  <c r="BW58" i="2"/>
  <c r="BX58" i="2"/>
  <c r="BY58" i="2"/>
  <c r="CG58" i="2"/>
  <c r="CS58" i="2"/>
  <c r="CW58" i="2"/>
  <c r="CX58" i="2"/>
  <c r="CY58" i="2"/>
  <c r="C59" i="2"/>
  <c r="G59" i="2"/>
  <c r="H59" i="2"/>
  <c r="I59" i="2"/>
  <c r="J59" i="2"/>
  <c r="L59" i="2"/>
  <c r="M59" i="2"/>
  <c r="O59" i="2"/>
  <c r="AX59" i="2" s="1"/>
  <c r="Q59" i="2"/>
  <c r="CJ59" i="2"/>
  <c r="U59" i="2"/>
  <c r="BD59" i="2" s="1"/>
  <c r="V59" i="2"/>
  <c r="W59" i="2"/>
  <c r="Y59" i="2"/>
  <c r="AA59" i="2" s="1"/>
  <c r="BJ59" i="2" s="1"/>
  <c r="AB59" i="2"/>
  <c r="BK59" i="2" s="1"/>
  <c r="AC59" i="2"/>
  <c r="BL59" i="2"/>
  <c r="AD59" i="2"/>
  <c r="AM59" i="2"/>
  <c r="AN59" i="2"/>
  <c r="AO59" i="2"/>
  <c r="AW59" i="2"/>
  <c r="BI59" i="2"/>
  <c r="BN59" i="2"/>
  <c r="BO59" i="2"/>
  <c r="BW59" i="2"/>
  <c r="BX59" i="2"/>
  <c r="BY59" i="2"/>
  <c r="CG59" i="2"/>
  <c r="CS59" i="2"/>
  <c r="CV59" i="2"/>
  <c r="CX59" i="2"/>
  <c r="CY59" i="2"/>
  <c r="C60" i="2"/>
  <c r="G60" i="2"/>
  <c r="H60" i="2"/>
  <c r="AQ60" i="2" s="1"/>
  <c r="I60" i="2"/>
  <c r="CB60" i="2"/>
  <c r="J60" i="2"/>
  <c r="L60" i="2"/>
  <c r="M60" i="2"/>
  <c r="O60" i="2"/>
  <c r="P60" i="2"/>
  <c r="Q60" i="2"/>
  <c r="R60" i="2"/>
  <c r="U60" i="2"/>
  <c r="V60" i="2"/>
  <c r="W60" i="2"/>
  <c r="Y60" i="2"/>
  <c r="AB60" i="2"/>
  <c r="AC60" i="2"/>
  <c r="AD60" i="2"/>
  <c r="AL60" i="2"/>
  <c r="AM60" i="2"/>
  <c r="AN60" i="2"/>
  <c r="AO60" i="2"/>
  <c r="AW60" i="2"/>
  <c r="AX60" i="2"/>
  <c r="BI60" i="2"/>
  <c r="BN60" i="2"/>
  <c r="BO60" i="2"/>
  <c r="BV60" i="2"/>
  <c r="BW60" i="2"/>
  <c r="BX60" i="2"/>
  <c r="BY60" i="2"/>
  <c r="CG60" i="2"/>
  <c r="CS60" i="2"/>
  <c r="CX60" i="2"/>
  <c r="CY60" i="2"/>
  <c r="C61" i="2"/>
  <c r="H61" i="2"/>
  <c r="I61" i="2"/>
  <c r="AR61" i="2"/>
  <c r="J61" i="2"/>
  <c r="L61" i="2"/>
  <c r="CE61" i="2" s="1"/>
  <c r="M61" i="2"/>
  <c r="CF61" i="2"/>
  <c r="O61" i="2"/>
  <c r="AX61" i="2" s="1"/>
  <c r="Q61" i="2"/>
  <c r="U61" i="2"/>
  <c r="V61" i="2"/>
  <c r="W61" i="2"/>
  <c r="BF61" i="2" s="1"/>
  <c r="Y61" i="2"/>
  <c r="AA61" i="2"/>
  <c r="AB61" i="2"/>
  <c r="AC61" i="2"/>
  <c r="BL61" i="2"/>
  <c r="AD61" i="2"/>
  <c r="AM61" i="2"/>
  <c r="AN61" i="2"/>
  <c r="AO61" i="2"/>
  <c r="AW61" i="2"/>
  <c r="BI61" i="2"/>
  <c r="BN61" i="2"/>
  <c r="BO61" i="2"/>
  <c r="BW61" i="2"/>
  <c r="BX61" i="2"/>
  <c r="BY61" i="2"/>
  <c r="CG61" i="2"/>
  <c r="CH61" i="2"/>
  <c r="CS61" i="2"/>
  <c r="CX61" i="2"/>
  <c r="CY61" i="2"/>
  <c r="C62" i="2"/>
  <c r="AL62" i="2" s="1"/>
  <c r="H62" i="2"/>
  <c r="AQ62" i="2" s="1"/>
  <c r="I62" i="2"/>
  <c r="J62" i="2"/>
  <c r="K62" i="2"/>
  <c r="L62" i="2"/>
  <c r="AU62" i="2"/>
  <c r="M62" i="2"/>
  <c r="CF62" i="2" s="1"/>
  <c r="O62" i="2"/>
  <c r="P62" i="2"/>
  <c r="Q62" i="2"/>
  <c r="CJ62" i="2" s="1"/>
  <c r="U62" i="2"/>
  <c r="BD62" i="2" s="1"/>
  <c r="V62" i="2"/>
  <c r="CO62" i="2" s="1"/>
  <c r="W62" i="2"/>
  <c r="CP62" i="2"/>
  <c r="Y62" i="2"/>
  <c r="CR62" i="2" s="1"/>
  <c r="AB62" i="2"/>
  <c r="AC62" i="2"/>
  <c r="BL62" i="2"/>
  <c r="AD62" i="2"/>
  <c r="AM62" i="2"/>
  <c r="AN62" i="2"/>
  <c r="AO62" i="2"/>
  <c r="AW62" i="2"/>
  <c r="AZ62" i="2"/>
  <c r="BF62" i="2"/>
  <c r="BI62" i="2"/>
  <c r="BN62" i="2"/>
  <c r="BO62" i="2"/>
  <c r="BV62" i="2"/>
  <c r="BW62" i="2"/>
  <c r="BX62" i="2"/>
  <c r="BY62" i="2"/>
  <c r="CE62" i="2"/>
  <c r="CG62" i="2"/>
  <c r="CS62" i="2"/>
  <c r="CX62" i="2"/>
  <c r="CY62" i="2"/>
  <c r="C63" i="2"/>
  <c r="H63" i="2"/>
  <c r="AQ63" i="2" s="1"/>
  <c r="I63" i="2"/>
  <c r="J63" i="2"/>
  <c r="CC63" i="2"/>
  <c r="K63" i="2"/>
  <c r="L63" i="2"/>
  <c r="M63" i="2"/>
  <c r="O63" i="2"/>
  <c r="AX63" i="2" s="1"/>
  <c r="Q63" i="2"/>
  <c r="U63" i="2"/>
  <c r="V63" i="2"/>
  <c r="CO63" i="2"/>
  <c r="W63" i="2"/>
  <c r="BF63" i="2" s="1"/>
  <c r="Y63" i="2"/>
  <c r="CR63" i="2" s="1"/>
  <c r="AA63" i="2"/>
  <c r="AB63" i="2"/>
  <c r="AC63" i="2"/>
  <c r="AD63" i="2"/>
  <c r="BM63" i="2" s="1"/>
  <c r="AL63" i="2"/>
  <c r="AM63" i="2"/>
  <c r="AN63" i="2"/>
  <c r="AO63" i="2"/>
  <c r="AS63" i="2"/>
  <c r="AW63" i="2"/>
  <c r="BE63" i="2"/>
  <c r="BH63" i="2"/>
  <c r="BI63" i="2"/>
  <c r="BN63" i="2"/>
  <c r="BO63" i="2"/>
  <c r="BV63" i="2"/>
  <c r="BW63" i="2"/>
  <c r="BX63" i="2"/>
  <c r="BY63" i="2"/>
  <c r="CA63" i="2"/>
  <c r="CG63" i="2"/>
  <c r="CS63" i="2"/>
  <c r="CX63" i="2"/>
  <c r="CY63" i="2"/>
  <c r="C64" i="2"/>
  <c r="H64" i="2"/>
  <c r="CA64" i="2" s="1"/>
  <c r="I64" i="2"/>
  <c r="J64" i="2"/>
  <c r="K64" i="2"/>
  <c r="AT64" i="2"/>
  <c r="L64" i="2"/>
  <c r="AU64" i="2" s="1"/>
  <c r="M64" i="2"/>
  <c r="O64" i="2"/>
  <c r="Q64" i="2"/>
  <c r="CJ64" i="2" s="1"/>
  <c r="U64" i="2"/>
  <c r="V64" i="2"/>
  <c r="W64" i="2"/>
  <c r="CP64" i="2" s="1"/>
  <c r="Y64" i="2"/>
  <c r="AB64" i="2"/>
  <c r="AC64" i="2"/>
  <c r="CV64" i="2" s="1"/>
  <c r="AD64" i="2"/>
  <c r="CW64" i="2" s="1"/>
  <c r="AL64" i="2"/>
  <c r="AM64" i="2"/>
  <c r="AN64" i="2"/>
  <c r="AO64" i="2"/>
  <c r="AS64" i="2"/>
  <c r="AW64" i="2"/>
  <c r="BF64" i="2"/>
  <c r="BI64" i="2"/>
  <c r="BN64" i="2"/>
  <c r="BO64" i="2"/>
  <c r="BV64" i="2"/>
  <c r="BW64" i="2"/>
  <c r="BX64" i="2"/>
  <c r="BY64" i="2"/>
  <c r="CC64" i="2"/>
  <c r="CG64" i="2"/>
  <c r="CS64" i="2"/>
  <c r="CX64" i="2"/>
  <c r="CY64" i="2"/>
  <c r="C65" i="2"/>
  <c r="G65" i="2"/>
  <c r="BZ65" i="2" s="1"/>
  <c r="H65" i="2"/>
  <c r="I65" i="2"/>
  <c r="J65" i="2"/>
  <c r="CC65" i="2" s="1"/>
  <c r="L65" i="2"/>
  <c r="CE65" i="2" s="1"/>
  <c r="AU65" i="2"/>
  <c r="M65" i="2"/>
  <c r="CF65" i="2" s="1"/>
  <c r="AV65" i="2"/>
  <c r="O65" i="2"/>
  <c r="P65" i="2"/>
  <c r="AY65" i="2"/>
  <c r="Q65" i="2"/>
  <c r="U65" i="2"/>
  <c r="V65" i="2"/>
  <c r="W65" i="2"/>
  <c r="BF65" i="2" s="1"/>
  <c r="CP65" i="2"/>
  <c r="Y65" i="2"/>
  <c r="AB65" i="2"/>
  <c r="AC65" i="2"/>
  <c r="BL65" i="2"/>
  <c r="AD65" i="2"/>
  <c r="BM65" i="2" s="1"/>
  <c r="AH65" i="2"/>
  <c r="DA65" i="2" s="1"/>
  <c r="AM65" i="2"/>
  <c r="AN65" i="2"/>
  <c r="AO65" i="2"/>
  <c r="AW65" i="2"/>
  <c r="AX65" i="2"/>
  <c r="BA65" i="2"/>
  <c r="BI65" i="2"/>
  <c r="BN65" i="2"/>
  <c r="BO65" i="2"/>
  <c r="BW65" i="2"/>
  <c r="BX65" i="2"/>
  <c r="BY65" i="2"/>
  <c r="CG65" i="2"/>
  <c r="CH65" i="2"/>
  <c r="CS65" i="2"/>
  <c r="CV65" i="2"/>
  <c r="CX65" i="2"/>
  <c r="CY65" i="2"/>
  <c r="C66" i="2"/>
  <c r="H66" i="2"/>
  <c r="I66" i="2"/>
  <c r="J66" i="2"/>
  <c r="AS66" i="2" s="1"/>
  <c r="K66" i="2"/>
  <c r="L66" i="2"/>
  <c r="CE66" i="2" s="1"/>
  <c r="M66" i="2"/>
  <c r="O66" i="2"/>
  <c r="AH66" i="2" s="1"/>
  <c r="BQ66" i="2" s="1"/>
  <c r="Q66" i="2"/>
  <c r="CJ66" i="2" s="1"/>
  <c r="AZ66" i="2"/>
  <c r="U66" i="2"/>
  <c r="BD66" i="2" s="1"/>
  <c r="V66" i="2"/>
  <c r="CO66" i="2"/>
  <c r="W66" i="2"/>
  <c r="CP66" i="2" s="1"/>
  <c r="Y66" i="2"/>
  <c r="AA66" i="2"/>
  <c r="CT66" i="2" s="1"/>
  <c r="AB66" i="2"/>
  <c r="AC66" i="2"/>
  <c r="BL66" i="2"/>
  <c r="AD66" i="2"/>
  <c r="CW66" i="2" s="1"/>
  <c r="AL66" i="2"/>
  <c r="AM66" i="2"/>
  <c r="AN66" i="2"/>
  <c r="AO66" i="2"/>
  <c r="AU66" i="2"/>
  <c r="AW66" i="2"/>
  <c r="BI66" i="2"/>
  <c r="BN66" i="2"/>
  <c r="BO66" i="2"/>
  <c r="BV66" i="2"/>
  <c r="BW66" i="2"/>
  <c r="BX66" i="2"/>
  <c r="BY66" i="2"/>
  <c r="CG66" i="2"/>
  <c r="CN66" i="2"/>
  <c r="CS66" i="2"/>
  <c r="CX66" i="2"/>
  <c r="CY66" i="2"/>
  <c r="C67" i="2"/>
  <c r="AL67" i="2" s="1"/>
  <c r="G67" i="2"/>
  <c r="BZ67" i="2" s="1"/>
  <c r="H67" i="2"/>
  <c r="I67" i="2"/>
  <c r="J67" i="2"/>
  <c r="CC67" i="2" s="1"/>
  <c r="L67" i="2"/>
  <c r="M67" i="2"/>
  <c r="CF67" i="2" s="1"/>
  <c r="O67" i="2"/>
  <c r="Q67" i="2"/>
  <c r="AZ67" i="2"/>
  <c r="U67" i="2"/>
  <c r="BD67" i="2" s="1"/>
  <c r="V67" i="2"/>
  <c r="CO67" i="2"/>
  <c r="W67" i="2"/>
  <c r="Y67" i="2"/>
  <c r="BH67" i="2"/>
  <c r="AB67" i="2"/>
  <c r="AC67" i="2"/>
  <c r="AD67" i="2"/>
  <c r="AM67" i="2"/>
  <c r="AN67" i="2"/>
  <c r="AO67" i="2"/>
  <c r="AW67" i="2"/>
  <c r="BE67" i="2"/>
  <c r="BI67" i="2"/>
  <c r="BN67" i="2"/>
  <c r="BO67" i="2"/>
  <c r="BV67" i="2"/>
  <c r="BW67" i="2"/>
  <c r="BX67" i="2"/>
  <c r="BY67" i="2"/>
  <c r="CG67" i="2"/>
  <c r="CR67" i="2"/>
  <c r="CS67" i="2"/>
  <c r="CX67" i="2"/>
  <c r="CY67" i="2"/>
  <c r="C68" i="2"/>
  <c r="E68" i="2"/>
  <c r="F68" i="2"/>
  <c r="H68" i="2"/>
  <c r="CA68" i="2" s="1"/>
  <c r="I68" i="2"/>
  <c r="AR68" i="2"/>
  <c r="J68" i="2"/>
  <c r="L68" i="2"/>
  <c r="AU68" i="2" s="1"/>
  <c r="M68" i="2"/>
  <c r="O68" i="2"/>
  <c r="P68" i="2"/>
  <c r="CI68" i="2" s="1"/>
  <c r="Q68" i="2"/>
  <c r="U68" i="2"/>
  <c r="V68" i="2"/>
  <c r="W68" i="2"/>
  <c r="CP68" i="2"/>
  <c r="Y68" i="2"/>
  <c r="BH68" i="2" s="1"/>
  <c r="AB68" i="2"/>
  <c r="AC68" i="2"/>
  <c r="BL68" i="2" s="1"/>
  <c r="AD68" i="2"/>
  <c r="AL68" i="2"/>
  <c r="AM68" i="2"/>
  <c r="AW68" i="2"/>
  <c r="BI68" i="2"/>
  <c r="BN68" i="2"/>
  <c r="BO68" i="2"/>
  <c r="BV68" i="2"/>
  <c r="BW68" i="2"/>
  <c r="CG68" i="2"/>
  <c r="CS68" i="2"/>
  <c r="CX68" i="2"/>
  <c r="CY68" i="2"/>
  <c r="C69" i="2"/>
  <c r="E69" i="2"/>
  <c r="F69" i="2"/>
  <c r="G69" i="2"/>
  <c r="BZ69" i="2"/>
  <c r="H69" i="2"/>
  <c r="AQ69" i="2" s="1"/>
  <c r="I69" i="2"/>
  <c r="AR69" i="2"/>
  <c r="J69" i="2"/>
  <c r="CC69" i="2" s="1"/>
  <c r="L69" i="2"/>
  <c r="M69" i="2"/>
  <c r="AV69" i="2"/>
  <c r="O69" i="2"/>
  <c r="P69" i="2"/>
  <c r="Q69" i="2"/>
  <c r="U69" i="2"/>
  <c r="CN69" i="2" s="1"/>
  <c r="V69" i="2"/>
  <c r="W69" i="2"/>
  <c r="Y69" i="2"/>
  <c r="BH69" i="2" s="1"/>
  <c r="CR69" i="2"/>
  <c r="AB69" i="2"/>
  <c r="AC69" i="2"/>
  <c r="CV69" i="2"/>
  <c r="AD69" i="2"/>
  <c r="AL69" i="2"/>
  <c r="AM69" i="2"/>
  <c r="AW69" i="2"/>
  <c r="BD69" i="2"/>
  <c r="BI69" i="2"/>
  <c r="BN69" i="2"/>
  <c r="BO69" i="2"/>
  <c r="BV69" i="2"/>
  <c r="BW69" i="2"/>
  <c r="CB69" i="2"/>
  <c r="CF69" i="2"/>
  <c r="CG69" i="2"/>
  <c r="CS69" i="2"/>
  <c r="CX69" i="2"/>
  <c r="CY69" i="2"/>
  <c r="C70" i="2"/>
  <c r="E70" i="2"/>
  <c r="F70" i="2"/>
  <c r="H70" i="2"/>
  <c r="I70" i="2"/>
  <c r="AR70" i="2"/>
  <c r="J70" i="2"/>
  <c r="L70" i="2"/>
  <c r="M70" i="2"/>
  <c r="AV70" i="2"/>
  <c r="O70" i="2"/>
  <c r="Q70" i="2"/>
  <c r="AZ70" i="2" s="1"/>
  <c r="U70" i="2"/>
  <c r="V70" i="2"/>
  <c r="W70" i="2"/>
  <c r="Y70" i="2"/>
  <c r="AA70" i="2"/>
  <c r="AB70" i="2"/>
  <c r="AC70" i="2"/>
  <c r="AD70" i="2"/>
  <c r="CW70" i="2"/>
  <c r="AL70" i="2"/>
  <c r="AM70" i="2"/>
  <c r="AW70" i="2"/>
  <c r="BH70" i="2"/>
  <c r="BI70" i="2"/>
  <c r="BN70" i="2"/>
  <c r="BO70" i="2"/>
  <c r="BV70" i="2"/>
  <c r="BW70" i="2"/>
  <c r="CG70" i="2"/>
  <c r="CJ70" i="2"/>
  <c r="CR70" i="2"/>
  <c r="CS70" i="2"/>
  <c r="CX70" i="2"/>
  <c r="CY70" i="2"/>
  <c r="C71" i="2"/>
  <c r="AL71" i="2" s="1"/>
  <c r="E71" i="2"/>
  <c r="AN71" i="2"/>
  <c r="F71" i="2"/>
  <c r="AO71" i="2" s="1"/>
  <c r="G71" i="2"/>
  <c r="H71" i="2"/>
  <c r="I71" i="2"/>
  <c r="AR71" i="2" s="1"/>
  <c r="J71" i="2"/>
  <c r="K71" i="2"/>
  <c r="L71" i="2"/>
  <c r="M71" i="2"/>
  <c r="O71" i="2"/>
  <c r="AX71" i="2" s="1"/>
  <c r="Q71" i="2"/>
  <c r="AZ71" i="2" s="1"/>
  <c r="U71" i="2"/>
  <c r="BD71" i="2" s="1"/>
  <c r="CN71" i="2"/>
  <c r="V71" i="2"/>
  <c r="W71" i="2"/>
  <c r="Y71" i="2"/>
  <c r="CR71" i="2"/>
  <c r="AB71" i="2"/>
  <c r="AC71" i="2"/>
  <c r="AD71" i="2"/>
  <c r="CW71" i="2"/>
  <c r="AM71" i="2"/>
  <c r="AW71" i="2"/>
  <c r="BI71" i="2"/>
  <c r="BM71" i="2"/>
  <c r="BN71" i="2"/>
  <c r="BO71" i="2"/>
  <c r="BW71" i="2"/>
  <c r="BX71" i="2"/>
  <c r="CG71" i="2"/>
  <c r="CS71" i="2"/>
  <c r="CX71" i="2"/>
  <c r="CY71" i="2"/>
  <c r="C72" i="2"/>
  <c r="E72" i="2"/>
  <c r="BX72" i="2"/>
  <c r="F72" i="2"/>
  <c r="BY72" i="2" s="1"/>
  <c r="H72" i="2"/>
  <c r="I72" i="2"/>
  <c r="AR72" i="2"/>
  <c r="J72" i="2"/>
  <c r="L72" i="2"/>
  <c r="AU72" i="2"/>
  <c r="M72" i="2"/>
  <c r="O72" i="2"/>
  <c r="AH72" i="2" s="1"/>
  <c r="BQ72" i="2" s="1"/>
  <c r="P72" i="2"/>
  <c r="Q72" i="2"/>
  <c r="R72" i="2"/>
  <c r="U72" i="2"/>
  <c r="V72" i="2"/>
  <c r="W72" i="2"/>
  <c r="BF72" i="2"/>
  <c r="Y72" i="2"/>
  <c r="CR72" i="2" s="1"/>
  <c r="AB72" i="2"/>
  <c r="CU72" i="2"/>
  <c r="AC72" i="2"/>
  <c r="AD72" i="2"/>
  <c r="AL72" i="2"/>
  <c r="AM72" i="2"/>
  <c r="AQ72" i="2"/>
  <c r="AW72" i="2"/>
  <c r="AX72" i="2"/>
  <c r="BI72" i="2"/>
  <c r="BN72" i="2"/>
  <c r="BO72" i="2"/>
  <c r="BV72" i="2"/>
  <c r="BW72" i="2"/>
  <c r="CA72" i="2"/>
  <c r="CG72" i="2"/>
  <c r="CH72" i="2"/>
  <c r="CS72" i="2"/>
  <c r="CX72" i="2"/>
  <c r="CY72" i="2"/>
  <c r="C73" i="2"/>
  <c r="BV73" i="2" s="1"/>
  <c r="E73" i="2"/>
  <c r="BX73" i="2"/>
  <c r="AN73" i="2"/>
  <c r="F73" i="2"/>
  <c r="H73" i="2"/>
  <c r="AQ73" i="2"/>
  <c r="I73" i="2"/>
  <c r="AR73" i="2" s="1"/>
  <c r="J73" i="2"/>
  <c r="CC73" i="2"/>
  <c r="L73" i="2"/>
  <c r="M73" i="2"/>
  <c r="CF73" i="2"/>
  <c r="O73" i="2"/>
  <c r="CH73" i="2" s="1"/>
  <c r="P73" i="2"/>
  <c r="AY73" i="2" s="1"/>
  <c r="Q73" i="2"/>
  <c r="AZ73" i="2" s="1"/>
  <c r="U73" i="2"/>
  <c r="V73" i="2"/>
  <c r="BE73" i="2" s="1"/>
  <c r="W73" i="2"/>
  <c r="Y73" i="2"/>
  <c r="AB73" i="2"/>
  <c r="AC73" i="2"/>
  <c r="AD73" i="2"/>
  <c r="AM73" i="2"/>
  <c r="AS73" i="2"/>
  <c r="AW73" i="2"/>
  <c r="BI73" i="2"/>
  <c r="BN73" i="2"/>
  <c r="BO73" i="2"/>
  <c r="BW73" i="2"/>
  <c r="CA73" i="2"/>
  <c r="CG73" i="2"/>
  <c r="CS73" i="2"/>
  <c r="CX73" i="2"/>
  <c r="CY73" i="2"/>
  <c r="C74" i="2"/>
  <c r="E74" i="2"/>
  <c r="AN74" i="2"/>
  <c r="F74" i="2"/>
  <c r="AO74" i="2" s="1"/>
  <c r="H74" i="2"/>
  <c r="CA74" i="2"/>
  <c r="I74" i="2"/>
  <c r="J74" i="2"/>
  <c r="L74" i="2"/>
  <c r="M74" i="2"/>
  <c r="O74" i="2"/>
  <c r="CH74" i="2" s="1"/>
  <c r="P74" i="2"/>
  <c r="Q74" i="2"/>
  <c r="U74" i="2"/>
  <c r="V74" i="2"/>
  <c r="W74" i="2"/>
  <c r="BF74" i="2"/>
  <c r="Y74" i="2"/>
  <c r="BH74" i="2" s="1"/>
  <c r="AB74" i="2"/>
  <c r="BK74" i="2" s="1"/>
  <c r="AC74" i="2"/>
  <c r="CV74" i="2" s="1"/>
  <c r="AD74" i="2"/>
  <c r="AL74" i="2"/>
  <c r="AM74" i="2"/>
  <c r="AW74" i="2"/>
  <c r="AX74" i="2"/>
  <c r="BI74" i="2"/>
  <c r="BN74" i="2"/>
  <c r="BO74" i="2"/>
  <c r="BV74" i="2"/>
  <c r="BW74" i="2"/>
  <c r="BY74" i="2"/>
  <c r="CG74" i="2"/>
  <c r="CS74" i="2"/>
  <c r="CX74" i="2"/>
  <c r="CY74" i="2"/>
  <c r="C75" i="2"/>
  <c r="E75" i="2"/>
  <c r="F75" i="2"/>
  <c r="BY75" i="2"/>
  <c r="H75" i="2"/>
  <c r="I75" i="2"/>
  <c r="AR75" i="2" s="1"/>
  <c r="J75" i="2"/>
  <c r="K75" i="2"/>
  <c r="L75" i="2"/>
  <c r="CE75" i="2" s="1"/>
  <c r="M75" i="2"/>
  <c r="CF75" i="2"/>
  <c r="O75" i="2"/>
  <c r="P75" i="2"/>
  <c r="AY75" i="2"/>
  <c r="Q75" i="2"/>
  <c r="U75" i="2"/>
  <c r="CN75" i="2" s="1"/>
  <c r="V75" i="2"/>
  <c r="CO75" i="2" s="1"/>
  <c r="W75" i="2"/>
  <c r="Y75" i="2"/>
  <c r="AB75" i="2"/>
  <c r="BK75" i="2"/>
  <c r="AC75" i="2"/>
  <c r="BL75" i="2" s="1"/>
  <c r="AD75" i="2"/>
  <c r="AL75" i="2"/>
  <c r="AM75" i="2"/>
  <c r="AW75" i="2"/>
  <c r="AX75" i="2"/>
  <c r="BI75" i="2"/>
  <c r="BN75" i="2"/>
  <c r="BO75" i="2"/>
  <c r="BV75" i="2"/>
  <c r="BW75" i="2"/>
  <c r="CG75" i="2"/>
  <c r="CS75" i="2"/>
  <c r="CU75" i="2"/>
  <c r="CX75" i="2"/>
  <c r="CY75" i="2"/>
  <c r="C76" i="2"/>
  <c r="BV76" i="2" s="1"/>
  <c r="E76" i="2"/>
  <c r="AN76" i="2" s="1"/>
  <c r="F76" i="2"/>
  <c r="G76" i="2"/>
  <c r="BZ76" i="2"/>
  <c r="H76" i="2"/>
  <c r="I76" i="2"/>
  <c r="J76" i="2"/>
  <c r="AS76" i="2"/>
  <c r="L76" i="2"/>
  <c r="CE76" i="2" s="1"/>
  <c r="M76" i="2"/>
  <c r="O76" i="2"/>
  <c r="P76" i="2"/>
  <c r="CI76" i="2"/>
  <c r="Q76" i="2"/>
  <c r="CJ76" i="2" s="1"/>
  <c r="U76" i="2"/>
  <c r="CN76" i="2"/>
  <c r="V76" i="2"/>
  <c r="W76" i="2"/>
  <c r="BF76" i="2" s="1"/>
  <c r="CP76" i="2"/>
  <c r="Y76" i="2"/>
  <c r="AB76" i="2"/>
  <c r="BK76" i="2"/>
  <c r="AC76" i="2"/>
  <c r="CV76" i="2" s="1"/>
  <c r="AD76" i="2"/>
  <c r="AM76" i="2"/>
  <c r="AW76" i="2"/>
  <c r="BD76" i="2"/>
  <c r="BI76" i="2"/>
  <c r="BN76" i="2"/>
  <c r="BO76" i="2"/>
  <c r="BW76" i="2"/>
  <c r="CG76" i="2"/>
  <c r="CS76" i="2"/>
  <c r="CU76" i="2"/>
  <c r="CX76" i="2"/>
  <c r="CY76" i="2"/>
  <c r="C77" i="2"/>
  <c r="E77" i="2"/>
  <c r="F77" i="2"/>
  <c r="G77" i="2"/>
  <c r="AP77" i="2"/>
  <c r="H77" i="2"/>
  <c r="J77" i="2"/>
  <c r="AS77" i="2" s="1"/>
  <c r="L77" i="2"/>
  <c r="M77" i="2"/>
  <c r="AV77" i="2" s="1"/>
  <c r="O77" i="2"/>
  <c r="AX77" i="2"/>
  <c r="P77" i="2"/>
  <c r="Q77" i="2"/>
  <c r="CJ77" i="2" s="1"/>
  <c r="U77" i="2"/>
  <c r="CN77" i="2"/>
  <c r="V77" i="2"/>
  <c r="BE77" i="2" s="1"/>
  <c r="W77" i="2"/>
  <c r="Y77" i="2"/>
  <c r="BH77" i="2" s="1"/>
  <c r="AB77" i="2"/>
  <c r="AC77" i="2"/>
  <c r="BL77" i="2" s="1"/>
  <c r="AD77" i="2"/>
  <c r="BM77" i="2" s="1"/>
  <c r="AL77" i="2"/>
  <c r="AM77" i="2"/>
  <c r="AW77" i="2"/>
  <c r="BI77" i="2"/>
  <c r="BN77" i="2"/>
  <c r="BO77" i="2"/>
  <c r="BV77" i="2"/>
  <c r="BW77" i="2"/>
  <c r="CG77" i="2"/>
  <c r="CS77" i="2"/>
  <c r="CX77" i="2"/>
  <c r="CY77" i="2"/>
  <c r="C78" i="2"/>
  <c r="E78" i="2"/>
  <c r="AN78" i="2"/>
  <c r="BX78" i="2"/>
  <c r="F78" i="2"/>
  <c r="H78" i="2"/>
  <c r="I78" i="2"/>
  <c r="CB78" i="2" s="1"/>
  <c r="AR78" i="2"/>
  <c r="J78" i="2"/>
  <c r="K78" i="2"/>
  <c r="CD78" i="2"/>
  <c r="L78" i="2"/>
  <c r="M78" i="2"/>
  <c r="AV78" i="2"/>
  <c r="O78" i="2"/>
  <c r="Q78" i="2"/>
  <c r="U78" i="2"/>
  <c r="BD78" i="2"/>
  <c r="V78" i="2"/>
  <c r="BE78" i="2" s="1"/>
  <c r="W78" i="2"/>
  <c r="CP78" i="2"/>
  <c r="Y78" i="2"/>
  <c r="AB78" i="2"/>
  <c r="AC78" i="2"/>
  <c r="AD78" i="2"/>
  <c r="BM78" i="2"/>
  <c r="AL78" i="2"/>
  <c r="AM78" i="2"/>
  <c r="AS78" i="2"/>
  <c r="AW78" i="2"/>
  <c r="BI78" i="2"/>
  <c r="BO78" i="2"/>
  <c r="BV78" i="2"/>
  <c r="BW78" i="2"/>
  <c r="CC78" i="2"/>
  <c r="CG78" i="2"/>
  <c r="CN78" i="2"/>
  <c r="CS78" i="2"/>
  <c r="CY78" i="2"/>
  <c r="C79" i="2"/>
  <c r="AL79" i="2"/>
  <c r="E79" i="2"/>
  <c r="BX79" i="2" s="1"/>
  <c r="F79" i="2"/>
  <c r="AO79" i="2"/>
  <c r="BZ79" i="2"/>
  <c r="H79" i="2"/>
  <c r="J79" i="2"/>
  <c r="L79" i="2"/>
  <c r="CE79" i="2"/>
  <c r="M79" i="2"/>
  <c r="CF79" i="2" s="1"/>
  <c r="O79" i="2"/>
  <c r="P79" i="2"/>
  <c r="Q79" i="2"/>
  <c r="CJ79" i="2"/>
  <c r="AZ79" i="2"/>
  <c r="U79" i="2"/>
  <c r="CN79" i="2" s="1"/>
  <c r="V79" i="2"/>
  <c r="W79" i="2"/>
  <c r="Y79" i="2"/>
  <c r="AA79" i="2"/>
  <c r="BJ79" i="2"/>
  <c r="AB79" i="2"/>
  <c r="AC79" i="2"/>
  <c r="AD79" i="2"/>
  <c r="BM79" i="2" s="1"/>
  <c r="CW79" i="2"/>
  <c r="AM79" i="2"/>
  <c r="AW79" i="2"/>
  <c r="BI79" i="2"/>
  <c r="BO79" i="2"/>
  <c r="BV79" i="2"/>
  <c r="BW79" i="2"/>
  <c r="CG79" i="2"/>
  <c r="CS79" i="2"/>
  <c r="CY79" i="2"/>
  <c r="C80" i="2"/>
  <c r="AL80" i="2" s="1"/>
  <c r="E80" i="2"/>
  <c r="AN80" i="2"/>
  <c r="F80" i="2"/>
  <c r="G80" i="2"/>
  <c r="H80" i="2"/>
  <c r="AQ80" i="2"/>
  <c r="J80" i="2"/>
  <c r="CC80" i="2" s="1"/>
  <c r="L80" i="2"/>
  <c r="M80" i="2"/>
  <c r="AV80" i="2"/>
  <c r="O80" i="2"/>
  <c r="P80" i="2"/>
  <c r="AY80" i="2"/>
  <c r="Q80" i="2"/>
  <c r="U80" i="2"/>
  <c r="V80" i="2"/>
  <c r="BE80" i="2" s="1"/>
  <c r="W80" i="2"/>
  <c r="Y80" i="2"/>
  <c r="AM80" i="2"/>
  <c r="AW80" i="2"/>
  <c r="BI80" i="2"/>
  <c r="BK80" i="2"/>
  <c r="BL80" i="2"/>
  <c r="BM80" i="2"/>
  <c r="BO80" i="2"/>
  <c r="BW80" i="2"/>
  <c r="CG80" i="2"/>
  <c r="CS80" i="2"/>
  <c r="CU80" i="2"/>
  <c r="CV80" i="2"/>
  <c r="CW80" i="2"/>
  <c r="CY80" i="2"/>
  <c r="C81" i="2"/>
  <c r="E81" i="2"/>
  <c r="BX81" i="2" s="1"/>
  <c r="F81" i="2"/>
  <c r="BY81" i="2"/>
  <c r="G81" i="2"/>
  <c r="H81" i="2"/>
  <c r="J81" i="2"/>
  <c r="CC81" i="2"/>
  <c r="L81" i="2"/>
  <c r="AU81" i="2" s="1"/>
  <c r="M81" i="2"/>
  <c r="CF81" i="2"/>
  <c r="O81" i="2"/>
  <c r="P81" i="2"/>
  <c r="Q81" i="2"/>
  <c r="AZ81" i="2"/>
  <c r="R81" i="2"/>
  <c r="CK81" i="2" s="1"/>
  <c r="U81" i="2"/>
  <c r="CN81" i="2"/>
  <c r="V81" i="2"/>
  <c r="W81" i="2"/>
  <c r="Y81" i="2"/>
  <c r="AA81" i="2"/>
  <c r="AL81" i="2"/>
  <c r="AM81" i="2"/>
  <c r="AO81" i="2"/>
  <c r="AS81" i="2"/>
  <c r="AW81" i="2"/>
  <c r="BD81" i="2"/>
  <c r="BH81" i="2"/>
  <c r="BI81" i="2"/>
  <c r="BK81" i="2"/>
  <c r="BL81" i="2"/>
  <c r="BM81" i="2"/>
  <c r="BO81" i="2"/>
  <c r="BV81" i="2"/>
  <c r="BW81" i="2"/>
  <c r="CG81" i="2"/>
  <c r="CR81" i="2"/>
  <c r="CS81" i="2"/>
  <c r="CU81" i="2"/>
  <c r="CV81" i="2"/>
  <c r="CW81" i="2"/>
  <c r="CY81" i="2"/>
  <c r="E82" i="2"/>
  <c r="F82" i="2"/>
  <c r="AO82" i="2"/>
  <c r="H82" i="2"/>
  <c r="AQ82" i="2" s="1"/>
  <c r="J82" i="2"/>
  <c r="L82" i="2"/>
  <c r="M82" i="2"/>
  <c r="AV82" i="2" s="1"/>
  <c r="O82" i="2"/>
  <c r="AX82" i="2"/>
  <c r="P82" i="2"/>
  <c r="Q82" i="2"/>
  <c r="AZ82" i="2"/>
  <c r="CJ82" i="2"/>
  <c r="U82" i="2"/>
  <c r="CN82" i="2" s="1"/>
  <c r="V82" i="2"/>
  <c r="W82" i="2"/>
  <c r="Y82" i="2"/>
  <c r="CR82" i="2" s="1"/>
  <c r="AL82" i="2"/>
  <c r="AM82" i="2"/>
  <c r="AW82" i="2"/>
  <c r="BI82" i="2"/>
  <c r="BK82" i="2"/>
  <c r="BL82" i="2"/>
  <c r="BM82" i="2"/>
  <c r="BO82" i="2"/>
  <c r="BV82" i="2"/>
  <c r="BW82" i="2"/>
  <c r="CG82" i="2"/>
  <c r="CS82" i="2"/>
  <c r="CU82" i="2"/>
  <c r="CV82" i="2"/>
  <c r="CW82" i="2"/>
  <c r="CY82" i="2"/>
  <c r="C83" i="2"/>
  <c r="E83" i="2"/>
  <c r="F83" i="2"/>
  <c r="G83" i="2"/>
  <c r="AP83" i="2" s="1"/>
  <c r="H83" i="2"/>
  <c r="AQ83" i="2"/>
  <c r="J83" i="2"/>
  <c r="AS83" i="2" s="1"/>
  <c r="L83" i="2"/>
  <c r="M83" i="2"/>
  <c r="AV83" i="2"/>
  <c r="O83" i="2"/>
  <c r="AX83" i="2" s="1"/>
  <c r="P83" i="2"/>
  <c r="CI83" i="2"/>
  <c r="Q83" i="2"/>
  <c r="CJ83" i="2" s="1"/>
  <c r="U83" i="2"/>
  <c r="BD83" i="2"/>
  <c r="V83" i="2"/>
  <c r="BE83" i="2" s="1"/>
  <c r="W83" i="2"/>
  <c r="BF83" i="2" s="1"/>
  <c r="Y83" i="2"/>
  <c r="BH83" i="2" s="1"/>
  <c r="AE83" i="2"/>
  <c r="AK83" i="2"/>
  <c r="AM83" i="2"/>
  <c r="AW83" i="2"/>
  <c r="BI83" i="2"/>
  <c r="BK83" i="2"/>
  <c r="BL83" i="2"/>
  <c r="BM83" i="2"/>
  <c r="BN83" i="2"/>
  <c r="BO83" i="2"/>
  <c r="BU83" i="2"/>
  <c r="BW83" i="2"/>
  <c r="CG83" i="2"/>
  <c r="CS83" i="2"/>
  <c r="CU83" i="2"/>
  <c r="CV83" i="2"/>
  <c r="CW83" i="2"/>
  <c r="CX83" i="2"/>
  <c r="CY83" i="2"/>
  <c r="E84" i="2"/>
  <c r="F84" i="2"/>
  <c r="G84" i="2"/>
  <c r="BZ84" i="2"/>
  <c r="H84" i="2"/>
  <c r="I84" i="2"/>
  <c r="J84" i="2"/>
  <c r="AS84" i="2"/>
  <c r="L84" i="2"/>
  <c r="CE84" i="2" s="1"/>
  <c r="M84" i="2"/>
  <c r="N84" i="2"/>
  <c r="CG84" i="2"/>
  <c r="AW84" i="2"/>
  <c r="O84" i="2"/>
  <c r="CH84" i="2"/>
  <c r="Q84" i="2"/>
  <c r="U84" i="2"/>
  <c r="V84" i="2"/>
  <c r="W84" i="2"/>
  <c r="Y84" i="2"/>
  <c r="CR84" i="2" s="1"/>
  <c r="AE84" i="2"/>
  <c r="AK84" i="2"/>
  <c r="AM84" i="2"/>
  <c r="BI84" i="2"/>
  <c r="BK84" i="2"/>
  <c r="BL84" i="2"/>
  <c r="BM84" i="2"/>
  <c r="BO84" i="2"/>
  <c r="BU84" i="2"/>
  <c r="BW84" i="2"/>
  <c r="CC84" i="2"/>
  <c r="CS84" i="2"/>
  <c r="CU84" i="2"/>
  <c r="CV84" i="2"/>
  <c r="CW84" i="2"/>
  <c r="CY84" i="2"/>
  <c r="E85" i="2"/>
  <c r="BX85" i="2"/>
  <c r="AN85" i="2"/>
  <c r="F85" i="2"/>
  <c r="BY85" i="2"/>
  <c r="H85" i="2"/>
  <c r="I85" i="2"/>
  <c r="J85" i="2"/>
  <c r="AS85" i="2"/>
  <c r="L85" i="2"/>
  <c r="AU85" i="2" s="1"/>
  <c r="M85" i="2"/>
  <c r="N85" i="2"/>
  <c r="O85" i="2"/>
  <c r="CH85" i="2" s="1"/>
  <c r="P85" i="2"/>
  <c r="AY85" i="2"/>
  <c r="Q85" i="2"/>
  <c r="R85" i="2"/>
  <c r="U85" i="2"/>
  <c r="V85" i="2"/>
  <c r="W85" i="2"/>
  <c r="Y85" i="2"/>
  <c r="AE85" i="2"/>
  <c r="AK85" i="2"/>
  <c r="AM85" i="2"/>
  <c r="BI85" i="2"/>
  <c r="BK85" i="2"/>
  <c r="BL85" i="2"/>
  <c r="BM85" i="2"/>
  <c r="BO85" i="2"/>
  <c r="BU85" i="2"/>
  <c r="BW85" i="2"/>
  <c r="CS85" i="2"/>
  <c r="CU85" i="2"/>
  <c r="CV85" i="2"/>
  <c r="CW85" i="2"/>
  <c r="CY85" i="2"/>
  <c r="E86" i="2"/>
  <c r="BX86" i="2" s="1"/>
  <c r="F86" i="2"/>
  <c r="AO86" i="2"/>
  <c r="H86" i="2"/>
  <c r="I86" i="2"/>
  <c r="J86" i="2"/>
  <c r="CC86" i="2"/>
  <c r="K86" i="2"/>
  <c r="AT86" i="2" s="1"/>
  <c r="L86" i="2"/>
  <c r="AU86" i="2" s="1"/>
  <c r="M86" i="2"/>
  <c r="N86" i="2"/>
  <c r="AW86" i="2"/>
  <c r="O86" i="2"/>
  <c r="AX86" i="2" s="1"/>
  <c r="Q86" i="2"/>
  <c r="CJ86" i="2"/>
  <c r="R86" i="2"/>
  <c r="U86" i="2"/>
  <c r="CN86" i="2" s="1"/>
  <c r="V86" i="2"/>
  <c r="W86" i="2"/>
  <c r="Y86" i="2"/>
  <c r="AE86" i="2"/>
  <c r="BN86" i="2" s="1"/>
  <c r="AK86" i="2"/>
  <c r="AM86" i="2"/>
  <c r="BI86" i="2"/>
  <c r="BK86" i="2"/>
  <c r="BL86" i="2"/>
  <c r="BM86" i="2"/>
  <c r="BO86" i="2"/>
  <c r="BU86" i="2"/>
  <c r="BW86" i="2"/>
  <c r="CS86" i="2"/>
  <c r="CU86" i="2"/>
  <c r="CV86" i="2"/>
  <c r="CW86" i="2"/>
  <c r="CY86" i="2"/>
  <c r="E87" i="2"/>
  <c r="F87" i="2"/>
  <c r="BY87" i="2"/>
  <c r="G87" i="2"/>
  <c r="H87" i="2"/>
  <c r="I87" i="2"/>
  <c r="J87" i="2"/>
  <c r="L87" i="2"/>
  <c r="CE87" i="2" s="1"/>
  <c r="M87" i="2"/>
  <c r="AV87" i="2"/>
  <c r="N87" i="2"/>
  <c r="O87" i="2"/>
  <c r="AX87" i="2"/>
  <c r="P87" i="2"/>
  <c r="Q87" i="2"/>
  <c r="U87" i="2"/>
  <c r="CN87" i="2"/>
  <c r="BD87" i="2"/>
  <c r="V87" i="2"/>
  <c r="CO87" i="2" s="1"/>
  <c r="W87" i="2"/>
  <c r="CP87" i="2"/>
  <c r="Y87" i="2"/>
  <c r="BH87" i="2" s="1"/>
  <c r="AE87" i="2"/>
  <c r="BN87" i="2"/>
  <c r="AK87" i="2"/>
  <c r="AM87" i="2"/>
  <c r="AU87" i="2"/>
  <c r="BI87" i="2"/>
  <c r="BK87" i="2"/>
  <c r="BL87" i="2"/>
  <c r="BM87" i="2"/>
  <c r="BO87" i="2"/>
  <c r="BU87" i="2"/>
  <c r="BW87" i="2"/>
  <c r="CH87" i="2"/>
  <c r="CS87" i="2"/>
  <c r="CU87" i="2"/>
  <c r="CV87" i="2"/>
  <c r="CW87" i="2"/>
  <c r="CX87" i="2"/>
  <c r="CY87" i="2"/>
  <c r="E88" i="2"/>
  <c r="AN88" i="2" s="1"/>
  <c r="BX88" i="2"/>
  <c r="F88" i="2"/>
  <c r="H88" i="2"/>
  <c r="I88" i="2"/>
  <c r="J88" i="2"/>
  <c r="AS88" i="2"/>
  <c r="L88" i="2"/>
  <c r="AU88" i="2" s="1"/>
  <c r="M88" i="2"/>
  <c r="N88" i="2"/>
  <c r="O88" i="2"/>
  <c r="Q88" i="2"/>
  <c r="U88" i="2"/>
  <c r="V88" i="2"/>
  <c r="W88" i="2"/>
  <c r="Y88" i="2"/>
  <c r="AE88" i="2"/>
  <c r="BN88" i="2" s="1"/>
  <c r="AK88" i="2"/>
  <c r="AM88" i="2"/>
  <c r="BI88" i="2"/>
  <c r="BK88" i="2"/>
  <c r="BL88" i="2"/>
  <c r="BM88" i="2"/>
  <c r="BO88" i="2"/>
  <c r="BU88" i="2"/>
  <c r="BW88" i="2"/>
  <c r="CS88" i="2"/>
  <c r="CU88" i="2"/>
  <c r="CV88" i="2"/>
  <c r="CW88" i="2"/>
  <c r="CY88" i="2"/>
  <c r="E89" i="2"/>
  <c r="BX89" i="2" s="1"/>
  <c r="F89" i="2"/>
  <c r="BY89" i="2" s="1"/>
  <c r="H89" i="2"/>
  <c r="J89" i="2"/>
  <c r="L89" i="2"/>
  <c r="AU89" i="2" s="1"/>
  <c r="M89" i="2"/>
  <c r="CF89" i="2" s="1"/>
  <c r="N89" i="2"/>
  <c r="O89" i="2"/>
  <c r="P89" i="2"/>
  <c r="Q89" i="2"/>
  <c r="CJ89" i="2"/>
  <c r="U89" i="2"/>
  <c r="CN89" i="2" s="1"/>
  <c r="V89" i="2"/>
  <c r="BE89" i="2"/>
  <c r="W89" i="2"/>
  <c r="BF89" i="2" s="1"/>
  <c r="Y89" i="2"/>
  <c r="BH89" i="2"/>
  <c r="AE89" i="2"/>
  <c r="BN89" i="2" s="1"/>
  <c r="AK89" i="2"/>
  <c r="AM89" i="2"/>
  <c r="BI89" i="2"/>
  <c r="BK89" i="2"/>
  <c r="BL89" i="2"/>
  <c r="BM89" i="2"/>
  <c r="BO89" i="2"/>
  <c r="BU89" i="2"/>
  <c r="BW89" i="2"/>
  <c r="CO89" i="2"/>
  <c r="CS89" i="2"/>
  <c r="CU89" i="2"/>
  <c r="CV89" i="2"/>
  <c r="CW89" i="2"/>
  <c r="CY89" i="2"/>
  <c r="E90" i="2"/>
  <c r="BX90" i="2" s="1"/>
  <c r="F90" i="2"/>
  <c r="AO90" i="2" s="1"/>
  <c r="G90" i="2"/>
  <c r="H90" i="2"/>
  <c r="AQ90" i="2"/>
  <c r="I90" i="2"/>
  <c r="AR90" i="2"/>
  <c r="J90" i="2"/>
  <c r="K90" i="2"/>
  <c r="L90" i="2"/>
  <c r="M90" i="2"/>
  <c r="N90" i="2"/>
  <c r="AW90" i="2"/>
  <c r="O90" i="2"/>
  <c r="P90" i="2"/>
  <c r="AY90" i="2"/>
  <c r="Q90" i="2"/>
  <c r="AZ90" i="2" s="1"/>
  <c r="U90" i="2"/>
  <c r="BD90" i="2"/>
  <c r="V90" i="2"/>
  <c r="W90" i="2"/>
  <c r="BF90" i="2" s="1"/>
  <c r="Y90" i="2"/>
  <c r="AE90" i="2"/>
  <c r="AK90" i="2"/>
  <c r="AM90" i="2"/>
  <c r="AN90" i="2"/>
  <c r="BI90" i="2"/>
  <c r="BK90" i="2"/>
  <c r="BL90" i="2"/>
  <c r="BM90" i="2"/>
  <c r="BN90" i="2"/>
  <c r="BO90" i="2"/>
  <c r="BU90" i="2"/>
  <c r="BW90" i="2"/>
  <c r="CA90" i="2"/>
  <c r="CN90" i="2"/>
  <c r="CP90" i="2"/>
  <c r="CS90" i="2"/>
  <c r="CU90" i="2"/>
  <c r="CV90" i="2"/>
  <c r="CW90" i="2"/>
  <c r="CX90" i="2"/>
  <c r="CY90" i="2"/>
  <c r="E91" i="2"/>
  <c r="AN91" i="2" s="1"/>
  <c r="F91" i="2"/>
  <c r="H91" i="2"/>
  <c r="AQ91" i="2" s="1"/>
  <c r="I91" i="2"/>
  <c r="CB91" i="2" s="1"/>
  <c r="J91" i="2"/>
  <c r="K91" i="2"/>
  <c r="AT91" i="2" s="1"/>
  <c r="L91" i="2"/>
  <c r="M91" i="2"/>
  <c r="AG91" i="2" s="1"/>
  <c r="CZ91" i="2" s="1"/>
  <c r="N91" i="2"/>
  <c r="O91" i="2"/>
  <c r="Q91" i="2"/>
  <c r="S91" i="2"/>
  <c r="BB91" i="2"/>
  <c r="T91" i="2"/>
  <c r="BC91" i="2"/>
  <c r="U91" i="2"/>
  <c r="BD91" i="2"/>
  <c r="V91" i="2"/>
  <c r="CO91" i="2"/>
  <c r="W91" i="2"/>
  <c r="Y91" i="2"/>
  <c r="AA91" i="2"/>
  <c r="AE91" i="2"/>
  <c r="BN91" i="2" s="1"/>
  <c r="AK91" i="2"/>
  <c r="AM91" i="2"/>
  <c r="BE91" i="2"/>
  <c r="BI91" i="2"/>
  <c r="BK91" i="2"/>
  <c r="BL91" i="2"/>
  <c r="BM91" i="2"/>
  <c r="BO91" i="2"/>
  <c r="BU91" i="2"/>
  <c r="BW91" i="2"/>
  <c r="CS91" i="2"/>
  <c r="CU91" i="2"/>
  <c r="CV91" i="2"/>
  <c r="CW91" i="2"/>
  <c r="CY91" i="2"/>
  <c r="E92" i="2"/>
  <c r="BX92" i="2"/>
  <c r="F92" i="2"/>
  <c r="BY92" i="2" s="1"/>
  <c r="G92" i="2"/>
  <c r="H92" i="2"/>
  <c r="I92" i="2"/>
  <c r="AR92" i="2"/>
  <c r="J92" i="2"/>
  <c r="AS92" i="2"/>
  <c r="L92" i="2"/>
  <c r="CE92" i="2" s="1"/>
  <c r="M92" i="2"/>
  <c r="N92" i="2"/>
  <c r="AI92" i="2" s="1"/>
  <c r="AW92" i="2"/>
  <c r="O92" i="2"/>
  <c r="CH92" i="2" s="1"/>
  <c r="P92" i="2"/>
  <c r="Q92" i="2"/>
  <c r="AZ92" i="2"/>
  <c r="R92" i="2"/>
  <c r="CK92" i="2"/>
  <c r="U92" i="2"/>
  <c r="V92" i="2"/>
  <c r="BE92" i="2" s="1"/>
  <c r="W92" i="2"/>
  <c r="Y92" i="2"/>
  <c r="AE92" i="2"/>
  <c r="AK92" i="2"/>
  <c r="AM92" i="2"/>
  <c r="BI92" i="2"/>
  <c r="BK92" i="2"/>
  <c r="BL92" i="2"/>
  <c r="BM92" i="2"/>
  <c r="BN92" i="2"/>
  <c r="BO92" i="2"/>
  <c r="BU92" i="2"/>
  <c r="BW92" i="2"/>
  <c r="CF92" i="2"/>
  <c r="CS92" i="2"/>
  <c r="CU92" i="2"/>
  <c r="CV92" i="2"/>
  <c r="CW92" i="2"/>
  <c r="CX92" i="2"/>
  <c r="CY92" i="2"/>
  <c r="E93" i="2"/>
  <c r="AN93" i="2" s="1"/>
  <c r="F93" i="2"/>
  <c r="BY93" i="2" s="1"/>
  <c r="G93" i="2"/>
  <c r="AP93" i="2" s="1"/>
  <c r="H93" i="2"/>
  <c r="AQ93" i="2" s="1"/>
  <c r="J93" i="2"/>
  <c r="CC93" i="2"/>
  <c r="AS93" i="2"/>
  <c r="L93" i="2"/>
  <c r="M93" i="2"/>
  <c r="N93" i="2"/>
  <c r="AW93" i="2" s="1"/>
  <c r="O93" i="2"/>
  <c r="CH93" i="2"/>
  <c r="Q93" i="2"/>
  <c r="U93" i="2"/>
  <c r="BD93" i="2"/>
  <c r="V93" i="2"/>
  <c r="W93" i="2"/>
  <c r="BF93" i="2"/>
  <c r="Y93" i="2"/>
  <c r="AA93" i="2"/>
  <c r="BJ93" i="2" s="1"/>
  <c r="AE93" i="2"/>
  <c r="CX93" i="2" s="1"/>
  <c r="AK93" i="2"/>
  <c r="AM93" i="2"/>
  <c r="BI93" i="2"/>
  <c r="BK93" i="2"/>
  <c r="BL93" i="2"/>
  <c r="BM93" i="2"/>
  <c r="BO93" i="2"/>
  <c r="BU93" i="2"/>
  <c r="BW93" i="2"/>
  <c r="CS93" i="2"/>
  <c r="CU93" i="2"/>
  <c r="CV93" i="2"/>
  <c r="CW93" i="2"/>
  <c r="CY93" i="2"/>
  <c r="E94" i="2"/>
  <c r="BX94" i="2" s="1"/>
  <c r="F94" i="2"/>
  <c r="AO94" i="2"/>
  <c r="G94" i="2"/>
  <c r="H94" i="2"/>
  <c r="J94" i="2"/>
  <c r="CC94" i="2"/>
  <c r="L94" i="2"/>
  <c r="M94" i="2"/>
  <c r="CF94" i="2" s="1"/>
  <c r="N94" i="2"/>
  <c r="O94" i="2"/>
  <c r="P94" i="2"/>
  <c r="Q94" i="2"/>
  <c r="AZ94" i="2"/>
  <c r="R94" i="2"/>
  <c r="U94" i="2"/>
  <c r="BD94" i="2"/>
  <c r="V94" i="2"/>
  <c r="W94" i="2"/>
  <c r="Y94" i="2"/>
  <c r="AA94" i="2"/>
  <c r="AE94" i="2"/>
  <c r="AK94" i="2"/>
  <c r="AM94" i="2"/>
  <c r="BI94" i="2"/>
  <c r="BK94" i="2"/>
  <c r="BL94" i="2"/>
  <c r="BM94" i="2"/>
  <c r="BO94" i="2"/>
  <c r="BU94" i="2"/>
  <c r="BW94" i="2"/>
  <c r="CG94" i="2"/>
  <c r="CS94" i="2"/>
  <c r="CU94" i="2"/>
  <c r="CV94" i="2"/>
  <c r="CW94" i="2"/>
  <c r="CY94" i="2"/>
  <c r="E95" i="2"/>
  <c r="F95" i="2"/>
  <c r="AO95" i="2" s="1"/>
  <c r="G95" i="2"/>
  <c r="H95" i="2"/>
  <c r="J95" i="2"/>
  <c r="L95" i="2"/>
  <c r="M95" i="2"/>
  <c r="AV95" i="2"/>
  <c r="N95" i="2"/>
  <c r="O95" i="2"/>
  <c r="CH95" i="2" s="1"/>
  <c r="P95" i="2"/>
  <c r="AY95" i="2"/>
  <c r="Q95" i="2"/>
  <c r="U95" i="2"/>
  <c r="BD95" i="2"/>
  <c r="V95" i="2"/>
  <c r="CO95" i="2" s="1"/>
  <c r="W95" i="2"/>
  <c r="BF95" i="2"/>
  <c r="Y95" i="2"/>
  <c r="BH95" i="2"/>
  <c r="AE95" i="2"/>
  <c r="BN95" i="2"/>
  <c r="AK95" i="2"/>
  <c r="AM95" i="2"/>
  <c r="BI95" i="2"/>
  <c r="BK95" i="2"/>
  <c r="BL95" i="2"/>
  <c r="BM95" i="2"/>
  <c r="BO95" i="2"/>
  <c r="BU95" i="2"/>
  <c r="BW95" i="2"/>
  <c r="CS95" i="2"/>
  <c r="CU95" i="2"/>
  <c r="CV95" i="2"/>
  <c r="CW95" i="2"/>
  <c r="CY95" i="2"/>
  <c r="E96" i="2"/>
  <c r="BX96" i="2"/>
  <c r="F96" i="2"/>
  <c r="BY96" i="2" s="1"/>
  <c r="CA96" i="2" s="1"/>
  <c r="G96" i="2"/>
  <c r="BZ96" i="2"/>
  <c r="H96" i="2"/>
  <c r="J96" i="2"/>
  <c r="L96" i="2"/>
  <c r="M96" i="2"/>
  <c r="N96" i="2"/>
  <c r="AW96" i="2" s="1"/>
  <c r="O96" i="2"/>
  <c r="P96" i="2"/>
  <c r="CI96" i="2"/>
  <c r="Q96" i="2"/>
  <c r="S96" i="2"/>
  <c r="BB96" i="2" s="1"/>
  <c r="BC96" i="2" s="1"/>
  <c r="T96" i="2"/>
  <c r="U96" i="2"/>
  <c r="CN96" i="2" s="1"/>
  <c r="V96" i="2"/>
  <c r="W96" i="2"/>
  <c r="Y96" i="2"/>
  <c r="BH96" i="2" s="1"/>
  <c r="AE96" i="2"/>
  <c r="AK96" i="2"/>
  <c r="AM96" i="2"/>
  <c r="AP96" i="2"/>
  <c r="BD96" i="2"/>
  <c r="BI96" i="2"/>
  <c r="BK96" i="2"/>
  <c r="BL96" i="2"/>
  <c r="BM96" i="2"/>
  <c r="BN96" i="2"/>
  <c r="BO96" i="2"/>
  <c r="BU96" i="2"/>
  <c r="BW96" i="2"/>
  <c r="CF96" i="2"/>
  <c r="CR96" i="2"/>
  <c r="CS96" i="2"/>
  <c r="CU96" i="2"/>
  <c r="CV96" i="2"/>
  <c r="CW96" i="2"/>
  <c r="CX96" i="2"/>
  <c r="CY96" i="2"/>
  <c r="E97" i="2"/>
  <c r="BX97" i="2"/>
  <c r="F97" i="2"/>
  <c r="AO97" i="2"/>
  <c r="G97" i="2"/>
  <c r="BZ97" i="2" s="1"/>
  <c r="H97" i="2"/>
  <c r="J97" i="2"/>
  <c r="AS97" i="2"/>
  <c r="K97" i="2"/>
  <c r="AT97" i="2"/>
  <c r="M97" i="2"/>
  <c r="AV97" i="2" s="1"/>
  <c r="N97" i="2"/>
  <c r="AI97" i="2" s="1"/>
  <c r="O97" i="2"/>
  <c r="AH97" i="2" s="1"/>
  <c r="P97" i="2"/>
  <c r="Q97" i="2"/>
  <c r="AZ97" i="2"/>
  <c r="R97" i="2"/>
  <c r="BA97" i="2" s="1"/>
  <c r="U97" i="2"/>
  <c r="V97" i="2"/>
  <c r="W97" i="2"/>
  <c r="Y97" i="2"/>
  <c r="AE97" i="2"/>
  <c r="CX97" i="2"/>
  <c r="AK97" i="2"/>
  <c r="AM97" i="2"/>
  <c r="AP97" i="2"/>
  <c r="AU97" i="2"/>
  <c r="BE97" i="2"/>
  <c r="BI97" i="2"/>
  <c r="BK97" i="2"/>
  <c r="BL97" i="2"/>
  <c r="BM97" i="2"/>
  <c r="BN97" i="2"/>
  <c r="BO97" i="2"/>
  <c r="BU97" i="2"/>
  <c r="BW97" i="2"/>
  <c r="BY97" i="2"/>
  <c r="CB97" i="2"/>
  <c r="CC97" i="2"/>
  <c r="CE97" i="2"/>
  <c r="CL97" i="2"/>
  <c r="CM97" i="2"/>
  <c r="CO97" i="2"/>
  <c r="CS97" i="2"/>
  <c r="CU97" i="2"/>
  <c r="CV97" i="2"/>
  <c r="CW97" i="2"/>
  <c r="CY97" i="2"/>
  <c r="E98" i="2"/>
  <c r="AN98" i="2" s="1"/>
  <c r="F98" i="2"/>
  <c r="G98" i="2"/>
  <c r="BZ98" i="2"/>
  <c r="H98" i="2"/>
  <c r="I98" i="2"/>
  <c r="AR98" i="2" s="1"/>
  <c r="J98" i="2"/>
  <c r="M98" i="2"/>
  <c r="N98" i="2"/>
  <c r="CG98" i="2" s="1"/>
  <c r="O98" i="2"/>
  <c r="P98" i="2"/>
  <c r="AY98" i="2" s="1"/>
  <c r="Q98" i="2"/>
  <c r="AZ98" i="2" s="1"/>
  <c r="U98" i="2"/>
  <c r="BD98" i="2"/>
  <c r="V98" i="2"/>
  <c r="CO98" i="2"/>
  <c r="W98" i="2"/>
  <c r="CP98" i="2" s="1"/>
  <c r="Y98" i="2"/>
  <c r="BH98" i="2" s="1"/>
  <c r="AE98" i="2"/>
  <c r="CX98" i="2" s="1"/>
  <c r="AK98" i="2"/>
  <c r="AM98" i="2"/>
  <c r="AP98" i="2"/>
  <c r="AU98" i="2"/>
  <c r="BE98" i="2"/>
  <c r="BI98" i="2"/>
  <c r="BK98" i="2"/>
  <c r="BL98" i="2"/>
  <c r="BM98" i="2"/>
  <c r="BN98" i="2"/>
  <c r="BO98" i="2"/>
  <c r="BU98" i="2"/>
  <c r="BW98" i="2"/>
  <c r="CE98" i="2"/>
  <c r="CF98" i="2"/>
  <c r="CI98" i="2"/>
  <c r="CK98" i="2"/>
  <c r="CM98" i="2"/>
  <c r="CS98" i="2"/>
  <c r="CU98" i="2"/>
  <c r="CV98" i="2"/>
  <c r="CW98" i="2"/>
  <c r="CY98" i="2"/>
  <c r="E99" i="2"/>
  <c r="F99" i="2"/>
  <c r="G99" i="2"/>
  <c r="H99" i="2"/>
  <c r="I99" i="2"/>
  <c r="CB99" i="2"/>
  <c r="AR99" i="2"/>
  <c r="J99" i="2"/>
  <c r="AS99" i="2"/>
  <c r="K99" i="2"/>
  <c r="AT99" i="2"/>
  <c r="M99" i="2"/>
  <c r="N99" i="2"/>
  <c r="O99" i="2"/>
  <c r="CH99" i="2" s="1"/>
  <c r="P99" i="2"/>
  <c r="Q99" i="2"/>
  <c r="R99" i="2"/>
  <c r="CK99" i="2"/>
  <c r="T99" i="2"/>
  <c r="U99" i="2"/>
  <c r="BD99" i="2"/>
  <c r="CN99" i="2"/>
  <c r="V99" i="2"/>
  <c r="W99" i="2"/>
  <c r="BF99" i="2" s="1"/>
  <c r="Y99" i="2"/>
  <c r="AE99" i="2"/>
  <c r="BN99" i="2" s="1"/>
  <c r="AK99" i="2"/>
  <c r="AM99" i="2"/>
  <c r="AU99" i="2"/>
  <c r="BI99" i="2"/>
  <c r="BK99" i="2"/>
  <c r="BL99" i="2"/>
  <c r="BM99" i="2"/>
  <c r="BO99" i="2"/>
  <c r="BU99" i="2"/>
  <c r="BW99" i="2"/>
  <c r="CE99" i="2"/>
  <c r="CL99" i="2"/>
  <c r="CM99" i="2"/>
  <c r="CS99" i="2"/>
  <c r="CU99" i="2"/>
  <c r="CV99" i="2"/>
  <c r="CW99" i="2"/>
  <c r="CY99" i="2"/>
  <c r="E185" i="2"/>
  <c r="BY86" i="2"/>
  <c r="CX99" i="2"/>
  <c r="CP99" i="2"/>
  <c r="CJ97" i="2"/>
  <c r="AA89" i="2"/>
  <c r="CT89" i="2" s="1"/>
  <c r="AX85" i="2"/>
  <c r="BY82" i="2"/>
  <c r="AR76" i="2"/>
  <c r="CB76" i="2"/>
  <c r="BX76" i="2"/>
  <c r="BE74" i="2"/>
  <c r="CO74" i="2"/>
  <c r="AY59" i="2"/>
  <c r="CI59" i="2"/>
  <c r="AP59" i="2"/>
  <c r="BZ59" i="2"/>
  <c r="CG86" i="2"/>
  <c r="BX93" i="2"/>
  <c r="CX89" i="2"/>
  <c r="AV89" i="2"/>
  <c r="CH82" i="2"/>
  <c r="AN77" i="2"/>
  <c r="BX77" i="2"/>
  <c r="BA86" i="2"/>
  <c r="CK86" i="2"/>
  <c r="AS86" i="2"/>
  <c r="BN85" i="2"/>
  <c r="CX85" i="2"/>
  <c r="BU12" i="2"/>
  <c r="B13" i="2"/>
  <c r="AK12" i="2"/>
  <c r="CX95" i="2"/>
  <c r="CP95" i="2"/>
  <c r="CG96" i="2"/>
  <c r="CX91" i="2"/>
  <c r="AU79" i="2"/>
  <c r="BY79" i="2"/>
  <c r="CF77" i="2"/>
  <c r="CV62" i="2"/>
  <c r="CD76" i="2"/>
  <c r="CI65" i="2"/>
  <c r="CU56" i="2"/>
  <c r="CF78" i="2"/>
  <c r="BE72" i="2"/>
  <c r="CO72" i="2"/>
  <c r="BA72" i="2"/>
  <c r="CK72" i="2"/>
  <c r="AN72" i="2"/>
  <c r="AT71" i="2"/>
  <c r="CD71" i="2"/>
  <c r="AP71" i="2"/>
  <c r="BZ71" i="2"/>
  <c r="BE68" i="2"/>
  <c r="CO68" i="2"/>
  <c r="BA68" i="2"/>
  <c r="CK68" i="2"/>
  <c r="AV68" i="2"/>
  <c r="CF68" i="2"/>
  <c r="CD64" i="2"/>
  <c r="AV74" i="2"/>
  <c r="BX74" i="2"/>
  <c r="CI73" i="2"/>
  <c r="AT73" i="2"/>
  <c r="CD73" i="2"/>
  <c r="AP73" i="2"/>
  <c r="BZ73" i="2"/>
  <c r="AN70" i="2"/>
  <c r="BX70" i="2"/>
  <c r="AP69" i="2"/>
  <c r="AP67" i="2"/>
  <c r="AT63" i="2"/>
  <c r="CD63" i="2"/>
  <c r="CV61" i="2"/>
  <c r="CI58" i="2"/>
  <c r="DA56" i="2"/>
  <c r="BQ56" i="2"/>
  <c r="AL58" i="2"/>
  <c r="BV58" i="2"/>
  <c r="CP58" i="2"/>
  <c r="BF57" i="2"/>
  <c r="CP57" i="2"/>
  <c r="AL57" i="2"/>
  <c r="BV57" i="2"/>
  <c r="BZ56" i="2"/>
  <c r="BF56" i="2"/>
  <c r="CP56" i="2"/>
  <c r="AX56" i="2"/>
  <c r="CH56" i="2"/>
  <c r="AL56" i="2"/>
  <c r="BV56" i="2"/>
  <c r="CP55" i="2"/>
  <c r="CH55" i="2"/>
  <c r="BV55" i="2"/>
  <c r="AX100" i="2"/>
  <c r="AR100" i="2"/>
  <c r="AF26" i="1"/>
  <c r="P84" i="2" s="1"/>
  <c r="AK13" i="2"/>
  <c r="B14" i="2"/>
  <c r="BU13" i="2"/>
  <c r="AK14" i="2"/>
  <c r="BU14" i="2"/>
  <c r="B15" i="2"/>
  <c r="AK15" i="2"/>
  <c r="BU15" i="2"/>
  <c r="B16" i="2"/>
  <c r="B17" i="2" s="1"/>
  <c r="B18" i="2" s="1"/>
  <c r="BU16" i="2"/>
  <c r="AK16" i="2"/>
  <c r="CO94" i="2"/>
  <c r="BE94" i="2"/>
  <c r="CB92" i="2"/>
  <c r="BH91" i="2"/>
  <c r="CN91" i="2"/>
  <c r="CH91" i="2"/>
  <c r="CE85" i="2"/>
  <c r="AG81" i="2"/>
  <c r="AV81" i="2"/>
  <c r="AP76" i="2"/>
  <c r="BL72" i="2"/>
  <c r="CV72" i="2"/>
  <c r="CE72" i="2"/>
  <c r="CK69" i="2"/>
  <c r="CH66" i="2"/>
  <c r="AZ64" i="2"/>
  <c r="CE64" i="2"/>
  <c r="AV63" i="2"/>
  <c r="CW60" i="2"/>
  <c r="BM60" i="2"/>
  <c r="BD60" i="2"/>
  <c r="CN60" i="2"/>
  <c r="AH17" i="1"/>
  <c r="G86" i="2"/>
  <c r="AP86" i="2" s="1"/>
  <c r="G58" i="2"/>
  <c r="AP58" i="2" s="1"/>
  <c r="BA81" i="2"/>
  <c r="AN97" i="2"/>
  <c r="CF97" i="2"/>
  <c r="AA96" i="2"/>
  <c r="BJ96" i="2" s="1"/>
  <c r="BY90" i="2"/>
  <c r="AS87" i="2"/>
  <c r="CC87" i="2"/>
  <c r="CE86" i="2"/>
  <c r="AQ85" i="2"/>
  <c r="CA85" i="2"/>
  <c r="AN82" i="2"/>
  <c r="BX82" i="2"/>
  <c r="CF80" i="2"/>
  <c r="AG80" i="2"/>
  <c r="CZ80" i="2" s="1"/>
  <c r="BK78" i="2"/>
  <c r="CU78" i="2"/>
  <c r="CF76" i="2"/>
  <c r="AO76" i="2"/>
  <c r="BY76" i="2"/>
  <c r="AO75" i="2"/>
  <c r="CI75" i="2"/>
  <c r="AU74" i="2"/>
  <c r="CE74" i="2"/>
  <c r="CB73" i="2"/>
  <c r="BJ66" i="2"/>
  <c r="AR66" i="2"/>
  <c r="CB66" i="2"/>
  <c r="AS65" i="2"/>
  <c r="BH65" i="2"/>
  <c r="AR65" i="2"/>
  <c r="CB65" i="2"/>
  <c r="AA62" i="2"/>
  <c r="BH62" i="2"/>
  <c r="AH36" i="1"/>
  <c r="T86" i="2" s="1"/>
  <c r="BC86" i="2" s="1"/>
  <c r="AH41" i="1"/>
  <c r="X86" i="2" s="1"/>
  <c r="S86" i="2"/>
  <c r="D34" i="1"/>
  <c r="D36" i="1" s="1"/>
  <c r="T56" i="2" s="1"/>
  <c r="R56" i="2"/>
  <c r="CK56" i="2" s="1"/>
  <c r="AJ35" i="1"/>
  <c r="K74" i="2"/>
  <c r="CD74" i="2"/>
  <c r="BZ66" i="2"/>
  <c r="CN98" i="2"/>
  <c r="AO96" i="2"/>
  <c r="AQ96" i="2" s="1"/>
  <c r="CN95" i="2"/>
  <c r="BZ93" i="2"/>
  <c r="CA93" i="2"/>
  <c r="CJ92" i="2"/>
  <c r="AN92" i="2"/>
  <c r="AU90" i="2"/>
  <c r="CE90" i="2"/>
  <c r="CE88" i="2"/>
  <c r="AI87" i="2"/>
  <c r="BH85" i="2"/>
  <c r="AU83" i="2"/>
  <c r="CE83" i="2"/>
  <c r="BF78" i="2"/>
  <c r="CC77" i="2"/>
  <c r="CO76" i="2"/>
  <c r="BE76" i="2"/>
  <c r="CB75" i="2"/>
  <c r="AQ74" i="2"/>
  <c r="AO72" i="2"/>
  <c r="CR68" i="2"/>
  <c r="AA68" i="2"/>
  <c r="BJ68" i="2" s="1"/>
  <c r="AQ68" i="2"/>
  <c r="AA67" i="2"/>
  <c r="BJ67" i="2" s="1"/>
  <c r="CN67" i="2"/>
  <c r="BH66" i="2"/>
  <c r="BF66" i="2"/>
  <c r="AX62" i="2"/>
  <c r="CH62" i="2"/>
  <c r="AH62" i="2"/>
  <c r="BL55" i="2"/>
  <c r="CV55" i="2"/>
  <c r="U34" i="1"/>
  <c r="U36" i="1" s="1"/>
  <c r="T73" i="2" s="1"/>
  <c r="R73" i="2"/>
  <c r="BA83" i="2"/>
  <c r="CK83" i="2"/>
  <c r="CB72" i="2"/>
  <c r="BZ83" i="2"/>
  <c r="AV98" i="2"/>
  <c r="AG98" i="2"/>
  <c r="BP98" i="2" s="1"/>
  <c r="AA95" i="2"/>
  <c r="BJ95" i="2"/>
  <c r="CR95" i="2"/>
  <c r="CJ94" i="2"/>
  <c r="AV94" i="2"/>
  <c r="CE93" i="2"/>
  <c r="AU93" i="2"/>
  <c r="AO92" i="2"/>
  <c r="AX91" i="2"/>
  <c r="AR91" i="2"/>
  <c r="AZ89" i="2"/>
  <c r="CH86" i="2"/>
  <c r="AN86" i="2"/>
  <c r="CD84" i="2"/>
  <c r="CN84" i="2"/>
  <c r="BD84" i="2"/>
  <c r="AN81" i="2"/>
  <c r="AP79" i="2"/>
  <c r="AA76" i="2"/>
  <c r="CH75" i="2"/>
  <c r="BD75" i="2"/>
  <c r="BM74" i="2"/>
  <c r="CW74" i="2"/>
  <c r="AA74" i="2"/>
  <c r="CT74" i="2" s="1"/>
  <c r="BJ74" i="2"/>
  <c r="CR74" i="2"/>
  <c r="AA71" i="2"/>
  <c r="BJ71" i="2" s="1"/>
  <c r="AV71" i="2"/>
  <c r="CF71" i="2"/>
  <c r="AG71" i="2"/>
  <c r="CZ71" i="2" s="1"/>
  <c r="BY71" i="2"/>
  <c r="CV68" i="2"/>
  <c r="CE68" i="2"/>
  <c r="BF68" i="2"/>
  <c r="CR66" i="2"/>
  <c r="AQ64" i="2"/>
  <c r="CN62" i="2"/>
  <c r="CA62" i="2"/>
  <c r="CK87" i="2"/>
  <c r="AV60" i="2"/>
  <c r="CF60" i="2"/>
  <c r="BF59" i="2"/>
  <c r="CP59" i="2"/>
  <c r="BL57" i="2"/>
  <c r="CV57" i="2"/>
  <c r="AQ57" i="2"/>
  <c r="AG57" i="2"/>
  <c r="BK55" i="2"/>
  <c r="CU55" i="2"/>
  <c r="AM31" i="1"/>
  <c r="P91" i="2"/>
  <c r="AY91" i="2" s="1"/>
  <c r="AI34" i="1"/>
  <c r="S87" i="2" s="1"/>
  <c r="AI41" i="1"/>
  <c r="X87" i="2" s="1"/>
  <c r="AI35" i="1"/>
  <c r="Q34" i="1"/>
  <c r="K69" i="2"/>
  <c r="G88" i="2"/>
  <c r="BZ88" i="2" s="1"/>
  <c r="BZ55" i="2"/>
  <c r="CJ81" i="2"/>
  <c r="AH73" i="2"/>
  <c r="BQ73" i="2"/>
  <c r="AX73" i="2"/>
  <c r="CJ71" i="2"/>
  <c r="AG70" i="2"/>
  <c r="BP70" i="2" s="1"/>
  <c r="AZ69" i="2"/>
  <c r="CJ69" i="2"/>
  <c r="BM68" i="2"/>
  <c r="CW68" i="2"/>
  <c r="AV62" i="2"/>
  <c r="AG62" i="2"/>
  <c r="CZ62" i="2"/>
  <c r="AR60" i="2"/>
  <c r="CU59" i="2"/>
  <c r="AA55" i="2"/>
  <c r="BJ55" i="2"/>
  <c r="S34" i="1"/>
  <c r="AS34" i="1"/>
  <c r="G31" i="1"/>
  <c r="R59" i="2" s="1"/>
  <c r="AR41" i="1"/>
  <c r="X96" i="2" s="1"/>
  <c r="R96" i="2"/>
  <c r="BA96" i="2" s="1"/>
  <c r="AJ17" i="1"/>
  <c r="F34" i="1"/>
  <c r="F41" i="1" s="1"/>
  <c r="X58" i="2" s="1"/>
  <c r="K58" i="2"/>
  <c r="AT58" i="2"/>
  <c r="AT34" i="1"/>
  <c r="K98" i="2"/>
  <c r="AT98" i="2" s="1"/>
  <c r="CF70" i="2"/>
  <c r="CM91" i="2"/>
  <c r="CI90" i="2"/>
  <c r="K87" i="2"/>
  <c r="AT87" i="2" s="1"/>
  <c r="CC83" i="2"/>
  <c r="AA80" i="2"/>
  <c r="BJ80" i="2"/>
  <c r="BH80" i="2"/>
  <c r="CR80" i="2"/>
  <c r="AG79" i="2"/>
  <c r="CZ79" i="2" s="1"/>
  <c r="AQ77" i="2"/>
  <c r="DA72" i="2"/>
  <c r="K72" i="2"/>
  <c r="CD72" i="2"/>
  <c r="BA71" i="2"/>
  <c r="BK71" i="2"/>
  <c r="CU71" i="2"/>
  <c r="CO71" i="2"/>
  <c r="BE71" i="2"/>
  <c r="P71" i="2"/>
  <c r="CI71" i="2" s="1"/>
  <c r="BK67" i="2"/>
  <c r="CU67" i="2"/>
  <c r="BQ65" i="2"/>
  <c r="AH64" i="2"/>
  <c r="DA64" i="2" s="1"/>
  <c r="AG61" i="2"/>
  <c r="CZ61" i="2" s="1"/>
  <c r="AV61" i="2"/>
  <c r="BM59" i="2"/>
  <c r="CW59" i="2"/>
  <c r="K59" i="2"/>
  <c r="CE58" i="2"/>
  <c r="CR57" i="2"/>
  <c r="BH57" i="2"/>
  <c r="AA57" i="2"/>
  <c r="BJ57" i="2" s="1"/>
  <c r="CA56" i="2"/>
  <c r="BD56" i="2"/>
  <c r="CF55" i="2"/>
  <c r="AV55" i="2"/>
  <c r="AR55" i="2"/>
  <c r="CB55" i="2"/>
  <c r="P34" i="1"/>
  <c r="R76" i="2"/>
  <c r="CK76" i="2" s="1"/>
  <c r="AG68" i="2"/>
  <c r="AV64" i="2"/>
  <c r="AS61" i="2"/>
  <c r="CC61" i="2"/>
  <c r="AH60" i="2"/>
  <c r="DA60" i="2"/>
  <c r="CH60" i="2"/>
  <c r="AU57" i="2"/>
  <c r="CE57" i="2"/>
  <c r="BY100" i="2"/>
  <c r="AO100" i="2"/>
  <c r="AQ100" i="2" s="1"/>
  <c r="CF100" i="2"/>
  <c r="S97" i="2"/>
  <c r="BB97" i="2" s="1"/>
  <c r="BC97" i="2" s="1"/>
  <c r="AS36" i="1"/>
  <c r="T97" i="2" s="1"/>
  <c r="CZ70" i="2"/>
  <c r="CZ98" i="2"/>
  <c r="CT67" i="2"/>
  <c r="AT74" i="2"/>
  <c r="AT41" i="1"/>
  <c r="X98" i="2" s="1"/>
  <c r="AP88" i="2"/>
  <c r="CI91" i="2"/>
  <c r="BA56" i="2"/>
  <c r="CM86" i="2"/>
  <c r="BP80" i="2"/>
  <c r="CT96" i="2"/>
  <c r="BZ58" i="2"/>
  <c r="AT59" i="2"/>
  <c r="CD59" i="2"/>
  <c r="BP61" i="2"/>
  <c r="S69" i="2"/>
  <c r="Q41" i="1"/>
  <c r="X69" i="2"/>
  <c r="BG69" i="2"/>
  <c r="Q36" i="1"/>
  <c r="T69" i="2"/>
  <c r="CM69" i="2" s="1"/>
  <c r="AM41" i="1"/>
  <c r="X91" i="2"/>
  <c r="CQ91" i="2" s="1"/>
  <c r="R91" i="2"/>
  <c r="BA91" i="2"/>
  <c r="BZ86" i="2"/>
  <c r="X36" i="1"/>
  <c r="T76" i="2" s="1"/>
  <c r="Y13" i="1"/>
  <c r="Y15" i="1" s="1"/>
  <c r="S76" i="2"/>
  <c r="S58" i="2"/>
  <c r="F36" i="1"/>
  <c r="T58" i="2"/>
  <c r="BJ91" i="2"/>
  <c r="CT91" i="2"/>
  <c r="BB69" i="2"/>
  <c r="CL69" i="2"/>
  <c r="BG76" i="2"/>
  <c r="CO101" i="2"/>
  <c r="CX101" i="2"/>
  <c r="AN101" i="2"/>
  <c r="R101" i="2"/>
  <c r="BA101" i="2" s="1"/>
  <c r="AZ100" i="2"/>
  <c r="CQ99" i="2"/>
  <c r="BA99" i="2"/>
  <c r="CH100" i="2"/>
  <c r="CB101" i="2"/>
  <c r="AR101" i="2"/>
  <c r="AW41" i="1"/>
  <c r="X101" i="2" s="1"/>
  <c r="AA100" i="2"/>
  <c r="BJ100" i="2" s="1"/>
  <c r="CR100" i="2"/>
  <c r="AV41" i="1"/>
  <c r="X100" i="2"/>
  <c r="R100" i="2"/>
  <c r="CK100" i="2" s="1"/>
  <c r="AI100" i="2"/>
  <c r="AH100" i="2"/>
  <c r="DA100" i="2" s="1"/>
  <c r="AN100" i="2"/>
  <c r="CX102" i="2"/>
  <c r="AN102" i="2"/>
  <c r="AZ102" i="2"/>
  <c r="BD102" i="2"/>
  <c r="BH102" i="2"/>
  <c r="AT36" i="1"/>
  <c r="T98" i="2"/>
  <c r="S98" i="2"/>
  <c r="BB98" i="2"/>
  <c r="BC98" i="2" s="1"/>
  <c r="BY99" i="2"/>
  <c r="CA99" i="2"/>
  <c r="AO99" i="2"/>
  <c r="AQ99" i="2"/>
  <c r="AS95" i="2"/>
  <c r="CC95" i="2"/>
  <c r="AQ94" i="2"/>
  <c r="AI93" i="2"/>
  <c r="CN92" i="2"/>
  <c r="BD92" i="2"/>
  <c r="AY92" i="2"/>
  <c r="CI92" i="2"/>
  <c r="AG92" i="2"/>
  <c r="CZ92" i="2"/>
  <c r="AV92" i="2"/>
  <c r="AO88" i="2"/>
  <c r="BY88" i="2"/>
  <c r="CO82" i="2"/>
  <c r="BE82" i="2"/>
  <c r="CF82" i="2"/>
  <c r="CH70" i="2"/>
  <c r="AH70" i="2"/>
  <c r="DA70" i="2" s="1"/>
  <c r="AX70" i="2"/>
  <c r="CW61" i="2"/>
  <c r="BM61" i="2"/>
  <c r="BD61" i="2"/>
  <c r="CN61" i="2"/>
  <c r="CC60" i="2"/>
  <c r="AS60" i="2"/>
  <c r="BZ60" i="2"/>
  <c r="AP60" i="2"/>
  <c r="AS59" i="2"/>
  <c r="CC59" i="2"/>
  <c r="CO58" i="2"/>
  <c r="AX57" i="2"/>
  <c r="AH57" i="2"/>
  <c r="P88" i="2"/>
  <c r="AY88" i="2"/>
  <c r="AJ31" i="1"/>
  <c r="AI36" i="1"/>
  <c r="T87" i="2" s="1"/>
  <c r="DA73" i="2"/>
  <c r="S73" i="2"/>
  <c r="BB73" i="2"/>
  <c r="BE75" i="2"/>
  <c r="CH57" i="2"/>
  <c r="AZ99" i="2"/>
  <c r="CJ99" i="2"/>
  <c r="AW99" i="2"/>
  <c r="CG99" i="2"/>
  <c r="BY98" i="2"/>
  <c r="CA98" i="2"/>
  <c r="AO98" i="2"/>
  <c r="CO90" i="2"/>
  <c r="BE90" i="2"/>
  <c r="AT90" i="2"/>
  <c r="CD90" i="2"/>
  <c r="CG89" i="2"/>
  <c r="AI89" i="2"/>
  <c r="AW89" i="2"/>
  <c r="AS89" i="2"/>
  <c r="CC89" i="2"/>
  <c r="AO84" i="2"/>
  <c r="BY84" i="2"/>
  <c r="AP81" i="2"/>
  <c r="BZ81" i="2"/>
  <c r="BH75" i="2"/>
  <c r="BX75" i="2"/>
  <c r="AN75" i="2"/>
  <c r="CI74" i="2"/>
  <c r="AY74" i="2"/>
  <c r="BE70" i="2"/>
  <c r="CO70" i="2"/>
  <c r="BM69" i="2"/>
  <c r="CW69" i="2"/>
  <c r="CO69" i="2"/>
  <c r="BE69" i="2"/>
  <c r="AY69" i="2"/>
  <c r="CI69" i="2"/>
  <c r="BY69" i="2"/>
  <c r="AO69" i="2"/>
  <c r="CB67" i="2"/>
  <c r="AR67" i="2"/>
  <c r="CU63" i="2"/>
  <c r="BK63" i="2"/>
  <c r="AZ63" i="2"/>
  <c r="CJ63" i="2"/>
  <c r="CI62" i="2"/>
  <c r="AY62" i="2"/>
  <c r="AT62" i="2"/>
  <c r="CD62" i="2"/>
  <c r="CC56" i="2"/>
  <c r="AS56" i="2"/>
  <c r="AJ34" i="1"/>
  <c r="BZ82" i="2"/>
  <c r="AP82" i="2"/>
  <c r="AP78" i="2"/>
  <c r="BZ78" i="2"/>
  <c r="BZ75" i="2"/>
  <c r="AP75" i="2"/>
  <c r="G68" i="2"/>
  <c r="AP68" i="2" s="1"/>
  <c r="AS101" i="2"/>
  <c r="CC101" i="2"/>
  <c r="BF101" i="2"/>
  <c r="CP101" i="2"/>
  <c r="CT79" i="2"/>
  <c r="CT71" i="2"/>
  <c r="CA100" i="2"/>
  <c r="P36" i="1"/>
  <c r="T68" i="2"/>
  <c r="CM68" i="2" s="1"/>
  <c r="P41" i="1"/>
  <c r="X68" i="2"/>
  <c r="CQ68" i="2" s="1"/>
  <c r="CP72" i="2"/>
  <c r="AU61" i="2"/>
  <c r="BZ77" i="2"/>
  <c r="AI99" i="2"/>
  <c r="CE94" i="2"/>
  <c r="AU94" i="2"/>
  <c r="CG93" i="2"/>
  <c r="BH93" i="2"/>
  <c r="BF91" i="2"/>
  <c r="CP91" i="2"/>
  <c r="BF88" i="2"/>
  <c r="CP88" i="2"/>
  <c r="AQ86" i="2"/>
  <c r="AI86" i="2"/>
  <c r="CA86" i="2"/>
  <c r="K85" i="2"/>
  <c r="AR84" i="2"/>
  <c r="CB84" i="2"/>
  <c r="AS80" i="2"/>
  <c r="AT75" i="2"/>
  <c r="CD75" i="2"/>
  <c r="CA75" i="2"/>
  <c r="AH75" i="2"/>
  <c r="AQ75" i="2"/>
  <c r="BM72" i="2"/>
  <c r="CW72" i="2"/>
  <c r="CI72" i="2"/>
  <c r="AY72" i="2"/>
  <c r="AS72" i="2"/>
  <c r="CC72" i="2"/>
  <c r="BA89" i="2"/>
  <c r="CK89" i="2"/>
  <c r="P61" i="2"/>
  <c r="I31" i="1"/>
  <c r="I34" i="1" s="1"/>
  <c r="K70" i="2"/>
  <c r="S41" i="1"/>
  <c r="X71" i="2"/>
  <c r="CQ71" i="2" s="1"/>
  <c r="S68" i="2"/>
  <c r="CL68" i="2"/>
  <c r="BQ64" i="2"/>
  <c r="AS41" i="1"/>
  <c r="K88" i="2"/>
  <c r="CD88" i="2" s="1"/>
  <c r="CR93" i="2"/>
  <c r="BH79" i="2"/>
  <c r="CR79" i="2"/>
  <c r="V34" i="1"/>
  <c r="S74" i="2" s="1"/>
  <c r="BD77" i="2"/>
  <c r="BY95" i="2"/>
  <c r="BX91" i="2"/>
  <c r="AO89" i="2"/>
  <c r="AZ87" i="2"/>
  <c r="CJ87" i="2"/>
  <c r="CG87" i="2"/>
  <c r="AW87" i="2"/>
  <c r="CD86" i="2"/>
  <c r="AG84" i="2"/>
  <c r="AY77" i="2"/>
  <c r="CI77" i="2"/>
  <c r="BL74" i="2"/>
  <c r="CK74" i="2"/>
  <c r="AS70" i="2"/>
  <c r="CC70" i="2"/>
  <c r="BK68" i="2"/>
  <c r="CU68" i="2"/>
  <c r="BD68" i="2"/>
  <c r="CN68" i="2"/>
  <c r="AS68" i="2"/>
  <c r="CC68" i="2"/>
  <c r="AN68" i="2"/>
  <c r="BX68" i="2"/>
  <c r="CF64" i="2"/>
  <c r="AG64" i="2"/>
  <c r="CU62" i="2"/>
  <c r="BK62" i="2"/>
  <c r="CR55" i="2"/>
  <c r="BH55" i="2"/>
  <c r="BD55" i="2"/>
  <c r="AY70" i="2"/>
  <c r="CI70" i="2"/>
  <c r="P67" i="2"/>
  <c r="CI67" i="2" s="1"/>
  <c r="O31" i="1"/>
  <c r="K31" i="1"/>
  <c r="R63" i="2"/>
  <c r="CK63" i="2" s="1"/>
  <c r="P63" i="2"/>
  <c r="BA92" i="2"/>
  <c r="AA84" i="2"/>
  <c r="CT84" i="2"/>
  <c r="BH84" i="2"/>
  <c r="AU82" i="2"/>
  <c r="CE82" i="2"/>
  <c r="BD80" i="2"/>
  <c r="CN80" i="2"/>
  <c r="AZ78" i="2"/>
  <c r="CJ78" i="2"/>
  <c r="AQ78" i="2"/>
  <c r="CA78" i="2"/>
  <c r="AA77" i="2"/>
  <c r="BJ77" i="2"/>
  <c r="CR77" i="2"/>
  <c r="CK77" i="2"/>
  <c r="BA77" i="2"/>
  <c r="AH77" i="2"/>
  <c r="AY76" i="2"/>
  <c r="BD73" i="2"/>
  <c r="CN73" i="2"/>
  <c r="CV70" i="2"/>
  <c r="BL70" i="2"/>
  <c r="CN70" i="2"/>
  <c r="BD70" i="2"/>
  <c r="CU66" i="2"/>
  <c r="BK66" i="2"/>
  <c r="AQ66" i="2"/>
  <c r="CJ65" i="2"/>
  <c r="AZ65" i="2"/>
  <c r="CW62" i="2"/>
  <c r="BM62" i="2"/>
  <c r="CR61" i="2"/>
  <c r="BH61" i="2"/>
  <c r="AZ61" i="2"/>
  <c r="CJ61" i="2"/>
  <c r="AA58" i="2"/>
  <c r="BH58" i="2"/>
  <c r="CR58" i="2"/>
  <c r="CN58" i="2"/>
  <c r="BD58" i="2"/>
  <c r="AK17" i="1"/>
  <c r="BD101" i="2"/>
  <c r="AG66" i="2"/>
  <c r="BP66" i="2" s="1"/>
  <c r="AV73" i="2"/>
  <c r="AG75" i="2"/>
  <c r="BP75" i="2"/>
  <c r="CP93" i="2"/>
  <c r="CK93" i="2"/>
  <c r="AH78" i="2"/>
  <c r="DA78" i="2" s="1"/>
  <c r="CF87" i="2"/>
  <c r="AT78" i="2"/>
  <c r="AZ83" i="2"/>
  <c r="BH71" i="2"/>
  <c r="AG89" i="2"/>
  <c r="CZ89" i="2" s="1"/>
  <c r="AH91" i="2"/>
  <c r="DA91" i="2" s="1"/>
  <c r="AT55" i="2"/>
  <c r="CB70" i="2"/>
  <c r="CB68" i="2"/>
  <c r="AP65" i="2"/>
  <c r="BZ85" i="2"/>
  <c r="AX96" i="2"/>
  <c r="P93" i="2"/>
  <c r="AY93" i="2" s="1"/>
  <c r="CO92" i="2"/>
  <c r="AV88" i="2"/>
  <c r="AQ88" i="2"/>
  <c r="AH88" i="2"/>
  <c r="BQ88" i="2" s="1"/>
  <c r="CC85" i="2"/>
  <c r="AO85" i="2"/>
  <c r="CF85" i="2"/>
  <c r="AV85" i="2"/>
  <c r="AH83" i="2"/>
  <c r="BQ83" i="2" s="1"/>
  <c r="CA80" i="2"/>
  <c r="AP80" i="2"/>
  <c r="BZ80" i="2"/>
  <c r="AN79" i="2"/>
  <c r="AG73" i="2"/>
  <c r="AH69" i="2"/>
  <c r="BQ69" i="2"/>
  <c r="AG69" i="2"/>
  <c r="BP69" i="2"/>
  <c r="CA69" i="2"/>
  <c r="CA67" i="2"/>
  <c r="BM67" i="2"/>
  <c r="CW67" i="2"/>
  <c r="AA65" i="2"/>
  <c r="CR65" i="2"/>
  <c r="CO64" i="2"/>
  <c r="BE64" i="2"/>
  <c r="AZ60" i="2"/>
  <c r="CJ60" i="2"/>
  <c r="CJ56" i="2"/>
  <c r="AZ56" i="2"/>
  <c r="CD68" i="2"/>
  <c r="AT68" i="2"/>
  <c r="AS100" i="2"/>
  <c r="CC100" i="2"/>
  <c r="CD100" i="2"/>
  <c r="BP56" i="2"/>
  <c r="CA66" i="2"/>
  <c r="CG91" i="2"/>
  <c r="AV75" i="2"/>
  <c r="CB61" i="2"/>
  <c r="AH68" i="2"/>
  <c r="BQ68" i="2"/>
  <c r="AH74" i="2"/>
  <c r="DA74" i="2" s="1"/>
  <c r="BD82" i="2"/>
  <c r="AG85" i="2"/>
  <c r="BP85" i="2" s="1"/>
  <c r="AS94" i="2"/>
  <c r="CF72" i="2"/>
  <c r="AG78" i="2"/>
  <c r="CZ78" i="2"/>
  <c r="CD65" i="2"/>
  <c r="CA88" i="2"/>
  <c r="BX98" i="2"/>
  <c r="BF96" i="2"/>
  <c r="CP96" i="2"/>
  <c r="AI96" i="2"/>
  <c r="CH94" i="2"/>
  <c r="AX94" i="2"/>
  <c r="CR90" i="2"/>
  <c r="CG90" i="2"/>
  <c r="G89" i="2"/>
  <c r="AP89" i="2" s="1"/>
  <c r="CC88" i="2"/>
  <c r="AQ87" i="2"/>
  <c r="AA85" i="2"/>
  <c r="CR85" i="2"/>
  <c r="CA83" i="2"/>
  <c r="AH82" i="2"/>
  <c r="CH80" i="2"/>
  <c r="BY80" i="2"/>
  <c r="AO80" i="2"/>
  <c r="CE77" i="2"/>
  <c r="AU77" i="2"/>
  <c r="CW76" i="2"/>
  <c r="BM76" i="2"/>
  <c r="BD74" i="2"/>
  <c r="CN74" i="2"/>
  <c r="CR73" i="2"/>
  <c r="BL71" i="2"/>
  <c r="CV71" i="2"/>
  <c r="CP70" i="2"/>
  <c r="BF70" i="2"/>
  <c r="BY68" i="2"/>
  <c r="AO68" i="2"/>
  <c r="AS67" i="2"/>
  <c r="BL63" i="2"/>
  <c r="CV63" i="2"/>
  <c r="BD63" i="2"/>
  <c r="CN63" i="2"/>
  <c r="AG63" i="2"/>
  <c r="CF63" i="2"/>
  <c r="G57" i="2"/>
  <c r="BZ57" i="2"/>
  <c r="W34" i="1"/>
  <c r="R75" i="2"/>
  <c r="L31" i="1"/>
  <c r="P64" i="2"/>
  <c r="AY64" i="2"/>
  <c r="K61" i="2"/>
  <c r="CD61" i="2" s="1"/>
  <c r="AA83" i="2"/>
  <c r="CR83" i="2"/>
  <c r="AH71" i="2"/>
  <c r="CH71" i="2"/>
  <c r="CA70" i="2"/>
  <c r="AQ70" i="2"/>
  <c r="BE61" i="2"/>
  <c r="CO61" i="2"/>
  <c r="AH61" i="2"/>
  <c r="BQ61" i="2" s="1"/>
  <c r="AQ61" i="2"/>
  <c r="CA61" i="2"/>
  <c r="AZ59" i="2"/>
  <c r="BL58" i="2"/>
  <c r="CV58" i="2"/>
  <c r="CJ57" i="2"/>
  <c r="AZ57" i="2"/>
  <c r="BM55" i="2"/>
  <c r="CW55" i="2"/>
  <c r="AZ55" i="2"/>
  <c r="CJ55" i="2"/>
  <c r="H34" i="1"/>
  <c r="S60" i="2" s="1"/>
  <c r="K60" i="2"/>
  <c r="AT60" i="2" s="1"/>
  <c r="AH63" i="2"/>
  <c r="BQ63" i="2"/>
  <c r="CH63" i="2"/>
  <c r="AR62" i="2"/>
  <c r="CB62" i="2"/>
  <c r="M34" i="1"/>
  <c r="M41" i="1" s="1"/>
  <c r="X65" i="2" s="1"/>
  <c r="AV100" i="2"/>
  <c r="AG100" i="2"/>
  <c r="CZ100" i="2" s="1"/>
  <c r="CR59" i="2"/>
  <c r="CC58" i="2"/>
  <c r="BM57" i="2"/>
  <c r="CG101" i="2"/>
  <c r="M36" i="1"/>
  <c r="T65" i="2"/>
  <c r="BC65" i="2" s="1"/>
  <c r="CD60" i="2"/>
  <c r="AT61" i="2"/>
  <c r="CK75" i="2"/>
  <c r="BA75" i="2"/>
  <c r="BQ82" i="2"/>
  <c r="DA82" i="2"/>
  <c r="BP89" i="2"/>
  <c r="CI63" i="2"/>
  <c r="AY63" i="2"/>
  <c r="CZ64" i="2"/>
  <c r="BP64" i="2"/>
  <c r="W36" i="1"/>
  <c r="T75" i="2" s="1"/>
  <c r="W41" i="1"/>
  <c r="X75" i="2"/>
  <c r="BG75" i="2"/>
  <c r="S75" i="2"/>
  <c r="CL75" i="2" s="1"/>
  <c r="BZ89" i="2"/>
  <c r="DA83" i="2"/>
  <c r="CI93" i="2"/>
  <c r="CZ75" i="2"/>
  <c r="BA63" i="2"/>
  <c r="AT88" i="2"/>
  <c r="CL73" i="2"/>
  <c r="DA63" i="2"/>
  <c r="DA61" i="2"/>
  <c r="BQ78" i="2"/>
  <c r="CT58" i="2"/>
  <c r="BJ58" i="2"/>
  <c r="BJ84" i="2"/>
  <c r="R67" i="2"/>
  <c r="BA67" i="2" s="1"/>
  <c r="O34" i="1"/>
  <c r="O41" i="1"/>
  <c r="X67" i="2" s="1"/>
  <c r="BB68" i="2"/>
  <c r="R61" i="2"/>
  <c r="BA61" i="2" s="1"/>
  <c r="BG68" i="2"/>
  <c r="BZ68" i="2"/>
  <c r="DA57" i="2"/>
  <c r="BQ57" i="2"/>
  <c r="CT77" i="2"/>
  <c r="BQ70" i="2"/>
  <c r="X97" i="2"/>
  <c r="CQ97" i="2" s="1"/>
  <c r="R64" i="2"/>
  <c r="BA64" i="2" s="1"/>
  <c r="L34" i="1"/>
  <c r="L41" i="1" s="1"/>
  <c r="X64" i="2" s="1"/>
  <c r="BP73" i="2"/>
  <c r="CZ73" i="2"/>
  <c r="CZ66" i="2"/>
  <c r="CT61" i="2"/>
  <c r="BJ61" i="2"/>
  <c r="V41" i="1"/>
  <c r="X74" i="2" s="1"/>
  <c r="V36" i="1"/>
  <c r="T74" i="2" s="1"/>
  <c r="AY61" i="2"/>
  <c r="CI61" i="2"/>
  <c r="DA75" i="2"/>
  <c r="BQ75" i="2"/>
  <c r="AT85" i="2"/>
  <c r="CD85" i="2"/>
  <c r="BC68" i="2"/>
  <c r="S88" i="2"/>
  <c r="BB88" i="2" s="1"/>
  <c r="R88" i="2"/>
  <c r="BA88" i="2" s="1"/>
  <c r="S67" i="2"/>
  <c r="BB67" i="2" s="1"/>
  <c r="CQ75" i="2"/>
  <c r="L36" i="1"/>
  <c r="T64" i="2"/>
  <c r="CM64" i="2"/>
  <c r="CK64" i="2"/>
  <c r="BB75" i="2"/>
  <c r="CK88" i="2"/>
  <c r="CK67" i="2"/>
  <c r="CL98" i="2"/>
  <c r="CM96" i="2"/>
  <c r="BG91" i="2"/>
  <c r="BP81" i="2"/>
  <c r="CZ81" i="2"/>
  <c r="BF97" i="2"/>
  <c r="CP97" i="2"/>
  <c r="CO96" i="2"/>
  <c r="BE96" i="2"/>
  <c r="CH90" i="2"/>
  <c r="AX90" i="2"/>
  <c r="AH90" i="2"/>
  <c r="DA90" i="2"/>
  <c r="BF80" i="2"/>
  <c r="CP80" i="2"/>
  <c r="CR64" i="2"/>
  <c r="BH64" i="2"/>
  <c r="AG59" i="2"/>
  <c r="CZ59" i="2" s="1"/>
  <c r="CA59" i="2"/>
  <c r="AH59" i="2"/>
  <c r="DA59" i="2"/>
  <c r="AT57" i="2"/>
  <c r="CD57" i="2"/>
  <c r="AP91" i="2"/>
  <c r="BZ91" i="2"/>
  <c r="BH101" i="2"/>
  <c r="CE89" i="2"/>
  <c r="CT65" i="2"/>
  <c r="BJ65" i="2"/>
  <c r="AO101" i="2"/>
  <c r="CK82" i="2"/>
  <c r="BQ77" i="2"/>
  <c r="DA77" i="2"/>
  <c r="AT70" i="2"/>
  <c r="CD70" i="2"/>
  <c r="BB76" i="2"/>
  <c r="CL76" i="2"/>
  <c r="CD58" i="2"/>
  <c r="CO99" i="2"/>
  <c r="BE99" i="2"/>
  <c r="AX99" i="2"/>
  <c r="CH98" i="2"/>
  <c r="AH98" i="2"/>
  <c r="BQ98" i="2" s="1"/>
  <c r="AX98" i="2"/>
  <c r="CP94" i="2"/>
  <c r="BF94" i="2"/>
  <c r="BH92" i="2"/>
  <c r="AA92" i="2"/>
  <c r="BJ92" i="2"/>
  <c r="CR92" i="2"/>
  <c r="BA95" i="2"/>
  <c r="CK95" i="2"/>
  <c r="AY66" i="2"/>
  <c r="CI66" i="2"/>
  <c r="AP72" i="2"/>
  <c r="BZ72" i="2"/>
  <c r="BG100" i="2"/>
  <c r="CQ100" i="2"/>
  <c r="AQ59" i="2"/>
  <c r="AQ95" i="2"/>
  <c r="AI95" i="2"/>
  <c r="AP84" i="2"/>
  <c r="CD69" i="2"/>
  <c r="AT69" i="2"/>
  <c r="CH89" i="2"/>
  <c r="AX89" i="2"/>
  <c r="AH89" i="2"/>
  <c r="DA89" i="2" s="1"/>
  <c r="BJ81" i="2"/>
  <c r="CT81" i="2"/>
  <c r="CU65" i="2"/>
  <c r="BK65" i="2"/>
  <c r="CE59" i="2"/>
  <c r="AU59" i="2"/>
  <c r="CG100" i="2"/>
  <c r="AW100" i="2"/>
  <c r="BJ85" i="2"/>
  <c r="CT85" i="2"/>
  <c r="BQ91" i="2"/>
  <c r="AA64" i="2"/>
  <c r="BJ64" i="2" s="1"/>
  <c r="CQ69" i="2"/>
  <c r="BP57" i="2"/>
  <c r="CZ57" i="2"/>
  <c r="BJ76" i="2"/>
  <c r="CT76" i="2"/>
  <c r="BJ89" i="2"/>
  <c r="BJ62" i="2"/>
  <c r="CT62" i="2"/>
  <c r="BH88" i="2"/>
  <c r="AA88" i="2"/>
  <c r="CT88" i="2"/>
  <c r="CR88" i="2"/>
  <c r="Y115" i="2"/>
  <c r="AZ88" i="2"/>
  <c r="CJ88" i="2"/>
  <c r="CB88" i="2"/>
  <c r="AR88" i="2"/>
  <c r="BE87" i="2"/>
  <c r="AR85" i="2"/>
  <c r="CB85" i="2"/>
  <c r="AQ97" i="2"/>
  <c r="AG95" i="2"/>
  <c r="CZ95" i="2" s="1"/>
  <c r="CI81" i="2"/>
  <c r="AY81" i="2"/>
  <c r="CC79" i="2"/>
  <c r="AS79" i="2"/>
  <c r="CE78" i="2"/>
  <c r="AU78" i="2"/>
  <c r="CV77" i="2"/>
  <c r="BF77" i="2"/>
  <c r="CP77" i="2"/>
  <c r="CW75" i="2"/>
  <c r="BM75" i="2"/>
  <c r="BD72" i="2"/>
  <c r="CN72" i="2"/>
  <c r="CA71" i="2"/>
  <c r="AQ71" i="2"/>
  <c r="AU67" i="2"/>
  <c r="CE67" i="2"/>
  <c r="BE66" i="2"/>
  <c r="CF66" i="2"/>
  <c r="AV66" i="2"/>
  <c r="BD97" i="2"/>
  <c r="CN97" i="2"/>
  <c r="CG97" i="2"/>
  <c r="AW97" i="2"/>
  <c r="AH95" i="2"/>
  <c r="DA95" i="2"/>
  <c r="BE93" i="2"/>
  <c r="CO93" i="2"/>
  <c r="AU91" i="2"/>
  <c r="CE91" i="2"/>
  <c r="CO88" i="2"/>
  <c r="BE88" i="2"/>
  <c r="AX80" i="2"/>
  <c r="AH80" i="2"/>
  <c r="BQ80" i="2" s="1"/>
  <c r="AS62" i="2"/>
  <c r="CC62" i="2"/>
  <c r="CR60" i="2"/>
  <c r="BH60" i="2"/>
  <c r="AA60" i="2"/>
  <c r="BJ60" i="2" s="1"/>
  <c r="AG96" i="2"/>
  <c r="CZ96" i="2" s="1"/>
  <c r="AV96" i="2"/>
  <c r="BZ87" i="2"/>
  <c r="AP87" i="2"/>
  <c r="CN83" i="2"/>
  <c r="CP83" i="2"/>
  <c r="AX78" i="2"/>
  <c r="CH78" i="2"/>
  <c r="AO78" i="2"/>
  <c r="BY78" i="2"/>
  <c r="CE63" i="2"/>
  <c r="AU63" i="2"/>
  <c r="AX95" i="2"/>
  <c r="CR94" i="2"/>
  <c r="BH94" i="2"/>
  <c r="BF87" i="2"/>
  <c r="AO87" i="2"/>
  <c r="CH83" i="2"/>
  <c r="CO83" i="2"/>
  <c r="AG83" i="2"/>
  <c r="CZ83" i="2"/>
  <c r="CE81" i="2"/>
  <c r="AU76" i="2"/>
  <c r="AS71" i="2"/>
  <c r="CC71" i="2"/>
  <c r="BK69" i="2"/>
  <c r="CU69" i="2"/>
  <c r="CE69" i="2"/>
  <c r="AU69" i="2"/>
  <c r="CP67" i="2"/>
  <c r="BF67" i="2"/>
  <c r="AX67" i="2"/>
  <c r="CH67" i="2"/>
  <c r="AH67" i="2"/>
  <c r="DA67" i="2" s="1"/>
  <c r="CW65" i="2"/>
  <c r="CB64" i="2"/>
  <c r="AR64" i="2"/>
  <c r="CN59" i="2"/>
  <c r="CF58" i="2"/>
  <c r="AG58" i="2"/>
  <c r="BP58" i="2"/>
  <c r="AV58" i="2"/>
  <c r="CC75" i="2"/>
  <c r="AS75" i="2"/>
  <c r="CP73" i="2"/>
  <c r="BF73" i="2"/>
  <c r="BJ70" i="2"/>
  <c r="CT70" i="2"/>
  <c r="AZ58" i="2"/>
  <c r="CJ58" i="2"/>
  <c r="CF83" i="2"/>
  <c r="CJ72" i="2"/>
  <c r="AZ72" i="2"/>
  <c r="AX69" i="2"/>
  <c r="CH69" i="2"/>
  <c r="AX64" i="2"/>
  <c r="CH64" i="2"/>
  <c r="CW63" i="2"/>
  <c r="CU60" i="2"/>
  <c r="BK60" i="2"/>
  <c r="BE60" i="2"/>
  <c r="CO60" i="2"/>
  <c r="CC57" i="2"/>
  <c r="AS57" i="2"/>
  <c r="CC102" i="2"/>
  <c r="AS102" i="2"/>
  <c r="CP74" i="2"/>
  <c r="CO73" i="2"/>
  <c r="AA69" i="2"/>
  <c r="BJ69" i="2" s="1"/>
  <c r="AS69" i="2"/>
  <c r="CJ67" i="2"/>
  <c r="CK79" i="2"/>
  <c r="CT92" i="2"/>
  <c r="BQ95" i="2"/>
  <c r="BQ89" i="2"/>
  <c r="CT69" i="2"/>
  <c r="DA80" i="2"/>
  <c r="BJ88" i="2"/>
  <c r="AI101" i="2"/>
  <c r="AY100" i="2"/>
  <c r="CI100" i="2"/>
  <c r="AH102" i="2"/>
  <c r="BQ102" i="2" s="1"/>
  <c r="AI102" i="2"/>
  <c r="AW102" i="2"/>
  <c r="AO102" i="2"/>
  <c r="AQ102" i="2"/>
  <c r="AR102" i="2"/>
  <c r="AG101" i="2"/>
  <c r="BP101" i="2" s="1"/>
  <c r="CF101" i="2"/>
  <c r="BA12" i="1"/>
  <c r="BA15" i="1" s="1"/>
  <c r="BA34" i="1" s="1"/>
  <c r="AA101" i="2"/>
  <c r="CT101" i="2" s="1"/>
  <c r="AZ101" i="2"/>
  <c r="CD101" i="2"/>
  <c r="BA13" i="1"/>
  <c r="CK101" i="2"/>
  <c r="AX102" i="2"/>
  <c r="AG102" i="2"/>
  <c r="CZ102" i="2"/>
  <c r="P102" i="2"/>
  <c r="AY102" i="2"/>
  <c r="CF102" i="2"/>
  <c r="AY101" i="2"/>
  <c r="CI101" i="2"/>
  <c r="BP102" i="2"/>
  <c r="AH103" i="2"/>
  <c r="DA103" i="2"/>
  <c r="CH103" i="2"/>
  <c r="CX103" i="2"/>
  <c r="AN103" i="2"/>
  <c r="AZ103" i="2"/>
  <c r="BD103" i="2"/>
  <c r="AS103" i="2"/>
  <c r="AW103" i="2"/>
  <c r="BA103" i="2"/>
  <c r="BE103" i="2"/>
  <c r="AV103" i="2"/>
  <c r="BQ55" i="2"/>
  <c r="DA55" i="2"/>
  <c r="BJ101" i="2"/>
  <c r="AA97" i="2"/>
  <c r="BH97" i="2"/>
  <c r="AN87" i="2"/>
  <c r="BX87" i="2"/>
  <c r="BH86" i="2"/>
  <c r="AA86" i="2"/>
  <c r="CR86" i="2"/>
  <c r="CP85" i="2"/>
  <c r="BF85" i="2"/>
  <c r="AN83" i="2"/>
  <c r="BX83" i="2"/>
  <c r="BL78" i="2"/>
  <c r="CV78" i="2"/>
  <c r="AO73" i="2"/>
  <c r="BY73" i="2"/>
  <c r="AU60" i="2"/>
  <c r="CE60" i="2"/>
  <c r="CV56" i="2"/>
  <c r="BL56" i="2"/>
  <c r="BZ74" i="2"/>
  <c r="AP74" i="2"/>
  <c r="BZ64" i="2"/>
  <c r="AP64" i="2"/>
  <c r="BQ90" i="2"/>
  <c r="CT60" i="2"/>
  <c r="BH59" i="2"/>
  <c r="BL76" i="2"/>
  <c r="DA69" i="2"/>
  <c r="CK96" i="2"/>
  <c r="BQ60" i="2"/>
  <c r="AY67" i="2"/>
  <c r="AP57" i="2"/>
  <c r="DA68" i="2"/>
  <c r="AQ55" i="2"/>
  <c r="CC99" i="2"/>
  <c r="CD99" i="2"/>
  <c r="CV75" i="2"/>
  <c r="CO80" i="2"/>
  <c r="CT100" i="2"/>
  <c r="BX80" i="2"/>
  <c r="CI80" i="2"/>
  <c r="CP89" i="2"/>
  <c r="CT68" i="2"/>
  <c r="AR58" i="2"/>
  <c r="CK91" i="2"/>
  <c r="AX58" i="2"/>
  <c r="CE55" i="2"/>
  <c r="CK97" i="2"/>
  <c r="AX66" i="2"/>
  <c r="AI98" i="2"/>
  <c r="AW98" i="2"/>
  <c r="AH93" i="2"/>
  <c r="AP92" i="2"/>
  <c r="BZ92" i="2"/>
  <c r="CJ91" i="2"/>
  <c r="AZ91" i="2"/>
  <c r="AG88" i="2"/>
  <c r="CZ88" i="2" s="1"/>
  <c r="CF88" i="2"/>
  <c r="CA87" i="2"/>
  <c r="AH87" i="2"/>
  <c r="AY83" i="2"/>
  <c r="CA81" i="2"/>
  <c r="AQ81" i="2"/>
  <c r="AZ74" i="2"/>
  <c r="CJ74" i="2"/>
  <c r="CF74" i="2"/>
  <c r="AG74" i="2"/>
  <c r="CZ74" i="2" s="1"/>
  <c r="BL73" i="2"/>
  <c r="CV73" i="2"/>
  <c r="CN64" i="2"/>
  <c r="BD64" i="2"/>
  <c r="AY60" i="2"/>
  <c r="CI60" i="2"/>
  <c r="BK58" i="2"/>
  <c r="CU58" i="2"/>
  <c r="AR57" i="2"/>
  <c r="CB57" i="2"/>
  <c r="CA55" i="2"/>
  <c r="AG55" i="2"/>
  <c r="CK58" i="2"/>
  <c r="BA58" i="2"/>
  <c r="AN96" i="2"/>
  <c r="AH99" i="2"/>
  <c r="BG97" i="2"/>
  <c r="CM65" i="2"/>
  <c r="CI64" i="2"/>
  <c r="CZ85" i="2"/>
  <c r="BP92" i="2"/>
  <c r="CO77" i="2"/>
  <c r="AV91" i="2"/>
  <c r="BP91" i="2"/>
  <c r="CP63" i="2"/>
  <c r="CV66" i="2"/>
  <c r="AZ76" i="2"/>
  <c r="CN93" i="2"/>
  <c r="AG82" i="2"/>
  <c r="AQ92" i="2"/>
  <c r="BP62" i="2"/>
  <c r="AH58" i="2"/>
  <c r="CT55" i="2"/>
  <c r="BL69" i="2"/>
  <c r="BP71" i="2"/>
  <c r="CI95" i="2"/>
  <c r="BX99" i="2"/>
  <c r="AN99" i="2"/>
  <c r="AY96" i="2"/>
  <c r="CN94" i="2"/>
  <c r="BY94" i="2"/>
  <c r="AO93" i="2"/>
  <c r="AV93" i="2"/>
  <c r="AG93" i="2"/>
  <c r="CF93" i="2"/>
  <c r="CG92" i="2"/>
  <c r="CJ90" i="2"/>
  <c r="BD89" i="2"/>
  <c r="AH86" i="2"/>
  <c r="AI85" i="2"/>
  <c r="CG85" i="2"/>
  <c r="AW85" i="2"/>
  <c r="CO81" i="2"/>
  <c r="BE81" i="2"/>
  <c r="AZ77" i="2"/>
  <c r="AA72" i="2"/>
  <c r="BH72" i="2"/>
  <c r="AG72" i="2"/>
  <c r="AV72" i="2"/>
  <c r="CA60" i="2"/>
  <c r="AA56" i="2"/>
  <c r="BH56" i="2"/>
  <c r="CR56" i="2"/>
  <c r="CP84" i="2"/>
  <c r="BF84" i="2"/>
  <c r="CU79" i="2"/>
  <c r="BK79" i="2"/>
  <c r="BP83" i="2"/>
  <c r="BQ100" i="2"/>
  <c r="DA98" i="2"/>
  <c r="CT93" i="2"/>
  <c r="BP78" i="2"/>
  <c r="CF95" i="2"/>
  <c r="CF91" i="2"/>
  <c r="CJ98" i="2"/>
  <c r="BE95" i="2"/>
  <c r="AX84" i="2"/>
  <c r="CB98" i="2"/>
  <c r="CD98" i="2" s="1"/>
  <c r="CT95" i="2"/>
  <c r="CT80" i="2"/>
  <c r="BP79" i="2"/>
  <c r="AG60" i="2"/>
  <c r="AG87" i="2"/>
  <c r="AX93" i="2"/>
  <c r="AZ86" i="2"/>
  <c r="BM70" i="2"/>
  <c r="CO78" i="2"/>
  <c r="CR97" i="2"/>
  <c r="CC98" i="2"/>
  <c r="AS98" i="2"/>
  <c r="AY97" i="2"/>
  <c r="CI97" i="2"/>
  <c r="CE96" i="2"/>
  <c r="AU96" i="2"/>
  <c r="AW91" i="2"/>
  <c r="AI91" i="2"/>
  <c r="BY91" i="2"/>
  <c r="AO91" i="2"/>
  <c r="CC90" i="2"/>
  <c r="AS90" i="2"/>
  <c r="AX88" i="2"/>
  <c r="CH88" i="2"/>
  <c r="CI85" i="2"/>
  <c r="AG76" i="2"/>
  <c r="AV76" i="2"/>
  <c r="CA76" i="2"/>
  <c r="AQ76" i="2"/>
  <c r="AH76" i="2"/>
  <c r="BF75" i="2"/>
  <c r="CP75" i="2"/>
  <c r="AZ75" i="2"/>
  <c r="CJ75" i="2"/>
  <c r="CP69" i="2"/>
  <c r="BF69" i="2"/>
  <c r="BD65" i="2"/>
  <c r="CN65" i="2"/>
  <c r="BK61" i="2"/>
  <c r="CU61" i="2"/>
  <c r="CI86" i="2"/>
  <c r="AY86" i="2"/>
  <c r="AV67" i="2"/>
  <c r="AH94" i="2"/>
  <c r="AN94" i="2"/>
  <c r="CA92" i="2"/>
  <c r="AG90" i="2"/>
  <c r="AN89" i="2"/>
  <c r="BD79" i="2"/>
  <c r="AQ98" i="2"/>
  <c r="AG77" i="2"/>
  <c r="CL88" i="2"/>
  <c r="BB58" i="2"/>
  <c r="CL58" i="2"/>
  <c r="AP95" i="2"/>
  <c r="BZ95" i="2"/>
  <c r="CA95" i="2"/>
  <c r="CA91" i="2"/>
  <c r="CR87" i="2"/>
  <c r="DA66" i="2"/>
  <c r="CT83" i="2"/>
  <c r="BJ83" i="2"/>
  <c r="AV99" i="2"/>
  <c r="AG99" i="2"/>
  <c r="CF99" i="2"/>
  <c r="CG88" i="2"/>
  <c r="AI88" i="2"/>
  <c r="AS82" i="2"/>
  <c r="CC82" i="2"/>
  <c r="BQ59" i="2"/>
  <c r="BP95" i="2"/>
  <c r="CZ58" i="2"/>
  <c r="BF98" i="2"/>
  <c r="BG71" i="2"/>
  <c r="CL67" i="2"/>
  <c r="O36" i="1"/>
  <c r="T67" i="2" s="1"/>
  <c r="CK61" i="2"/>
  <c r="K34" i="1"/>
  <c r="CI88" i="2"/>
  <c r="BP63" i="2"/>
  <c r="CZ63" i="2"/>
  <c r="AW88" i="2"/>
  <c r="CK73" i="2"/>
  <c r="BA73" i="2"/>
  <c r="BQ62" i="2"/>
  <c r="DA62" i="2"/>
  <c r="CI99" i="2"/>
  <c r="AY99" i="2"/>
  <c r="AZ96" i="2"/>
  <c r="CJ96" i="2"/>
  <c r="AZ95" i="2"/>
  <c r="CJ95" i="2"/>
  <c r="AW95" i="2"/>
  <c r="CG95" i="2"/>
  <c r="AP90" i="2"/>
  <c r="BZ90" i="2"/>
  <c r="AV86" i="2"/>
  <c r="CF86" i="2"/>
  <c r="AG86" i="2"/>
  <c r="CF84" i="2"/>
  <c r="AV84" i="2"/>
  <c r="AQ84" i="2"/>
  <c r="AI84" i="2"/>
  <c r="CA84" i="2"/>
  <c r="AJ41" i="1"/>
  <c r="X88" i="2"/>
  <c r="AJ36" i="1"/>
  <c r="T88" i="2"/>
  <c r="CZ68" i="2"/>
  <c r="BP68" i="2"/>
  <c r="BP74" i="2"/>
  <c r="DA97" i="2"/>
  <c r="BQ97" i="2"/>
  <c r="AA87" i="2"/>
  <c r="Y113" i="2"/>
  <c r="Y116" i="2"/>
  <c r="AG97" i="2"/>
  <c r="BC58" i="2"/>
  <c r="CM58" i="2"/>
  <c r="CE95" i="2"/>
  <c r="AU95" i="2"/>
  <c r="CT59" i="2"/>
  <c r="BP96" i="2"/>
  <c r="BC64" i="2"/>
  <c r="AK13" i="1"/>
  <c r="CZ69" i="2"/>
  <c r="BQ71" i="2"/>
  <c r="DA71" i="2"/>
  <c r="BP84" i="2"/>
  <c r="CZ84" i="2"/>
  <c r="AT72" i="2"/>
  <c r="S36" i="1"/>
  <c r="T71" i="2"/>
  <c r="S71" i="2"/>
  <c r="CQ86" i="2"/>
  <c r="BG86" i="2"/>
  <c r="AA99" i="2"/>
  <c r="BH99" i="2"/>
  <c r="CR99" i="2"/>
  <c r="AN95" i="2"/>
  <c r="BX95" i="2"/>
  <c r="CT94" i="2"/>
  <c r="BJ94" i="2"/>
  <c r="AY94" i="2"/>
  <c r="CI94" i="2"/>
  <c r="AR87" i="2"/>
  <c r="CB87" i="2"/>
  <c r="BE86" i="2"/>
  <c r="CO86" i="2"/>
  <c r="AH84" i="2"/>
  <c r="CH81" i="2"/>
  <c r="AX81" i="2"/>
  <c r="AH81" i="2"/>
  <c r="AZ80" i="2"/>
  <c r="CJ80" i="2"/>
  <c r="AU80" i="2"/>
  <c r="CE80" i="2"/>
  <c r="DA88" i="2"/>
  <c r="S56" i="2"/>
  <c r="D41" i="1"/>
  <c r="X56" i="2" s="1"/>
  <c r="AF31" i="1"/>
  <c r="CA97" i="2"/>
  <c r="CD97" i="2" s="1"/>
  <c r="AX97" i="2"/>
  <c r="CH97" i="2"/>
  <c r="CP92" i="2"/>
  <c r="BF92" i="2"/>
  <c r="AX92" i="2"/>
  <c r="AU92" i="2"/>
  <c r="CB90" i="2"/>
  <c r="CR89" i="2"/>
  <c r="AQ89" i="2"/>
  <c r="CA89" i="2"/>
  <c r="CN88" i="2"/>
  <c r="BD88" i="2"/>
  <c r="CK85" i="2"/>
  <c r="BA85" i="2"/>
  <c r="AX79" i="2"/>
  <c r="AH79" i="2"/>
  <c r="CA79" i="2"/>
  <c r="AQ79" i="2"/>
  <c r="CH77" i="2"/>
  <c r="CR75" i="2"/>
  <c r="AA75" i="2"/>
  <c r="AS74" i="2"/>
  <c r="CC74" i="2"/>
  <c r="AA73" i="2"/>
  <c r="BH73" i="2"/>
  <c r="Z31" i="1"/>
  <c r="P78" i="2"/>
  <c r="E31" i="1"/>
  <c r="P57" i="2"/>
  <c r="AT67" i="2"/>
  <c r="CD67" i="2"/>
  <c r="AP70" i="2"/>
  <c r="BZ70" i="2"/>
  <c r="AP63" i="2"/>
  <c r="BZ63" i="2"/>
  <c r="AP61" i="2"/>
  <c r="BZ61" i="2"/>
  <c r="BE102" i="2"/>
  <c r="CO102" i="2"/>
  <c r="G34" i="1"/>
  <c r="G36" i="1" s="1"/>
  <c r="T59" i="2" s="1"/>
  <c r="BB86" i="2"/>
  <c r="CL86" i="2"/>
  <c r="AY84" i="2"/>
  <c r="CI84" i="2"/>
  <c r="AS96" i="2"/>
  <c r="CC96" i="2"/>
  <c r="AW94" i="2"/>
  <c r="AI94" i="2"/>
  <c r="BH90" i="2"/>
  <c r="AA90" i="2"/>
  <c r="AY89" i="2"/>
  <c r="CI89" i="2"/>
  <c r="BE85" i="2"/>
  <c r="CO85" i="2"/>
  <c r="BH82" i="2"/>
  <c r="AA82" i="2"/>
  <c r="CT82" i="2" s="1"/>
  <c r="CV79" i="2"/>
  <c r="BL79" i="2"/>
  <c r="CJ68" i="2"/>
  <c r="AZ68" i="2"/>
  <c r="AX68" i="2"/>
  <c r="CH68" i="2"/>
  <c r="AQ101" i="2"/>
  <c r="AG94" i="2"/>
  <c r="U41" i="1"/>
  <c r="X73" i="2" s="1"/>
  <c r="AH92" i="2"/>
  <c r="BQ92" i="2" s="1"/>
  <c r="CA77" i="2"/>
  <c r="CC76" i="2"/>
  <c r="CR91" i="2"/>
  <c r="AU84" i="2"/>
  <c r="CC92" i="2"/>
  <c r="CD92" i="2" s="1"/>
  <c r="CL92" i="2" s="1"/>
  <c r="CR98" i="2"/>
  <c r="AA98" i="2"/>
  <c r="AH96" i="2"/>
  <c r="CH96" i="2"/>
  <c r="AP94" i="2"/>
  <c r="BZ94" i="2"/>
  <c r="BX84" i="2"/>
  <c r="AN84" i="2"/>
  <c r="AO83" i="2"/>
  <c r="BY83" i="2"/>
  <c r="BF82" i="2"/>
  <c r="CP82" i="2"/>
  <c r="BF81" i="2"/>
  <c r="CP81" i="2"/>
  <c r="BA80" i="2"/>
  <c r="CK80" i="2"/>
  <c r="CH79" i="2"/>
  <c r="CO79" i="2"/>
  <c r="BE79" i="2"/>
  <c r="AR86" i="2"/>
  <c r="CB86" i="2"/>
  <c r="CO84" i="2"/>
  <c r="BE84" i="2"/>
  <c r="AH85" i="2"/>
  <c r="AI90" i="2"/>
  <c r="AY87" i="2"/>
  <c r="CI87" i="2"/>
  <c r="CW78" i="2"/>
  <c r="CR78" i="2"/>
  <c r="AA78" i="2"/>
  <c r="BH78" i="2"/>
  <c r="BK77" i="2"/>
  <c r="CU77" i="2"/>
  <c r="BK73" i="2"/>
  <c r="CU73" i="2"/>
  <c r="BF71" i="2"/>
  <c r="CP71" i="2"/>
  <c r="AU70" i="2"/>
  <c r="CE70" i="2"/>
  <c r="BL60" i="2"/>
  <c r="CV60" i="2"/>
  <c r="CA82" i="2"/>
  <c r="AV79" i="2"/>
  <c r="CW73" i="2"/>
  <c r="BM73" i="2"/>
  <c r="AO70" i="2"/>
  <c r="BY70" i="2"/>
  <c r="AQ67" i="2"/>
  <c r="AG67" i="2"/>
  <c r="BA60" i="2"/>
  <c r="CK60" i="2"/>
  <c r="CO59" i="2"/>
  <c r="BE59" i="2"/>
  <c r="AV57" i="2"/>
  <c r="BE57" i="2"/>
  <c r="CO57" i="2"/>
  <c r="R62" i="2"/>
  <c r="BA62" i="2" s="1"/>
  <c r="J34" i="1"/>
  <c r="C31" i="1"/>
  <c r="C34" i="1" s="1"/>
  <c r="C41" i="1" s="1"/>
  <c r="X55" i="2" s="1"/>
  <c r="P55" i="2"/>
  <c r="CI55" i="2" s="1"/>
  <c r="CO100" i="2"/>
  <c r="BE100" i="2"/>
  <c r="AN69" i="2"/>
  <c r="BX69" i="2"/>
  <c r="BL67" i="2"/>
  <c r="CV67" i="2"/>
  <c r="BE65" i="2"/>
  <c r="CO65" i="2"/>
  <c r="CP60" i="2"/>
  <c r="BF60" i="2"/>
  <c r="CF59" i="2"/>
  <c r="AV59" i="2"/>
  <c r="AG34" i="1"/>
  <c r="AG41" i="1" s="1"/>
  <c r="X85" i="2" s="1"/>
  <c r="BK72" i="2"/>
  <c r="CB71" i="2"/>
  <c r="BP82" i="2"/>
  <c r="CZ82" i="2"/>
  <c r="CA94" i="2"/>
  <c r="BQ94" i="2"/>
  <c r="DA94" i="2"/>
  <c r="DA99" i="2"/>
  <c r="BQ99" i="2"/>
  <c r="BP77" i="2"/>
  <c r="CZ77" i="2"/>
  <c r="BP90" i="2"/>
  <c r="CZ90" i="2"/>
  <c r="BJ86" i="2"/>
  <c r="CT86" i="2"/>
  <c r="BP87" i="2"/>
  <c r="CZ87" i="2"/>
  <c r="BJ56" i="2"/>
  <c r="CT56" i="2"/>
  <c r="BQ86" i="2"/>
  <c r="DA86" i="2"/>
  <c r="BQ87" i="2"/>
  <c r="DA87" i="2"/>
  <c r="BQ93" i="2"/>
  <c r="DA93" i="2"/>
  <c r="CZ60" i="2"/>
  <c r="BP60" i="2"/>
  <c r="CT72" i="2"/>
  <c r="BJ72" i="2"/>
  <c r="BP93" i="2"/>
  <c r="CZ93" i="2"/>
  <c r="DA58" i="2"/>
  <c r="BQ58" i="2"/>
  <c r="BP55" i="2"/>
  <c r="CZ55" i="2"/>
  <c r="BQ76" i="2"/>
  <c r="DA76" i="2"/>
  <c r="BP76" i="2"/>
  <c r="CZ76" i="2"/>
  <c r="BP72" i="2"/>
  <c r="CZ72" i="2"/>
  <c r="CT97" i="2"/>
  <c r="BJ97" i="2"/>
  <c r="J41" i="1"/>
  <c r="X62" i="2" s="1"/>
  <c r="S62" i="2"/>
  <c r="J36" i="1"/>
  <c r="T62" i="2" s="1"/>
  <c r="CM62" i="2" s="1"/>
  <c r="CI78" i="2"/>
  <c r="AY78" i="2"/>
  <c r="CL56" i="2"/>
  <c r="BB56" i="2"/>
  <c r="CZ97" i="2"/>
  <c r="BP97" i="2"/>
  <c r="CZ86" i="2"/>
  <c r="BP86" i="2"/>
  <c r="AG36" i="1"/>
  <c r="T85" i="2"/>
  <c r="S85" i="2"/>
  <c r="CK62" i="2"/>
  <c r="CZ67" i="2"/>
  <c r="BP67" i="2"/>
  <c r="CT78" i="2"/>
  <c r="BJ78" i="2"/>
  <c r="BJ98" i="2"/>
  <c r="CT98" i="2"/>
  <c r="DA92" i="2"/>
  <c r="CT90" i="2"/>
  <c r="BJ90" i="2"/>
  <c r="R78" i="2"/>
  <c r="Z34" i="1"/>
  <c r="AA13" i="1" s="1"/>
  <c r="CT73" i="2"/>
  <c r="BJ73" i="2"/>
  <c r="DA79" i="2"/>
  <c r="BQ79" i="2"/>
  <c r="BQ84" i="2"/>
  <c r="DA84" i="2"/>
  <c r="BB71" i="2"/>
  <c r="CL71" i="2"/>
  <c r="AK15" i="1"/>
  <c r="I89" i="2"/>
  <c r="CM88" i="2"/>
  <c r="BC88" i="2"/>
  <c r="CZ99" i="2"/>
  <c r="BP99" i="2"/>
  <c r="AY55" i="2"/>
  <c r="CI57" i="2"/>
  <c r="AY57" i="2"/>
  <c r="AF34" i="1"/>
  <c r="R84" i="2"/>
  <c r="BA84" i="2" s="1"/>
  <c r="DA81" i="2"/>
  <c r="BQ81" i="2"/>
  <c r="CT99" i="2"/>
  <c r="BJ99" i="2"/>
  <c r="CM71" i="2"/>
  <c r="BC71" i="2"/>
  <c r="BJ87" i="2"/>
  <c r="CT87" i="2"/>
  <c r="CQ88" i="2"/>
  <c r="BG88" i="2"/>
  <c r="BQ96" i="2"/>
  <c r="DA96" i="2"/>
  <c r="CT75" i="2"/>
  <c r="BJ75" i="2"/>
  <c r="R55" i="2"/>
  <c r="BQ85" i="2"/>
  <c r="DA85" i="2"/>
  <c r="BP94" i="2"/>
  <c r="CZ94" i="2"/>
  <c r="S59" i="2"/>
  <c r="G41" i="1"/>
  <c r="X59" i="2"/>
  <c r="CQ59" i="2" s="1"/>
  <c r="R57" i="2"/>
  <c r="CK57" i="2" s="1"/>
  <c r="E34" i="1"/>
  <c r="S63" i="2"/>
  <c r="CL63" i="2" s="1"/>
  <c r="K36" i="1"/>
  <c r="T63" i="2"/>
  <c r="K41" i="1"/>
  <c r="X63" i="2"/>
  <c r="BG63" i="2" s="1"/>
  <c r="BC59" i="2"/>
  <c r="CM59" i="2"/>
  <c r="BA55" i="2"/>
  <c r="CK55" i="2"/>
  <c r="BB62" i="2"/>
  <c r="CL62" i="2"/>
  <c r="BB59" i="2"/>
  <c r="CL59" i="2"/>
  <c r="S78" i="2"/>
  <c r="BB78" i="2" s="1"/>
  <c r="E41" i="1"/>
  <c r="X57" i="2"/>
  <c r="BG57" i="2" s="1"/>
  <c r="S57" i="2"/>
  <c r="E36" i="1"/>
  <c r="T57" i="2" s="1"/>
  <c r="CQ63" i="2"/>
  <c r="BA57" i="2"/>
  <c r="CK84" i="2"/>
  <c r="CB89" i="2"/>
  <c r="AR89" i="2"/>
  <c r="C36" i="1"/>
  <c r="T55" i="2" s="1"/>
  <c r="S55" i="2"/>
  <c r="BC62" i="2"/>
  <c r="BG59" i="2"/>
  <c r="AF41" i="1"/>
  <c r="X84" i="2" s="1"/>
  <c r="BG84" i="2" s="1"/>
  <c r="AF36" i="1"/>
  <c r="T84" i="2"/>
  <c r="CM84" i="2" s="1"/>
  <c r="S84" i="2"/>
  <c r="CL84" i="2" s="1"/>
  <c r="K89" i="2"/>
  <c r="CD89" i="2" s="1"/>
  <c r="AK34" i="1"/>
  <c r="CQ84" i="2"/>
  <c r="BC84" i="2"/>
  <c r="CL57" i="2"/>
  <c r="BB57" i="2"/>
  <c r="AK41" i="1"/>
  <c r="X89" i="2" s="1"/>
  <c r="S89" i="2"/>
  <c r="CL89" i="2" s="1"/>
  <c r="AK36" i="1"/>
  <c r="T89" i="2" s="1"/>
  <c r="AT89" i="2"/>
  <c r="CL55" i="2"/>
  <c r="BB55" i="2"/>
  <c r="CL78" i="2"/>
  <c r="BB84" i="2"/>
  <c r="CM57" i="2"/>
  <c r="BC57" i="2"/>
  <c r="BB89" i="2"/>
  <c r="CQ89" i="2"/>
  <c r="BG89" i="2"/>
  <c r="CM89" i="2"/>
  <c r="BC89" i="2"/>
  <c r="AI103" i="2"/>
  <c r="AA102" i="2"/>
  <c r="BJ102" i="2"/>
  <c r="CT102" i="2"/>
  <c r="CK102" i="2"/>
  <c r="BH103" i="2"/>
  <c r="BG103" i="2"/>
  <c r="BQ103" i="2"/>
  <c r="AO103" i="2"/>
  <c r="DA102" i="2"/>
  <c r="BJ103" i="2"/>
  <c r="CT103" i="2"/>
  <c r="CR103" i="2"/>
  <c r="CZ103" i="2"/>
  <c r="BP103" i="2"/>
  <c r="AY103" i="2"/>
  <c r="CI103" i="2"/>
  <c r="CF103" i="2"/>
  <c r="CB103" i="2"/>
  <c r="AR103" i="2"/>
  <c r="BG102" i="2"/>
  <c r="CQ102" i="2"/>
  <c r="CL96" i="2"/>
  <c r="BA41" i="1"/>
  <c r="CI102" i="2"/>
  <c r="CZ101" i="2"/>
  <c r="AH101" i="2"/>
  <c r="BQ101" i="2" s="1"/>
  <c r="CH101" i="2"/>
  <c r="CL103" i="2"/>
  <c r="CM101" i="2"/>
  <c r="DA101" i="2"/>
  <c r="AA15" i="1" l="1"/>
  <c r="I79" i="2"/>
  <c r="BG62" i="2"/>
  <c r="CQ62" i="2"/>
  <c r="BC55" i="2"/>
  <c r="CM55" i="2"/>
  <c r="BA78" i="2"/>
  <c r="CK78" i="2"/>
  <c r="CL87" i="2"/>
  <c r="BB87" i="2"/>
  <c r="CL74" i="2"/>
  <c r="BB74" i="2"/>
  <c r="BG98" i="2"/>
  <c r="CQ98" i="2"/>
  <c r="BG58" i="2"/>
  <c r="CQ58" i="2"/>
  <c r="BC56" i="2"/>
  <c r="CM56" i="2"/>
  <c r="AK18" i="2"/>
  <c r="BU18" i="2"/>
  <c r="B19" i="2"/>
  <c r="CL85" i="2"/>
  <c r="BB85" i="2"/>
  <c r="BG55" i="2"/>
  <c r="CQ55" i="2"/>
  <c r="BC67" i="2"/>
  <c r="CM67" i="2"/>
  <c r="CM75" i="2"/>
  <c r="BC75" i="2"/>
  <c r="K77" i="2"/>
  <c r="Y34" i="1"/>
  <c r="BC73" i="2"/>
  <c r="CM73" i="2"/>
  <c r="BC85" i="2"/>
  <c r="CM85" i="2"/>
  <c r="CQ73" i="2"/>
  <c r="BG73" i="2"/>
  <c r="CQ64" i="2"/>
  <c r="BG64" i="2"/>
  <c r="BC76" i="2"/>
  <c r="CM76" i="2"/>
  <c r="BG85" i="2"/>
  <c r="CQ85" i="2"/>
  <c r="BC74" i="2"/>
  <c r="CM74" i="2"/>
  <c r="S61" i="2"/>
  <c r="I41" i="1"/>
  <c r="X61" i="2" s="1"/>
  <c r="I36" i="1"/>
  <c r="T61" i="2" s="1"/>
  <c r="CQ96" i="2"/>
  <c r="BG96" i="2"/>
  <c r="CQ57" i="2"/>
  <c r="BG74" i="2"/>
  <c r="CQ74" i="2"/>
  <c r="BB60" i="2"/>
  <c r="CL60" i="2"/>
  <c r="BC87" i="2"/>
  <c r="CM87" i="2"/>
  <c r="CK59" i="2"/>
  <c r="BA59" i="2"/>
  <c r="BC63" i="2"/>
  <c r="CM63" i="2"/>
  <c r="Z36" i="1"/>
  <c r="T78" i="2" s="1"/>
  <c r="Z41" i="1"/>
  <c r="X78" i="2" s="1"/>
  <c r="BG56" i="2"/>
  <c r="CQ56" i="2"/>
  <c r="CQ67" i="2"/>
  <c r="BG67" i="2"/>
  <c r="CQ65" i="2"/>
  <c r="BG65" i="2"/>
  <c r="BG101" i="2"/>
  <c r="CQ101" i="2"/>
  <c r="CQ87" i="2"/>
  <c r="BG87" i="2"/>
  <c r="BQ67" i="2"/>
  <c r="CX84" i="2"/>
  <c r="BN84" i="2"/>
  <c r="CE73" i="2"/>
  <c r="AU73" i="2"/>
  <c r="CB59" i="2"/>
  <c r="AR59" i="2"/>
  <c r="CD56" i="2"/>
  <c r="AT56" i="2"/>
  <c r="AP62" i="2"/>
  <c r="BZ62" i="2"/>
  <c r="AS91" i="2"/>
  <c r="CC91" i="2"/>
  <c r="CD91" i="2" s="1"/>
  <c r="CL91" i="2" s="1"/>
  <c r="CJ85" i="2"/>
  <c r="AZ85" i="2"/>
  <c r="CB74" i="2"/>
  <c r="AR74" i="2"/>
  <c r="S64" i="2"/>
  <c r="H41" i="1"/>
  <c r="X60" i="2" s="1"/>
  <c r="BQ74" i="2"/>
  <c r="AY71" i="2"/>
  <c r="AZ93" i="2"/>
  <c r="CJ93" i="2"/>
  <c r="BF86" i="2"/>
  <c r="CP86" i="2"/>
  <c r="BP59" i="2"/>
  <c r="I77" i="2"/>
  <c r="CT57" i="2"/>
  <c r="CR76" i="2"/>
  <c r="BH76" i="2"/>
  <c r="BP88" i="2"/>
  <c r="H36" i="1"/>
  <c r="T60" i="2" s="1"/>
  <c r="S65" i="2"/>
  <c r="BC69" i="2"/>
  <c r="CD87" i="2"/>
  <c r="CT64" i="2"/>
  <c r="BA76" i="2"/>
  <c r="BA94" i="2"/>
  <c r="CK94" i="2"/>
  <c r="BB63" i="2"/>
  <c r="BJ82" i="2"/>
  <c r="BP100" i="2"/>
  <c r="CX94" i="2"/>
  <c r="BN94" i="2"/>
  <c r="AT66" i="2"/>
  <c r="CD66" i="2"/>
  <c r="BA100" i="2"/>
  <c r="BU17" i="2"/>
  <c r="AK17" i="2"/>
  <c r="AY79" i="2"/>
  <c r="CI79" i="2"/>
  <c r="CH76" i="2"/>
  <c r="AX76" i="2"/>
  <c r="BK70" i="2"/>
  <c r="CU70" i="2"/>
  <c r="CD102" i="2"/>
  <c r="AV90" i="2"/>
  <c r="CF90" i="2"/>
  <c r="AR63" i="2"/>
  <c r="CB63" i="2"/>
  <c r="BF79" i="2"/>
  <c r="CP79" i="2"/>
  <c r="AL76" i="2"/>
  <c r="CU74" i="2"/>
  <c r="BM64" i="2"/>
  <c r="AL59" i="2"/>
  <c r="BV59" i="2"/>
  <c r="AL83" i="2"/>
  <c r="BV83" i="2"/>
  <c r="CI82" i="2"/>
  <c r="AY82" i="2"/>
  <c r="BY77" i="2"/>
  <c r="AO77" i="2"/>
  <c r="CA103" i="2"/>
  <c r="CD103" i="2" s="1"/>
  <c r="CX88" i="2"/>
  <c r="CJ84" i="2"/>
  <c r="AZ84" i="2"/>
  <c r="C84" i="2"/>
  <c r="AU71" i="2"/>
  <c r="CE71" i="2"/>
  <c r="CA65" i="2"/>
  <c r="AQ65" i="2"/>
  <c r="BJ63" i="2"/>
  <c r="CT63" i="2"/>
  <c r="BV61" i="2"/>
  <c r="AL61" i="2"/>
  <c r="BV12" i="2"/>
  <c r="AL12" i="2"/>
  <c r="AN34" i="1"/>
  <c r="K92" i="2"/>
  <c r="AT92" i="2" s="1"/>
  <c r="BN93" i="2"/>
  <c r="CN85" i="2"/>
  <c r="BD85" i="2"/>
  <c r="CU64" i="2"/>
  <c r="BK64" i="2"/>
  <c r="BE62" i="2"/>
  <c r="CA58" i="2"/>
  <c r="AQ58" i="2"/>
  <c r="CX86" i="2"/>
  <c r="AL65" i="2"/>
  <c r="BV65" i="2"/>
  <c r="AL34" i="1"/>
  <c r="R90" i="2"/>
  <c r="T34" i="1"/>
  <c r="CW77" i="2"/>
  <c r="AU75" i="2"/>
  <c r="CJ73" i="2"/>
  <c r="BM66" i="2"/>
  <c r="CC66" i="2"/>
  <c r="AG65" i="2"/>
  <c r="CP61" i="2"/>
  <c r="CH59" i="2"/>
  <c r="CF56" i="2"/>
  <c r="N31" i="1"/>
  <c r="R66" i="2" s="1"/>
  <c r="P56" i="2"/>
  <c r="CC55" i="2"/>
  <c r="BV80" i="2"/>
  <c r="AL73" i="2"/>
  <c r="AY68" i="2"/>
  <c r="BL64" i="2"/>
  <c r="D13" i="2"/>
  <c r="T85" i="1"/>
  <c r="CN100" i="2"/>
  <c r="BD86" i="2"/>
  <c r="BV71" i="2"/>
  <c r="CN57" i="2"/>
  <c r="AX55" i="2"/>
  <c r="AZ10" i="1"/>
  <c r="R31" i="1"/>
  <c r="AY56" i="2" l="1"/>
  <c r="CI56" i="2"/>
  <c r="AL84" i="2"/>
  <c r="BV84" i="2"/>
  <c r="C85" i="2"/>
  <c r="BG78" i="2"/>
  <c r="CQ78" i="2"/>
  <c r="CQ61" i="2"/>
  <c r="BG61" i="2"/>
  <c r="S77" i="2"/>
  <c r="Y41" i="1"/>
  <c r="X77" i="2" s="1"/>
  <c r="Y36" i="1"/>
  <c r="T77" i="2" s="1"/>
  <c r="CM78" i="2"/>
  <c r="BC78" i="2"/>
  <c r="BB61" i="2"/>
  <c r="CL61" i="2"/>
  <c r="CD77" i="2"/>
  <c r="AT77" i="2"/>
  <c r="AR77" i="2"/>
  <c r="CB77" i="2"/>
  <c r="BG60" i="2"/>
  <c r="CQ60" i="2"/>
  <c r="BA66" i="2"/>
  <c r="CK66" i="2"/>
  <c r="R70" i="2"/>
  <c r="R34" i="1"/>
  <c r="BW13" i="2"/>
  <c r="D14" i="2"/>
  <c r="AM13" i="2"/>
  <c r="C13" i="2"/>
  <c r="S92" i="2"/>
  <c r="BB92" i="2" s="1"/>
  <c r="AN41" i="1"/>
  <c r="X92" i="2" s="1"/>
  <c r="AO13" i="1"/>
  <c r="AN36" i="1"/>
  <c r="T92" i="2" s="1"/>
  <c r="CL64" i="2"/>
  <c r="BB64" i="2"/>
  <c r="BU19" i="2"/>
  <c r="B20" i="2"/>
  <c r="AK19" i="2"/>
  <c r="S72" i="2"/>
  <c r="T36" i="1"/>
  <c r="T72" i="2" s="1"/>
  <c r="T41" i="1"/>
  <c r="X72" i="2" s="1"/>
  <c r="N34" i="1"/>
  <c r="BB65" i="2"/>
  <c r="CL65" i="2"/>
  <c r="CB79" i="2"/>
  <c r="AR79" i="2"/>
  <c r="AP103" i="2"/>
  <c r="AQ103" i="2" s="1"/>
  <c r="AZ12" i="1"/>
  <c r="AZ15" i="1" s="1"/>
  <c r="AZ34" i="1" s="1"/>
  <c r="AZ41" i="1" s="1"/>
  <c r="BA90" i="2"/>
  <c r="CK90" i="2"/>
  <c r="CM60" i="2"/>
  <c r="BC60" i="2"/>
  <c r="K79" i="2"/>
  <c r="AA34" i="1"/>
  <c r="BP65" i="2"/>
  <c r="CZ65" i="2"/>
  <c r="S90" i="2"/>
  <c r="AL41" i="1"/>
  <c r="X90" i="2" s="1"/>
  <c r="AL36" i="1"/>
  <c r="T90" i="2" s="1"/>
  <c r="CM61" i="2"/>
  <c r="BC61" i="2"/>
  <c r="CQ92" i="2" l="1"/>
  <c r="BG92" i="2"/>
  <c r="BV13" i="2"/>
  <c r="AL13" i="2"/>
  <c r="AL85" i="2"/>
  <c r="BV85" i="2"/>
  <c r="C86" i="2"/>
  <c r="CM90" i="2"/>
  <c r="BC90" i="2"/>
  <c r="BW14" i="2"/>
  <c r="AM14" i="2"/>
  <c r="C14" i="2"/>
  <c r="D15" i="2"/>
  <c r="CM77" i="2"/>
  <c r="BC77" i="2"/>
  <c r="AB13" i="1"/>
  <c r="S79" i="2"/>
  <c r="AA36" i="1"/>
  <c r="T79" i="2" s="1"/>
  <c r="AA41" i="1"/>
  <c r="X79" i="2" s="1"/>
  <c r="AT79" i="2"/>
  <c r="CD79" i="2"/>
  <c r="N36" i="1"/>
  <c r="T66" i="2" s="1"/>
  <c r="S66" i="2"/>
  <c r="N41" i="1"/>
  <c r="X66" i="2" s="1"/>
  <c r="CQ77" i="2"/>
  <c r="BG77" i="2"/>
  <c r="BB72" i="2"/>
  <c r="CL72" i="2"/>
  <c r="AK20" i="2"/>
  <c r="B21" i="2"/>
  <c r="BU20" i="2"/>
  <c r="BG90" i="2"/>
  <c r="CQ90" i="2"/>
  <c r="CL90" i="2"/>
  <c r="BB90" i="2"/>
  <c r="CQ72" i="2"/>
  <c r="BG72" i="2"/>
  <c r="BC92" i="2"/>
  <c r="CM92" i="2"/>
  <c r="R41" i="1"/>
  <c r="X70" i="2" s="1"/>
  <c r="S70" i="2"/>
  <c r="R36" i="1"/>
  <c r="T70" i="2" s="1"/>
  <c r="CL77" i="2"/>
  <c r="BB77" i="2"/>
  <c r="BC72" i="2"/>
  <c r="CM72" i="2"/>
  <c r="AO15" i="1"/>
  <c r="I93" i="2"/>
  <c r="CK70" i="2"/>
  <c r="BA70" i="2"/>
  <c r="AO34" i="1" l="1"/>
  <c r="K93" i="2"/>
  <c r="AT93" i="2" s="1"/>
  <c r="BB66" i="2"/>
  <c r="CL66" i="2"/>
  <c r="AL86" i="2"/>
  <c r="BV86" i="2"/>
  <c r="C87" i="2"/>
  <c r="CB93" i="2"/>
  <c r="CD93" i="2" s="1"/>
  <c r="CL93" i="2" s="1"/>
  <c r="AR93" i="2"/>
  <c r="AK21" i="2"/>
  <c r="B22" i="2"/>
  <c r="BU21" i="2"/>
  <c r="CM66" i="2"/>
  <c r="BC66" i="2"/>
  <c r="BG66" i="2"/>
  <c r="CQ66" i="2"/>
  <c r="BW15" i="2"/>
  <c r="C15" i="2"/>
  <c r="AM15" i="2"/>
  <c r="D16" i="2"/>
  <c r="CQ70" i="2"/>
  <c r="BG70" i="2"/>
  <c r="AL14" i="2"/>
  <c r="BV14" i="2"/>
  <c r="CQ79" i="2"/>
  <c r="BG79" i="2"/>
  <c r="BC70" i="2"/>
  <c r="CM70" i="2"/>
  <c r="BC79" i="2"/>
  <c r="CM79" i="2"/>
  <c r="I80" i="2"/>
  <c r="AB15" i="1"/>
  <c r="BB70" i="2"/>
  <c r="CL70" i="2"/>
  <c r="BB79" i="2"/>
  <c r="CL79" i="2"/>
  <c r="K80" i="2" l="1"/>
  <c r="AB34" i="1"/>
  <c r="AL87" i="2"/>
  <c r="BV87" i="2"/>
  <c r="C88" i="2"/>
  <c r="CB80" i="2"/>
  <c r="AR80" i="2"/>
  <c r="C16" i="2"/>
  <c r="BW16" i="2"/>
  <c r="D17" i="2"/>
  <c r="AM16" i="2"/>
  <c r="AK22" i="2"/>
  <c r="BU22" i="2"/>
  <c r="B23" i="2"/>
  <c r="AL15" i="2"/>
  <c r="BV15" i="2"/>
  <c r="S93" i="2"/>
  <c r="BB93" i="2" s="1"/>
  <c r="AO36" i="1"/>
  <c r="T93" i="2" s="1"/>
  <c r="AO41" i="1"/>
  <c r="X93" i="2" s="1"/>
  <c r="AP13" i="1"/>
  <c r="BU23" i="2" l="1"/>
  <c r="B24" i="2"/>
  <c r="AK23" i="2"/>
  <c r="BV16" i="2"/>
  <c r="AL16" i="2"/>
  <c r="BV88" i="2"/>
  <c r="C89" i="2"/>
  <c r="AL88" i="2"/>
  <c r="I94" i="2"/>
  <c r="AP15" i="1"/>
  <c r="BG93" i="2"/>
  <c r="CQ93" i="2"/>
  <c r="BC93" i="2"/>
  <c r="CM93" i="2"/>
  <c r="D18" i="2"/>
  <c r="AM17" i="2"/>
  <c r="C17" i="2"/>
  <c r="BW17" i="2"/>
  <c r="AB36" i="1"/>
  <c r="T80" i="2" s="1"/>
  <c r="AB41" i="1"/>
  <c r="X80" i="2" s="1"/>
  <c r="S80" i="2"/>
  <c r="AC13" i="1"/>
  <c r="CD80" i="2"/>
  <c r="AT80" i="2"/>
  <c r="BW18" i="2" l="1"/>
  <c r="AM18" i="2"/>
  <c r="C18" i="2"/>
  <c r="D19" i="2"/>
  <c r="AL89" i="2"/>
  <c r="BV89" i="2"/>
  <c r="C90" i="2"/>
  <c r="I81" i="2"/>
  <c r="AC15" i="1"/>
  <c r="CL80" i="2"/>
  <c r="BB80" i="2"/>
  <c r="CQ80" i="2"/>
  <c r="BG80" i="2"/>
  <c r="CM80" i="2"/>
  <c r="BC80" i="2"/>
  <c r="AP34" i="1"/>
  <c r="K94" i="2"/>
  <c r="AT94" i="2" s="1"/>
  <c r="BU24" i="2"/>
  <c r="B25" i="2"/>
  <c r="AK24" i="2"/>
  <c r="BV17" i="2"/>
  <c r="AL17" i="2"/>
  <c r="AR94" i="2"/>
  <c r="CB94" i="2"/>
  <c r="CD94" i="2" s="1"/>
  <c r="CL94" i="2" s="1"/>
  <c r="BV90" i="2" l="1"/>
  <c r="C91" i="2"/>
  <c r="AL90" i="2"/>
  <c r="CB81" i="2"/>
  <c r="AR81" i="2"/>
  <c r="C19" i="2"/>
  <c r="AM19" i="2"/>
  <c r="D20" i="2"/>
  <c r="BW19" i="2"/>
  <c r="AK25" i="2"/>
  <c r="B26" i="2"/>
  <c r="BU25" i="2"/>
  <c r="AL18" i="2"/>
  <c r="BV18" i="2"/>
  <c r="S94" i="2"/>
  <c r="BB94" i="2" s="1"/>
  <c r="AP41" i="1"/>
  <c r="X94" i="2" s="1"/>
  <c r="AQ13" i="1"/>
  <c r="AP36" i="1"/>
  <c r="T94" i="2" s="1"/>
  <c r="AC34" i="1"/>
  <c r="K81" i="2"/>
  <c r="AL19" i="2" l="1"/>
  <c r="BV19" i="2"/>
  <c r="BG94" i="2"/>
  <c r="CQ94" i="2"/>
  <c r="AT81" i="2"/>
  <c r="CD81" i="2"/>
  <c r="AM20" i="2"/>
  <c r="C20" i="2"/>
  <c r="BW20" i="2"/>
  <c r="D21" i="2"/>
  <c r="BU26" i="2"/>
  <c r="AK26" i="2"/>
  <c r="B27" i="2"/>
  <c r="BC94" i="2"/>
  <c r="CM94" i="2"/>
  <c r="AL91" i="2"/>
  <c r="BV91" i="2"/>
  <c r="C92" i="2"/>
  <c r="AD13" i="1"/>
  <c r="AC36" i="1"/>
  <c r="T81" i="2" s="1"/>
  <c r="S81" i="2"/>
  <c r="AC41" i="1"/>
  <c r="X81" i="2" s="1"/>
  <c r="I95" i="2"/>
  <c r="AQ15" i="1"/>
  <c r="CQ81" i="2" l="1"/>
  <c r="BG81" i="2"/>
  <c r="K95" i="2"/>
  <c r="AT95" i="2" s="1"/>
  <c r="AQ34" i="1"/>
  <c r="BU27" i="2"/>
  <c r="AK27" i="2"/>
  <c r="B28" i="2"/>
  <c r="CM81" i="2"/>
  <c r="BC81" i="2"/>
  <c r="AL20" i="2"/>
  <c r="BV20" i="2"/>
  <c r="CL81" i="2"/>
  <c r="BB81" i="2"/>
  <c r="AD15" i="1"/>
  <c r="I82" i="2"/>
  <c r="CB95" i="2"/>
  <c r="CD95" i="2" s="1"/>
  <c r="CL95" i="2" s="1"/>
  <c r="AR95" i="2"/>
  <c r="BV92" i="2"/>
  <c r="C93" i="2"/>
  <c r="AL92" i="2"/>
  <c r="AM21" i="2"/>
  <c r="C21" i="2"/>
  <c r="BW21" i="2"/>
  <c r="D22" i="2"/>
  <c r="AR82" i="2" l="1"/>
  <c r="CB82" i="2"/>
  <c r="BU28" i="2"/>
  <c r="AK28" i="2"/>
  <c r="B29" i="2"/>
  <c r="AD34" i="1"/>
  <c r="K82" i="2"/>
  <c r="AQ41" i="1"/>
  <c r="X95" i="2" s="1"/>
  <c r="AQ36" i="1"/>
  <c r="T95" i="2" s="1"/>
  <c r="S95" i="2"/>
  <c r="BB95" i="2" s="1"/>
  <c r="AR13" i="1"/>
  <c r="BV21" i="2"/>
  <c r="AL21" i="2"/>
  <c r="AL93" i="2"/>
  <c r="BV93" i="2"/>
  <c r="C94" i="2"/>
  <c r="BW22" i="2"/>
  <c r="C22" i="2"/>
  <c r="D23" i="2"/>
  <c r="AM22" i="2"/>
  <c r="BU29" i="2" l="1"/>
  <c r="AK29" i="2"/>
  <c r="B30" i="2"/>
  <c r="BV94" i="2"/>
  <c r="C95" i="2"/>
  <c r="AL94" i="2"/>
  <c r="AE13" i="1"/>
  <c r="AD36" i="1"/>
  <c r="T82" i="2" s="1"/>
  <c r="S82" i="2"/>
  <c r="AD41" i="1"/>
  <c r="X82" i="2" s="1"/>
  <c r="AT82" i="2"/>
  <c r="CD82" i="2"/>
  <c r="C23" i="2"/>
  <c r="AM23" i="2"/>
  <c r="D24" i="2"/>
  <c r="BW23" i="2"/>
  <c r="CQ95" i="2"/>
  <c r="BG95" i="2"/>
  <c r="AR15" i="1"/>
  <c r="K96" i="2" s="1"/>
  <c r="AT96" i="2" s="1"/>
  <c r="I96" i="2"/>
  <c r="AL22" i="2"/>
  <c r="BV22" i="2"/>
  <c r="BC95" i="2"/>
  <c r="CM95" i="2"/>
  <c r="C24" i="2" l="1"/>
  <c r="BW24" i="2"/>
  <c r="D25" i="2"/>
  <c r="AM24" i="2"/>
  <c r="AL95" i="2"/>
  <c r="BV95" i="2"/>
  <c r="C96" i="2"/>
  <c r="AE15" i="1"/>
  <c r="I83" i="2"/>
  <c r="BV23" i="2"/>
  <c r="AL23" i="2"/>
  <c r="AR96" i="2"/>
  <c r="CB96" i="2"/>
  <c r="CD96" i="2" s="1"/>
  <c r="AK30" i="2"/>
  <c r="B31" i="2"/>
  <c r="BU30" i="2"/>
  <c r="CM82" i="2"/>
  <c r="BC82" i="2"/>
  <c r="BG82" i="2"/>
  <c r="CQ82" i="2"/>
  <c r="BB82" i="2"/>
  <c r="CL82" i="2"/>
  <c r="B32" i="2" l="1"/>
  <c r="BU31" i="2"/>
  <c r="AK31" i="2"/>
  <c r="AL96" i="2"/>
  <c r="BV96" i="2"/>
  <c r="C97" i="2"/>
  <c r="BW25" i="2"/>
  <c r="AM25" i="2"/>
  <c r="D26" i="2"/>
  <c r="C25" i="2"/>
  <c r="AE34" i="1"/>
  <c r="K83" i="2"/>
  <c r="AR83" i="2"/>
  <c r="CB83" i="2"/>
  <c r="BV24" i="2"/>
  <c r="AL24" i="2"/>
  <c r="AL97" i="2" l="1"/>
  <c r="BV97" i="2"/>
  <c r="C98" i="2"/>
  <c r="CD83" i="2"/>
  <c r="AT83" i="2"/>
  <c r="BV25" i="2"/>
  <c r="AL25" i="2"/>
  <c r="AE41" i="1"/>
  <c r="X83" i="2" s="1"/>
  <c r="S83" i="2"/>
  <c r="AE36" i="1"/>
  <c r="T83" i="2" s="1"/>
  <c r="AM26" i="2"/>
  <c r="D27" i="2"/>
  <c r="BW26" i="2"/>
  <c r="C26" i="2"/>
  <c r="BU32" i="2"/>
  <c r="AK32" i="2"/>
  <c r="B33" i="2"/>
  <c r="CQ83" i="2" l="1"/>
  <c r="BG83" i="2"/>
  <c r="BV26" i="2"/>
  <c r="AL26" i="2"/>
  <c r="BW27" i="2"/>
  <c r="C27" i="2"/>
  <c r="AM27" i="2"/>
  <c r="D28" i="2"/>
  <c r="AL98" i="2"/>
  <c r="BV98" i="2"/>
  <c r="C99" i="2"/>
  <c r="CM83" i="2"/>
  <c r="BC83" i="2"/>
  <c r="BU33" i="2"/>
  <c r="AK33" i="2"/>
  <c r="B34" i="2"/>
  <c r="CL83" i="2"/>
  <c r="BB83" i="2"/>
  <c r="BU34" i="2" l="1"/>
  <c r="AK34" i="2"/>
  <c r="B35" i="2"/>
  <c r="BV27" i="2"/>
  <c r="AL27" i="2"/>
  <c r="BV99" i="2"/>
  <c r="C100" i="2"/>
  <c r="AL99" i="2"/>
  <c r="BW28" i="2"/>
  <c r="C28" i="2"/>
  <c r="D29" i="2"/>
  <c r="AM28" i="2"/>
  <c r="C101" i="2" l="1"/>
  <c r="AL100" i="2"/>
  <c r="BV100" i="2"/>
  <c r="D30" i="2"/>
  <c r="BW29" i="2"/>
  <c r="C29" i="2"/>
  <c r="AM29" i="2"/>
  <c r="B36" i="2"/>
  <c r="BU35" i="2"/>
  <c r="AK35" i="2"/>
  <c r="BV28" i="2"/>
  <c r="AL28" i="2"/>
  <c r="AK36" i="2" l="1"/>
  <c r="B37" i="2"/>
  <c r="BU36" i="2"/>
  <c r="BV29" i="2"/>
  <c r="AL29" i="2"/>
  <c r="BW30" i="2"/>
  <c r="C30" i="2"/>
  <c r="AM30" i="2"/>
  <c r="D31" i="2"/>
  <c r="C102" i="2"/>
  <c r="AL101" i="2"/>
  <c r="BV101" i="2"/>
  <c r="AL30" i="2" l="1"/>
  <c r="BV30" i="2"/>
  <c r="AL102" i="2"/>
  <c r="C103" i="2"/>
  <c r="BV102" i="2"/>
  <c r="AK37" i="2"/>
  <c r="B38" i="2"/>
  <c r="BU37" i="2"/>
  <c r="C31" i="2"/>
  <c r="AM31" i="2"/>
  <c r="D32" i="2"/>
  <c r="BW31" i="2"/>
  <c r="AK38" i="2" l="1"/>
  <c r="B39" i="2"/>
  <c r="BU38" i="2"/>
  <c r="AL103" i="2"/>
  <c r="BV103" i="2"/>
  <c r="BW32" i="2"/>
  <c r="C32" i="2"/>
  <c r="D33" i="2"/>
  <c r="AM32" i="2"/>
  <c r="BV31" i="2"/>
  <c r="AL31" i="2"/>
  <c r="BW33" i="2" l="1"/>
  <c r="C33" i="2"/>
  <c r="AM33" i="2"/>
  <c r="D34" i="2"/>
  <c r="BV32" i="2"/>
  <c r="AL32" i="2"/>
  <c r="BU39" i="2"/>
  <c r="AK39" i="2"/>
  <c r="B40" i="2"/>
  <c r="BV33" i="2" l="1"/>
  <c r="AL33" i="2"/>
  <c r="BW34" i="2"/>
  <c r="C34" i="2"/>
  <c r="AM34" i="2"/>
  <c r="D35" i="2"/>
  <c r="BU40" i="2"/>
  <c r="AK40" i="2"/>
  <c r="B41" i="2"/>
  <c r="C35" i="2" l="1"/>
  <c r="AM35" i="2"/>
  <c r="D36" i="2"/>
  <c r="BW35" i="2"/>
  <c r="AL34" i="2"/>
  <c r="BV34" i="2"/>
  <c r="AK41" i="2"/>
  <c r="B42" i="2"/>
  <c r="BU41" i="2"/>
  <c r="B43" i="2" l="1"/>
  <c r="BU42" i="2"/>
  <c r="AK42" i="2"/>
  <c r="BW36" i="2"/>
  <c r="C36" i="2"/>
  <c r="D37" i="2"/>
  <c r="AM36" i="2"/>
  <c r="BV35" i="2"/>
  <c r="AL35" i="2"/>
  <c r="BW37" i="2" l="1"/>
  <c r="C37" i="2"/>
  <c r="AM37" i="2"/>
  <c r="D38" i="2"/>
  <c r="BV36" i="2"/>
  <c r="AL36" i="2"/>
  <c r="B44" i="2"/>
  <c r="AK43" i="2"/>
  <c r="BU43" i="2"/>
  <c r="B45" i="2" l="1"/>
  <c r="BU44" i="2"/>
  <c r="AK44" i="2"/>
  <c r="BW38" i="2"/>
  <c r="C38" i="2"/>
  <c r="AM38" i="2"/>
  <c r="D39" i="2"/>
  <c r="AL37" i="2"/>
  <c r="BV37" i="2"/>
  <c r="AL38" i="2" l="1"/>
  <c r="BV38" i="2"/>
  <c r="C39" i="2"/>
  <c r="AM39" i="2"/>
  <c r="D40" i="2"/>
  <c r="BW39" i="2"/>
  <c r="AK45" i="2"/>
  <c r="B46" i="2"/>
  <c r="BU45" i="2"/>
  <c r="BV39" i="2" l="1"/>
  <c r="AL39" i="2"/>
  <c r="B47" i="2"/>
  <c r="BU46" i="2"/>
  <c r="AK46" i="2"/>
  <c r="AM40" i="2"/>
  <c r="D41" i="2"/>
  <c r="C40" i="2"/>
  <c r="BW40" i="2"/>
  <c r="AL40" i="2" l="1"/>
  <c r="BV40" i="2"/>
  <c r="BW41" i="2"/>
  <c r="C41" i="2"/>
  <c r="AM41" i="2"/>
  <c r="D42" i="2"/>
  <c r="B48" i="2"/>
  <c r="BU47" i="2"/>
  <c r="AK47" i="2"/>
  <c r="BW42" i="2" l="1"/>
  <c r="D43" i="2"/>
  <c r="C42" i="2"/>
  <c r="AM42" i="2"/>
  <c r="BU48" i="2"/>
  <c r="B49" i="2"/>
  <c r="AK48" i="2"/>
  <c r="BV41" i="2"/>
  <c r="AL41" i="2"/>
  <c r="B50" i="2" l="1"/>
  <c r="AK49" i="2"/>
  <c r="BU49" i="2"/>
  <c r="AL42" i="2"/>
  <c r="BV42" i="2"/>
  <c r="C43" i="2"/>
  <c r="AM43" i="2"/>
  <c r="BW43" i="2"/>
  <c r="D44" i="2"/>
  <c r="AL43" i="2" l="1"/>
  <c r="BV43" i="2"/>
  <c r="D45" i="2"/>
  <c r="C44" i="2"/>
  <c r="BW44" i="2"/>
  <c r="AM44" i="2"/>
  <c r="AK50" i="2"/>
  <c r="BU50" i="2"/>
  <c r="B51" i="2"/>
  <c r="BV44" i="2" l="1"/>
  <c r="AL44" i="2"/>
  <c r="D46" i="2"/>
  <c r="C45" i="2"/>
  <c r="BW45" i="2"/>
  <c r="AM45" i="2"/>
  <c r="AK51" i="2"/>
  <c r="BU51" i="2"/>
  <c r="B52" i="2"/>
  <c r="D47" i="2" l="1"/>
  <c r="C46" i="2"/>
  <c r="BW46" i="2"/>
  <c r="AM46" i="2"/>
  <c r="AL45" i="2"/>
  <c r="BV45" i="2"/>
  <c r="BU52" i="2"/>
  <c r="B53" i="2"/>
  <c r="AK52" i="2"/>
  <c r="AK53" i="2" l="1"/>
  <c r="BU53" i="2"/>
  <c r="B54" i="2"/>
  <c r="AL46" i="2"/>
  <c r="BV46" i="2"/>
  <c r="BW47" i="2"/>
  <c r="AM47" i="2"/>
  <c r="D48" i="2"/>
  <c r="C47" i="2"/>
  <c r="C48" i="2" l="1"/>
  <c r="BW48" i="2"/>
  <c r="AM48" i="2"/>
  <c r="D49" i="2"/>
  <c r="AK54" i="2"/>
  <c r="BU54" i="2"/>
  <c r="B55" i="2"/>
  <c r="AL47" i="2"/>
  <c r="BV47" i="2"/>
  <c r="BU55" i="2" l="1"/>
  <c r="B56" i="2"/>
  <c r="AK55" i="2"/>
  <c r="C49" i="2"/>
  <c r="AM49" i="2"/>
  <c r="BW49" i="2"/>
  <c r="D50" i="2"/>
  <c r="AL48" i="2"/>
  <c r="BV48" i="2"/>
  <c r="C50" i="2" l="1"/>
  <c r="AM50" i="2"/>
  <c r="BW50" i="2"/>
  <c r="D51" i="2"/>
  <c r="AL49" i="2"/>
  <c r="BV49" i="2"/>
  <c r="BU56" i="2"/>
  <c r="B57" i="2"/>
  <c r="AK56" i="2"/>
  <c r="BU57" i="2" l="1"/>
  <c r="B58" i="2"/>
  <c r="AK57" i="2"/>
  <c r="AM51" i="2"/>
  <c r="BW51" i="2"/>
  <c r="D52" i="2"/>
  <c r="C51" i="2"/>
  <c r="AL50" i="2"/>
  <c r="BV50" i="2"/>
  <c r="AL51" i="2" l="1"/>
  <c r="BV51" i="2"/>
  <c r="AK58" i="2"/>
  <c r="BU58" i="2"/>
  <c r="B59" i="2"/>
  <c r="C52" i="2"/>
  <c r="AM52" i="2"/>
  <c r="BW52" i="2"/>
  <c r="D53" i="2"/>
  <c r="BU59" i="2" l="1"/>
  <c r="B60" i="2"/>
  <c r="AK59" i="2"/>
  <c r="AL52" i="2"/>
  <c r="BV52" i="2"/>
  <c r="C53" i="2"/>
  <c r="AM53" i="2"/>
  <c r="BW53" i="2"/>
  <c r="D54" i="2"/>
  <c r="AL53" i="2" l="1"/>
  <c r="BV53" i="2"/>
  <c r="BU60" i="2"/>
  <c r="B61" i="2"/>
  <c r="AK60" i="2"/>
  <c r="C54" i="2"/>
  <c r="AM54" i="2"/>
  <c r="BW54" i="2"/>
  <c r="AL54" i="2" l="1"/>
  <c r="BV54" i="2"/>
  <c r="B62" i="2"/>
  <c r="AK61" i="2"/>
  <c r="BU61" i="2"/>
  <c r="BU62" i="2" l="1"/>
  <c r="B63" i="2"/>
  <c r="AK62" i="2"/>
  <c r="BU63" i="2" l="1"/>
  <c r="B64" i="2"/>
  <c r="AK63" i="2"/>
  <c r="BU64" i="2" l="1"/>
  <c r="B65" i="2"/>
  <c r="AK64" i="2"/>
  <c r="BU65" i="2" l="1"/>
  <c r="B66" i="2"/>
  <c r="AK65" i="2"/>
  <c r="AK66" i="2" l="1"/>
  <c r="BU66" i="2"/>
  <c r="B67" i="2"/>
  <c r="BU67" i="2" l="1"/>
  <c r="B68" i="2"/>
  <c r="AK67" i="2"/>
  <c r="AK68" i="2" l="1"/>
  <c r="BU68" i="2"/>
  <c r="B69" i="2"/>
  <c r="B70" i="2" l="1"/>
  <c r="AK69" i="2"/>
  <c r="BU69" i="2"/>
  <c r="AK70" i="2" l="1"/>
  <c r="BU70" i="2"/>
  <c r="B71" i="2"/>
  <c r="BU71" i="2" l="1"/>
  <c r="B72" i="2"/>
  <c r="AK71" i="2"/>
  <c r="AK72" i="2" l="1"/>
  <c r="BU72" i="2"/>
  <c r="B73" i="2"/>
  <c r="BU73" i="2" l="1"/>
  <c r="B74" i="2"/>
  <c r="AK73" i="2"/>
  <c r="B75" i="2" l="1"/>
  <c r="AK74" i="2"/>
  <c r="BU74" i="2"/>
  <c r="BU75" i="2" l="1"/>
  <c r="AK75" i="2"/>
  <c r="B76" i="2"/>
  <c r="BU76" i="2" l="1"/>
  <c r="AK76" i="2"/>
  <c r="B77" i="2"/>
  <c r="AK77" i="2" l="1"/>
  <c r="B78" i="2"/>
  <c r="BU77" i="2"/>
  <c r="B79" i="2" l="1"/>
  <c r="AK78" i="2"/>
  <c r="AE78" i="2"/>
  <c r="BU78" i="2"/>
  <c r="CX78" i="2" l="1"/>
  <c r="BN78" i="2"/>
  <c r="AE79" i="2"/>
  <c r="BU79" i="2"/>
  <c r="AK79" i="2"/>
  <c r="B80" i="2"/>
  <c r="B81" i="2" l="1"/>
  <c r="AK80" i="2"/>
  <c r="AE80" i="2"/>
  <c r="BU80" i="2"/>
  <c r="BN79" i="2"/>
  <c r="CX79" i="2"/>
  <c r="BN80" i="2" l="1"/>
  <c r="CX80" i="2"/>
  <c r="AE81" i="2"/>
  <c r="BU81" i="2"/>
  <c r="B82" i="2"/>
  <c r="AK81" i="2"/>
  <c r="AK82" i="2" l="1"/>
  <c r="AE82" i="2"/>
  <c r="BU82" i="2"/>
  <c r="BN81" i="2"/>
  <c r="CX81" i="2"/>
  <c r="CX82" i="2" l="1"/>
  <c r="BN82" i="2"/>
</calcChain>
</file>

<file path=xl/sharedStrings.xml><?xml version="1.0" encoding="utf-8"?>
<sst xmlns="http://schemas.openxmlformats.org/spreadsheetml/2006/main" count="522" uniqueCount="281">
  <si>
    <t>All Dom. Use</t>
  </si>
  <si>
    <t>Exports</t>
  </si>
  <si>
    <t>Total Usage</t>
  </si>
  <si>
    <t>Ending Stocks</t>
  </si>
  <si>
    <t>Stock/Use (%)</t>
  </si>
  <si>
    <t>Trend Yield</t>
  </si>
  <si>
    <t>GDP99 Def</t>
  </si>
  <si>
    <t>Chicago Board of Trade July Corn</t>
  </si>
  <si>
    <t>Continual Contract Weekly Hi-Low-Close</t>
  </si>
  <si>
    <t>[Years Following Short Crops]</t>
  </si>
  <si>
    <t xml:space="preserve">WEEK </t>
  </si>
  <si>
    <t>ENDING</t>
  </si>
  <si>
    <t>HI</t>
  </si>
  <si>
    <t>LO</t>
  </si>
  <si>
    <t>CLOSE</t>
  </si>
  <si>
    <t>=</t>
  </si>
  <si>
    <t>01</t>
  </si>
  <si>
    <t>01/02</t>
  </si>
  <si>
    <t>US CORN SUPPLY-DEMAND BALANCE TABLE (Million Bushels)</t>
  </si>
  <si>
    <t xml:space="preserve">Appendix table 4--Corn:  Marketing year supply and disappearance, 1975/76 to date </t>
  </si>
  <si>
    <t>Year</t>
  </si>
  <si>
    <t>00</t>
  </si>
  <si>
    <t>-</t>
  </si>
  <si>
    <t>SEP/AUG YEAR #</t>
  </si>
  <si>
    <t>73/74</t>
  </si>
  <si>
    <t>03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</si>
  <si>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</si>
  <si>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</si>
  <si>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</si>
  <si>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</si>
  <si>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</si>
  <si>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</si>
  <si>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</si>
  <si>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</si>
  <si>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</si>
  <si>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</si>
  <si>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</si>
  <si>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</si>
  <si>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</si>
  <si>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</si>
  <si>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</si>
  <si>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</si>
  <si>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</si>
  <si>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</si>
  <si>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</si>
  <si>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</si>
  <si>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</si>
  <si>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</si>
  <si>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</si>
  <si>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</si>
  <si>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</si>
  <si>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</si>
  <si>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</si>
  <si>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 xml:space="preserve">       Supply</t>
  </si>
  <si>
    <t xml:space="preserve">      Disappearance</t>
  </si>
  <si>
    <t xml:space="preserve">    Ending Stocks</t>
  </si>
  <si>
    <t xml:space="preserve">   --------</t>
  </si>
  <si>
    <t>--------</t>
  </si>
  <si>
    <t xml:space="preserve">   -----------------</t>
  </si>
  <si>
    <t>-----------------</t>
  </si>
  <si>
    <t>---------</t>
  </si>
  <si>
    <t xml:space="preserve">   -----------</t>
  </si>
  <si>
    <t>Planted Acres</t>
  </si>
  <si>
    <t xml:space="preserve">  Begin-  </t>
  </si>
  <si>
    <t xml:space="preserve">  -----------Domestic use-------------</t>
  </si>
  <si>
    <t xml:space="preserve">    Total</t>
  </si>
  <si>
    <t xml:space="preserve"> Privately</t>
  </si>
  <si>
    <t xml:space="preserve"> Stocks</t>
  </si>
  <si>
    <t xml:space="preserve">  Average</t>
  </si>
  <si>
    <t>Harvested Acres</t>
  </si>
  <si>
    <t xml:space="preserve">beginning  </t>
  </si>
  <si>
    <t xml:space="preserve">   ning   </t>
  </si>
  <si>
    <t>03/04</t>
  </si>
  <si>
    <t xml:space="preserve">Produc-  </t>
  </si>
  <si>
    <t xml:space="preserve">Imports </t>
  </si>
  <si>
    <t>s   Total</t>
  </si>
  <si>
    <t xml:space="preserve">  Food, alcohol,    </t>
  </si>
  <si>
    <t xml:space="preserve">     Feed   </t>
  </si>
  <si>
    <t xml:space="preserve">  Exports</t>
  </si>
  <si>
    <t xml:space="preserve">   disap-</t>
  </si>
  <si>
    <t xml:space="preserve">  Govt.</t>
  </si>
  <si>
    <t xml:space="preserve">   owned  </t>
  </si>
  <si>
    <t xml:space="preserve">  Total</t>
  </si>
  <si>
    <t>02</t>
  </si>
  <si>
    <t>02/03</t>
  </si>
  <si>
    <t xml:space="preserve"> to use</t>
  </si>
  <si>
    <t xml:space="preserve">   farm</t>
  </si>
  <si>
    <t xml:space="preserve">Oct. 1 </t>
  </si>
  <si>
    <t xml:space="preserve">  stocks  </t>
  </si>
  <si>
    <t xml:space="preserve">  tion    </t>
  </si>
  <si>
    <t xml:space="preserve">      and </t>
  </si>
  <si>
    <t xml:space="preserve">    Seed </t>
  </si>
  <si>
    <t xml:space="preserve">     and    </t>
  </si>
  <si>
    <t xml:space="preserve">    Total  </t>
  </si>
  <si>
    <t xml:space="preserve"> </t>
  </si>
  <si>
    <t xml:space="preserve">  pearance</t>
  </si>
  <si>
    <t xml:space="preserve">  owned</t>
  </si>
  <si>
    <t xml:space="preserve">     1/   </t>
  </si>
  <si>
    <t xml:space="preserve"> ratio</t>
  </si>
  <si>
    <t xml:space="preserve">   price</t>
  </si>
  <si>
    <t>1950-73</t>
  </si>
  <si>
    <t xml:space="preserve">   industrial  </t>
  </si>
  <si>
    <t xml:space="preserve">   residual </t>
  </si>
  <si>
    <t xml:space="preserve">l        </t>
  </si>
  <si>
    <t>Production</t>
  </si>
  <si>
    <t>Stocks</t>
  </si>
  <si>
    <t xml:space="preserve">     Million bushels</t>
  </si>
  <si>
    <t xml:space="preserve">    $/bu.</t>
  </si>
  <si>
    <t>Imports</t>
  </si>
  <si>
    <t>1950/51</t>
  </si>
  <si>
    <t>Seed</t>
  </si>
  <si>
    <t>1952/53</t>
  </si>
  <si>
    <t>1953/54</t>
  </si>
  <si>
    <t>04/05</t>
  </si>
  <si>
    <t>Food, Alcohol &amp; Industrial</t>
  </si>
  <si>
    <t>1954/55</t>
  </si>
  <si>
    <t>Feed &amp; Residual</t>
  </si>
  <si>
    <t>1955/56</t>
  </si>
  <si>
    <t xml:space="preserve">      ALL DOM. USE</t>
  </si>
  <si>
    <t>1956/57</t>
  </si>
  <si>
    <t>1957/58</t>
  </si>
  <si>
    <t xml:space="preserve">      EXPORTS</t>
  </si>
  <si>
    <t>1958/59</t>
  </si>
  <si>
    <t>1959/60</t>
  </si>
  <si>
    <t xml:space="preserve">      TOTAL USAGE</t>
  </si>
  <si>
    <t>1960/61</t>
  </si>
  <si>
    <t>1961/62</t>
  </si>
  <si>
    <t>ENDING STOCKS</t>
  </si>
  <si>
    <t>1962/63</t>
  </si>
  <si>
    <t>Free</t>
  </si>
  <si>
    <t>1963/64</t>
  </si>
  <si>
    <t>Reserve</t>
  </si>
  <si>
    <t>1964/65</t>
  </si>
  <si>
    <t>CCC</t>
  </si>
  <si>
    <t>1965/66</t>
  </si>
  <si>
    <t>Loan</t>
  </si>
  <si>
    <t>1966/67</t>
  </si>
  <si>
    <t>1967/68</t>
  </si>
  <si>
    <t>STOCK/USE (%)</t>
  </si>
  <si>
    <t>1968/69</t>
  </si>
  <si>
    <t>1969/70</t>
  </si>
  <si>
    <t>Avg Farm Price ($/Bu)</t>
  </si>
  <si>
    <t>1970/71</t>
  </si>
  <si>
    <t>Target Price</t>
  </si>
  <si>
    <t>1971/72</t>
  </si>
  <si>
    <t>Loan Rate</t>
  </si>
  <si>
    <t>1972/73</t>
  </si>
  <si>
    <t>Cash/Loan Rate (%)</t>
  </si>
  <si>
    <t>1973/74</t>
  </si>
  <si>
    <t>1974/75#</t>
  </si>
  <si>
    <t>1975/76</t>
  </si>
  <si>
    <t># Except 73/74 and 74/75: Oct/Sep year</t>
  </si>
  <si>
    <t>1976/77</t>
  </si>
  <si>
    <t>November 9, 1995</t>
  </si>
  <si>
    <t>1977/78</t>
  </si>
  <si>
    <t>1978/79</t>
  </si>
  <si>
    <t>1979/80</t>
  </si>
  <si>
    <t>1980/81</t>
  </si>
  <si>
    <t>1981/82</t>
  </si>
  <si>
    <t>1982/83</t>
  </si>
  <si>
    <t>Stocks/</t>
  </si>
  <si>
    <t xml:space="preserve">Lagged </t>
  </si>
  <si>
    <t>1983/84</t>
  </si>
  <si>
    <t>Forecast</t>
  </si>
  <si>
    <t xml:space="preserve">Actual </t>
  </si>
  <si>
    <t>Use Ratio</t>
  </si>
  <si>
    <t>Prices</t>
  </si>
  <si>
    <t>1984/85</t>
  </si>
  <si>
    <t>SUMMARY OUTPUT</t>
  </si>
  <si>
    <t xml:space="preserve">Stk/Use </t>
  </si>
  <si>
    <t>Lag Pr</t>
  </si>
  <si>
    <t>1985/86</t>
  </si>
  <si>
    <t>1986/87</t>
  </si>
  <si>
    <t>Regression Statistics</t>
  </si>
  <si>
    <t>1987/88</t>
  </si>
  <si>
    <t>Multiple R</t>
  </si>
  <si>
    <t>1988/89</t>
  </si>
  <si>
    <t>R Square</t>
  </si>
  <si>
    <t>1989/90</t>
  </si>
  <si>
    <t>Adjusted R Square</t>
  </si>
  <si>
    <t>1990/91</t>
  </si>
  <si>
    <t>Standard Error</t>
  </si>
  <si>
    <t xml:space="preserve">1991/92 </t>
  </si>
  <si>
    <t>Observations</t>
  </si>
  <si>
    <t xml:space="preserve">1992/93 </t>
  </si>
  <si>
    <t xml:space="preserve">1993/94 </t>
  </si>
  <si>
    <t>ANOVA</t>
  </si>
  <si>
    <t>1994/95 2/</t>
  </si>
  <si>
    <t>df</t>
  </si>
  <si>
    <t>SS</t>
  </si>
  <si>
    <t>MS</t>
  </si>
  <si>
    <t>F</t>
  </si>
  <si>
    <t>Significance F</t>
  </si>
  <si>
    <t>1995/96 3/</t>
  </si>
  <si>
    <t>$3.05-3.25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</si>
  <si>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</si>
  <si>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</si>
  <si>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</si>
  <si>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</si>
  <si>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</si>
  <si>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</si>
  <si>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</si>
  <si>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</si>
  <si>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</si>
  <si>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</si>
  <si>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</si>
  <si>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</si>
  <si>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</si>
  <si>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04</t>
  </si>
  <si>
    <t>Observation</t>
  </si>
  <si>
    <t>Predicted Y</t>
  </si>
  <si>
    <t>Residuals</t>
  </si>
  <si>
    <t>Mean</t>
  </si>
  <si>
    <t>stdev</t>
  </si>
  <si>
    <t>All data is linked by formula to the A sheet</t>
  </si>
  <si>
    <t>Enter data only in the A sheet</t>
  </si>
  <si>
    <t xml:space="preserve"> ($/Bu)</t>
  </si>
  <si>
    <t>Actual Yield</t>
  </si>
  <si>
    <t>Total Supply</t>
  </si>
  <si>
    <t>Feed &amp; Residual Usage</t>
  </si>
  <si>
    <t>05</t>
  </si>
  <si>
    <t>05/06</t>
  </si>
  <si>
    <t>06</t>
  </si>
  <si>
    <t>06/07</t>
  </si>
  <si>
    <t>Low</t>
  </si>
  <si>
    <t>High</t>
  </si>
  <si>
    <t>Ind &amp; Alcohol Usage % of Prod.</t>
  </si>
  <si>
    <t>Feed Usage % of Prod</t>
  </si>
  <si>
    <t>07</t>
  </si>
  <si>
    <t>07/08</t>
  </si>
  <si>
    <t xml:space="preserve">    ethanol for fuel</t>
  </si>
  <si>
    <t>Ending Stocks adj. for DDG's</t>
  </si>
  <si>
    <t>Trend Corn Yield Model (1996-2006)</t>
  </si>
  <si>
    <t>Corn Used for Ethanol</t>
  </si>
  <si>
    <t>Corn Avg Farm Price</t>
  </si>
  <si>
    <t>SB Avg Farm Price</t>
  </si>
  <si>
    <t>SB/Corn P Ratio</t>
  </si>
  <si>
    <t>Growth in corn used for ethanol</t>
  </si>
  <si>
    <t>Low Yield Scenario Table</t>
  </si>
  <si>
    <t>High Yield Scenario</t>
  </si>
  <si>
    <t>High Yield Scenario (Scenario C)</t>
  </si>
  <si>
    <t>Low Yield Scenario (Scenario A)</t>
  </si>
  <si>
    <t>08/09</t>
  </si>
  <si>
    <t>08</t>
  </si>
  <si>
    <t>Ethanol Usage % of Prod.</t>
  </si>
  <si>
    <t>Ethanol Usage</t>
  </si>
  <si>
    <t>Trend Corn Yield Model (1996-2007)</t>
  </si>
  <si>
    <t>Trend Corn Yield Model (1976-2007)</t>
  </si>
  <si>
    <t>Trend Corn Yield Model (1976-1995)</t>
  </si>
  <si>
    <t>Planted Acres (millions)</t>
  </si>
  <si>
    <t>Harvested Acres (Millions)</t>
  </si>
  <si>
    <t>Yield (bushels per acre)</t>
  </si>
  <si>
    <t>Production (millions)</t>
  </si>
  <si>
    <t>Stocks (millions)</t>
  </si>
  <si>
    <t>Imports (million)</t>
  </si>
  <si>
    <t xml:space="preserve">      TOTAL SUPPLY (millions)</t>
  </si>
  <si>
    <t>USDA Data</t>
  </si>
  <si>
    <t>K-State Dept. of Agricultural Economics</t>
  </si>
  <si>
    <t>09</t>
  </si>
  <si>
    <t>09/10</t>
  </si>
  <si>
    <t xml:space="preserve"> Harvested/Planted Acres</t>
  </si>
  <si>
    <t>10/11</t>
  </si>
  <si>
    <t>Yield Scenario</t>
  </si>
  <si>
    <t>USDA</t>
  </si>
  <si>
    <t>Acres devoted to ethanol production (millions)</t>
  </si>
  <si>
    <t>11/12</t>
  </si>
  <si>
    <t>10</t>
  </si>
  <si>
    <t>11</t>
  </si>
  <si>
    <t>12/13</t>
  </si>
  <si>
    <t>12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</si>
  <si>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</si>
  <si>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</si>
  <si>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</si>
  <si>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</si>
  <si>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</si>
  <si>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</si>
  <si>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</si>
  <si>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</si>
  <si>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</si>
  <si>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Updated 8.12.21</t>
  </si>
  <si>
    <t>Source:  USDA WASDE Report 8.12.21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</si>
</sst>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_)"/>
    <numFmt numFmtId="166" formatCode="0_)"/>
    <numFmt numFmtId="167" formatCode="0.00_)"/>
    <numFmt numFmtId="170" formatCode="dd\-mmm\-yy_)"/>
    <numFmt numFmtId="171" formatCode="0.0000_)"/>
    <numFmt numFmtId="174" formatCode="0.000"/>
    <numFmt numFmtId="177" formatCode="0.0"/>
    <numFmt numFmtId="182" formatCode="#,##0.0_);\(#,##0.0\)"/>
    <numFmt numFmtId="183" formatCode="0.0%"/>
    <numFmt numFmtId="186" formatCode="_(* #,##0.0_);_(* \(#,##0.0\);_(* &quot;-&quot;??_);_(@_)"/>
    <numFmt numFmtId="187" formatCode="_(* #,##0_);_(* \(#,##0\);_(* &quot;-&quot;??_);_(@_)"/>
    <numFmt numFmtId="195" formatCode="_(* #,##0.000_);_(* \(#,##0.000\);_(* &quot;-&quot;??_);_(@_)"/>
    <numFmt numFmtId="197" formatCode="#,##0.0_);[Red]\(#,##0.0\)"/>
    <numFmt numFmtId="202" formatCode="#,##0.0"/>
  </numFmts>
  <fonts count="25" x14ac:knownFonts="1">
    <font>
      <sz val="10"/>
      <name val="Helv"/>
    </font>
    <font>
      <b/>
      <sz val="10"/>
      <name val="Helv"/>
    </font>
    <font>
      <i/>
      <sz val="10"/>
      <name val="Helv"/>
    </font>
    <font>
      <sz val="10"/>
      <name val="Helv"/>
    </font>
    <font>
      <sz val="10"/>
      <color indexed="8"/>
      <name val="Helv"/>
    </font>
    <font>
      <sz val="10"/>
      <color indexed="12"/>
      <name val="Helv"/>
    </font>
    <font>
      <sz val="8"/>
      <name val="Helv"/>
    </font>
    <font>
      <sz val="10"/>
      <color indexed="10"/>
      <name val="Helv"/>
    </font>
    <font>
      <b/>
      <sz val="10"/>
      <color indexed="10"/>
      <name val="Helv"/>
    </font>
    <font>
      <sz val="10"/>
      <color indexed="11"/>
      <name val="Helv"/>
    </font>
    <font>
      <b/>
      <sz val="10"/>
      <color indexed="11"/>
      <name val="Helv"/>
    </font>
    <font>
      <sz val="11"/>
      <name val="Helv"/>
    </font>
    <font>
      <b/>
      <sz val="11"/>
      <name val="Helv"/>
    </font>
    <font>
      <b/>
      <sz val="11"/>
      <color indexed="11"/>
      <name val="Helv"/>
    </font>
    <font>
      <b/>
      <sz val="11"/>
      <color indexed="10"/>
      <name val="Helv"/>
    </font>
    <font>
      <sz val="11"/>
      <color indexed="12"/>
      <name val="Helv"/>
    </font>
    <font>
      <b/>
      <sz val="11"/>
      <color indexed="12"/>
      <name val="Helv"/>
    </font>
    <font>
      <b/>
      <sz val="11"/>
      <color indexed="8"/>
      <name val="Helv"/>
    </font>
    <font>
      <sz val="11"/>
      <color indexed="8"/>
      <name val="Helv"/>
    </font>
    <font>
      <b/>
      <sz val="11"/>
      <color indexed="9"/>
      <name val="Helv"/>
    </font>
    <font>
      <i/>
      <sz val="11"/>
      <name val="Helv"/>
    </font>
    <font>
      <sz val="11"/>
      <color indexed="11"/>
      <name val="Helv"/>
    </font>
    <font>
      <b/>
      <sz val="11"/>
      <color indexed="39"/>
      <name val="Helv"/>
    </font>
    <font>
      <sz val="11"/>
      <color indexed="48"/>
      <name val="Helv"/>
    </font>
    <font>
      <b/>
      <sz val="11"/>
      <color indexed="48"/>
      <name val="Helv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6CAF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4">
    <xf numFmtId="0" fontId="0" fillId="0" borderId="0" xfId="0"/>
    <xf numFmtId="166" fontId="0" fillId="0" borderId="0" xfId="0" applyNumberFormat="1" applyProtection="1"/>
    <xf numFmtId="8" fontId="0" fillId="0" borderId="0" xfId="0" applyNumberFormat="1" applyProtection="1"/>
    <xf numFmtId="164" fontId="0" fillId="0" borderId="0" xfId="0" applyNumberFormat="1" applyProtection="1"/>
    <xf numFmtId="170" fontId="0" fillId="0" borderId="0" xfId="0" applyNumberFormat="1" applyProtection="1"/>
    <xf numFmtId="0" fontId="0" fillId="0" borderId="0" xfId="0" applyProtection="1"/>
    <xf numFmtId="171" fontId="0" fillId="0" borderId="0" xfId="0" applyNumberFormat="1" applyProtecti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left"/>
    </xf>
    <xf numFmtId="8" fontId="0" fillId="0" borderId="0" xfId="0" applyNumberFormat="1"/>
    <xf numFmtId="166" fontId="4" fillId="0" borderId="0" xfId="0" applyNumberFormat="1" applyFont="1" applyProtection="1">
      <protection locked="0"/>
    </xf>
    <xf numFmtId="8" fontId="4" fillId="0" borderId="0" xfId="0" applyNumberFormat="1" applyFont="1" applyProtection="1">
      <protection locked="0"/>
    </xf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177" fontId="0" fillId="0" borderId="0" xfId="0" applyNumberFormat="1"/>
    <xf numFmtId="37" fontId="0" fillId="0" borderId="0" xfId="0" applyNumberFormat="1"/>
    <xf numFmtId="9" fontId="0" fillId="0" borderId="0" xfId="0" applyNumberFormat="1"/>
    <xf numFmtId="7" fontId="0" fillId="0" borderId="0" xfId="0" applyNumberFormat="1"/>
    <xf numFmtId="9" fontId="0" fillId="0" borderId="0" xfId="3" applyFont="1" applyProtection="1"/>
    <xf numFmtId="9" fontId="0" fillId="0" borderId="0" xfId="3" applyFont="1"/>
    <xf numFmtId="9" fontId="4" fillId="0" borderId="0" xfId="3" applyFont="1" applyProtection="1">
      <protection locked="0"/>
    </xf>
    <xf numFmtId="177" fontId="4" fillId="0" borderId="0" xfId="0" applyNumberFormat="1" applyFont="1"/>
    <xf numFmtId="177" fontId="0" fillId="0" borderId="0" xfId="0" applyNumberFormat="1" applyProtection="1"/>
    <xf numFmtId="187" fontId="0" fillId="0" borderId="0" xfId="1" applyNumberFormat="1" applyFont="1"/>
    <xf numFmtId="187" fontId="4" fillId="0" borderId="0" xfId="1" applyNumberFormat="1" applyFont="1" applyProtection="1">
      <protection locked="0"/>
    </xf>
    <xf numFmtId="187" fontId="2" fillId="0" borderId="3" xfId="1" applyNumberFormat="1" applyFont="1" applyFill="1" applyBorder="1" applyAlignment="1">
      <alignment horizontal="center"/>
    </xf>
    <xf numFmtId="187" fontId="0" fillId="0" borderId="0" xfId="1" applyNumberFormat="1" applyFont="1" applyFill="1" applyBorder="1" applyAlignment="1"/>
    <xf numFmtId="187" fontId="0" fillId="0" borderId="0" xfId="1" applyNumberFormat="1" applyFont="1" applyAlignment="1">
      <alignment horizontal="center"/>
    </xf>
    <xf numFmtId="187" fontId="0" fillId="0" borderId="0" xfId="1" applyNumberFormat="1" applyFont="1" applyProtection="1"/>
    <xf numFmtId="174" fontId="0" fillId="0" borderId="0" xfId="0" applyNumberFormat="1"/>
    <xf numFmtId="174" fontId="0" fillId="0" borderId="0" xfId="0" applyNumberFormat="1" applyAlignment="1">
      <alignment horizontal="center"/>
    </xf>
    <xf numFmtId="174" fontId="0" fillId="0" borderId="0" xfId="0" applyNumberFormat="1" applyProtection="1"/>
    <xf numFmtId="174" fontId="4" fillId="0" borderId="0" xfId="0" applyNumberFormat="1" applyFont="1" applyProtection="1">
      <protection locked="0"/>
    </xf>
    <xf numFmtId="174" fontId="2" fillId="0" borderId="3" xfId="0" applyNumberFormat="1" applyFont="1" applyFill="1" applyBorder="1" applyAlignment="1">
      <alignment horizontal="centerContinuous"/>
    </xf>
    <xf numFmtId="174" fontId="0" fillId="0" borderId="0" xfId="0" applyNumberFormat="1" applyFill="1" applyBorder="1" applyAlignment="1"/>
    <xf numFmtId="174" fontId="0" fillId="0" borderId="2" xfId="0" applyNumberFormat="1" applyFill="1" applyBorder="1" applyAlignment="1"/>
    <xf numFmtId="174" fontId="2" fillId="0" borderId="3" xfId="0" applyNumberFormat="1" applyFont="1" applyFill="1" applyBorder="1" applyAlignment="1">
      <alignment horizontal="center"/>
    </xf>
    <xf numFmtId="0" fontId="7" fillId="0" borderId="0" xfId="0" applyFont="1"/>
    <xf numFmtId="9" fontId="0" fillId="0" borderId="0" xfId="3" applyNumberFormat="1" applyFont="1"/>
    <xf numFmtId="177" fontId="0" fillId="2" borderId="0" xfId="0" applyNumberFormat="1" applyFill="1"/>
    <xf numFmtId="177" fontId="4" fillId="2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horizontal="centerContinuous"/>
    </xf>
    <xf numFmtId="197" fontId="0" fillId="0" borderId="0" xfId="0" applyNumberFormat="1" applyProtection="1"/>
    <xf numFmtId="40" fontId="0" fillId="0" borderId="0" xfId="0" applyNumberFormat="1"/>
    <xf numFmtId="0" fontId="9" fillId="0" borderId="0" xfId="0" applyFont="1"/>
    <xf numFmtId="187" fontId="7" fillId="0" borderId="0" xfId="1" applyNumberFormat="1" applyFont="1"/>
    <xf numFmtId="177" fontId="7" fillId="0" borderId="0" xfId="0" applyNumberFormat="1" applyFont="1"/>
    <xf numFmtId="0" fontId="2" fillId="0" borderId="0" xfId="0" applyFont="1" applyFill="1" applyBorder="1" applyAlignment="1">
      <alignment horizontal="center"/>
    </xf>
    <xf numFmtId="195" fontId="0" fillId="0" borderId="0" xfId="1" applyNumberFormat="1" applyFont="1"/>
    <xf numFmtId="187" fontId="3" fillId="0" borderId="0" xfId="1" applyNumberFormat="1" applyFont="1" applyFill="1"/>
    <xf numFmtId="177" fontId="0" fillId="0" borderId="0" xfId="0" applyNumberFormat="1" applyFill="1"/>
    <xf numFmtId="37" fontId="0" fillId="0" borderId="0" xfId="0" applyNumberFormat="1" applyFill="1"/>
    <xf numFmtId="174" fontId="0" fillId="0" borderId="0" xfId="0" applyNumberFormat="1" applyFill="1"/>
    <xf numFmtId="8" fontId="0" fillId="0" borderId="0" xfId="0" applyNumberFormat="1" applyFill="1"/>
    <xf numFmtId="0" fontId="7" fillId="0" borderId="0" xfId="0" applyFont="1" applyFill="1"/>
    <xf numFmtId="0" fontId="9" fillId="0" borderId="0" xfId="0" applyFont="1" applyFill="1"/>
    <xf numFmtId="187" fontId="0" fillId="0" borderId="0" xfId="1" applyNumberFormat="1" applyFont="1" applyFill="1"/>
    <xf numFmtId="197" fontId="0" fillId="0" borderId="0" xfId="0" applyNumberFormat="1" applyFill="1" applyProtection="1"/>
    <xf numFmtId="0" fontId="0" fillId="0" borderId="0" xfId="0" applyFill="1"/>
    <xf numFmtId="9" fontId="0" fillId="0" borderId="0" xfId="3" applyNumberFormat="1" applyFont="1" applyFill="1"/>
    <xf numFmtId="9" fontId="0" fillId="0" borderId="0" xfId="3" applyFont="1" applyFill="1"/>
    <xf numFmtId="187" fontId="7" fillId="0" borderId="0" xfId="1" applyNumberFormat="1" applyFont="1" applyFill="1"/>
    <xf numFmtId="177" fontId="7" fillId="0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1" fillId="0" borderId="0" xfId="0" applyFont="1" applyAlignment="1">
      <alignment horizontal="fill"/>
    </xf>
    <xf numFmtId="0" fontId="12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2" fontId="17" fillId="0" borderId="0" xfId="0" quotePrefix="1" applyNumberFormat="1" applyFont="1" applyAlignment="1">
      <alignment horizontal="right"/>
    </xf>
    <xf numFmtId="2" fontId="17" fillId="0" borderId="0" xfId="0" quotePrefix="1" applyNumberFormat="1" applyFont="1" applyFill="1" applyAlignment="1">
      <alignment horizontal="right"/>
    </xf>
    <xf numFmtId="0" fontId="11" fillId="0" borderId="2" xfId="0" applyFont="1" applyBorder="1"/>
    <xf numFmtId="165" fontId="11" fillId="0" borderId="0" xfId="0" applyNumberFormat="1" applyFont="1" applyProtection="1"/>
    <xf numFmtId="37" fontId="18" fillId="0" borderId="0" xfId="0" applyNumberFormat="1" applyFont="1" applyFill="1" applyBorder="1" applyProtection="1"/>
    <xf numFmtId="0" fontId="11" fillId="0" borderId="0" xfId="0" applyFont="1" applyFill="1"/>
    <xf numFmtId="186" fontId="11" fillId="0" borderId="0" xfId="1" applyNumberFormat="1" applyFont="1" applyFill="1" applyAlignment="1">
      <alignment horizontal="right"/>
    </xf>
    <xf numFmtId="177" fontId="11" fillId="0" borderId="0" xfId="0" applyNumberFormat="1" applyFont="1" applyFill="1"/>
    <xf numFmtId="183" fontId="11" fillId="0" borderId="0" xfId="0" applyNumberFormat="1" applyFont="1"/>
    <xf numFmtId="183" fontId="11" fillId="0" borderId="0" xfId="0" applyNumberFormat="1" applyFont="1" applyFill="1"/>
    <xf numFmtId="37" fontId="11" fillId="0" borderId="0" xfId="0" applyNumberFormat="1" applyFont="1" applyProtection="1"/>
    <xf numFmtId="187" fontId="11" fillId="0" borderId="0" xfId="1" applyNumberFormat="1" applyFont="1" applyFill="1"/>
    <xf numFmtId="187" fontId="11" fillId="0" borderId="0" xfId="1" applyNumberFormat="1" applyFont="1" applyFill="1" applyAlignment="1">
      <alignment horizontal="right"/>
    </xf>
    <xf numFmtId="37" fontId="11" fillId="0" borderId="0" xfId="0" applyNumberFormat="1" applyFont="1" applyFill="1"/>
    <xf numFmtId="166" fontId="11" fillId="0" borderId="0" xfId="0" applyNumberFormat="1" applyFont="1" applyAlignment="1" applyProtection="1">
      <alignment horizontal="left"/>
    </xf>
    <xf numFmtId="9" fontId="11" fillId="0" borderId="0" xfId="0" applyNumberFormat="1" applyFont="1" applyProtection="1"/>
    <xf numFmtId="7" fontId="11" fillId="0" borderId="0" xfId="0" applyNumberFormat="1" applyFont="1" applyProtection="1"/>
    <xf numFmtId="9" fontId="11" fillId="0" borderId="0" xfId="3" applyFont="1"/>
    <xf numFmtId="9" fontId="18" fillId="0" borderId="0" xfId="3" applyFont="1" applyFill="1" applyBorder="1" applyProtection="1"/>
    <xf numFmtId="9" fontId="11" fillId="0" borderId="0" xfId="3" applyFont="1" applyFill="1"/>
    <xf numFmtId="1" fontId="11" fillId="0" borderId="0" xfId="0" applyNumberFormat="1" applyFont="1" applyFill="1"/>
    <xf numFmtId="3" fontId="11" fillId="0" borderId="0" xfId="1" applyNumberFormat="1" applyFont="1" applyFill="1" applyAlignment="1">
      <alignment horizontal="right"/>
    </xf>
    <xf numFmtId="37" fontId="11" fillId="0" borderId="0" xfId="0" applyNumberFormat="1" applyFont="1"/>
    <xf numFmtId="0" fontId="16" fillId="0" borderId="0" xfId="0" applyFont="1" applyFill="1" applyBorder="1"/>
    <xf numFmtId="187" fontId="11" fillId="0" borderId="0" xfId="1" applyNumberFormat="1" applyFont="1"/>
    <xf numFmtId="187" fontId="19" fillId="0" borderId="1" xfId="1" applyNumberFormat="1" applyFont="1" applyFill="1" applyBorder="1" applyProtection="1"/>
    <xf numFmtId="0" fontId="19" fillId="3" borderId="1" xfId="0" applyFont="1" applyFill="1" applyBorder="1" applyAlignment="1" applyProtection="1">
      <alignment horizontal="left"/>
      <protection locked="0"/>
    </xf>
    <xf numFmtId="9" fontId="19" fillId="3" borderId="1" xfId="0" applyNumberFormat="1" applyFont="1" applyFill="1" applyBorder="1" applyProtection="1"/>
    <xf numFmtId="0" fontId="15" fillId="0" borderId="0" xfId="0" applyFont="1" applyFill="1" applyBorder="1"/>
    <xf numFmtId="7" fontId="17" fillId="4" borderId="4" xfId="0" applyNumberFormat="1" applyFont="1" applyFill="1" applyBorder="1" applyProtection="1"/>
    <xf numFmtId="7" fontId="17" fillId="4" borderId="5" xfId="0" applyNumberFormat="1" applyFont="1" applyFill="1" applyBorder="1" applyProtection="1"/>
    <xf numFmtId="44" fontId="11" fillId="0" borderId="0" xfId="2" applyFont="1"/>
    <xf numFmtId="37" fontId="15" fillId="0" borderId="0" xfId="0" applyNumberFormat="1" applyFont="1" applyProtection="1">
      <protection locked="0"/>
    </xf>
    <xf numFmtId="0" fontId="11" fillId="0" borderId="0" xfId="0" applyFont="1" applyBorder="1"/>
    <xf numFmtId="1" fontId="17" fillId="4" borderId="4" xfId="0" applyNumberFormat="1" applyFont="1" applyFill="1" applyBorder="1" applyProtection="1"/>
    <xf numFmtId="0" fontId="20" fillId="0" borderId="3" xfId="0" applyFont="1" applyFill="1" applyBorder="1" applyAlignment="1">
      <alignment horizontal="centerContinuous"/>
    </xf>
    <xf numFmtId="2" fontId="16" fillId="0" borderId="0" xfId="0" applyNumberFormat="1" applyFont="1"/>
    <xf numFmtId="0" fontId="11" fillId="0" borderId="0" xfId="0" applyFont="1" applyFill="1" applyBorder="1" applyAlignment="1"/>
    <xf numFmtId="0" fontId="11" fillId="0" borderId="2" xfId="0" applyFont="1" applyFill="1" applyBorder="1" applyAlignment="1"/>
    <xf numFmtId="0" fontId="20" fillId="0" borderId="3" xfId="0" applyFont="1" applyFill="1" applyBorder="1" applyAlignment="1">
      <alignment horizontal="center"/>
    </xf>
    <xf numFmtId="7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fill"/>
    </xf>
    <xf numFmtId="165" fontId="11" fillId="0" borderId="0" xfId="0" applyNumberFormat="1" applyFont="1" applyAlignment="1" applyProtection="1">
      <alignment horizontal="fill"/>
    </xf>
    <xf numFmtId="167" fontId="11" fillId="0" borderId="0" xfId="0" applyNumberFormat="1" applyFont="1" applyAlignment="1" applyProtection="1">
      <alignment horizontal="fill"/>
    </xf>
    <xf numFmtId="0" fontId="21" fillId="0" borderId="0" xfId="0" applyFont="1"/>
    <xf numFmtId="2" fontId="16" fillId="0" borderId="0" xfId="0" applyNumberFormat="1" applyFont="1" applyFill="1"/>
    <xf numFmtId="2" fontId="16" fillId="5" borderId="0" xfId="0" applyNumberFormat="1" applyFont="1" applyFill="1"/>
    <xf numFmtId="1" fontId="16" fillId="4" borderId="4" xfId="0" applyNumberFormat="1" applyFont="1" applyFill="1" applyBorder="1" applyProtection="1"/>
    <xf numFmtId="7" fontId="16" fillId="4" borderId="4" xfId="0" applyNumberFormat="1" applyFont="1" applyFill="1" applyBorder="1" applyProtection="1"/>
    <xf numFmtId="1" fontId="14" fillId="4" borderId="4" xfId="0" applyNumberFormat="1" applyFont="1" applyFill="1" applyBorder="1" applyProtection="1"/>
    <xf numFmtId="7" fontId="14" fillId="4" borderId="4" xfId="0" applyNumberFormat="1" applyFont="1" applyFill="1" applyBorder="1"/>
    <xf numFmtId="7" fontId="11" fillId="0" borderId="0" xfId="0" applyNumberFormat="1" applyFont="1"/>
    <xf numFmtId="2" fontId="11" fillId="0" borderId="0" xfId="0" applyNumberFormat="1" applyFont="1"/>
    <xf numFmtId="8" fontId="11" fillId="0" borderId="0" xfId="2" applyNumberFormat="1" applyFont="1"/>
    <xf numFmtId="8" fontId="11" fillId="0" borderId="0" xfId="0" applyNumberFormat="1" applyFont="1"/>
    <xf numFmtId="0" fontId="12" fillId="6" borderId="0" xfId="0" applyFont="1" applyFill="1" applyAlignment="1">
      <alignment horizontal="centerContinuous"/>
    </xf>
    <xf numFmtId="0" fontId="12" fillId="6" borderId="0" xfId="0" applyFont="1" applyFill="1" applyAlignment="1">
      <alignment horizontal="center"/>
    </xf>
    <xf numFmtId="2" fontId="17" fillId="6" borderId="0" xfId="0" quotePrefix="1" applyNumberFormat="1" applyFont="1" applyFill="1" applyAlignment="1">
      <alignment horizontal="right"/>
    </xf>
    <xf numFmtId="186" fontId="11" fillId="6" borderId="0" xfId="1" applyNumberFormat="1" applyFont="1" applyFill="1" applyAlignment="1">
      <alignment horizontal="right"/>
    </xf>
    <xf numFmtId="186" fontId="11" fillId="6" borderId="0" xfId="1" applyNumberFormat="1" applyFont="1" applyFill="1"/>
    <xf numFmtId="187" fontId="11" fillId="6" borderId="0" xfId="1" applyNumberFormat="1" applyFont="1" applyFill="1"/>
    <xf numFmtId="187" fontId="11" fillId="6" borderId="0" xfId="1" applyNumberFormat="1" applyFont="1" applyFill="1" applyAlignment="1">
      <alignment horizontal="right"/>
    </xf>
    <xf numFmtId="187" fontId="18" fillId="6" borderId="0" xfId="1" applyNumberFormat="1" applyFont="1" applyFill="1" applyBorder="1" applyAlignment="1" applyProtection="1">
      <alignment horizontal="right"/>
    </xf>
    <xf numFmtId="187" fontId="18" fillId="6" borderId="0" xfId="1" applyNumberFormat="1" applyFont="1" applyFill="1" applyBorder="1" applyProtection="1"/>
    <xf numFmtId="3" fontId="11" fillId="6" borderId="0" xfId="1" applyNumberFormat="1" applyFont="1" applyFill="1" applyAlignment="1">
      <alignment horizontal="right"/>
    </xf>
    <xf numFmtId="3" fontId="11" fillId="6" borderId="0" xfId="1" applyNumberFormat="1" applyFont="1" applyFill="1"/>
    <xf numFmtId="0" fontId="0" fillId="0" borderId="0" xfId="0" applyAlignment="1"/>
    <xf numFmtId="0" fontId="4" fillId="0" borderId="0" xfId="0" applyFont="1" applyAlignment="1" applyProtection="1">
      <protection locked="0"/>
    </xf>
    <xf numFmtId="0" fontId="0" fillId="0" borderId="0" xfId="0" quotePrefix="1" applyAlignment="1"/>
    <xf numFmtId="0" fontId="0" fillId="0" borderId="0" xfId="0" quotePrefix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7" fontId="5" fillId="0" borderId="2" xfId="1" applyNumberFormat="1" applyFont="1" applyBorder="1" applyAlignment="1">
      <alignment horizontal="center" wrapText="1"/>
    </xf>
    <xf numFmtId="177" fontId="5" fillId="0" borderId="2" xfId="0" applyNumberFormat="1" applyFont="1" applyBorder="1" applyAlignment="1">
      <alignment horizontal="center" wrapText="1"/>
    </xf>
    <xf numFmtId="187" fontId="5" fillId="0" borderId="2" xfId="1" applyNumberFormat="1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174" fontId="5" fillId="0" borderId="2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187" fontId="0" fillId="0" borderId="0" xfId="1" applyNumberFormat="1" applyFont="1" applyAlignment="1">
      <alignment wrapText="1"/>
    </xf>
    <xf numFmtId="177" fontId="0" fillId="0" borderId="0" xfId="0" applyNumberFormat="1" applyAlignment="1">
      <alignment wrapText="1"/>
    </xf>
    <xf numFmtId="17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8" fillId="0" borderId="7" xfId="0" applyFont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0" fillId="0" borderId="0" xfId="0" applyFont="1" applyAlignment="1">
      <alignment wrapText="1"/>
    </xf>
    <xf numFmtId="0" fontId="7" fillId="4" borderId="6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7" fontId="11" fillId="0" borderId="0" xfId="2" applyNumberFormat="1" applyFont="1"/>
    <xf numFmtId="9" fontId="11" fillId="0" borderId="10" xfId="0" applyNumberFormat="1" applyFont="1" applyBorder="1" applyProtection="1"/>
    <xf numFmtId="0" fontId="11" fillId="0" borderId="10" xfId="0" applyFont="1" applyBorder="1"/>
    <xf numFmtId="14" fontId="16" fillId="0" borderId="10" xfId="0" applyNumberFormat="1" applyFont="1" applyBorder="1"/>
    <xf numFmtId="14" fontId="16" fillId="0" borderId="10" xfId="0" applyNumberFormat="1" applyFont="1" applyBorder="1" applyAlignment="1">
      <alignment horizontal="center"/>
    </xf>
    <xf numFmtId="14" fontId="16" fillId="0" borderId="10" xfId="0" applyNumberFormat="1" applyFont="1" applyFill="1" applyBorder="1" applyAlignment="1">
      <alignment horizontal="center"/>
    </xf>
    <xf numFmtId="14" fontId="16" fillId="0" borderId="10" xfId="0" applyNumberFormat="1" applyFont="1" applyFill="1" applyBorder="1" applyAlignment="1">
      <alignment horizontal="right"/>
    </xf>
    <xf numFmtId="14" fontId="16" fillId="6" borderId="10" xfId="0" applyNumberFormat="1" applyFont="1" applyFill="1" applyBorder="1" applyAlignment="1">
      <alignment horizontal="right"/>
    </xf>
    <xf numFmtId="183" fontId="19" fillId="3" borderId="1" xfId="0" applyNumberFormat="1" applyFont="1" applyFill="1" applyBorder="1" applyProtection="1"/>
    <xf numFmtId="0" fontId="22" fillId="7" borderId="0" xfId="0" applyFont="1" applyFill="1"/>
    <xf numFmtId="0" fontId="12" fillId="0" borderId="0" xfId="0" applyFont="1" applyAlignment="1">
      <alignment horizontal="left"/>
    </xf>
    <xf numFmtId="0" fontId="17" fillId="4" borderId="4" xfId="0" applyFont="1" applyFill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0" xfId="0" applyFont="1" applyBorder="1" applyProtection="1">
      <protection locked="0"/>
    </xf>
    <xf numFmtId="0" fontId="12" fillId="0" borderId="0" xfId="0" applyFont="1" applyProtection="1">
      <protection locked="0"/>
    </xf>
    <xf numFmtId="0" fontId="22" fillId="0" borderId="0" xfId="0" applyFont="1"/>
    <xf numFmtId="0" fontId="12" fillId="0" borderId="0" xfId="0" quotePrefix="1" applyFont="1" applyAlignment="1">
      <alignment horizontal="right"/>
    </xf>
    <xf numFmtId="0" fontId="12" fillId="0" borderId="0" xfId="0" quotePrefix="1" applyFont="1" applyFill="1" applyAlignment="1">
      <alignment horizontal="right"/>
    </xf>
    <xf numFmtId="0" fontId="12" fillId="6" borderId="0" xfId="0" quotePrefix="1" applyFont="1" applyFill="1" applyAlignment="1">
      <alignment horizontal="right"/>
    </xf>
    <xf numFmtId="37" fontId="23" fillId="0" borderId="0" xfId="0" applyNumberFormat="1" applyFont="1" applyProtection="1"/>
    <xf numFmtId="37" fontId="23" fillId="0" borderId="0" xfId="0" applyNumberFormat="1" applyFont="1" applyFill="1" applyBorder="1" applyProtection="1"/>
    <xf numFmtId="187" fontId="23" fillId="0" borderId="0" xfId="1" applyNumberFormat="1" applyFont="1" applyFill="1"/>
    <xf numFmtId="187" fontId="23" fillId="0" borderId="0" xfId="1" applyNumberFormat="1" applyFont="1" applyFill="1" applyAlignment="1">
      <alignment horizontal="right"/>
    </xf>
    <xf numFmtId="165" fontId="23" fillId="0" borderId="0" xfId="0" applyNumberFormat="1" applyFont="1" applyProtection="1"/>
    <xf numFmtId="165" fontId="23" fillId="0" borderId="0" xfId="0" applyNumberFormat="1" applyFont="1" applyFill="1" applyBorder="1" applyAlignment="1" applyProtection="1">
      <alignment horizontal="right"/>
    </xf>
    <xf numFmtId="182" fontId="23" fillId="0" borderId="0" xfId="0" applyNumberFormat="1" applyFont="1" applyFill="1" applyBorder="1" applyProtection="1"/>
    <xf numFmtId="2" fontId="23" fillId="0" borderId="0" xfId="0" applyNumberFormat="1" applyFont="1" applyFill="1"/>
    <xf numFmtId="0" fontId="23" fillId="0" borderId="0" xfId="0" applyFont="1" applyFill="1"/>
    <xf numFmtId="186" fontId="23" fillId="0" borderId="0" xfId="1" applyNumberFormat="1" applyFont="1" applyFill="1" applyAlignment="1">
      <alignment horizontal="right"/>
    </xf>
    <xf numFmtId="177" fontId="23" fillId="0" borderId="0" xfId="0" applyNumberFormat="1" applyFont="1" applyProtection="1"/>
    <xf numFmtId="177" fontId="23" fillId="0" borderId="0" xfId="0" applyNumberFormat="1" applyFont="1" applyFill="1"/>
    <xf numFmtId="37" fontId="23" fillId="0" borderId="0" xfId="0" applyNumberFormat="1" applyFont="1" applyFill="1"/>
    <xf numFmtId="0" fontId="23" fillId="0" borderId="0" xfId="0" applyFont="1"/>
    <xf numFmtId="1" fontId="23" fillId="0" borderId="0" xfId="1" applyNumberFormat="1" applyFont="1" applyFill="1" applyAlignment="1">
      <alignment horizontal="right"/>
    </xf>
    <xf numFmtId="3" fontId="23" fillId="0" borderId="0" xfId="1" applyNumberFormat="1" applyFont="1" applyFill="1" applyAlignment="1">
      <alignment horizontal="right"/>
    </xf>
    <xf numFmtId="7" fontId="24" fillId="4" borderId="4" xfId="0" applyNumberFormat="1" applyFont="1" applyFill="1" applyBorder="1" applyProtection="1"/>
    <xf numFmtId="7" fontId="24" fillId="4" borderId="5" xfId="0" applyNumberFormat="1" applyFont="1" applyFill="1" applyBorder="1" applyProtection="1"/>
    <xf numFmtId="7" fontId="23" fillId="0" borderId="0" xfId="0" applyNumberFormat="1" applyFont="1" applyProtection="1"/>
    <xf numFmtId="7" fontId="23" fillId="0" borderId="0" xfId="0" applyNumberFormat="1" applyFont="1" applyBorder="1" applyProtection="1"/>
    <xf numFmtId="8" fontId="23" fillId="0" borderId="0" xfId="0" applyNumberFormat="1" applyFont="1" applyProtection="1"/>
    <xf numFmtId="8" fontId="23" fillId="0" borderId="0" xfId="0" applyNumberFormat="1" applyFont="1" applyBorder="1" applyProtection="1"/>
    <xf numFmtId="8" fontId="23" fillId="0" borderId="0" xfId="0" applyNumberFormat="1" applyFont="1"/>
    <xf numFmtId="0" fontId="14" fillId="0" borderId="0" xfId="0" applyFont="1" applyFill="1" applyAlignment="1">
      <alignment horizontal="center"/>
    </xf>
    <xf numFmtId="183" fontId="11" fillId="0" borderId="0" xfId="1" applyNumberFormat="1" applyFont="1" applyFill="1" applyAlignment="1">
      <alignment horizontal="right"/>
    </xf>
    <xf numFmtId="177" fontId="11" fillId="0" borderId="0" xfId="1" applyNumberFormat="1" applyFont="1" applyFill="1"/>
    <xf numFmtId="0" fontId="0" fillId="0" borderId="0" xfId="0" quotePrefix="1" applyFill="1" applyAlignment="1">
      <alignment horizontal="left"/>
    </xf>
    <xf numFmtId="9" fontId="11" fillId="6" borderId="0" xfId="3" applyFont="1" applyFill="1"/>
    <xf numFmtId="3" fontId="23" fillId="6" borderId="0" xfId="1" applyNumberFormat="1" applyFont="1" applyFill="1" applyAlignment="1">
      <alignment horizontal="right"/>
    </xf>
    <xf numFmtId="187" fontId="3" fillId="8" borderId="0" xfId="1" applyNumberFormat="1" applyFont="1" applyFill="1"/>
    <xf numFmtId="177" fontId="0" fillId="8" borderId="0" xfId="0" applyNumberFormat="1" applyFill="1"/>
    <xf numFmtId="37" fontId="0" fillId="8" borderId="0" xfId="0" applyNumberFormat="1" applyFill="1"/>
    <xf numFmtId="187" fontId="0" fillId="8" borderId="0" xfId="1" applyNumberFormat="1" applyFont="1" applyFill="1"/>
    <xf numFmtId="174" fontId="0" fillId="8" borderId="0" xfId="0" applyNumberFormat="1" applyFill="1"/>
    <xf numFmtId="8" fontId="0" fillId="8" borderId="0" xfId="0" applyNumberFormat="1" applyFill="1"/>
    <xf numFmtId="0" fontId="0" fillId="8" borderId="0" xfId="0" applyFill="1"/>
    <xf numFmtId="9" fontId="0" fillId="8" borderId="0" xfId="3" applyNumberFormat="1" applyFont="1" applyFill="1"/>
    <xf numFmtId="9" fontId="0" fillId="8" borderId="0" xfId="3" applyFont="1" applyFill="1"/>
    <xf numFmtId="0" fontId="12" fillId="0" borderId="0" xfId="0" applyFont="1" applyFill="1" applyAlignment="1">
      <alignment horizontal="centerContinuous"/>
    </xf>
    <xf numFmtId="0" fontId="0" fillId="8" borderId="0" xfId="0" quotePrefix="1" applyFill="1" applyAlignment="1">
      <alignment horizontal="left"/>
    </xf>
    <xf numFmtId="0" fontId="0" fillId="9" borderId="0" xfId="0" applyFill="1"/>
    <xf numFmtId="0" fontId="7" fillId="9" borderId="0" xfId="0" applyFont="1" applyFill="1" applyAlignment="1">
      <alignment horizontal="center"/>
    </xf>
    <xf numFmtId="187" fontId="7" fillId="9" borderId="0" xfId="1" applyNumberFormat="1" applyFont="1" applyFill="1"/>
    <xf numFmtId="177" fontId="7" fillId="9" borderId="0" xfId="0" applyNumberFormat="1" applyFont="1" applyFill="1"/>
    <xf numFmtId="0" fontId="7" fillId="9" borderId="0" xfId="0" applyFont="1" applyFill="1"/>
    <xf numFmtId="0" fontId="9" fillId="9" borderId="0" xfId="0" applyFont="1" applyFill="1" applyAlignment="1">
      <alignment horizontal="center"/>
    </xf>
    <xf numFmtId="0" fontId="9" fillId="9" borderId="0" xfId="0" applyFont="1" applyFill="1"/>
    <xf numFmtId="0" fontId="0" fillId="9" borderId="0" xfId="0" applyFill="1" applyAlignment="1">
      <alignment horizontal="center"/>
    </xf>
    <xf numFmtId="3" fontId="9" fillId="9" borderId="0" xfId="0" applyNumberFormat="1" applyFont="1" applyFill="1"/>
    <xf numFmtId="187" fontId="18" fillId="6" borderId="0" xfId="1" applyNumberFormat="1" applyFont="1" applyFill="1" applyAlignment="1">
      <alignment horizontal="right"/>
    </xf>
    <xf numFmtId="202" fontId="11" fillId="6" borderId="0" xfId="1" applyNumberFormat="1" applyFont="1" applyFill="1"/>
    <xf numFmtId="202" fontId="11" fillId="6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" fontId="9" fillId="0" borderId="0" xfId="0" applyNumberFormat="1" applyFont="1" applyFill="1"/>
    <xf numFmtId="3" fontId="11" fillId="10" borderId="0" xfId="1" applyNumberFormat="1" applyFont="1" applyFill="1" applyAlignment="1">
      <alignment horizontal="right"/>
    </xf>
    <xf numFmtId="40" fontId="0" fillId="0" borderId="0" xfId="0" applyNumberFormat="1" applyProtection="1"/>
    <xf numFmtId="40" fontId="0" fillId="0" borderId="0" xfId="0" applyNumberFormat="1" applyFill="1" applyProtection="1"/>
    <xf numFmtId="40" fontId="0" fillId="8" borderId="0" xfId="0" applyNumberFormat="1" applyFill="1" applyProtection="1"/>
    <xf numFmtId="186" fontId="11" fillId="0" borderId="0" xfId="1" applyNumberFormat="1" applyFont="1" applyFill="1"/>
    <xf numFmtId="183" fontId="11" fillId="0" borderId="0" xfId="3" applyNumberFormat="1" applyFont="1" applyFill="1"/>
    <xf numFmtId="187" fontId="18" fillId="0" borderId="0" xfId="1" applyNumberFormat="1" applyFont="1" applyFill="1" applyAlignment="1">
      <alignment horizontal="right"/>
    </xf>
    <xf numFmtId="202" fontId="11" fillId="0" borderId="0" xfId="1" applyNumberFormat="1" applyFont="1" applyFill="1"/>
    <xf numFmtId="3" fontId="11" fillId="0" borderId="0" xfId="1" applyNumberFormat="1" applyFont="1" applyFill="1"/>
    <xf numFmtId="187" fontId="18" fillId="0" borderId="0" xfId="1" applyNumberFormat="1" applyFont="1" applyFill="1" applyBorder="1" applyProtection="1"/>
    <xf numFmtId="186" fontId="11" fillId="10" borderId="0" xfId="1" applyNumberFormat="1" applyFont="1" applyFill="1"/>
    <xf numFmtId="186" fontId="11" fillId="10" borderId="0" xfId="1" applyNumberFormat="1" applyFont="1" applyFill="1" applyAlignment="1">
      <alignment horizontal="right"/>
    </xf>
    <xf numFmtId="183" fontId="11" fillId="10" borderId="0" xfId="3" applyNumberFormat="1" applyFont="1" applyFill="1"/>
    <xf numFmtId="187" fontId="18" fillId="10" borderId="0" xfId="1" applyNumberFormat="1" applyFont="1" applyFill="1" applyAlignment="1">
      <alignment horizontal="right"/>
    </xf>
    <xf numFmtId="187" fontId="11" fillId="10" borderId="0" xfId="1" applyNumberFormat="1" applyFont="1" applyFill="1" applyAlignment="1">
      <alignment horizontal="right"/>
    </xf>
    <xf numFmtId="187" fontId="11" fillId="10" borderId="0" xfId="1" applyNumberFormat="1" applyFont="1" applyFill="1"/>
    <xf numFmtId="202" fontId="11" fillId="10" borderId="0" xfId="1" applyNumberFormat="1" applyFont="1" applyFill="1"/>
    <xf numFmtId="3" fontId="11" fillId="10" borderId="0" xfId="1" applyNumberFormat="1" applyFont="1" applyFill="1"/>
    <xf numFmtId="9" fontId="11" fillId="10" borderId="0" xfId="3" applyFont="1" applyFill="1"/>
    <xf numFmtId="187" fontId="18" fillId="10" borderId="0" xfId="1" applyNumberFormat="1" applyFont="1" applyFill="1" applyBorder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368237347294939"/>
          <c:y val="1.4084610391443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4507175957093"/>
          <c:y val="9.2957874336865004E-2"/>
          <c:w val="0.84118817010963765"/>
          <c:h val="0.6909191996161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A86-4C35-A034-BD8472895E1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Data'!$H$55:$H$103</c:f>
              <c:numCache>
                <c:formatCode>_(* #,##0_);_(* \(#,##0\);_(* "-"??_);_(@_)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12447</c:v>
                </c:pt>
                <c:pt idx="38">
                  <c:v>12360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14215.182400000002</c:v>
                </c:pt>
                <c:pt idx="42">
                  <c:v>13602</c:v>
                </c:pt>
                <c:pt idx="43">
                  <c:v>15148.273599999999</c:v>
                </c:pt>
                <c:pt idx="44">
                  <c:v>14609</c:v>
                </c:pt>
                <c:pt idx="45">
                  <c:v>14340</c:v>
                </c:pt>
                <c:pt idx="46">
                  <c:v>13620</c:v>
                </c:pt>
                <c:pt idx="47">
                  <c:v>14182</c:v>
                </c:pt>
                <c:pt idx="48">
                  <c:v>14172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6-4C35-A034-BD847289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66016"/>
        <c:axId val="1"/>
      </c:barChart>
      <c:catAx>
        <c:axId val="5476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957025005382179"/>
              <c:y val="0.85865125730251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7260034904013961E-3"/>
              <c:y val="0.40845059690119379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660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Corn Usage</a:t>
            </a:r>
          </a:p>
        </c:rich>
      </c:tx>
      <c:layout>
        <c:manualLayout>
          <c:xMode val="edge"/>
          <c:yMode val="edge"/>
          <c:x val="0.19965277777777779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580869176008"/>
          <c:y val="9.269662921348315E-2"/>
          <c:w val="0.76215406994979851"/>
          <c:h val="0.682584269662921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7F-46C0-B323-ABBE45FC581E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5900</c:v>
                </c:pt>
                <c:pt idx="47">
                  <c:v>5725</c:v>
                </c:pt>
                <c:pt idx="48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F-46C0-B323-ABBE45FC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60816"/>
        <c:axId val="1"/>
      </c:barChart>
      <c:catAx>
        <c:axId val="54766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229166666666669"/>
              <c:y val="0.8567415730337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83895131086142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60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Price vs. Ending Stocks    </a:t>
            </a:r>
            <a:r>
              <a:rPr lang="en-US" sz="1300" b="1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 </a:t>
            </a:r>
            <a:endParaRPr lang="en-US" sz="13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% of Total Usage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</a:t>
            </a:r>
            <a:r>
              <a:rPr lang="en-US" sz="12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</a:t>
            </a:r>
          </a:p>
        </c:rich>
      </c:tx>
      <c:layout>
        <c:manualLayout>
          <c:xMode val="edge"/>
          <c:yMode val="edge"/>
          <c:x val="0.20069799868766405"/>
          <c:y val="1.4084610391443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76180172867"/>
          <c:y val="0.15492979056144168"/>
          <c:w val="0.68593802332918041"/>
          <c:h val="0.627230934161398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Data'!$S$10</c:f>
              <c:strCache>
                <c:ptCount val="1"/>
                <c:pt idx="0">
                  <c:v> Ending Stocks 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719-4B87-B8F8-D8F446833D25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Data'!$X$55:$X$103</c:f>
              <c:numCache>
                <c:formatCode>0.000</c:formatCode>
                <c:ptCount val="49"/>
                <c:pt idx="0">
                  <c:v>8.2089552238805971E-2</c:v>
                </c:pt>
                <c:pt idx="1">
                  <c:v>7.4803149606299218E-2</c:v>
                </c:pt>
                <c:pt idx="2">
                  <c:v>0.10993584185885209</c:v>
                </c:pt>
                <c:pt idx="3">
                  <c:v>0.19606149594057695</c:v>
                </c:pt>
                <c:pt idx="4">
                  <c:v>0.23135169969389399</c:v>
                </c:pt>
                <c:pt idx="5">
                  <c:v>0.24446032880629021</c:v>
                </c:pt>
                <c:pt idx="6">
                  <c:v>0.26745562130177514</c:v>
                </c:pt>
                <c:pt idx="7">
                  <c:v>0.19129360065915957</c:v>
                </c:pt>
                <c:pt idx="8">
                  <c:v>0.36372759856630826</c:v>
                </c:pt>
                <c:pt idx="9">
                  <c:v>0.48613601876120843</c:v>
                </c:pt>
                <c:pt idx="10">
                  <c:v>0.15047818290496115</c:v>
                </c:pt>
                <c:pt idx="11">
                  <c:v>0.23435722411831628</c:v>
                </c:pt>
                <c:pt idx="12">
                  <c:v>0.62195873113643363</c:v>
                </c:pt>
                <c:pt idx="13">
                  <c:v>0.66117318889641152</c:v>
                </c:pt>
                <c:pt idx="14">
                  <c:v>0.54909114348330534</c:v>
                </c:pt>
                <c:pt idx="15">
                  <c:v>0.26593402203856759</c:v>
                </c:pt>
                <c:pt idx="16">
                  <c:v>0.1665170713669421</c:v>
                </c:pt>
                <c:pt idx="17">
                  <c:v>0.19585465790490919</c:v>
                </c:pt>
                <c:pt idx="18">
                  <c:v>0.1389293835270338</c:v>
                </c:pt>
                <c:pt idx="19">
                  <c:v>0.24881392330383484</c:v>
                </c:pt>
                <c:pt idx="20">
                  <c:v>0.1116102362204726</c:v>
                </c:pt>
                <c:pt idx="21">
                  <c:v>0.16570555082943428</c:v>
                </c:pt>
                <c:pt idx="22">
                  <c:v>5.0008331377610925E-2</c:v>
                </c:pt>
                <c:pt idx="23">
                  <c:v>0.1004664922061668</c:v>
                </c:pt>
                <c:pt idx="24">
                  <c:v>0.14878853372767603</c:v>
                </c:pt>
                <c:pt idx="25">
                  <c:v>0.19225639922563997</c:v>
                </c:pt>
                <c:pt idx="26">
                  <c:v>0.18056752496058859</c:v>
                </c:pt>
                <c:pt idx="27">
                  <c:v>0.195082135523614</c:v>
                </c:pt>
                <c:pt idx="28">
                  <c:v>0.16157289653067458</c:v>
                </c:pt>
                <c:pt idx="29">
                  <c:v>0.11442419133916341</c:v>
                </c:pt>
                <c:pt idx="30">
                  <c:v>9.3627834245504304E-2</c:v>
                </c:pt>
                <c:pt idx="31">
                  <c:v>0.19827424498217971</c:v>
                </c:pt>
                <c:pt idx="32">
                  <c:v>0.1746383884994232</c:v>
                </c:pt>
                <c:pt idx="33">
                  <c:v>0.11632471008028546</c:v>
                </c:pt>
                <c:pt idx="34">
                  <c:v>0.13254149295996223</c:v>
                </c:pt>
                <c:pt idx="35">
                  <c:v>0.13876907763769078</c:v>
                </c:pt>
                <c:pt idx="36">
                  <c:v>0.130720955150773</c:v>
                </c:pt>
                <c:pt idx="37">
                  <c:v>8.6403676752202216E-2</c:v>
                </c:pt>
                <c:pt idx="38">
                  <c:v>7.8943167305236275E-2</c:v>
                </c:pt>
                <c:pt idx="39">
                  <c:v>7.4067454660290577E-2</c:v>
                </c:pt>
                <c:pt idx="40">
                  <c:v>9.1563594470046084E-2</c:v>
                </c:pt>
                <c:pt idx="41">
                  <c:v>0.12590922315973233</c:v>
                </c:pt>
                <c:pt idx="42">
                  <c:v>0.12712236533957846</c:v>
                </c:pt>
                <c:pt idx="43">
                  <c:v>0.15654813297836032</c:v>
                </c:pt>
                <c:pt idx="44">
                  <c:v>0.14461413704554671</c:v>
                </c:pt>
                <c:pt idx="45">
                  <c:v>0.15544512877939529</c:v>
                </c:pt>
                <c:pt idx="46">
                  <c:v>0.13743464871445965</c:v>
                </c:pt>
                <c:pt idx="47">
                  <c:v>7.4417055296469026E-2</c:v>
                </c:pt>
                <c:pt idx="48">
                  <c:v>8.4778156996587029E-2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9-4B87-B8F8-D8F44683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58416"/>
        <c:axId val="1"/>
      </c:barChart>
      <c:lineChart>
        <c:grouping val="standard"/>
        <c:varyColors val="0"/>
        <c:ser>
          <c:idx val="0"/>
          <c:order val="1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plus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3-5719-4B87-B8F8-D8F446833D25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9-4B87-B8F8-D8F44683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76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2059333989501313"/>
              <c:y val="0.88169023226935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7.8125E-3"/>
              <c:y val="0.411268309203285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584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8.5"/>
          <c:min val="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4531282808398948"/>
          <c:y val="0.1887328196878616"/>
          <c:w val="0.70781299212598414"/>
          <c:h val="0.30422600400756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Corn Exports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</a:t>
            </a:r>
            <a:r>
              <a:rPr lang="en-US" sz="14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 .</a:t>
            </a:r>
          </a:p>
        </c:rich>
      </c:tx>
      <c:layout>
        <c:manualLayout>
          <c:xMode val="edge"/>
          <c:yMode val="edge"/>
          <c:x val="0.38039867109634551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43521594684385"/>
          <c:y val="0.10955056179775281"/>
          <c:w val="0.79401993355481726"/>
          <c:h val="0.6769662921348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Data'!$O$10</c:f>
              <c:strCache>
                <c:ptCount val="1"/>
                <c:pt idx="0">
                  <c:v> Feed &amp; Residual Usage </c:v>
                </c:pt>
              </c:strCache>
            </c:strRef>
          </c:tx>
          <c:spPr>
            <a:solidFill>
              <a:srgbClr val="DD080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3E-488F-93C1-B7892D36B878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3E-488F-93C1-B7892D36B878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3E-488F-93C1-B7892D36B878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3E-488F-93C1-B7892D36B878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Data'!$Q$55:$Q$103</c:f>
              <c:numCache>
                <c:formatCode>_(* #,##0_);_(* \(#,##0\);_(* "-"??_);_(@_)</c:formatCode>
                <c:ptCount val="49"/>
                <c:pt idx="0">
                  <c:v>1243</c:v>
                </c:pt>
                <c:pt idx="1">
                  <c:v>1149</c:v>
                </c:pt>
                <c:pt idx="2">
                  <c:v>1664</c:v>
                </c:pt>
                <c:pt idx="3">
                  <c:v>1645</c:v>
                </c:pt>
                <c:pt idx="4">
                  <c:v>1896</c:v>
                </c:pt>
                <c:pt idx="5">
                  <c:v>2113</c:v>
                </c:pt>
                <c:pt idx="6">
                  <c:v>2402</c:v>
                </c:pt>
                <c:pt idx="7">
                  <c:v>2391</c:v>
                </c:pt>
                <c:pt idx="8">
                  <c:v>1997</c:v>
                </c:pt>
                <c:pt idx="9">
                  <c:v>1821</c:v>
                </c:pt>
                <c:pt idx="10">
                  <c:v>1886</c:v>
                </c:pt>
                <c:pt idx="11">
                  <c:v>1850</c:v>
                </c:pt>
                <c:pt idx="12">
                  <c:v>1227</c:v>
                </c:pt>
                <c:pt idx="13">
                  <c:v>1492</c:v>
                </c:pt>
                <c:pt idx="14">
                  <c:v>1716</c:v>
                </c:pt>
                <c:pt idx="15">
                  <c:v>2026</c:v>
                </c:pt>
                <c:pt idx="16">
                  <c:v>2368</c:v>
                </c:pt>
                <c:pt idx="17">
                  <c:v>1725</c:v>
                </c:pt>
                <c:pt idx="18">
                  <c:v>1584</c:v>
                </c:pt>
                <c:pt idx="19">
                  <c:v>1663</c:v>
                </c:pt>
                <c:pt idx="20">
                  <c:v>1328</c:v>
                </c:pt>
                <c:pt idx="21">
                  <c:v>2177</c:v>
                </c:pt>
                <c:pt idx="22">
                  <c:v>2228</c:v>
                </c:pt>
                <c:pt idx="23">
                  <c:v>1795</c:v>
                </c:pt>
                <c:pt idx="24">
                  <c:v>1504</c:v>
                </c:pt>
                <c:pt idx="25">
                  <c:v>1981</c:v>
                </c:pt>
                <c:pt idx="26">
                  <c:v>1937</c:v>
                </c:pt>
                <c:pt idx="27">
                  <c:v>1941</c:v>
                </c:pt>
                <c:pt idx="28">
                  <c:v>1905</c:v>
                </c:pt>
                <c:pt idx="29">
                  <c:v>1588</c:v>
                </c:pt>
                <c:pt idx="30">
                  <c:v>1900</c:v>
                </c:pt>
                <c:pt idx="31">
                  <c:v>1814</c:v>
                </c:pt>
                <c:pt idx="32">
                  <c:v>2147</c:v>
                </c:pt>
                <c:pt idx="33">
                  <c:v>2125</c:v>
                </c:pt>
                <c:pt idx="34">
                  <c:v>2436</c:v>
                </c:pt>
                <c:pt idx="35">
                  <c:v>1858</c:v>
                </c:pt>
                <c:pt idx="36">
                  <c:v>1980</c:v>
                </c:pt>
                <c:pt idx="37">
                  <c:v>1834</c:v>
                </c:pt>
                <c:pt idx="38">
                  <c:v>1543</c:v>
                </c:pt>
                <c:pt idx="39">
                  <c:v>730</c:v>
                </c:pt>
                <c:pt idx="40">
                  <c:v>1920</c:v>
                </c:pt>
                <c:pt idx="41">
                  <c:v>1867</c:v>
                </c:pt>
                <c:pt idx="42">
                  <c:v>1901</c:v>
                </c:pt>
                <c:pt idx="43">
                  <c:v>2294</c:v>
                </c:pt>
                <c:pt idx="44">
                  <c:v>2438</c:v>
                </c:pt>
                <c:pt idx="45">
                  <c:v>2066</c:v>
                </c:pt>
                <c:pt idx="46">
                  <c:v>1777</c:v>
                </c:pt>
                <c:pt idx="47">
                  <c:v>2775</c:v>
                </c:pt>
                <c:pt idx="48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E-488F-93C1-B7892D36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65216"/>
        <c:axId val="1"/>
      </c:barChart>
      <c:catAx>
        <c:axId val="5476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515708792214927"/>
              <c:y val="0.8820224719101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3056478405315621E-3"/>
              <c:y val="0.33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65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Average Corn Price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  </a:t>
            </a:r>
            <a:r>
              <a:rPr lang="en-US" sz="14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</a:t>
            </a:r>
          </a:p>
        </c:rich>
      </c:tx>
      <c:layout>
        <c:manualLayout>
          <c:xMode val="edge"/>
          <c:yMode val="edge"/>
          <c:x val="0.34170158962687802"/>
          <c:y val="2.28832836573394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1328903654486"/>
          <c:y val="0.10169519579580408"/>
          <c:w val="0.78239202657807305"/>
          <c:h val="0.68267627563503719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plus"/>
            <c:size val="6"/>
            <c:spPr>
              <a:solidFill>
                <a:srgbClr val="000000"/>
              </a:solidFill>
              <a:ln w="9525">
                <a:noFill/>
              </a:ln>
            </c:spPr>
          </c:marker>
          <c:dPt>
            <c:idx val="31"/>
            <c:marker>
              <c:spPr>
                <a:solidFill>
                  <a:srgbClr val="0033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53-40FC-A2BD-561008E43310}"/>
              </c:ext>
            </c:extLst>
          </c:dPt>
          <c:dPt>
            <c:idx val="32"/>
            <c:marker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53-40FC-A2BD-561008E43310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5-3853-40FC-A2BD-561008E43310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7-3853-40FC-A2BD-561008E4331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9-3853-40FC-A2BD-561008E4331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B-3853-40FC-A2BD-561008E4331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D-3853-40FC-A2BD-561008E43310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F-3853-40FC-A2BD-561008E43310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11-3853-40FC-A2BD-561008E43310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3-3853-40FC-A2BD-561008E43310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5-3853-40FC-A2BD-561008E43310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7-3853-40FC-A2BD-561008E43310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853-40FC-A2BD-561008E43310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853-40FC-A2BD-561008E43310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853-40FC-A2BD-561008E43310}"/>
              </c:ext>
            </c:extLst>
          </c:dPt>
          <c:dPt>
            <c:idx val="48"/>
            <c:marker>
              <c:symbol val="plus"/>
              <c:size val="8"/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853-40FC-A2BD-561008E43310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853-40FC-A2BD-561008E4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76416"/>
        <c:axId val="1"/>
      </c:lineChart>
      <c:catAx>
        <c:axId val="5476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51908337039267"/>
              <c:y val="0.89551462846805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layout>
            <c:manualLayout>
              <c:xMode val="edge"/>
              <c:yMode val="edge"/>
              <c:x val="6.9687219330141874E-3"/>
              <c:y val="0.367231638418079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6416"/>
        <c:crosses val="autoZero"/>
        <c:crossBetween val="between"/>
        <c:minorUnit val="0.04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Corn Usage
vs. Avg. U.S. Farm Price</a:t>
            </a:r>
          </a:p>
        </c:rich>
      </c:tx>
      <c:layout>
        <c:manualLayout>
          <c:xMode val="edge"/>
          <c:yMode val="edge"/>
          <c:x val="0.27526128844672859"/>
          <c:y val="1.396652756534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63779368143108"/>
          <c:y val="0.16480469405318998"/>
          <c:w val="0.75261388063980206"/>
          <c:h val="0.67039197580958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99616257203318E-3"/>
                  <c:y val="1.6741000506616265E-2"/>
                </c:manualLayout>
              </c:layout>
              <c:tx>
                <c:strRef>
                  <c:f>'Annual Data'!$D$55</c:f>
                  <c:strCache>
                    <c:ptCount val="1"/>
                    <c:pt idx="0">
                      <c:v>73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{51C68A00-A35C-41B9-9877-8DB139AC0D62}</c15:txfldGUID>
                      <c15:f>'Annual Data'!$D$55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2E7-4BD9-BCFA-518418BBFCBE}"/>
                </c:ext>
              </c:extLst>
            </c:dLbl>
            <c:dLbl>
              <c:idx val="1"/>
              <c:tx>
                <c:strRef>
                  <c:f>'Annual Data'!$D$56</c:f>
                  <c:strCache>
                    <c:ptCount val="1"/>
                    <c:pt idx="0">
                      <c:v>74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{688AE51E-B92F-45A8-953F-F254D4419A53}</c15:txfldGUID>
                      <c15:f>'Annual Data'!$D$56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2E7-4BD9-BCFA-518418BBFCBE}"/>
                </c:ext>
              </c:extLst>
            </c:dLbl>
            <c:dLbl>
              <c:idx val="2"/>
              <c:tx>
                <c:strRef>
                  <c:f>'Annual Data'!$D$57</c:f>
                  <c:strCache>
                    <c:ptCount val="1"/>
                    <c:pt idx="0">
                      <c:v>75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{C3E763BC-E1A6-4EDF-9C05-07DBDA92EEDD}</c15:txfldGUID>
                      <c15:f>'Annual Data'!$D$57</c15:f>
                      <c15:dlblFieldTableCache>
                        <c:ptCount val="1"/>
                        <c:pt idx="0">
                          <c:v>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2E7-4BD9-BCFA-518418BBFCBE}"/>
                </c:ext>
              </c:extLst>
            </c:dLbl>
            <c:dLbl>
              <c:idx val="3"/>
              <c:tx>
                <c:strRef>
                  <c:f>'Annual Data'!$D$58</c:f>
                  <c:strCache>
                    <c:ptCount val="1"/>
                    <c:pt idx="0">
                      <c:v>76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{45DEBBD4-596E-468C-9CD7-49AECD3CBBA1}</c15:txfldGUID>
                      <c15:f>'Annual Data'!$D$58</c15:f>
                      <c15:dlblFieldTableCache>
                        <c:ptCount val="1"/>
                        <c:pt idx="0">
                          <c:v>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2E7-4BD9-BCFA-518418BBFCBE}"/>
                </c:ext>
              </c:extLst>
            </c:dLbl>
            <c:dLbl>
              <c:idx val="4"/>
              <c:layout>
                <c:manualLayout>
                  <c:x val="-9.2923044963711906E-4"/>
                  <c:y val="-2.7951873980316747E-2"/>
                </c:manualLayout>
              </c:layout>
              <c:tx>
                <c:strRef>
                  <c:f>'Annual Data'!$D$59</c:f>
                  <c:strCache>
                    <c:ptCount val="1"/>
                    <c:pt idx="0">
                      <c:v>77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{E951F087-0602-4035-8F4E-FE79CA33820E}</c15:txfldGUID>
                      <c15:f>'Annual Data'!$D$59</c15:f>
                      <c15:dlblFieldTableCache>
                        <c:ptCount val="1"/>
                        <c:pt idx="0">
                          <c:v>77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2E7-4BD9-BCFA-518418BBFCBE}"/>
                </c:ext>
              </c:extLst>
            </c:dLbl>
            <c:dLbl>
              <c:idx val="5"/>
              <c:tx>
                <c:strRef>
                  <c:f>'Annual Data'!$D$60</c:f>
                  <c:strCache>
                    <c:ptCount val="1"/>
                    <c:pt idx="0">
                      <c:v>78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{3DCDF110-49CC-4EB6-94A3-E946B4F02B6D}</c15:txfldGUID>
                      <c15:f>'Annual Data'!$D$60</c15:f>
                      <c15:dlblFieldTableCache>
                        <c:ptCount val="1"/>
                        <c:pt idx="0">
                          <c:v>78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2E7-4BD9-BCFA-518418BBFCBE}"/>
                </c:ext>
              </c:extLst>
            </c:dLbl>
            <c:dLbl>
              <c:idx val="6"/>
              <c:tx>
                <c:strRef>
                  <c:f>'Annual Data'!$D$61</c:f>
                  <c:strCache>
                    <c:ptCount val="1"/>
                    <c:pt idx="0">
                      <c:v>79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{89F18095-A8CE-46BB-9C43-C25BE15AEB16}</c15:txfldGUID>
                      <c15:f>'Annual Data'!$D$61</c15:f>
                      <c15:dlblFieldTableCache>
                        <c:ptCount val="1"/>
                        <c:pt idx="0">
                          <c:v>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2E7-4BD9-BCFA-518418BBFCBE}"/>
                </c:ext>
              </c:extLst>
            </c:dLbl>
            <c:dLbl>
              <c:idx val="7"/>
              <c:tx>
                <c:strRef>
                  <c:f>'Annual Data'!$D$62</c:f>
                  <c:strCache>
                    <c:ptCount val="1"/>
                    <c:pt idx="0">
                      <c:v>80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{6FF3910F-7C78-4DDA-9F29-7703A7919DEC}</c15:txfldGUID>
                      <c15:f>'Annual Data'!$D$62</c15:f>
                      <c15:dlblFieldTableCache>
                        <c:ptCount val="1"/>
                        <c:pt idx="0">
                          <c:v>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2E7-4BD9-BCFA-518418BBFCBE}"/>
                </c:ext>
              </c:extLst>
            </c:dLbl>
            <c:dLbl>
              <c:idx val="8"/>
              <c:tx>
                <c:strRef>
                  <c:f>'Annual Data'!$D$63</c:f>
                  <c:strCache>
                    <c:ptCount val="1"/>
                    <c:pt idx="0">
                      <c:v>81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{8EC7EB06-7C63-49A4-B8A1-78850A9627FD}</c15:txfldGUID>
                      <c15:f>'Annual Data'!$D$63</c15:f>
                      <c15:dlblFieldTableCache>
                        <c:ptCount val="1"/>
                        <c:pt idx="0">
                          <c:v>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2E7-4BD9-BCFA-518418BBFCBE}"/>
                </c:ext>
              </c:extLst>
            </c:dLbl>
            <c:dLbl>
              <c:idx val="9"/>
              <c:layout>
                <c:manualLayout>
                  <c:x val="-9.6747990355293464E-3"/>
                  <c:y val="-5.6053986870365675E-3"/>
                </c:manualLayout>
              </c:layout>
              <c:tx>
                <c:strRef>
                  <c:f>'Annual Data'!$D$64</c:f>
                  <c:strCache>
                    <c:ptCount val="1"/>
                    <c:pt idx="0">
                      <c:v>82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{F5AE3130-469F-40E6-A1F4-A348F7DE92DD}</c15:txfldGUID>
                      <c15:f>'Annual Data'!$D$64</c15:f>
                      <c15:dlblFieldTableCache>
                        <c:ptCount val="1"/>
                        <c:pt idx="0">
                          <c:v>82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2E7-4BD9-BCFA-518418BBFCBE}"/>
                </c:ext>
              </c:extLst>
            </c:dLbl>
            <c:dLbl>
              <c:idx val="10"/>
              <c:tx>
                <c:strRef>
                  <c:f>'Annual Data'!$D$65</c:f>
                  <c:strCache>
                    <c:ptCount val="1"/>
                    <c:pt idx="0">
                      <c:v>83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{44BD5C0D-93DB-4A3C-8430-D554C22CAA77}</c15:txfldGUID>
                      <c15:f>'Annual Data'!$D$65</c15:f>
                      <c15:dlblFieldTableCache>
                        <c:ptCount val="1"/>
                        <c:pt idx="0">
                          <c:v>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2E7-4BD9-BCFA-518418BBFCBE}"/>
                </c:ext>
              </c:extLst>
            </c:dLbl>
            <c:dLbl>
              <c:idx val="11"/>
              <c:tx>
                <c:strRef>
                  <c:f>'Annual Data'!$D$66</c:f>
                  <c:strCache>
                    <c:ptCount val="1"/>
                    <c:pt idx="0">
                      <c:v>84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{74C3722C-EBC4-4AC5-834F-BCD8236CBAC0}</c15:txfldGUID>
                      <c15:f>'Annual Data'!$D$66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2E7-4BD9-BCFA-518418BBFCBE}"/>
                </c:ext>
              </c:extLst>
            </c:dLbl>
            <c:dLbl>
              <c:idx val="12"/>
              <c:tx>
                <c:strRef>
                  <c:f>'Annual Data'!$D$67</c:f>
                  <c:strCache>
                    <c:ptCount val="1"/>
                    <c:pt idx="0">
                      <c:v>85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{7A420530-B9BC-4AE3-8F31-FEB32D22B360}</c15:txfldGUID>
                      <c15:f>'Annual Data'!$D$67</c15:f>
                      <c15:dlblFieldTableCache>
                        <c:ptCount val="1"/>
                        <c:pt idx="0">
                          <c:v>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2E7-4BD9-BCFA-518418BBFCBE}"/>
                </c:ext>
              </c:extLst>
            </c:dLbl>
            <c:dLbl>
              <c:idx val="13"/>
              <c:tx>
                <c:strRef>
                  <c:f>'Annual Data'!$D$68</c:f>
                  <c:strCache>
                    <c:ptCount val="1"/>
                    <c:pt idx="0">
                      <c:v>86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{BB0E3552-BB1C-464A-A9E3-EB1019BEA2FC}</c15:txfldGUID>
                      <c15:f>'Annual Data'!$D$68</c15:f>
                      <c15:dlblFieldTableCache>
                        <c:ptCount val="1"/>
                        <c:pt idx="0">
                          <c:v>86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2E7-4BD9-BCFA-518418BBFCBE}"/>
                </c:ext>
              </c:extLst>
            </c:dLbl>
            <c:dLbl>
              <c:idx val="14"/>
              <c:tx>
                <c:strRef>
                  <c:f>'Annual Data'!$D$69</c:f>
                  <c:strCache>
                    <c:ptCount val="1"/>
                    <c:pt idx="0">
                      <c:v>87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{C634CB65-B267-43FD-A057-2A813A5C9E87}</c15:txfldGUID>
                      <c15:f>'Annual Data'!$D$69</c15:f>
                      <c15:dlblFieldTableCache>
                        <c:ptCount val="1"/>
                        <c:pt idx="0">
                          <c:v>87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2E7-4BD9-BCFA-518418BBFCBE}"/>
                </c:ext>
              </c:extLst>
            </c:dLbl>
            <c:dLbl>
              <c:idx val="15"/>
              <c:tx>
                <c:strRef>
                  <c:f>'Annual Data'!$D$70</c:f>
                  <c:strCache>
                    <c:ptCount val="1"/>
                    <c:pt idx="0">
                      <c:v>88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{1AF27021-F6F6-4647-9322-AC6E6F2ED51F}</c15:txfldGUID>
                      <c15:f>'Annual Data'!$D$70</c15:f>
                      <c15:dlblFieldTableCache>
                        <c:ptCount val="1"/>
                        <c:pt idx="0">
                          <c:v>88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2E7-4BD9-BCFA-518418BBFCBE}"/>
                </c:ext>
              </c:extLst>
            </c:dLbl>
            <c:dLbl>
              <c:idx val="16"/>
              <c:tx>
                <c:strRef>
                  <c:f>'Annual Data'!$D$71</c:f>
                  <c:strCache>
                    <c:ptCount val="1"/>
                    <c:pt idx="0">
                      <c:v>89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{4B6AACD8-3445-43BE-A5FA-D466E04CC630}</c15:txfldGUID>
                      <c15:f>'Annual Data'!$D$71</c15:f>
                      <c15:dlblFieldTableCache>
                        <c:ptCount val="1"/>
                        <c:pt idx="0">
                          <c:v>89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2E7-4BD9-BCFA-518418BBFCBE}"/>
                </c:ext>
              </c:extLst>
            </c:dLbl>
            <c:dLbl>
              <c:idx val="17"/>
              <c:tx>
                <c:strRef>
                  <c:f>'Annual Data'!$D$72</c:f>
                  <c:strCache>
                    <c:ptCount val="1"/>
                    <c:pt idx="0">
                      <c:v>90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{5C561B63-9411-4785-AD0C-CE1F5FBFEAD0}</c15:txfldGUID>
                      <c15:f>'Annual Data'!$D$72</c15:f>
                      <c15:dlblFieldTableCache>
                        <c:ptCount val="1"/>
                        <c:pt idx="0">
                          <c:v>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2E7-4BD9-BCFA-518418BBFCBE}"/>
                </c:ext>
              </c:extLst>
            </c:dLbl>
            <c:dLbl>
              <c:idx val="18"/>
              <c:tx>
                <c:strRef>
                  <c:f>'Annual Data'!$D$73</c:f>
                  <c:strCache>
                    <c:ptCount val="1"/>
                    <c:pt idx="0">
                      <c:v>91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{E7329259-EEEE-4C65-A56F-3A70E20B2DAF}</c15:txfldGUID>
                      <c15:f>'Annual Data'!$D$73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2E7-4BD9-BCFA-518418BBFCBE}"/>
                </c:ext>
              </c:extLst>
            </c:dLbl>
            <c:dLbl>
              <c:idx val="19"/>
              <c:tx>
                <c:strRef>
                  <c:f>'Annual Data'!$D$74</c:f>
                  <c:strCache>
                    <c:ptCount val="1"/>
                    <c:pt idx="0">
                      <c:v>92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{C277885C-D842-4748-B70D-085E138708E9}</c15:txfldGUID>
                      <c15:f>'Annual Data'!$D$74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2E7-4BD9-BCFA-518418BBFCBE}"/>
                </c:ext>
              </c:extLst>
            </c:dLbl>
            <c:dLbl>
              <c:idx val="20"/>
              <c:tx>
                <c:strRef>
                  <c:f>'Annual Data'!$D$75</c:f>
                  <c:strCache>
                    <c:ptCount val="1"/>
                    <c:pt idx="0">
                      <c:v>93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{D81B977D-6F6D-4E2D-9EF8-EBF6A44A14D7}</c15:txfldGUID>
                      <c15:f>'Annual Data'!$D$75</c15:f>
                      <c15:dlblFieldTableCache>
                        <c:ptCount val="1"/>
                        <c:pt idx="0">
                          <c:v>93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2E7-4BD9-BCFA-518418BBFCBE}"/>
                </c:ext>
              </c:extLst>
            </c:dLbl>
            <c:dLbl>
              <c:idx val="21"/>
              <c:tx>
                <c:strRef>
                  <c:f>'Annual Data'!$D$76</c:f>
                  <c:strCache>
                    <c:ptCount val="1"/>
                    <c:pt idx="0">
                      <c:v>94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{89CD4B35-6640-4C22-95AC-08DD26BB9056}</c15:txfldGUID>
                      <c15:f>'Annual Data'!$D$76</c15:f>
                      <c15:dlblFieldTableCache>
                        <c:ptCount val="1"/>
                        <c:pt idx="0">
                          <c:v>94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2E7-4BD9-BCFA-518418BBFCBE}"/>
                </c:ext>
              </c:extLst>
            </c:dLbl>
            <c:dLbl>
              <c:idx val="22"/>
              <c:tx>
                <c:strRef>
                  <c:f>'Annual Data'!$D$77</c:f>
                  <c:strCache>
                    <c:ptCount val="1"/>
                    <c:pt idx="0">
                      <c:v>95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{970778BB-02F6-41A0-8665-13999EAD66EF}</c15:txfldGUID>
                      <c15:f>'Annual Data'!$D$77</c15:f>
                      <c15:dlblFieldTableCache>
                        <c:ptCount val="1"/>
                        <c:pt idx="0">
                          <c:v>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2E7-4BD9-BCFA-518418BBFCBE}"/>
                </c:ext>
              </c:extLst>
            </c:dLbl>
            <c:dLbl>
              <c:idx val="23"/>
              <c:tx>
                <c:strRef>
                  <c:f>'Annual Data'!$D$78</c:f>
                  <c:strCache>
                    <c:ptCount val="1"/>
                    <c:pt idx="0">
                      <c:v>96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{309E787D-42DA-45C2-9869-19DC542AD760}</c15:txfldGUID>
                      <c15:f>'Annual Data'!$D$78</c15:f>
                      <c15:dlblFieldTableCache>
                        <c:ptCount val="1"/>
                        <c:pt idx="0">
                          <c:v>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2E7-4BD9-BCFA-518418BBFC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2E7-4BD9-BCFA-518418BBFC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2E7-4BD9-BCFA-518418BBFC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2E7-4BD9-BCFA-518418BBFC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2E7-4BD9-BCFA-518418BBFC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2E7-4BD9-BCFA-518418BBFC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2E7-4BD9-BCFA-518418BBFC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2E7-4BD9-BCFA-518418BBFC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2E7-4BD9-BCFA-518418BBFC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2E7-4BD9-BCFA-518418BBFC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2E7-4BD9-BCFA-518418BBFC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E7-4BD9-BCFA-518418BBFCBE}"/>
                </c:ext>
              </c:extLst>
            </c:dLbl>
            <c:dLbl>
              <c:idx val="35"/>
              <c:layout>
                <c:manualLayout>
                  <c:x val="6.8115631887477379E-2"/>
                  <c:y val="-3.0921274505490981E-3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E7-4BD9-BCFA-518418BBFC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E7-4BD9-BCFA-518418BBFC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2E7-4BD9-BCFA-518418BBFCBE}"/>
                </c:ext>
              </c:extLst>
            </c:dLbl>
            <c:dLbl>
              <c:idx val="38"/>
              <c:layout>
                <c:manualLayout>
                  <c:x val="0"/>
                  <c:y val="-3.3519553072625698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2E7-4BD9-BCFA-518418BBFCB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2E7-4BD9-BCFA-518418BBFC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2E7-4BD9-BCFA-518418BBFCBE}"/>
                </c:ext>
              </c:extLst>
            </c:dLbl>
            <c:dLbl>
              <c:idx val="41"/>
              <c:layout>
                <c:manualLayout>
                  <c:x val="6.3460543041875872E-2"/>
                  <c:y val="-1.7138374462968731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2E7-4BD9-BCFA-518418BBFC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2E7-4BD9-BCFA-518418BBFCBE}"/>
                </c:ext>
              </c:extLst>
            </c:dLbl>
            <c:dLbl>
              <c:idx val="43"/>
              <c:layout>
                <c:manualLayout>
                  <c:x val="8.346054304187589E-2"/>
                  <c:y val="5.791873781140211E-4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2E7-4BD9-BCFA-518418BBFCBE}"/>
                </c:ext>
              </c:extLst>
            </c:dLbl>
            <c:dLbl>
              <c:idx val="44"/>
              <c:layout>
                <c:manualLayout>
                  <c:x val="4.9620748625934019E-2"/>
                  <c:y val="1.1221865423246769E-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2E7-4BD9-BCFA-518418BBFCBE}"/>
                </c:ext>
              </c:extLst>
            </c:dLbl>
            <c:dLbl>
              <c:idx val="45"/>
              <c:layout>
                <c:manualLayout>
                  <c:x val="6.9104959441045444E-2"/>
                  <c:y val="1.2390797519025165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DD0806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3333CC"/>
                        </a:solidFill>
                      </a:rPr>
                      <a:t>18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2E7-4BD9-BCFA-518418BBFC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19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2E7-4BD9-BCFA-518418BBFCBE}"/>
                </c:ext>
              </c:extLst>
            </c:dLbl>
            <c:dLbl>
              <c:idx val="4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000090"/>
                        </a:solidFill>
                      </a:rPr>
                      <a:t>20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2E7-4BD9-BCFA-518418BBFCBE}"/>
                </c:ext>
              </c:extLst>
            </c:dLbl>
            <c:dLbl>
              <c:idx val="4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21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2E7-4BD9-BCFA-518418BBFCBE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9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5900</c:v>
                </c:pt>
                <c:pt idx="47">
                  <c:v>5725</c:v>
                </c:pt>
                <c:pt idx="48">
                  <c:v>5625</c:v>
                </c:pt>
              </c:numCache>
            </c:numRef>
          </c:xVal>
          <c:y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2E7-4BD9-BCFA-518418BBFCBE}"/>
            </c:ext>
          </c:extLst>
        </c:ser>
        <c:ser>
          <c:idx val="2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'Annual Data'!$O$55:$O$102</c:f>
              <c:numCache>
                <c:formatCode>_(* #,##0_);_(* \(#,##0\);_(* "-"??_);_(@_)</c:formatCode>
                <c:ptCount val="48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5900</c:v>
                </c:pt>
                <c:pt idx="47">
                  <c:v>5725</c:v>
                </c:pt>
              </c:numCache>
            </c:numRef>
          </c:xVal>
          <c:yVal>
            <c:numRef>
              <c:f>'Annual Data'!$D$55:$D$103</c:f>
              <c:numCache>
                <c:formatCode>General</c:formatCod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2E7-4BD9-BCFA-518418BB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0144"/>
        <c:axId val="1"/>
      </c:scatterChart>
      <c:valAx>
        <c:axId val="185510144"/>
        <c:scaling>
          <c:orientation val="minMax"/>
          <c:min val="3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Feed Usage (Billion Bu.)</a:t>
                </a:r>
              </a:p>
            </c:rich>
          </c:tx>
          <c:layout>
            <c:manualLayout>
              <c:xMode val="edge"/>
              <c:yMode val="edge"/>
              <c:x val="0.39547047637009447"/>
              <c:y val="0.907821270542621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 
bu.</a:t>
                </a:r>
              </a:p>
            </c:rich>
          </c:tx>
          <c:layout>
            <c:manualLayout>
              <c:xMode val="edge"/>
              <c:yMode val="edge"/>
              <c:x val="8.7107674414949616E-3"/>
              <c:y val="0.396647972960214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510144"/>
        <c:crosses val="autoZero"/>
        <c:crossBetween val="midCat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Corn Ending Stocks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</a:t>
            </a:r>
          </a:p>
        </c:rich>
      </c:tx>
      <c:layout>
        <c:manualLayout>
          <c:xMode val="edge"/>
          <c:yMode val="edge"/>
          <c:x val="0.32291666666666669"/>
          <c:y val="1.408450704225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4477411019917"/>
          <c:y val="9.8591684902735621E-2"/>
          <c:w val="0.76389018400435382"/>
          <c:h val="0.6732403238327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4D8-4318-91F5-84F299821A63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Data'!$S$55:$S$103</c:f>
              <c:numCache>
                <c:formatCode>_(* #,##0_);_(* \(#,##0\);_(* "-"??_);_(@_)</c:formatCode>
                <c:ptCount val="49"/>
                <c:pt idx="0">
                  <c:v>484</c:v>
                </c:pt>
                <c:pt idx="1">
                  <c:v>361</c:v>
                </c:pt>
                <c:pt idx="2">
                  <c:v>634</c:v>
                </c:pt>
                <c:pt idx="3">
                  <c:v>1135</c:v>
                </c:pt>
                <c:pt idx="4">
                  <c:v>1436</c:v>
                </c:pt>
                <c:pt idx="5">
                  <c:v>1710</c:v>
                </c:pt>
                <c:pt idx="6">
                  <c:v>2034</c:v>
                </c:pt>
                <c:pt idx="7">
                  <c:v>1393</c:v>
                </c:pt>
                <c:pt idx="8">
                  <c:v>2537</c:v>
                </c:pt>
                <c:pt idx="9">
                  <c:v>3524</c:v>
                </c:pt>
                <c:pt idx="10">
                  <c:v>1007</c:v>
                </c:pt>
                <c:pt idx="11">
                  <c:v>1648</c:v>
                </c:pt>
                <c:pt idx="12">
                  <c:v>4039</c:v>
                </c:pt>
                <c:pt idx="13">
                  <c:v>4882.7639999999992</c:v>
                </c:pt>
                <c:pt idx="14">
                  <c:v>4259.2999999999993</c:v>
                </c:pt>
                <c:pt idx="15">
                  <c:v>1930.6810000000005</c:v>
                </c:pt>
                <c:pt idx="16">
                  <c:v>1350.9530000000013</c:v>
                </c:pt>
                <c:pt idx="17">
                  <c:v>1520.0280000000002</c:v>
                </c:pt>
                <c:pt idx="18">
                  <c:v>1099.7649999999994</c:v>
                </c:pt>
                <c:pt idx="19">
                  <c:v>2108.6980000000003</c:v>
                </c:pt>
                <c:pt idx="20">
                  <c:v>850.47000000000116</c:v>
                </c:pt>
                <c:pt idx="21">
                  <c:v>1558.2950000000001</c:v>
                </c:pt>
                <c:pt idx="22">
                  <c:v>426.17100000000028</c:v>
                </c:pt>
                <c:pt idx="23">
                  <c:v>883</c:v>
                </c:pt>
                <c:pt idx="24">
                  <c:v>1308</c:v>
                </c:pt>
                <c:pt idx="25">
                  <c:v>1787.6000000000004</c:v>
                </c:pt>
                <c:pt idx="26">
                  <c:v>1718.1000000000004</c:v>
                </c:pt>
                <c:pt idx="27">
                  <c:v>1900.1000000000004</c:v>
                </c:pt>
                <c:pt idx="28">
                  <c:v>1588.1000000000004</c:v>
                </c:pt>
                <c:pt idx="29">
                  <c:v>1086</c:v>
                </c:pt>
                <c:pt idx="30">
                  <c:v>958</c:v>
                </c:pt>
                <c:pt idx="31">
                  <c:v>2114</c:v>
                </c:pt>
                <c:pt idx="32">
                  <c:v>1968</c:v>
                </c:pt>
                <c:pt idx="33">
                  <c:v>1304</c:v>
                </c:pt>
                <c:pt idx="34">
                  <c:v>1685</c:v>
                </c:pt>
                <c:pt idx="35">
                  <c:v>1673</c:v>
                </c:pt>
                <c:pt idx="36">
                  <c:v>1708</c:v>
                </c:pt>
                <c:pt idx="37">
                  <c:v>1128</c:v>
                </c:pt>
                <c:pt idx="38">
                  <c:v>989</c:v>
                </c:pt>
                <c:pt idx="39">
                  <c:v>820.88960000000043</c:v>
                </c:pt>
                <c:pt idx="40">
                  <c:v>1231.8966</c:v>
                </c:pt>
                <c:pt idx="41">
                  <c:v>1731</c:v>
                </c:pt>
                <c:pt idx="42">
                  <c:v>1737</c:v>
                </c:pt>
                <c:pt idx="43">
                  <c:v>2293.2736000000004</c:v>
                </c:pt>
                <c:pt idx="44">
                  <c:v>2140</c:v>
                </c:pt>
                <c:pt idx="45">
                  <c:v>2221</c:v>
                </c:pt>
                <c:pt idx="46">
                  <c:v>1919</c:v>
                </c:pt>
                <c:pt idx="47">
                  <c:v>1117</c:v>
                </c:pt>
                <c:pt idx="48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318-91F5-84F29982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82416"/>
        <c:axId val="1"/>
      </c:barChart>
      <c:catAx>
        <c:axId val="5476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833406240886554"/>
              <c:y val="0.852583342575135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521126760563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82416"/>
        <c:crosses val="autoZero"/>
        <c:crossBetween val="between"/>
        <c:majorUnit val="500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Food, Alcohol, &amp; Industrial Corn Usage
% of U.S. Production</a:t>
            </a:r>
          </a:p>
        </c:rich>
      </c:tx>
      <c:layout>
        <c:manualLayout>
          <c:xMode val="edge"/>
          <c:yMode val="edge"/>
          <c:x val="0.19996216852203821"/>
          <c:y val="2.5706186726659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580869176008"/>
          <c:y val="0.18487445529820798"/>
          <c:w val="0.78298743860446274"/>
          <c:h val="0.608741207349081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E18-4DC2-9AE2-6515C58C9BC0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Data'!$AG$55:$AG$103</c:f>
              <c:numCache>
                <c:formatCode>0%</c:formatCode>
                <c:ptCount val="49"/>
                <c:pt idx="0">
                  <c:v>8.0056427437841651E-2</c:v>
                </c:pt>
                <c:pt idx="1">
                  <c:v>0.10168049351201872</c:v>
                </c:pt>
                <c:pt idx="2">
                  <c:v>8.5772984078068826E-2</c:v>
                </c:pt>
                <c:pt idx="3">
                  <c:v>8.3002067101287963E-2</c:v>
                </c:pt>
                <c:pt idx="4">
                  <c:v>8.6241352805534202E-2</c:v>
                </c:pt>
                <c:pt idx="5">
                  <c:v>8.090258668134287E-2</c:v>
                </c:pt>
                <c:pt idx="6">
                  <c:v>7.8203834510595358E-2</c:v>
                </c:pt>
                <c:pt idx="7">
                  <c:v>9.624943515589697E-2</c:v>
                </c:pt>
                <c:pt idx="8">
                  <c:v>8.7941864761670152E-2</c:v>
                </c:pt>
                <c:pt idx="9">
                  <c:v>0.10200364298724955</c:v>
                </c:pt>
                <c:pt idx="10">
                  <c:v>0.21825586966938187</c:v>
                </c:pt>
                <c:pt idx="11">
                  <c:v>0.13633993743482795</c:v>
                </c:pt>
                <c:pt idx="12">
                  <c:v>0.1276619718309859</c:v>
                </c:pt>
                <c:pt idx="13">
                  <c:v>0.14673409059632639</c:v>
                </c:pt>
                <c:pt idx="14">
                  <c:v>0.1719181635886865</c:v>
                </c:pt>
                <c:pt idx="15">
                  <c:v>0.25868990101002687</c:v>
                </c:pt>
                <c:pt idx="16">
                  <c:v>0.17751040135274343</c:v>
                </c:pt>
                <c:pt idx="17">
                  <c:v>0.17065732563585609</c:v>
                </c:pt>
                <c:pt idx="18">
                  <c:v>0.19184549614603266</c:v>
                </c:pt>
                <c:pt idx="19">
                  <c:v>0.15743880410666247</c:v>
                </c:pt>
                <c:pt idx="20">
                  <c:v>0.24729857475850117</c:v>
                </c:pt>
                <c:pt idx="21">
                  <c:v>0.16668753560298274</c:v>
                </c:pt>
                <c:pt idx="22">
                  <c:v>0.21576169710475196</c:v>
                </c:pt>
                <c:pt idx="23">
                  <c:v>0.18087295570237194</c:v>
                </c:pt>
                <c:pt idx="24">
                  <c:v>0.1911589008363202</c:v>
                </c:pt>
                <c:pt idx="25">
                  <c:v>0.18691205705736477</c:v>
                </c:pt>
                <c:pt idx="26">
                  <c:v>0.2005089598133814</c:v>
                </c:pt>
                <c:pt idx="27">
                  <c:v>0.19515885022692889</c:v>
                </c:pt>
                <c:pt idx="28">
                  <c:v>0.21394761754496686</c:v>
                </c:pt>
                <c:pt idx="29">
                  <c:v>0.25850340136054423</c:v>
                </c:pt>
                <c:pt idx="30">
                  <c:v>0.24928139557934384</c:v>
                </c:pt>
                <c:pt idx="31">
                  <c:v>0.22562886423308207</c:v>
                </c:pt>
                <c:pt idx="32">
                  <c:v>0.26624077739787655</c:v>
                </c:pt>
                <c:pt idx="33">
                  <c:v>0.32918841955386807</c:v>
                </c:pt>
                <c:pt idx="34">
                  <c:v>0.33210953036561114</c:v>
                </c:pt>
                <c:pt idx="35">
                  <c:v>0.40770757525636786</c:v>
                </c:pt>
                <c:pt idx="36">
                  <c:v>0.45363580812710053</c:v>
                </c:pt>
                <c:pt idx="37">
                  <c:v>0.51450148630192016</c:v>
                </c:pt>
                <c:pt idx="38">
                  <c:v>0.51828478964401292</c:v>
                </c:pt>
                <c:pt idx="39">
                  <c:v>0.55937347790162339</c:v>
                </c:pt>
                <c:pt idx="40">
                  <c:v>0.46792947606433349</c:v>
                </c:pt>
                <c:pt idx="41">
                  <c:v>0.46436266621524319</c:v>
                </c:pt>
                <c:pt idx="42">
                  <c:v>0.48875165416850463</c:v>
                </c:pt>
                <c:pt idx="43">
                  <c:v>0.45450723836939416</c:v>
                </c:pt>
                <c:pt idx="44">
                  <c:v>0.48305838866452189</c:v>
                </c:pt>
                <c:pt idx="45">
                  <c:v>0.47370990237099025</c:v>
                </c:pt>
                <c:pt idx="46">
                  <c:v>0.4615271659324523</c:v>
                </c:pt>
                <c:pt idx="47">
                  <c:v>0.45903257650542939</c:v>
                </c:pt>
                <c:pt idx="48">
                  <c:v>0.46747106971493085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8-4DC2-9AE2-6515C58C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70416"/>
        <c:axId val="1"/>
      </c:barChart>
      <c:catAx>
        <c:axId val="5476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929839804507193"/>
              <c:y val="0.8822644169478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Prod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0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Used for Ethanol Production &amp; Feed Consumption
 % of U.S. Corn Production</a:t>
            </a:r>
          </a:p>
        </c:rich>
      </c:tx>
      <c:layout>
        <c:manualLayout>
          <c:xMode val="edge"/>
          <c:yMode val="edge"/>
          <c:x val="0.20194348722282732"/>
          <c:y val="1.1029429831909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546402598664324"/>
          <c:y val="0.1299638989169675"/>
          <c:w val="0.76288698196227744"/>
          <c:h val="0.6732851985559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Data'!$AI$9</c:f>
              <c:strCache>
                <c:ptCount val="1"/>
                <c:pt idx="0">
                  <c:v>Ethanol Usage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614-4928-BA32-CB30F93C50B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614-4928-BA32-CB30F93C50B7}"/>
              </c:ext>
            </c:extLst>
          </c:dPt>
          <c:dLbls>
            <c:dLbl>
              <c:idx val="0"/>
              <c:layout>
                <c:manualLayout>
                  <c:x val="9.5081635204716797E-3"/>
                  <c:y val="-1.9606388903937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4-4928-BA32-CB30F93C50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4-4928-BA32-CB30F93C50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4-4928-BA32-CB30F93C50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4-4928-BA32-CB30F93C50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14-4928-BA32-CB30F93C50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4-4928-BA32-CB30F93C50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4-4928-BA32-CB30F93C50B7}"/>
                </c:ext>
              </c:extLst>
            </c:dLbl>
            <c:dLbl>
              <c:idx val="7"/>
              <c:layout>
                <c:manualLayout>
                  <c:x val="-4.8865017177812664E-4"/>
                  <c:y val="-2.15523897634850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4-4928-BA32-CB30F93C50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14-4928-BA32-CB30F93C50B7}"/>
                </c:ext>
              </c:extLst>
            </c:dLbl>
            <c:dLbl>
              <c:idx val="12"/>
              <c:layout>
                <c:manualLayout>
                  <c:x val="-1.1488977269848988E-3"/>
                  <c:y val="-3.81419328434962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14-4928-BA32-CB30F93C50B7}"/>
                </c:ext>
              </c:extLst>
            </c:dLbl>
            <c:dLbl>
              <c:idx val="13"/>
              <c:layout>
                <c:manualLayout>
                  <c:x val="3.4614017038568923E-3"/>
                  <c:y val="-4.22448792106936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14-4928-BA32-CB30F93C50B7}"/>
                </c:ext>
              </c:extLst>
            </c:dLbl>
            <c:dLbl>
              <c:idx val="16"/>
              <c:layout>
                <c:manualLayout>
                  <c:x val="9.0448412256837196E-3"/>
                  <c:y val="-1.44992892876720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14-4928-BA32-CB30F93C50B7}"/>
                </c:ext>
              </c:extLst>
            </c:dLbl>
            <c:dLbl>
              <c:idx val="17"/>
              <c:layout>
                <c:manualLayout>
                  <c:x val="2.4806203973016319E-3"/>
                  <c:y val="6.185567010309202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14-4928-BA32-CB30F93C50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Data'!$AI$84:$AI$103</c:f>
              <c:numCache>
                <c:formatCode>0%</c:formatCode>
                <c:ptCount val="20"/>
                <c:pt idx="0">
                  <c:v>0.11107393777183004</c:v>
                </c:pt>
                <c:pt idx="1">
                  <c:v>0.11576965011398553</c:v>
                </c:pt>
                <c:pt idx="2">
                  <c:v>0.11205217244007792</c:v>
                </c:pt>
                <c:pt idx="3">
                  <c:v>0.14423249955011697</c:v>
                </c:pt>
                <c:pt idx="4">
                  <c:v>0.2011390602752729</c:v>
                </c:pt>
                <c:pt idx="5">
                  <c:v>0.23145173627046045</c:v>
                </c:pt>
                <c:pt idx="6">
                  <c:v>0.30673172345352301</c:v>
                </c:pt>
                <c:pt idx="7">
                  <c:v>0.35067216620837155</c:v>
                </c:pt>
                <c:pt idx="8">
                  <c:v>0.40322969390214508</c:v>
                </c:pt>
                <c:pt idx="9">
                  <c:v>0.4045307443365696</c:v>
                </c:pt>
                <c:pt idx="10">
                  <c:v>0.43152465274957352</c:v>
                </c:pt>
                <c:pt idx="11">
                  <c:v>0.37052551929433547</c:v>
                </c:pt>
                <c:pt idx="12">
                  <c:v>0.36580606943179284</c:v>
                </c:pt>
                <c:pt idx="13">
                  <c:v>0.38406116747537128</c:v>
                </c:pt>
                <c:pt idx="14">
                  <c:v>0.35858871733079872</c:v>
                </c:pt>
                <c:pt idx="15">
                  <c:v>0.38366760216305018</c:v>
                </c:pt>
                <c:pt idx="16">
                  <c:v>0.37503486750348675</c:v>
                </c:pt>
                <c:pt idx="17">
                  <c:v>0.35660792951541848</c:v>
                </c:pt>
                <c:pt idx="18">
                  <c:v>0.35784797630799603</c:v>
                </c:pt>
                <c:pt idx="19">
                  <c:v>0.36692068868190797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14-4928-BA32-CB30F93C50B7}"/>
            </c:ext>
          </c:extLst>
        </c:ser>
        <c:ser>
          <c:idx val="1"/>
          <c:order val="1"/>
          <c:tx>
            <c:strRef>
              <c:f>'Annual Data'!$AH$9</c:f>
              <c:strCache>
                <c:ptCount val="1"/>
                <c:pt idx="0">
                  <c:v>Feed &amp; Residual Usage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14-4928-BA32-CB30F93C50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14-4928-BA32-CB30F93C50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14-4928-BA32-CB30F93C50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14-4928-BA32-CB30F93C50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14-4928-BA32-CB30F93C50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14-4928-BA32-CB30F93C50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14-4928-BA32-CB30F93C50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14-4928-BA32-CB30F93C50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614-4928-BA32-CB30F93C50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614-4928-BA32-CB30F93C50B7}"/>
                </c:ext>
              </c:extLst>
            </c:dLbl>
            <c:dLbl>
              <c:idx val="11"/>
              <c:layout>
                <c:manualLayout>
                  <c:x val="-1.0333260696839264E-2"/>
                  <c:y val="-1.77141712499812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614-4928-BA32-CB30F93C50B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614-4928-BA32-CB30F93C50B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614-4928-BA32-CB30F93C50B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614-4928-BA32-CB30F93C50B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614-4928-BA32-CB30F93C50B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614-4928-BA32-CB30F93C50B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614-4928-BA32-CB30F93C50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Data'!$AH$84:$AH$103</c:f>
              <c:numCache>
                <c:formatCode>0%</c:formatCode>
                <c:ptCount val="20"/>
                <c:pt idx="0">
                  <c:v>0.6203858592617375</c:v>
                </c:pt>
                <c:pt idx="1">
                  <c:v>0.5743879472693032</c:v>
                </c:pt>
                <c:pt idx="2">
                  <c:v>0.52189379181841278</c:v>
                </c:pt>
                <c:pt idx="3">
                  <c:v>0.55254633795213248</c:v>
                </c:pt>
                <c:pt idx="4">
                  <c:v>0.5310868533459896</c:v>
                </c:pt>
                <c:pt idx="5">
                  <c:v>0.45227168425883435</c:v>
                </c:pt>
                <c:pt idx="6">
                  <c:v>0.43384055573933178</c:v>
                </c:pt>
                <c:pt idx="7">
                  <c:v>0.39146043385273449</c:v>
                </c:pt>
                <c:pt idx="8">
                  <c:v>0.38523338957178438</c:v>
                </c:pt>
                <c:pt idx="9">
                  <c:v>0.36868932038834951</c:v>
                </c:pt>
                <c:pt idx="10">
                  <c:v>0.40121285856806932</c:v>
                </c:pt>
                <c:pt idx="11">
                  <c:v>0.3645236422253601</c:v>
                </c:pt>
                <c:pt idx="12">
                  <c:v>0.37143385511535887</c:v>
                </c:pt>
                <c:pt idx="13">
                  <c:v>0.37597412145272752</c:v>
                </c:pt>
                <c:pt idx="14">
                  <c:v>0.36109725401315701</c:v>
                </c:pt>
                <c:pt idx="15">
                  <c:v>0.36306386474091312</c:v>
                </c:pt>
                <c:pt idx="16">
                  <c:v>0.37859135285913531</c:v>
                </c:pt>
                <c:pt idx="17">
                  <c:v>0.4331864904552129</c:v>
                </c:pt>
                <c:pt idx="18">
                  <c:v>0.4036807220420251</c:v>
                </c:pt>
                <c:pt idx="19">
                  <c:v>0.39690939881456394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14-4928-BA32-CB30F93C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61616"/>
        <c:axId val="1"/>
      </c:barChart>
      <c:catAx>
        <c:axId val="54766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53088221115217737"/>
              <c:y val="0.88786761229314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Corn
 Prod</a:t>
                </a:r>
              </a:p>
            </c:rich>
          </c:tx>
          <c:layout>
            <c:manualLayout>
              <c:xMode val="edge"/>
              <c:yMode val="edge"/>
              <c:x val="6.1858140748279481E-3"/>
              <c:y val="0.35741196180264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61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4640546915762519"/>
          <c:y val="0.14079857039146701"/>
          <c:w val="0.95466860293256994"/>
          <c:h val="0.19856205208391503"/>
        </c:manualLayout>
      </c:layout>
      <c:overlay val="0"/>
      <c:txPr>
        <a:bodyPr/>
        <a:lstStyle/>
        <a:p>
          <a:pPr>
            <a:defRPr sz="10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Used for Ethanol</a:t>
            </a:r>
          </a:p>
        </c:rich>
      </c:tx>
      <c:layout>
        <c:manualLayout>
          <c:xMode val="edge"/>
          <c:yMode val="edge"/>
          <c:x val="0.35989148612862359"/>
          <c:y val="1.0678905778488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29213483146069"/>
          <c:y val="9.6947935368043081E-2"/>
          <c:w val="0.81235955056179776"/>
          <c:h val="0.707360861759425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C9-45EC-8195-ED38B3D3B655}"/>
              </c:ext>
            </c:extLst>
          </c:dPt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Data'!$N$84:$N$103</c:f>
              <c:numCache>
                <c:formatCode>_(* #,##0_);_(* \(#,##0\);_(* "-"??_);_(@_)</c:formatCode>
                <c:ptCount val="20"/>
                <c:pt idx="0">
                  <c:v>996</c:v>
                </c:pt>
                <c:pt idx="1">
                  <c:v>1168</c:v>
                </c:pt>
                <c:pt idx="2">
                  <c:v>1323</c:v>
                </c:pt>
                <c:pt idx="3">
                  <c:v>1603</c:v>
                </c:pt>
                <c:pt idx="4">
                  <c:v>2119</c:v>
                </c:pt>
                <c:pt idx="5">
                  <c:v>3026</c:v>
                </c:pt>
                <c:pt idx="6">
                  <c:v>3709</c:v>
                </c:pt>
                <c:pt idx="7">
                  <c:v>4591</c:v>
                </c:pt>
                <c:pt idx="8">
                  <c:v>5019</c:v>
                </c:pt>
                <c:pt idx="9">
                  <c:v>5000</c:v>
                </c:pt>
                <c:pt idx="10">
                  <c:v>4641</c:v>
                </c:pt>
                <c:pt idx="11">
                  <c:v>5124</c:v>
                </c:pt>
                <c:pt idx="12">
                  <c:v>5200</c:v>
                </c:pt>
                <c:pt idx="13">
                  <c:v>5224</c:v>
                </c:pt>
                <c:pt idx="14">
                  <c:v>5432</c:v>
                </c:pt>
                <c:pt idx="15">
                  <c:v>5605</c:v>
                </c:pt>
                <c:pt idx="16">
                  <c:v>5378</c:v>
                </c:pt>
                <c:pt idx="17">
                  <c:v>4857</c:v>
                </c:pt>
                <c:pt idx="18">
                  <c:v>5075</c:v>
                </c:pt>
                <c:pt idx="19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9-45EC-8195-ED38B3D3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57616"/>
        <c:axId val="1"/>
      </c:barChart>
      <c:catAx>
        <c:axId val="5476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046344710830521"/>
              <c:y val="0.8958984939716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 Bu.</a:t>
                </a:r>
              </a:p>
            </c:rich>
          </c:tx>
          <c:layout>
            <c:manualLayout>
              <c:xMode val="edge"/>
              <c:yMode val="edge"/>
              <c:x val="5.618149914911252E-3"/>
              <c:y val="0.37164530904225201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57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2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Used for Ethanol Production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% of U.S. Corn Production</a:t>
            </a:r>
          </a:p>
        </c:rich>
      </c:tx>
      <c:layout>
        <c:manualLayout>
          <c:xMode val="edge"/>
          <c:yMode val="edge"/>
          <c:x val="0.21114082773551612"/>
          <c:y val="1.09289805927543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7400145282946"/>
          <c:y val="0.15384628822944171"/>
          <c:w val="0.81096285453681505"/>
          <c:h val="0.65474118013925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21-4208-87B3-19DDC5205ADD}"/>
              </c:ext>
            </c:extLst>
          </c:dPt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Data'!$AI$84:$AI$103</c:f>
              <c:numCache>
                <c:formatCode>0%</c:formatCode>
                <c:ptCount val="20"/>
                <c:pt idx="0">
                  <c:v>0.11107393777183004</c:v>
                </c:pt>
                <c:pt idx="1">
                  <c:v>0.11576965011398553</c:v>
                </c:pt>
                <c:pt idx="2">
                  <c:v>0.11205217244007792</c:v>
                </c:pt>
                <c:pt idx="3">
                  <c:v>0.14423249955011697</c:v>
                </c:pt>
                <c:pt idx="4">
                  <c:v>0.2011390602752729</c:v>
                </c:pt>
                <c:pt idx="5">
                  <c:v>0.23145173627046045</c:v>
                </c:pt>
                <c:pt idx="6">
                  <c:v>0.30673172345352301</c:v>
                </c:pt>
                <c:pt idx="7">
                  <c:v>0.35067216620837155</c:v>
                </c:pt>
                <c:pt idx="8">
                  <c:v>0.40322969390214508</c:v>
                </c:pt>
                <c:pt idx="9">
                  <c:v>0.4045307443365696</c:v>
                </c:pt>
                <c:pt idx="10">
                  <c:v>0.43152465274957352</c:v>
                </c:pt>
                <c:pt idx="11">
                  <c:v>0.37052551929433547</c:v>
                </c:pt>
                <c:pt idx="12">
                  <c:v>0.36580606943179284</c:v>
                </c:pt>
                <c:pt idx="13">
                  <c:v>0.38406116747537128</c:v>
                </c:pt>
                <c:pt idx="14">
                  <c:v>0.35858871733079872</c:v>
                </c:pt>
                <c:pt idx="15">
                  <c:v>0.38366760216305018</c:v>
                </c:pt>
                <c:pt idx="16">
                  <c:v>0.37503486750348675</c:v>
                </c:pt>
                <c:pt idx="17">
                  <c:v>0.35660792951541848</c:v>
                </c:pt>
                <c:pt idx="18">
                  <c:v>0.35784797630799603</c:v>
                </c:pt>
                <c:pt idx="19">
                  <c:v>0.36692068868190797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1-4208-87B3-19DDC520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58016"/>
        <c:axId val="1"/>
      </c:barChart>
      <c:catAx>
        <c:axId val="5476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179990213087768"/>
              <c:y val="0.88706745598406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
Prod.</a:t>
                </a:r>
              </a:p>
            </c:rich>
          </c:tx>
          <c:layout>
            <c:manualLayout>
              <c:xMode val="edge"/>
              <c:yMode val="edge"/>
              <c:x val="5.6454468615151918E-3"/>
              <c:y val="0.4061930762304346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58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0902777777777779"/>
          <c:y val="1.96077161305993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23841898333"/>
          <c:y val="0.11484625253373526"/>
          <c:w val="0.8263902899683464"/>
          <c:h val="0.640464749104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07A-4E1B-997F-3EB53576ADE2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Data'!$AQ$55:$AQ$103</c:f>
              <c:numCache>
                <c:formatCode>_(* #,##0_);_(* \(#,##0\);_(* "-"??_);_(@_)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12447</c:v>
                </c:pt>
                <c:pt idx="38">
                  <c:v>12360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</c:v>
                </c:pt>
                <c:pt idx="42">
                  <c:v>13610.6792</c:v>
                </c:pt>
                <c:pt idx="43">
                  <c:v>15148.2736</c:v>
                </c:pt>
                <c:pt idx="44">
                  <c:v>14604.82</c:v>
                </c:pt>
                <c:pt idx="45">
                  <c:v>14341.32</c:v>
                </c:pt>
                <c:pt idx="46">
                  <c:v>13617.75</c:v>
                </c:pt>
                <c:pt idx="47">
                  <c:v>14190</c:v>
                </c:pt>
                <c:pt idx="48">
                  <c:v>10402.795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A-4E1B-997F-3EB5357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69616"/>
        <c:axId val="1"/>
      </c:barChart>
      <c:catAx>
        <c:axId val="5476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 sz="1100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791666666666669"/>
              <c:y val="0.88795525238008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Billion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 Bu</a:t>
                </a:r>
                <a:r>
                  <a:rPr lang="en-US" sz="9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8095230384119727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696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Price vs. Feed Usage</a:t>
            </a:r>
          </a:p>
        </c:rich>
      </c:tx>
      <c:layout>
        <c:manualLayout>
          <c:xMode val="edge"/>
          <c:yMode val="edge"/>
          <c:x val="0.25565217391304346"/>
          <c:y val="1.3966480446927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04347826086"/>
          <c:y val="0.11452529586747101"/>
          <c:w val="0.64521739130434785"/>
          <c:h val="0.617319277724660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Data'!$O$10</c:f>
              <c:strCache>
                <c:ptCount val="1"/>
                <c:pt idx="0">
                  <c:v> Feed &amp; Residual Usage </c:v>
                </c:pt>
              </c:strCache>
            </c:strRef>
          </c:tx>
          <c:spPr>
            <a:solidFill>
              <a:srgbClr val="0000D4"/>
            </a:solidFill>
            <a:ln w="25400">
              <a:solidFill>
                <a:srgbClr val="333399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00D4"/>
              </a:solidFill>
              <a:ln w="25400">
                <a:solidFill>
                  <a:srgbClr val="3333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45-44A4-A550-654427D7C8EA}"/>
              </c:ext>
            </c:extLst>
          </c:dPt>
          <c:cat>
            <c:strRef>
              <c:f>'Annual Data'!$D$55:$D$100</c:f>
              <c:strCache>
                <c:ptCount val="46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</c:strCache>
            </c:strRef>
          </c:cat>
          <c: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5900</c:v>
                </c:pt>
                <c:pt idx="47">
                  <c:v>5725</c:v>
                </c:pt>
                <c:pt idx="48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5-44A4-A550-654427D7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76016"/>
        <c:axId val="1"/>
      </c:barChart>
      <c:lineChart>
        <c:grouping val="standard"/>
        <c:varyColors val="0"/>
        <c:ser>
          <c:idx val="2"/>
          <c:order val="1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x"/>
            <c:size val="5"/>
            <c:spPr>
              <a:solidFill>
                <a:srgbClr val="008080"/>
              </a:solidFill>
              <a:ln w="9525">
                <a:noFill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1A45-44A4-A550-654427D7C8EA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5-44A4-A550-654427D7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767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347826086956521"/>
              <c:y val="0.78771067024443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  <c:min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6956521739130436E-3"/>
              <c:y val="0.346369301602662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60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8.5"/>
          <c:min val="1.5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913043478260869E-2"/>
          <c:y val="0.84078329594275569"/>
          <c:w val="0.73913043478260865"/>
          <c:h val="0.918995586445549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2291666666666669"/>
          <c:y val="1.4005730199755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4192274631542"/>
          <c:y val="9.8039483870261818E-2"/>
          <c:w val="0.81770971969556971"/>
          <c:h val="0.66296220606012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A49-4FE6-AEAD-1ECB9A7D9C7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Data'!$CA$55:$CA$103</c:f>
              <c:numCache>
                <c:formatCode>General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12437.92</c:v>
                </c:pt>
                <c:pt idx="38">
                  <c:v>12357.864899999999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</c:v>
                </c:pt>
                <c:pt idx="42">
                  <c:v>13610.6792</c:v>
                </c:pt>
                <c:pt idx="43">
                  <c:v>15148.2736</c:v>
                </c:pt>
                <c:pt idx="44">
                  <c:v>14604.82</c:v>
                </c:pt>
                <c:pt idx="45">
                  <c:v>14341.32</c:v>
                </c:pt>
                <c:pt idx="46">
                  <c:v>13617.75</c:v>
                </c:pt>
                <c:pt idx="47">
                  <c:v>14404.5</c:v>
                </c:pt>
                <c:pt idx="48">
                  <c:v>14922.7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9-4FE6-AEAD-1ECB9A7D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80016"/>
        <c:axId val="1"/>
      </c:barChart>
      <c:catAx>
        <c:axId val="5476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48611111111111"/>
              <c:y val="0.88795522697067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6414577948748772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800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Food, Alcohol, &amp; Industrial Corn Usage</a:t>
            </a:r>
          </a:p>
        </c:rich>
      </c:tx>
      <c:layout>
        <c:manualLayout>
          <c:xMode val="edge"/>
          <c:yMode val="edge"/>
          <c:x val="0.21527777777777779"/>
          <c:y val="1.4005529308836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23841898333"/>
          <c:y val="0.11484625253373526"/>
          <c:w val="0.83159863213201246"/>
          <c:h val="0.67485536307961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D8-4455-8428-4382E60DF2C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Data'!$M$55:$M$103</c:f>
              <c:numCache>
                <c:formatCode>_(* #,##0_);_(* \(#,##0\);_(* "-"??_);_(@_)</c:formatCode>
                <c:ptCount val="49"/>
                <c:pt idx="0">
                  <c:v>454</c:v>
                </c:pt>
                <c:pt idx="1">
                  <c:v>478</c:v>
                </c:pt>
                <c:pt idx="2">
                  <c:v>501</c:v>
                </c:pt>
                <c:pt idx="3">
                  <c:v>522</c:v>
                </c:pt>
                <c:pt idx="4">
                  <c:v>561</c:v>
                </c:pt>
                <c:pt idx="5">
                  <c:v>588</c:v>
                </c:pt>
                <c:pt idx="6">
                  <c:v>620</c:v>
                </c:pt>
                <c:pt idx="7">
                  <c:v>639</c:v>
                </c:pt>
                <c:pt idx="8">
                  <c:v>714</c:v>
                </c:pt>
                <c:pt idx="9">
                  <c:v>840</c:v>
                </c:pt>
                <c:pt idx="10">
                  <c:v>911</c:v>
                </c:pt>
                <c:pt idx="11">
                  <c:v>1046</c:v>
                </c:pt>
                <c:pt idx="12">
                  <c:v>1133</c:v>
                </c:pt>
                <c:pt idx="13">
                  <c:v>1207</c:v>
                </c:pt>
                <c:pt idx="14">
                  <c:v>1226</c:v>
                </c:pt>
                <c:pt idx="15">
                  <c:v>1275</c:v>
                </c:pt>
                <c:pt idx="16">
                  <c:v>1337</c:v>
                </c:pt>
                <c:pt idx="17">
                  <c:v>1354</c:v>
                </c:pt>
                <c:pt idx="18">
                  <c:v>1434</c:v>
                </c:pt>
                <c:pt idx="19">
                  <c:v>1492</c:v>
                </c:pt>
                <c:pt idx="20">
                  <c:v>1567</c:v>
                </c:pt>
                <c:pt idx="21">
                  <c:v>1684</c:v>
                </c:pt>
                <c:pt idx="22">
                  <c:v>1591</c:v>
                </c:pt>
                <c:pt idx="23">
                  <c:v>1670</c:v>
                </c:pt>
                <c:pt idx="24">
                  <c:v>1760</c:v>
                </c:pt>
                <c:pt idx="25">
                  <c:v>1824</c:v>
                </c:pt>
                <c:pt idx="26">
                  <c:v>1891</c:v>
                </c:pt>
                <c:pt idx="27">
                  <c:v>1935</c:v>
                </c:pt>
                <c:pt idx="28">
                  <c:v>2034</c:v>
                </c:pt>
                <c:pt idx="29">
                  <c:v>2318</c:v>
                </c:pt>
                <c:pt idx="30">
                  <c:v>2515</c:v>
                </c:pt>
                <c:pt idx="31">
                  <c:v>2664</c:v>
                </c:pt>
                <c:pt idx="32">
                  <c:v>2959</c:v>
                </c:pt>
                <c:pt idx="33">
                  <c:v>3468</c:v>
                </c:pt>
                <c:pt idx="34">
                  <c:v>4342</c:v>
                </c:pt>
                <c:pt idx="35">
                  <c:v>4930</c:v>
                </c:pt>
                <c:pt idx="36">
                  <c:v>5939</c:v>
                </c:pt>
                <c:pt idx="37">
                  <c:v>6404</c:v>
                </c:pt>
                <c:pt idx="38">
                  <c:v>6406</c:v>
                </c:pt>
                <c:pt idx="39">
                  <c:v>6016</c:v>
                </c:pt>
                <c:pt idx="40">
                  <c:v>6471</c:v>
                </c:pt>
                <c:pt idx="41">
                  <c:v>6601</c:v>
                </c:pt>
                <c:pt idx="42">
                  <c:v>6648</c:v>
                </c:pt>
                <c:pt idx="43">
                  <c:v>6885</c:v>
                </c:pt>
                <c:pt idx="44">
                  <c:v>7057</c:v>
                </c:pt>
                <c:pt idx="45">
                  <c:v>6793</c:v>
                </c:pt>
                <c:pt idx="46">
                  <c:v>6286</c:v>
                </c:pt>
                <c:pt idx="47">
                  <c:v>6510</c:v>
                </c:pt>
                <c:pt idx="48">
                  <c:v>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8-4455-8428-4382E60D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59616"/>
        <c:axId val="1"/>
      </c:barChart>
      <c:catAx>
        <c:axId val="5476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280183727034125"/>
              <c:y val="0.8870237620297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6738015748031499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59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Ending Stocks</a:t>
            </a:r>
            <a:endParaRPr lang="en-US" sz="12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% of Total Usage</a:t>
            </a:r>
          </a:p>
        </c:rich>
      </c:tx>
      <c:layout>
        <c:manualLayout>
          <c:xMode val="edge"/>
          <c:yMode val="edge"/>
          <c:x val="0.30017452006980805"/>
          <c:y val="1.4005474516757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3271950111718"/>
          <c:y val="0.16526655852415562"/>
          <c:w val="0.81326491135081147"/>
          <c:h val="0.632762097767269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Data'!$S$10</c:f>
              <c:strCache>
                <c:ptCount val="1"/>
                <c:pt idx="0">
                  <c:v> Ending Stocks </c:v>
                </c:pt>
              </c:strCache>
            </c:strRef>
          </c:tx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7"/>
            <c:invertIfNegative val="0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677-4561-97D5-BA7BBBB1B42E}"/>
              </c:ext>
            </c:extLst>
          </c:dPt>
          <c:dPt>
            <c:idx val="4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77-4561-97D5-BA7BBBB1B42E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77-4561-97D5-BA7BBBB1B42E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77-4561-97D5-BA7BBBB1B42E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77-4561-97D5-BA7BBBB1B42E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Data'!$X$55:$X$103</c:f>
              <c:numCache>
                <c:formatCode>0.000</c:formatCode>
                <c:ptCount val="49"/>
                <c:pt idx="0">
                  <c:v>8.2089552238805971E-2</c:v>
                </c:pt>
                <c:pt idx="1">
                  <c:v>7.4803149606299218E-2</c:v>
                </c:pt>
                <c:pt idx="2">
                  <c:v>0.10993584185885209</c:v>
                </c:pt>
                <c:pt idx="3">
                  <c:v>0.19606149594057695</c:v>
                </c:pt>
                <c:pt idx="4">
                  <c:v>0.23135169969389399</c:v>
                </c:pt>
                <c:pt idx="5">
                  <c:v>0.24446032880629021</c:v>
                </c:pt>
                <c:pt idx="6">
                  <c:v>0.26745562130177514</c:v>
                </c:pt>
                <c:pt idx="7">
                  <c:v>0.19129360065915957</c:v>
                </c:pt>
                <c:pt idx="8">
                  <c:v>0.36372759856630826</c:v>
                </c:pt>
                <c:pt idx="9">
                  <c:v>0.48613601876120843</c:v>
                </c:pt>
                <c:pt idx="10">
                  <c:v>0.15047818290496115</c:v>
                </c:pt>
                <c:pt idx="11">
                  <c:v>0.23435722411831628</c:v>
                </c:pt>
                <c:pt idx="12">
                  <c:v>0.62195873113643363</c:v>
                </c:pt>
                <c:pt idx="13">
                  <c:v>0.66117318889641152</c:v>
                </c:pt>
                <c:pt idx="14">
                  <c:v>0.54909114348330534</c:v>
                </c:pt>
                <c:pt idx="15">
                  <c:v>0.26593402203856759</c:v>
                </c:pt>
                <c:pt idx="16">
                  <c:v>0.1665170713669421</c:v>
                </c:pt>
                <c:pt idx="17">
                  <c:v>0.19585465790490919</c:v>
                </c:pt>
                <c:pt idx="18">
                  <c:v>0.1389293835270338</c:v>
                </c:pt>
                <c:pt idx="19">
                  <c:v>0.24881392330383484</c:v>
                </c:pt>
                <c:pt idx="20">
                  <c:v>0.1116102362204726</c:v>
                </c:pt>
                <c:pt idx="21">
                  <c:v>0.16570555082943428</c:v>
                </c:pt>
                <c:pt idx="22">
                  <c:v>5.0008331377610925E-2</c:v>
                </c:pt>
                <c:pt idx="23">
                  <c:v>0.1004664922061668</c:v>
                </c:pt>
                <c:pt idx="24">
                  <c:v>0.14878853372767603</c:v>
                </c:pt>
                <c:pt idx="25">
                  <c:v>0.19225639922563997</c:v>
                </c:pt>
                <c:pt idx="26">
                  <c:v>0.18056752496058859</c:v>
                </c:pt>
                <c:pt idx="27">
                  <c:v>0.195082135523614</c:v>
                </c:pt>
                <c:pt idx="28">
                  <c:v>0.16157289653067458</c:v>
                </c:pt>
                <c:pt idx="29">
                  <c:v>0.11442419133916341</c:v>
                </c:pt>
                <c:pt idx="30">
                  <c:v>9.3627834245504304E-2</c:v>
                </c:pt>
                <c:pt idx="31">
                  <c:v>0.19827424498217971</c:v>
                </c:pt>
                <c:pt idx="32">
                  <c:v>0.1746383884994232</c:v>
                </c:pt>
                <c:pt idx="33">
                  <c:v>0.11632471008028546</c:v>
                </c:pt>
                <c:pt idx="34">
                  <c:v>0.13254149295996223</c:v>
                </c:pt>
                <c:pt idx="35">
                  <c:v>0.13876907763769078</c:v>
                </c:pt>
                <c:pt idx="36">
                  <c:v>0.130720955150773</c:v>
                </c:pt>
                <c:pt idx="37">
                  <c:v>8.6403676752202216E-2</c:v>
                </c:pt>
                <c:pt idx="38">
                  <c:v>7.8943167305236275E-2</c:v>
                </c:pt>
                <c:pt idx="39">
                  <c:v>7.4067454660290577E-2</c:v>
                </c:pt>
                <c:pt idx="40">
                  <c:v>9.1563594470046084E-2</c:v>
                </c:pt>
                <c:pt idx="41">
                  <c:v>0.12590922315973233</c:v>
                </c:pt>
                <c:pt idx="42">
                  <c:v>0.12712236533957846</c:v>
                </c:pt>
                <c:pt idx="43">
                  <c:v>0.15654813297836032</c:v>
                </c:pt>
                <c:pt idx="44">
                  <c:v>0.14461413704554671</c:v>
                </c:pt>
                <c:pt idx="45">
                  <c:v>0.15544512877939529</c:v>
                </c:pt>
                <c:pt idx="46">
                  <c:v>0.13743464871445965</c:v>
                </c:pt>
                <c:pt idx="47">
                  <c:v>7.4417055296469026E-2</c:v>
                </c:pt>
                <c:pt idx="48">
                  <c:v>8.4778156996587029E-2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561-97D5-BA7BBBB1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79216"/>
        <c:axId val="1"/>
      </c:barChart>
      <c:catAx>
        <c:axId val="5476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2932010462043024"/>
              <c:y val="0.88795761119672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Prod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9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Corn Yield</a:t>
            </a:r>
          </a:p>
        </c:rich>
      </c:tx>
      <c:layout>
        <c:manualLayout>
          <c:xMode val="edge"/>
          <c:yMode val="edge"/>
          <c:x val="0.4017391304347826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3478260869566"/>
          <c:y val="0.11235955056179775"/>
          <c:w val="0.81391304347826088"/>
          <c:h val="0.69475655430711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Data'!$G$10</c:f>
              <c:strCache>
                <c:ptCount val="1"/>
                <c:pt idx="0">
                  <c:v>Actual Yield</c:v>
                </c:pt>
              </c:strCache>
            </c:strRef>
          </c:tx>
          <c:spPr>
            <a:solidFill>
              <a:srgbClr val="1FB71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51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FDC-4889-9163-A82D952E19C8}"/>
              </c:ext>
            </c:extLst>
          </c:dPt>
          <c:cat>
            <c:strRef>
              <c:f>'Annual Data'!$D$52:$D$100</c:f>
              <c:strCache>
                <c:ptCount val="4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00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  <c:pt idx="39">
                  <c:v>09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</c:strCache>
            </c:strRef>
          </c:cat>
          <c:val>
            <c:numRef>
              <c:f>'Annual Data'!$G$52:$G$103</c:f>
              <c:numCache>
                <c:formatCode>0.0</c:formatCode>
                <c:ptCount val="52"/>
                <c:pt idx="0">
                  <c:v>72.400000000000006</c:v>
                </c:pt>
                <c:pt idx="1">
                  <c:v>88.1</c:v>
                </c:pt>
                <c:pt idx="2">
                  <c:v>97</c:v>
                </c:pt>
                <c:pt idx="3">
                  <c:v>91.320450885668279</c:v>
                </c:pt>
                <c:pt idx="4">
                  <c:v>71.880733944954116</c:v>
                </c:pt>
                <c:pt idx="5">
                  <c:v>86.405325443786992</c:v>
                </c:pt>
                <c:pt idx="6">
                  <c:v>87.95804195804196</c:v>
                </c:pt>
                <c:pt idx="7">
                  <c:v>90.851955307262571</c:v>
                </c:pt>
                <c:pt idx="8">
                  <c:v>101.08484005563281</c:v>
                </c:pt>
                <c:pt idx="9">
                  <c:v>109.50276243093921</c:v>
                </c:pt>
                <c:pt idx="10">
                  <c:v>90.945205479452056</c:v>
                </c:pt>
                <c:pt idx="11">
                  <c:v>108.97986577181209</c:v>
                </c:pt>
                <c:pt idx="12">
                  <c:v>113.27372764786794</c:v>
                </c:pt>
                <c:pt idx="13">
                  <c:v>81.048543689320383</c:v>
                </c:pt>
                <c:pt idx="14">
                  <c:v>106.70375521557719</c:v>
                </c:pt>
                <c:pt idx="15">
                  <c:v>118.0186170212766</c:v>
                </c:pt>
                <c:pt idx="16">
                  <c:v>119.3748675751375</c:v>
                </c:pt>
                <c:pt idx="17">
                  <c:v>119.84371061255356</c:v>
                </c:pt>
                <c:pt idx="18">
                  <c:v>84.61254935622317</c:v>
                </c:pt>
                <c:pt idx="19">
                  <c:v>116.26434404087493</c:v>
                </c:pt>
                <c:pt idx="20">
                  <c:v>118.50322619189868</c:v>
                </c:pt>
                <c:pt idx="21">
                  <c:v>108.61011013919968</c:v>
                </c:pt>
                <c:pt idx="22">
                  <c:v>131.48019479168113</c:v>
                </c:pt>
                <c:pt idx="23">
                  <c:v>100.70516997504808</c:v>
                </c:pt>
                <c:pt idx="24">
                  <c:v>138.60818801706753</c:v>
                </c:pt>
                <c:pt idx="25">
                  <c:v>113.45297330563889</c:v>
                </c:pt>
                <c:pt idx="26">
                  <c:v>127.17630853994491</c:v>
                </c:pt>
                <c:pt idx="27">
                  <c:v>126.64374140302613</c:v>
                </c:pt>
                <c:pt idx="28">
                  <c:v>134.41597796143253</c:v>
                </c:pt>
                <c:pt idx="29">
                  <c:v>133.77304964539007</c:v>
                </c:pt>
                <c:pt idx="30">
                  <c:v>136.87189398122584</c:v>
                </c:pt>
                <c:pt idx="31">
                  <c:v>138.16707359609347</c:v>
                </c:pt>
                <c:pt idx="32">
                  <c:v>129.36967091310433</c:v>
                </c:pt>
                <c:pt idx="33">
                  <c:v>142.29901269393511</c:v>
                </c:pt>
                <c:pt idx="34">
                  <c:v>160.42119565217394</c:v>
                </c:pt>
                <c:pt idx="35">
                  <c:v>147.98934753661786</c:v>
                </c:pt>
                <c:pt idx="36">
                  <c:v>149.11957875665271</c:v>
                </c:pt>
                <c:pt idx="37">
                  <c:v>151.14450867052022</c:v>
                </c:pt>
                <c:pt idx="38">
                  <c:v>153.78354317690449</c:v>
                </c:pt>
                <c:pt idx="39">
                  <c:v>164.67924528301887</c:v>
                </c:pt>
                <c:pt idx="40">
                  <c:v>152.80000000000001</c:v>
                </c:pt>
                <c:pt idx="41">
                  <c:v>147.16999999999999</c:v>
                </c:pt>
                <c:pt idx="42">
                  <c:v>123.11</c:v>
                </c:pt>
                <c:pt idx="43">
                  <c:v>158.1</c:v>
                </c:pt>
                <c:pt idx="44">
                  <c:v>171.02</c:v>
                </c:pt>
                <c:pt idx="45">
                  <c:v>168.44900000000001</c:v>
                </c:pt>
                <c:pt idx="46">
                  <c:v>174.64</c:v>
                </c:pt>
                <c:pt idx="47">
                  <c:v>176.6</c:v>
                </c:pt>
                <c:pt idx="48">
                  <c:v>176.4</c:v>
                </c:pt>
                <c:pt idx="49">
                  <c:v>167.5</c:v>
                </c:pt>
                <c:pt idx="50">
                  <c:v>172</c:v>
                </c:pt>
                <c:pt idx="51">
                  <c:v>174.6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C-4889-9163-A82D952E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70816"/>
        <c:axId val="1"/>
      </c:barChart>
      <c:lineChart>
        <c:grouping val="standard"/>
        <c:varyColors val="0"/>
        <c:ser>
          <c:idx val="1"/>
          <c:order val="1"/>
          <c:tx>
            <c:strRef>
              <c:f>'Annual Data'!$AE$10</c:f>
              <c:strCache>
                <c:ptCount val="1"/>
                <c:pt idx="0">
                  <c:v>Trend Yield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3-2FDC-4889-9163-A82D952E19C8}"/>
              </c:ext>
            </c:extLst>
          </c:dPt>
          <c:cat>
            <c:strRef>
              <c:f>'Annual Data'!$D$52:$D$103</c:f>
              <c:strCache>
                <c:ptCount val="5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00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  <c:pt idx="39">
                  <c:v>09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strCache>
            </c:strRef>
          </c:cat>
          <c:val>
            <c:numRef>
              <c:f>'Annual Data'!$AE$52:$AE$103</c:f>
              <c:numCache>
                <c:formatCode>0.0</c:formatCode>
                <c:ptCount val="52"/>
                <c:pt idx="26">
                  <c:v>126.28788378566151</c:v>
                </c:pt>
                <c:pt idx="27">
                  <c:v>128.73951438085533</c:v>
                </c:pt>
                <c:pt idx="28">
                  <c:v>131.19114497604915</c:v>
                </c:pt>
                <c:pt idx="29">
                  <c:v>133.64277557124296</c:v>
                </c:pt>
                <c:pt idx="30">
                  <c:v>136.09440616643678</c:v>
                </c:pt>
                <c:pt idx="31">
                  <c:v>138.5460367616306</c:v>
                </c:pt>
                <c:pt idx="32">
                  <c:v>140.99766735682442</c:v>
                </c:pt>
                <c:pt idx="33">
                  <c:v>143.44929795201824</c:v>
                </c:pt>
                <c:pt idx="34">
                  <c:v>145.90092854721206</c:v>
                </c:pt>
                <c:pt idx="35">
                  <c:v>148.35255914240588</c:v>
                </c:pt>
                <c:pt idx="36">
                  <c:v>150.8041897375997</c:v>
                </c:pt>
                <c:pt idx="37">
                  <c:v>153.25582033279352</c:v>
                </c:pt>
                <c:pt idx="38">
                  <c:v>155.70745092798825</c:v>
                </c:pt>
                <c:pt idx="39">
                  <c:v>158.15908152318207</c:v>
                </c:pt>
                <c:pt idx="40">
                  <c:v>160.61071211837589</c:v>
                </c:pt>
                <c:pt idx="41">
                  <c:v>163.06234271356971</c:v>
                </c:pt>
                <c:pt idx="42">
                  <c:v>165.51397330876352</c:v>
                </c:pt>
                <c:pt idx="43">
                  <c:v>167.96560390395734</c:v>
                </c:pt>
                <c:pt idx="44">
                  <c:v>170.41723449915116</c:v>
                </c:pt>
                <c:pt idx="45">
                  <c:v>172.86886509434498</c:v>
                </c:pt>
                <c:pt idx="46">
                  <c:v>175.3204956895388</c:v>
                </c:pt>
                <c:pt idx="47">
                  <c:v>177.77212628473262</c:v>
                </c:pt>
                <c:pt idx="48">
                  <c:v>180.22375687992644</c:v>
                </c:pt>
                <c:pt idx="49">
                  <c:v>182.67538747512026</c:v>
                </c:pt>
                <c:pt idx="50">
                  <c:v>185.12701807031408</c:v>
                </c:pt>
                <c:pt idx="51">
                  <c:v>187.5786486655079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C-4889-9163-A82D952E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70816"/>
        <c:axId val="1"/>
      </c:lineChart>
      <c:catAx>
        <c:axId val="5476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30434782608693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5"/>
        <c:noMultiLvlLbl val="0"/>
      </c:catAx>
      <c:valAx>
        <c:axId val="1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Bu. per 
acre</a:t>
                </a:r>
              </a:p>
            </c:rich>
          </c:tx>
          <c:layout>
            <c:manualLayout>
              <c:xMode val="edge"/>
              <c:yMode val="edge"/>
              <c:x val="1.7391304347826088E-3"/>
              <c:y val="0.411985018726591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0816"/>
        <c:crosses val="autoZero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"/>
          <c:y val="0.5196629213483146"/>
          <c:w val="0.82956521739130429"/>
          <c:h val="0.6432584269662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Corn Planted Acreage  </a:t>
            </a:r>
          </a:p>
        </c:rich>
      </c:tx>
      <c:layout>
        <c:manualLayout>
          <c:xMode val="edge"/>
          <c:yMode val="edge"/>
          <c:x val="0.29268292240671989"/>
          <c:y val="1.4084479440069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6438070318"/>
          <c:y val="0.10985930603447683"/>
          <c:w val="0.81707386578719254"/>
          <c:h val="0.69148136482939637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Data'!$E$10</c:f>
              <c:strCache>
                <c:ptCount val="1"/>
                <c:pt idx="0">
                  <c:v> Planted Acres </c:v>
                </c:pt>
              </c:strCache>
            </c:strRef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1FB714"/>
              </a:solidFill>
              <a:ln w="9525">
                <a:noFill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1-1401-48FB-AB3C-0EF493250EC5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03-1401-48FB-AB3C-0EF493250EC5}"/>
              </c:ext>
            </c:extLst>
          </c:dPt>
          <c:dPt>
            <c:idx val="68"/>
            <c:marker>
              <c:spPr>
                <a:solidFill>
                  <a:srgbClr val="1FB714"/>
                </a:solidFill>
                <a:ln w="9525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401-48FB-AB3C-0EF493250EC5}"/>
              </c:ext>
            </c:extLst>
          </c:dPt>
          <c:dPt>
            <c:idx val="69"/>
            <c:marker>
              <c:spPr>
                <a:solidFill>
                  <a:srgbClr val="339933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401-48FB-AB3C-0EF493250EC5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09-1401-48FB-AB3C-0EF493250EC5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0B-1401-48FB-AB3C-0EF493250EC5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0D-1401-48FB-AB3C-0EF493250EC5}"/>
              </c:ext>
            </c:extLst>
          </c:dPt>
          <c:dPt>
            <c:idx val="73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401-48FB-AB3C-0EF493250EC5}"/>
              </c:ext>
            </c:extLst>
          </c:dPt>
          <c:dPt>
            <c:idx val="74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401-48FB-AB3C-0EF493250EC5}"/>
              </c:ext>
            </c:extLst>
          </c:dPt>
          <c:dPt>
            <c:idx val="75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401-48FB-AB3C-0EF493250EC5}"/>
              </c:ext>
            </c:extLst>
          </c:dPt>
          <c:dPt>
            <c:idx val="76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401-48FB-AB3C-0EF493250EC5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7-1401-48FB-AB3C-0EF493250EC5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19-1401-48FB-AB3C-0EF493250EC5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1B-1401-48FB-AB3C-0EF493250EC5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D-1401-48FB-AB3C-0EF493250EC5}"/>
              </c:ext>
            </c:extLst>
          </c:dPt>
          <c:dPt>
            <c:idx val="81"/>
            <c:marker>
              <c:symbol val="plus"/>
              <c:size val="8"/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401-48FB-AB3C-0EF493250EC5}"/>
              </c:ext>
            </c:extLst>
          </c:dPt>
          <c:cat>
            <c:strRef>
              <c:f>'Annual Data'!$D$22:$D$103</c:f>
              <c:strCache>
                <c:ptCount val="82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00</c:v>
                </c:pt>
                <c:pt idx="61">
                  <c:v>01</c:v>
                </c:pt>
                <c:pt idx="62">
                  <c:v>02</c:v>
                </c:pt>
                <c:pt idx="63">
                  <c:v>03</c:v>
                </c:pt>
                <c:pt idx="64">
                  <c:v>04</c:v>
                </c:pt>
                <c:pt idx="65">
                  <c:v>05</c:v>
                </c:pt>
                <c:pt idx="66">
                  <c:v>06</c:v>
                </c:pt>
                <c:pt idx="67">
                  <c:v>07</c:v>
                </c:pt>
                <c:pt idx="68">
                  <c:v>08</c:v>
                </c:pt>
                <c:pt idx="69">
                  <c:v>09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</c:strCache>
            </c:strRef>
          </c:cat>
          <c:val>
            <c:numRef>
              <c:f>'Annual Data'!$E$22:$E$103</c:f>
              <c:numCache>
                <c:formatCode>_(* #,##0_);_(* \(#,##0\);_(* "-"??_);_(@_)</c:formatCode>
                <c:ptCount val="82"/>
                <c:pt idx="0">
                  <c:v>88692</c:v>
                </c:pt>
                <c:pt idx="1">
                  <c:v>86837</c:v>
                </c:pt>
                <c:pt idx="2">
                  <c:v>88818</c:v>
                </c:pt>
                <c:pt idx="3">
                  <c:v>94341</c:v>
                </c:pt>
                <c:pt idx="4">
                  <c:v>95475</c:v>
                </c:pt>
                <c:pt idx="5">
                  <c:v>89727</c:v>
                </c:pt>
                <c:pt idx="6">
                  <c:v>89788</c:v>
                </c:pt>
                <c:pt idx="7">
                  <c:v>86108</c:v>
                </c:pt>
                <c:pt idx="8">
                  <c:v>86828</c:v>
                </c:pt>
                <c:pt idx="9">
                  <c:v>86738</c:v>
                </c:pt>
                <c:pt idx="10">
                  <c:v>82859</c:v>
                </c:pt>
                <c:pt idx="11">
                  <c:v>83275</c:v>
                </c:pt>
                <c:pt idx="12">
                  <c:v>82230</c:v>
                </c:pt>
                <c:pt idx="13">
                  <c:v>81574</c:v>
                </c:pt>
                <c:pt idx="14">
                  <c:v>82185</c:v>
                </c:pt>
                <c:pt idx="15">
                  <c:v>80932</c:v>
                </c:pt>
                <c:pt idx="16">
                  <c:v>77828</c:v>
                </c:pt>
                <c:pt idx="17">
                  <c:v>73180</c:v>
                </c:pt>
                <c:pt idx="18">
                  <c:v>73351</c:v>
                </c:pt>
                <c:pt idx="19">
                  <c:v>82742</c:v>
                </c:pt>
                <c:pt idx="20">
                  <c:v>81711</c:v>
                </c:pt>
                <c:pt idx="21">
                  <c:v>66771</c:v>
                </c:pt>
                <c:pt idx="22">
                  <c:v>65750</c:v>
                </c:pt>
                <c:pt idx="23">
                  <c:v>68771</c:v>
                </c:pt>
                <c:pt idx="24">
                  <c:v>65823</c:v>
                </c:pt>
                <c:pt idx="25">
                  <c:v>65171</c:v>
                </c:pt>
                <c:pt idx="26">
                  <c:v>66347</c:v>
                </c:pt>
                <c:pt idx="27">
                  <c:v>71156</c:v>
                </c:pt>
                <c:pt idx="28">
                  <c:v>65126</c:v>
                </c:pt>
                <c:pt idx="29">
                  <c:v>64264</c:v>
                </c:pt>
                <c:pt idx="30">
                  <c:v>66863</c:v>
                </c:pt>
                <c:pt idx="31">
                  <c:v>74179</c:v>
                </c:pt>
                <c:pt idx="32">
                  <c:v>67126</c:v>
                </c:pt>
                <c:pt idx="33">
                  <c:v>72253</c:v>
                </c:pt>
                <c:pt idx="34">
                  <c:v>77935</c:v>
                </c:pt>
                <c:pt idx="35">
                  <c:v>78583</c:v>
                </c:pt>
                <c:pt idx="36">
                  <c:v>84374</c:v>
                </c:pt>
                <c:pt idx="37">
                  <c:v>84328</c:v>
                </c:pt>
                <c:pt idx="38">
                  <c:v>81675</c:v>
                </c:pt>
                <c:pt idx="39">
                  <c:v>81394</c:v>
                </c:pt>
                <c:pt idx="40">
                  <c:v>84043</c:v>
                </c:pt>
                <c:pt idx="41">
                  <c:v>84097</c:v>
                </c:pt>
                <c:pt idx="42">
                  <c:v>81857</c:v>
                </c:pt>
                <c:pt idx="43">
                  <c:v>60217</c:v>
                </c:pt>
                <c:pt idx="44">
                  <c:v>80617</c:v>
                </c:pt>
                <c:pt idx="45">
                  <c:v>83398</c:v>
                </c:pt>
                <c:pt idx="46">
                  <c:v>76580</c:v>
                </c:pt>
                <c:pt idx="47">
                  <c:v>66200</c:v>
                </c:pt>
                <c:pt idx="48">
                  <c:v>67717</c:v>
                </c:pt>
                <c:pt idx="49">
                  <c:v>72322</c:v>
                </c:pt>
                <c:pt idx="50">
                  <c:v>74166</c:v>
                </c:pt>
                <c:pt idx="51">
                  <c:v>75957</c:v>
                </c:pt>
                <c:pt idx="52">
                  <c:v>79311</c:v>
                </c:pt>
                <c:pt idx="53">
                  <c:v>73235</c:v>
                </c:pt>
                <c:pt idx="54">
                  <c:v>79175</c:v>
                </c:pt>
                <c:pt idx="55">
                  <c:v>71245</c:v>
                </c:pt>
                <c:pt idx="56">
                  <c:v>79200</c:v>
                </c:pt>
                <c:pt idx="57">
                  <c:v>79537</c:v>
                </c:pt>
                <c:pt idx="58">
                  <c:v>80187</c:v>
                </c:pt>
                <c:pt idx="59">
                  <c:v>77400</c:v>
                </c:pt>
                <c:pt idx="60">
                  <c:v>79551</c:v>
                </c:pt>
                <c:pt idx="61">
                  <c:v>75800</c:v>
                </c:pt>
                <c:pt idx="62">
                  <c:v>78900</c:v>
                </c:pt>
                <c:pt idx="63">
                  <c:v>78600</c:v>
                </c:pt>
                <c:pt idx="64">
                  <c:v>80900</c:v>
                </c:pt>
                <c:pt idx="65">
                  <c:v>81800</c:v>
                </c:pt>
                <c:pt idx="66">
                  <c:v>78327</c:v>
                </c:pt>
                <c:pt idx="67">
                  <c:v>93600</c:v>
                </c:pt>
                <c:pt idx="68">
                  <c:v>86000</c:v>
                </c:pt>
                <c:pt idx="69">
                  <c:v>86400</c:v>
                </c:pt>
                <c:pt idx="70">
                  <c:v>88200</c:v>
                </c:pt>
                <c:pt idx="71">
                  <c:v>91900</c:v>
                </c:pt>
                <c:pt idx="72">
                  <c:v>97300</c:v>
                </c:pt>
                <c:pt idx="73">
                  <c:v>95400</c:v>
                </c:pt>
                <c:pt idx="74">
                  <c:v>90600</c:v>
                </c:pt>
                <c:pt idx="75">
                  <c:v>88000</c:v>
                </c:pt>
                <c:pt idx="76">
                  <c:v>94000</c:v>
                </c:pt>
                <c:pt idx="77">
                  <c:v>90200</c:v>
                </c:pt>
                <c:pt idx="78">
                  <c:v>88900</c:v>
                </c:pt>
                <c:pt idx="79">
                  <c:v>89700</c:v>
                </c:pt>
                <c:pt idx="80">
                  <c:v>90800</c:v>
                </c:pt>
                <c:pt idx="81">
                  <c:v>92700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01-48FB-AB3C-0EF493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73616"/>
        <c:axId val="1"/>
      </c:lineChart>
      <c:catAx>
        <c:axId val="5476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470378378868442"/>
              <c:y val="0.8732394050743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in val="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Million 
Acres</a:t>
                </a:r>
              </a:p>
            </c:rich>
          </c:tx>
          <c:layout>
            <c:manualLayout>
              <c:xMode val="edge"/>
              <c:yMode val="edge"/>
              <c:x val="8.710828244914981E-3"/>
              <c:y val="0.385915520559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3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Corn Supply </a:t>
            </a:r>
          </a:p>
        </c:rich>
      </c:tx>
      <c:layout>
        <c:manualLayout>
          <c:xMode val="edge"/>
          <c:yMode val="edge"/>
          <c:x val="0.3142361111111111"/>
          <c:y val="1.408450704225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6135247353868"/>
          <c:y val="0.10422549546860622"/>
          <c:w val="0.77604298238624125"/>
          <c:h val="0.67699619237736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Data'!$K$10</c:f>
              <c:strCache>
                <c:ptCount val="1"/>
                <c:pt idx="0">
                  <c:v> Total Supply 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252-4CF2-BA4B-8F65A3E1DB9F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Data'!$K$55:$K$103</c:f>
              <c:numCache>
                <c:formatCode>_(* #,##0_);_(* \(#,##0\);_(* "-"??_);_(@_)</c:formatCode>
                <c:ptCount val="49"/>
                <c:pt idx="0">
                  <c:v>6380</c:v>
                </c:pt>
                <c:pt idx="1">
                  <c:v>5187</c:v>
                </c:pt>
                <c:pt idx="2">
                  <c:v>6401</c:v>
                </c:pt>
                <c:pt idx="3">
                  <c:v>6924</c:v>
                </c:pt>
                <c:pt idx="4">
                  <c:v>7643</c:v>
                </c:pt>
                <c:pt idx="5">
                  <c:v>8705</c:v>
                </c:pt>
                <c:pt idx="6">
                  <c:v>9639</c:v>
                </c:pt>
                <c:pt idx="7">
                  <c:v>8675</c:v>
                </c:pt>
                <c:pt idx="8">
                  <c:v>9512</c:v>
                </c:pt>
                <c:pt idx="9">
                  <c:v>10773</c:v>
                </c:pt>
                <c:pt idx="10">
                  <c:v>7699</c:v>
                </c:pt>
                <c:pt idx="11">
                  <c:v>8680</c:v>
                </c:pt>
                <c:pt idx="12">
                  <c:v>10533</c:v>
                </c:pt>
                <c:pt idx="13">
                  <c:v>12267.763999999999</c:v>
                </c:pt>
                <c:pt idx="14">
                  <c:v>12016.3</c:v>
                </c:pt>
                <c:pt idx="15">
                  <c:v>9190.6810000000005</c:v>
                </c:pt>
                <c:pt idx="16">
                  <c:v>9463.9530000000013</c:v>
                </c:pt>
                <c:pt idx="17">
                  <c:v>9281.0280000000002</c:v>
                </c:pt>
                <c:pt idx="18">
                  <c:v>9015.7649999999994</c:v>
                </c:pt>
                <c:pt idx="19">
                  <c:v>10583.698</c:v>
                </c:pt>
                <c:pt idx="20">
                  <c:v>8470.4700000000012</c:v>
                </c:pt>
                <c:pt idx="21">
                  <c:v>10962.295</c:v>
                </c:pt>
                <c:pt idx="22">
                  <c:v>8948.1710000000003</c:v>
                </c:pt>
                <c:pt idx="23">
                  <c:v>9672</c:v>
                </c:pt>
                <c:pt idx="24">
                  <c:v>10099</c:v>
                </c:pt>
                <c:pt idx="25">
                  <c:v>11085.6</c:v>
                </c:pt>
                <c:pt idx="26">
                  <c:v>11233.1</c:v>
                </c:pt>
                <c:pt idx="27">
                  <c:v>11640.1</c:v>
                </c:pt>
                <c:pt idx="28">
                  <c:v>11417.1</c:v>
                </c:pt>
                <c:pt idx="29">
                  <c:v>10577</c:v>
                </c:pt>
                <c:pt idx="30">
                  <c:v>11190</c:v>
                </c:pt>
                <c:pt idx="31">
                  <c:v>12776</c:v>
                </c:pt>
                <c:pt idx="32">
                  <c:v>13237</c:v>
                </c:pt>
                <c:pt idx="33">
                  <c:v>12514</c:v>
                </c:pt>
                <c:pt idx="34">
                  <c:v>14398</c:v>
                </c:pt>
                <c:pt idx="35">
                  <c:v>13729</c:v>
                </c:pt>
                <c:pt idx="36">
                  <c:v>14773</c:v>
                </c:pt>
                <c:pt idx="37">
                  <c:v>14183</c:v>
                </c:pt>
                <c:pt idx="38">
                  <c:v>13517</c:v>
                </c:pt>
                <c:pt idx="39">
                  <c:v>11903.8896</c:v>
                </c:pt>
                <c:pt idx="40">
                  <c:v>14685.8966</c:v>
                </c:pt>
                <c:pt idx="41">
                  <c:v>15479.079000000002</c:v>
                </c:pt>
                <c:pt idx="42">
                  <c:v>15401</c:v>
                </c:pt>
                <c:pt idx="43">
                  <c:v>16942.2736</c:v>
                </c:pt>
                <c:pt idx="44">
                  <c:v>16939</c:v>
                </c:pt>
                <c:pt idx="45">
                  <c:v>16509</c:v>
                </c:pt>
                <c:pt idx="46">
                  <c:v>15883</c:v>
                </c:pt>
                <c:pt idx="47">
                  <c:v>16127</c:v>
                </c:pt>
                <c:pt idx="48">
                  <c:v>15892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2-4CF2-BA4B-8F65A3E1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70016"/>
        <c:axId val="1"/>
      </c:barChart>
      <c:catAx>
        <c:axId val="5476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659722222222221"/>
              <c:y val="0.87605633802816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8591549295774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70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Total Corn Usage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</a:t>
            </a:r>
          </a:p>
        </c:rich>
      </c:tx>
      <c:layout>
        <c:manualLayout>
          <c:xMode val="edge"/>
          <c:yMode val="edge"/>
          <c:x val="0.3368237347294939"/>
          <c:y val="1.69971671388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0670113898399"/>
          <c:y val="0.10764872521246459"/>
          <c:w val="0.80104848564382503"/>
          <c:h val="0.66666666666666663"/>
        </c:manualLayout>
      </c:layout>
      <c:lineChart>
        <c:grouping val="standard"/>
        <c:varyColors val="0"/>
        <c:ser>
          <c:idx val="0"/>
          <c:order val="0"/>
          <c:tx>
            <c:v>Actual Corn Usage</c:v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none"/>
          </c:marker>
          <c:trendline>
            <c:name>Trendline</c:nam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Data'!$R$55:$R$103</c:f>
              <c:numCache>
                <c:formatCode>_(* #,##0_);_(* \(#,##0\);_(* "-"??_);_(@_)</c:formatCode>
                <c:ptCount val="49"/>
                <c:pt idx="0">
                  <c:v>5896</c:v>
                </c:pt>
                <c:pt idx="1">
                  <c:v>4826</c:v>
                </c:pt>
                <c:pt idx="2">
                  <c:v>5767</c:v>
                </c:pt>
                <c:pt idx="3">
                  <c:v>5789</c:v>
                </c:pt>
                <c:pt idx="4">
                  <c:v>6207</c:v>
                </c:pt>
                <c:pt idx="5">
                  <c:v>6995</c:v>
                </c:pt>
                <c:pt idx="6">
                  <c:v>7605</c:v>
                </c:pt>
                <c:pt idx="7">
                  <c:v>7282</c:v>
                </c:pt>
                <c:pt idx="8">
                  <c:v>6975</c:v>
                </c:pt>
                <c:pt idx="9">
                  <c:v>7249</c:v>
                </c:pt>
                <c:pt idx="10">
                  <c:v>6692</c:v>
                </c:pt>
                <c:pt idx="11">
                  <c:v>7032</c:v>
                </c:pt>
                <c:pt idx="12">
                  <c:v>6494</c:v>
                </c:pt>
                <c:pt idx="13">
                  <c:v>7385</c:v>
                </c:pt>
                <c:pt idx="14">
                  <c:v>7757</c:v>
                </c:pt>
                <c:pt idx="15">
                  <c:v>7260</c:v>
                </c:pt>
                <c:pt idx="16">
                  <c:v>8113</c:v>
                </c:pt>
                <c:pt idx="17">
                  <c:v>7761</c:v>
                </c:pt>
                <c:pt idx="18">
                  <c:v>7916</c:v>
                </c:pt>
                <c:pt idx="19">
                  <c:v>8475</c:v>
                </c:pt>
                <c:pt idx="20">
                  <c:v>7620</c:v>
                </c:pt>
                <c:pt idx="21">
                  <c:v>9404</c:v>
                </c:pt>
                <c:pt idx="22">
                  <c:v>8522</c:v>
                </c:pt>
                <c:pt idx="23">
                  <c:v>8789</c:v>
                </c:pt>
                <c:pt idx="24">
                  <c:v>8791</c:v>
                </c:pt>
                <c:pt idx="25">
                  <c:v>9298</c:v>
                </c:pt>
                <c:pt idx="26">
                  <c:v>9515</c:v>
                </c:pt>
                <c:pt idx="27">
                  <c:v>9740</c:v>
                </c:pt>
                <c:pt idx="28">
                  <c:v>9829</c:v>
                </c:pt>
                <c:pt idx="29">
                  <c:v>9491</c:v>
                </c:pt>
                <c:pt idx="30">
                  <c:v>10232</c:v>
                </c:pt>
                <c:pt idx="31">
                  <c:v>10662</c:v>
                </c:pt>
                <c:pt idx="32">
                  <c:v>11269</c:v>
                </c:pt>
                <c:pt idx="33">
                  <c:v>11210</c:v>
                </c:pt>
                <c:pt idx="34">
                  <c:v>12713</c:v>
                </c:pt>
                <c:pt idx="35">
                  <c:v>12056</c:v>
                </c:pt>
                <c:pt idx="36">
                  <c:v>13066</c:v>
                </c:pt>
                <c:pt idx="37">
                  <c:v>13055</c:v>
                </c:pt>
                <c:pt idx="38">
                  <c:v>12528</c:v>
                </c:pt>
                <c:pt idx="39">
                  <c:v>11083</c:v>
                </c:pt>
                <c:pt idx="40">
                  <c:v>13454</c:v>
                </c:pt>
                <c:pt idx="41">
                  <c:v>13748</c:v>
                </c:pt>
                <c:pt idx="42">
                  <c:v>13664</c:v>
                </c:pt>
                <c:pt idx="43">
                  <c:v>14649</c:v>
                </c:pt>
                <c:pt idx="44">
                  <c:v>14798</c:v>
                </c:pt>
                <c:pt idx="45">
                  <c:v>14288</c:v>
                </c:pt>
                <c:pt idx="46">
                  <c:v>13963</c:v>
                </c:pt>
                <c:pt idx="47">
                  <c:v>15010</c:v>
                </c:pt>
                <c:pt idx="48">
                  <c:v>14650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433C-9F4E-5BB2BC93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82816"/>
        <c:axId val="1"/>
      </c:lineChart>
      <c:catAx>
        <c:axId val="5476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469458987783597"/>
              <c:y val="0.87535410764872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7260034904013961E-3"/>
              <c:y val="0.37677053824362605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76828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55322953740730052"/>
          <c:y val="0.57790368271954673"/>
          <c:w val="0.86736621273126202"/>
          <c:h val="0.702549575070821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>
          <a:outerShdw dist="25400" dir="2700000" algn="br">
            <a:srgbClr val="000000"/>
          </a:outerShdw>
        </a:effectLst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21</xdr:row>
      <xdr:rowOff>142875</xdr:rowOff>
    </xdr:to>
    <xdr:graphicFrame macro="">
      <xdr:nvGraphicFramePr>
        <xdr:cNvPr id="128634" name="Chart 1">
          <a:extLst>
            <a:ext uri="{FF2B5EF4-FFF2-40B4-BE49-F238E27FC236}">
              <a16:creationId xmlns:a16="http://schemas.microsoft.com/office/drawing/2014/main" id="{7F06D19C-9659-434E-85B4-7EB8E8FC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18</xdr:row>
      <xdr:rowOff>123825</xdr:rowOff>
    </xdr:from>
    <xdr:to>
      <xdr:col>8</xdr:col>
      <xdr:colOff>371475</xdr:colOff>
      <xdr:row>20</xdr:row>
      <xdr:rowOff>152400</xdr:rowOff>
    </xdr:to>
    <xdr:pic>
      <xdr:nvPicPr>
        <xdr:cNvPr id="128635" name="Picture 1">
          <a:extLst>
            <a:ext uri="{FF2B5EF4-FFF2-40B4-BE49-F238E27FC236}">
              <a16:creationId xmlns:a16="http://schemas.microsoft.com/office/drawing/2014/main" id="{F6D3B9C1-C3D2-4331-94B9-D92EDD52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30384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0.47468</cdr:x>
      <cdr:y>0.92515</cdr:y>
    </cdr:from>
    <cdr:to>
      <cdr:x>1</cdr:x>
      <cdr:y>1</cdr:y>
    </cdr:to>
    <cdr:sp macro="" textlink="">
      <cdr:nvSpPr>
        <cdr:cNvPr id="399462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0712" y="3286896"/>
          <a:ext cx="2867113" cy="265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0.8214</cdr:x>
      <cdr:y>0.29771</cdr:y>
    </cdr:from>
    <cdr:to>
      <cdr:x>0.94241</cdr:x>
      <cdr:y>0.60858</cdr:y>
    </cdr:to>
    <cdr:sp macro="" textlink="">
      <cdr:nvSpPr>
        <cdr:cNvPr id="11366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3057" y="1057712"/>
          <a:ext cx="660443" cy="11044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0.36686</cdr:x>
      <cdr:y>0.20036</cdr:y>
    </cdr:from>
    <cdr:to>
      <cdr:x>0.93455</cdr:x>
      <cdr:y>0.33596</cdr:y>
    </cdr:to>
    <cdr:sp macro="" textlink="">
      <cdr:nvSpPr>
        <cdr:cNvPr id="399462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4901" y="688880"/>
          <a:ext cx="3107760" cy="459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planted acreage of 92.7 million acres </a:t>
          </a:r>
        </a:p>
      </cdr:txBody>
    </cdr:sp>
  </cdr:relSizeAnchor>
  <cdr:relSizeAnchor xmlns:cdr="http://schemas.openxmlformats.org/drawingml/2006/chartDrawing">
    <cdr:from>
      <cdr:x>0</cdr:x>
      <cdr:y>0.93901</cdr:y>
    </cdr:from>
    <cdr:to>
      <cdr:x>0.49154</cdr:x>
      <cdr:y>1</cdr:y>
    </cdr:to>
    <cdr:sp macro="" textlink="'Annual Raw Data'!$B$2">
      <cdr:nvSpPr>
        <cdr:cNvPr id="45322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93034"/>
          <a:ext cx="2682740" cy="207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1E039E-0D9C-4993-ABAC-11043E0A142F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600075</xdr:colOff>
      <xdr:row>20</xdr:row>
      <xdr:rowOff>152400</xdr:rowOff>
    </xdr:to>
    <xdr:graphicFrame macro="">
      <xdr:nvGraphicFramePr>
        <xdr:cNvPr id="99775" name="Chart 1">
          <a:extLst>
            <a:ext uri="{FF2B5EF4-FFF2-40B4-BE49-F238E27FC236}">
              <a16:creationId xmlns:a16="http://schemas.microsoft.com/office/drawing/2014/main" id="{BF9F0357-7249-4A8C-97C8-AC8FABE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0.17955</cdr:x>
      <cdr:y>0.11829</cdr:y>
    </cdr:from>
    <cdr:to>
      <cdr:x>0.57448</cdr:x>
      <cdr:y>0.42416</cdr:y>
    </cdr:to>
    <cdr:sp macro="" textlink="">
      <cdr:nvSpPr>
        <cdr:cNvPr id="48312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3373" y="401110"/>
          <a:ext cx="2162982" cy="103716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90000"/>
          </a:srgbClr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2015 Yield= 168.4 bu/ac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2016 Yield= 174.6 bu/ac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2017 Yield= 176.6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2018 Yield= 176.4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2019 Yield= 167.5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2020 Yield = 172.0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USDA Estimated Yield=174.6</a:t>
          </a:r>
        </a:p>
      </cdr:txBody>
    </cdr:sp>
  </cdr:relSizeAnchor>
  <cdr:relSizeAnchor xmlns:cdr="http://schemas.openxmlformats.org/drawingml/2006/chartDrawing">
    <cdr:from>
      <cdr:x>0.53388</cdr:x>
      <cdr:y>0.90474</cdr:y>
    </cdr:from>
    <cdr:to>
      <cdr:x>1</cdr:x>
      <cdr:y>1</cdr:y>
    </cdr:to>
    <cdr:sp macro="" textlink="">
      <cdr:nvSpPr>
        <cdr:cNvPr id="400281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3984" y="3067883"/>
          <a:ext cx="2552891" cy="3230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0.93852</cdr:y>
    </cdr:from>
    <cdr:to>
      <cdr:x>0.49059</cdr:x>
      <cdr:y>1</cdr:y>
    </cdr:to>
    <cdr:sp macro="" textlink="'Annual Raw Data'!$B$2">
      <cdr:nvSpPr>
        <cdr:cNvPr id="453325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2428"/>
          <a:ext cx="2686900" cy="208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902D662-BC53-4156-989C-CA816230CAB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  <cdr:relSizeAnchor xmlns:cdr="http://schemas.openxmlformats.org/drawingml/2006/chartDrawing">
    <cdr:from>
      <cdr:x>0.77623</cdr:x>
      <cdr:y>0.86049</cdr:y>
    </cdr:from>
    <cdr:to>
      <cdr:x>0.96831</cdr:x>
      <cdr:y>0.96572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72E7BC6-9020-43FB-8AB2-9B1FD67A17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1325" y="2917825"/>
          <a:ext cx="1052012" cy="35682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28575</xdr:colOff>
      <xdr:row>22</xdr:row>
      <xdr:rowOff>9525</xdr:rowOff>
    </xdr:to>
    <xdr:graphicFrame macro="">
      <xdr:nvGraphicFramePr>
        <xdr:cNvPr id="6304281" name="Chart 1">
          <a:extLst>
            <a:ext uri="{FF2B5EF4-FFF2-40B4-BE49-F238E27FC236}">
              <a16:creationId xmlns:a16="http://schemas.microsoft.com/office/drawing/2014/main" id="{D77B3A90-AA82-49AA-9751-00381B65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300992</xdr:colOff>
      <xdr:row>2</xdr:row>
      <xdr:rowOff>28575</xdr:rowOff>
    </xdr:from>
    <xdr:ext cx="2678428" cy="2482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2877C-386B-4995-A2EF-699F8DD97251}"/>
            </a:ext>
          </a:extLst>
        </xdr:cNvPr>
        <xdr:cNvSpPr txBox="1"/>
      </xdr:nvSpPr>
      <xdr:spPr>
        <a:xfrm>
          <a:off x="2129792" y="352425"/>
          <a:ext cx="2678428" cy="248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planted acreage = 92.7 m. acres</a:t>
          </a:r>
        </a:p>
      </xdr:txBody>
    </xdr:sp>
    <xdr:clientData/>
  </xdr:oneCellAnchor>
  <xdr:oneCellAnchor>
    <xdr:from>
      <xdr:col>2</xdr:col>
      <xdr:colOff>520065</xdr:colOff>
      <xdr:row>4</xdr:row>
      <xdr:rowOff>60960</xdr:rowOff>
    </xdr:from>
    <xdr:ext cx="2727960" cy="2482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725EDE-1BB2-4B6E-9BCB-BCCBA986B138}"/>
            </a:ext>
          </a:extLst>
        </xdr:cNvPr>
        <xdr:cNvSpPr txBox="1"/>
      </xdr:nvSpPr>
      <xdr:spPr>
        <a:xfrm>
          <a:off x="1739265" y="708660"/>
          <a:ext cx="2727960" cy="248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2020 planted acreage = 90.8 m. acres</a:t>
          </a:r>
        </a:p>
      </xdr:txBody>
    </xdr:sp>
    <xdr:clientData/>
  </xdr:oneCellAnchor>
  <xdr:twoCellAnchor editAs="oneCell">
    <xdr:from>
      <xdr:col>7</xdr:col>
      <xdr:colOff>47625</xdr:colOff>
      <xdr:row>19</xdr:row>
      <xdr:rowOff>28575</xdr:rowOff>
    </xdr:from>
    <xdr:to>
      <xdr:col>8</xdr:col>
      <xdr:colOff>485775</xdr:colOff>
      <xdr:row>21</xdr:row>
      <xdr:rowOff>57150</xdr:rowOff>
    </xdr:to>
    <xdr:pic>
      <xdr:nvPicPr>
        <xdr:cNvPr id="6304284" name="Picture 6">
          <a:extLst>
            <a:ext uri="{FF2B5EF4-FFF2-40B4-BE49-F238E27FC236}">
              <a16:creationId xmlns:a16="http://schemas.microsoft.com/office/drawing/2014/main" id="{22763990-DC45-48ED-80BB-78A4A636B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310515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0.49398</cdr:x>
      <cdr:y>0.90839</cdr:y>
    </cdr:from>
    <cdr:to>
      <cdr:x>1</cdr:x>
      <cdr:y>1</cdr:y>
    </cdr:to>
    <cdr:sp macro="" textlink="">
      <cdr:nvSpPr>
        <cdr:cNvPr id="400486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0753" y="3244656"/>
          <a:ext cx="2766597" cy="327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0.93877</cdr:y>
    </cdr:from>
    <cdr:to>
      <cdr:x>0.49057</cdr:x>
      <cdr:y>1</cdr:y>
    </cdr:to>
    <cdr:sp macro="" textlink="'Annual Raw Data'!$B$2">
      <cdr:nvSpPr>
        <cdr:cNvPr id="453427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4334"/>
          <a:ext cx="2682118" cy="207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875D9DA-B323-4728-8BAC-E886B60B70D7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142875</xdr:rowOff>
    </xdr:to>
    <xdr:graphicFrame macro="">
      <xdr:nvGraphicFramePr>
        <xdr:cNvPr id="104018" name="Chart 1">
          <a:extLst>
            <a:ext uri="{FF2B5EF4-FFF2-40B4-BE49-F238E27FC236}">
              <a16:creationId xmlns:a16="http://schemas.microsoft.com/office/drawing/2014/main" id="{C10F8975-C61F-443E-86A4-BB47B420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476250</xdr:colOff>
      <xdr:row>17</xdr:row>
      <xdr:rowOff>142875</xdr:rowOff>
    </xdr:from>
    <xdr:to>
      <xdr:col>8</xdr:col>
      <xdr:colOff>304800</xdr:colOff>
      <xdr:row>20</xdr:row>
      <xdr:rowOff>9525</xdr:rowOff>
    </xdr:to>
    <xdr:pic>
      <xdr:nvPicPr>
        <xdr:cNvPr id="104019" name="Picture 2">
          <a:extLst>
            <a:ext uri="{FF2B5EF4-FFF2-40B4-BE49-F238E27FC236}">
              <a16:creationId xmlns:a16="http://schemas.microsoft.com/office/drawing/2014/main" id="{AF7D7D79-3DB1-4868-B3FB-50246B443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289560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0.43576</cdr:x>
      <cdr:y>0.9067</cdr:y>
    </cdr:from>
    <cdr:to>
      <cdr:x>1</cdr:x>
      <cdr:y>1</cdr:y>
    </cdr:to>
    <cdr:sp macro="" textlink="">
      <cdr:nvSpPr>
        <cdr:cNvPr id="400691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0775" y="3065893"/>
          <a:ext cx="3095625" cy="315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0.1708</cdr:x>
      <cdr:y>0.11027</cdr:y>
    </cdr:from>
    <cdr:to>
      <cdr:x>0.87994</cdr:x>
      <cdr:y>0.18098</cdr:y>
    </cdr:to>
    <cdr:sp macro="" textlink="">
      <cdr:nvSpPr>
        <cdr:cNvPr id="4006915" name="Text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1700" y="379424"/>
          <a:ext cx="3887950" cy="237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estimated planted acreage = 92.7 m. acres</a:t>
          </a:r>
        </a:p>
      </cdr:txBody>
    </cdr:sp>
  </cdr:relSizeAnchor>
  <cdr:relSizeAnchor xmlns:cdr="http://schemas.openxmlformats.org/drawingml/2006/chartDrawing">
    <cdr:from>
      <cdr:x>0</cdr:x>
      <cdr:y>0.93804</cdr:y>
    </cdr:from>
    <cdr:to>
      <cdr:x>0.48962</cdr:x>
      <cdr:y>1</cdr:y>
    </cdr:to>
    <cdr:sp macro="" textlink="'Annual Raw Data'!$B$2">
      <cdr:nvSpPr>
        <cdr:cNvPr id="4535300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1865"/>
          <a:ext cx="2686251" cy="209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E759221-6D48-49DB-B5A7-5FB4B62815C9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20</xdr:row>
      <xdr:rowOff>123825</xdr:rowOff>
    </xdr:to>
    <xdr:graphicFrame macro="">
      <xdr:nvGraphicFramePr>
        <xdr:cNvPr id="106034" name="Chart 1">
          <a:extLst>
            <a:ext uri="{FF2B5EF4-FFF2-40B4-BE49-F238E27FC236}">
              <a16:creationId xmlns:a16="http://schemas.microsoft.com/office/drawing/2014/main" id="{02D35679-AA87-4204-AA2C-73F2BC37E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17</xdr:row>
      <xdr:rowOff>123825</xdr:rowOff>
    </xdr:from>
    <xdr:to>
      <xdr:col>8</xdr:col>
      <xdr:colOff>447675</xdr:colOff>
      <xdr:row>19</xdr:row>
      <xdr:rowOff>152400</xdr:rowOff>
    </xdr:to>
    <xdr:pic>
      <xdr:nvPicPr>
        <xdr:cNvPr id="106035" name="Picture 2">
          <a:extLst>
            <a:ext uri="{FF2B5EF4-FFF2-40B4-BE49-F238E27FC236}">
              <a16:creationId xmlns:a16="http://schemas.microsoft.com/office/drawing/2014/main" id="{A413B77D-AF07-4FFE-A3ED-193CCB6E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87655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0.51752</cdr:x>
      <cdr:y>0.89359</cdr:y>
    </cdr:from>
    <cdr:to>
      <cdr:x>1</cdr:x>
      <cdr:y>1</cdr:y>
    </cdr:to>
    <cdr:sp macro="" textlink="">
      <cdr:nvSpPr>
        <cdr:cNvPr id="4007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4524" y="3004540"/>
          <a:ext cx="2633301" cy="357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0.93733</cdr:y>
    </cdr:from>
    <cdr:to>
      <cdr:x>0.49251</cdr:x>
      <cdr:y>1</cdr:y>
    </cdr:to>
    <cdr:sp macro="" textlink="'Annual Raw Data'!$B$2">
      <cdr:nvSpPr>
        <cdr:cNvPr id="453632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51608"/>
          <a:ext cx="2688033" cy="210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1EB0E39-8E9B-4EC7-9805-9EC2843B061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20</xdr:row>
      <xdr:rowOff>152400</xdr:rowOff>
    </xdr:to>
    <xdr:graphicFrame macro="">
      <xdr:nvGraphicFramePr>
        <xdr:cNvPr id="109095" name="Chart 1">
          <a:extLst>
            <a:ext uri="{FF2B5EF4-FFF2-40B4-BE49-F238E27FC236}">
              <a16:creationId xmlns:a16="http://schemas.microsoft.com/office/drawing/2014/main" id="{B05D97C1-0ED5-4019-B5AD-6B1C189F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552450</xdr:colOff>
      <xdr:row>17</xdr:row>
      <xdr:rowOff>133350</xdr:rowOff>
    </xdr:from>
    <xdr:to>
      <xdr:col>8</xdr:col>
      <xdr:colOff>381000</xdr:colOff>
      <xdr:row>20</xdr:row>
      <xdr:rowOff>0</xdr:rowOff>
    </xdr:to>
    <xdr:pic>
      <xdr:nvPicPr>
        <xdr:cNvPr id="109096" name="Picture 2">
          <a:extLst>
            <a:ext uri="{FF2B5EF4-FFF2-40B4-BE49-F238E27FC236}">
              <a16:creationId xmlns:a16="http://schemas.microsoft.com/office/drawing/2014/main" id="{BAD99989-7467-4B31-816C-4C21548A5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8860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0.93239</cdr:y>
    </cdr:from>
    <cdr:to>
      <cdr:x>0.49129</cdr:x>
      <cdr:y>0.99883</cdr:y>
    </cdr:to>
    <cdr:sp macro="" textlink="'Annual Raw Data'!$B$2">
      <cdr:nvSpPr>
        <cdr:cNvPr id="452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52774"/>
          <a:ext cx="2681375" cy="2246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042838A-0287-42BC-A522-B32EB2C4B90E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  <cdr:relSizeAnchor xmlns:cdr="http://schemas.openxmlformats.org/drawingml/2006/chartDrawing">
    <cdr:from>
      <cdr:x>0.43919</cdr:x>
      <cdr:y>0.94648</cdr:y>
    </cdr:from>
    <cdr:to>
      <cdr:x>1</cdr:x>
      <cdr:y>1</cdr:y>
    </cdr:to>
    <cdr:sp macro="" textlink="">
      <cdr:nvSpPr>
        <cdr:cNvPr id="129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7017" y="3200399"/>
          <a:ext cx="3060808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0.39582</cdr:x>
      <cdr:y>0.07621</cdr:y>
    </cdr:from>
    <cdr:to>
      <cdr:x>0.85493</cdr:x>
      <cdr:y>0.18822</cdr:y>
    </cdr:to>
    <cdr:sp macro="" textlink="">
      <cdr:nvSpPr>
        <cdr:cNvPr id="499917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0342" y="270019"/>
          <a:ext cx="2505743" cy="396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planted acreage of 92.7 million acres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0.49306</cdr:x>
      <cdr:y>0.94944</cdr:y>
    </cdr:from>
    <cdr:to>
      <cdr:x>1</cdr:x>
      <cdr:y>1</cdr:y>
    </cdr:to>
    <cdr:sp macro="" textlink="">
      <cdr:nvSpPr>
        <cdr:cNvPr id="400896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5100" y="3219450"/>
          <a:ext cx="278130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0.93828</cdr:y>
    </cdr:from>
    <cdr:to>
      <cdr:x>0.48936</cdr:x>
      <cdr:y>1</cdr:y>
    </cdr:to>
    <cdr:sp macro="" textlink="'Annual Raw Data'!$B$2">
      <cdr:nvSpPr>
        <cdr:cNvPr id="453734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1614"/>
          <a:ext cx="2684825" cy="20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6F1D084-9E19-4988-9B1B-AA868A5F3A71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10</xdr:col>
      <xdr:colOff>0</xdr:colOff>
      <xdr:row>22</xdr:row>
      <xdr:rowOff>0</xdr:rowOff>
    </xdr:to>
    <xdr:graphicFrame macro="">
      <xdr:nvGraphicFramePr>
        <xdr:cNvPr id="115243" name="Chart 1">
          <a:extLst>
            <a:ext uri="{FF2B5EF4-FFF2-40B4-BE49-F238E27FC236}">
              <a16:creationId xmlns:a16="http://schemas.microsoft.com/office/drawing/2014/main" id="{CA95822F-CD1A-4AD1-B441-6DC297FC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561975</xdr:colOff>
      <xdr:row>19</xdr:row>
      <xdr:rowOff>9525</xdr:rowOff>
    </xdr:from>
    <xdr:to>
      <xdr:col>9</xdr:col>
      <xdr:colOff>390525</xdr:colOff>
      <xdr:row>21</xdr:row>
      <xdr:rowOff>38100</xdr:rowOff>
    </xdr:to>
    <xdr:pic>
      <xdr:nvPicPr>
        <xdr:cNvPr id="115244" name="Picture 2">
          <a:extLst>
            <a:ext uri="{FF2B5EF4-FFF2-40B4-BE49-F238E27FC236}">
              <a16:creationId xmlns:a16="http://schemas.microsoft.com/office/drawing/2014/main" id="{8F507BD8-3A39-4FD0-84C2-CDD27CD5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308610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0.54891</cdr:x>
      <cdr:y>0.94925</cdr:y>
    </cdr:from>
    <cdr:to>
      <cdr:x>1</cdr:x>
      <cdr:y>1</cdr:y>
    </cdr:to>
    <cdr:sp macro="" textlink="">
      <cdr:nvSpPr>
        <cdr:cNvPr id="401408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6181" y="3209775"/>
          <a:ext cx="2749819" cy="171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0.93925</cdr:y>
    </cdr:from>
    <cdr:to>
      <cdr:x>0.49055</cdr:x>
      <cdr:y>1</cdr:y>
    </cdr:to>
    <cdr:sp macro="" textlink="'Annual Raw Data'!$B$2">
      <cdr:nvSpPr>
        <cdr:cNvPr id="453837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5957"/>
          <a:ext cx="2990393" cy="205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93FD9332-D809-42AE-AAC0-6AF7AA487784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152400</xdr:rowOff>
    </xdr:to>
    <xdr:graphicFrame macro="">
      <xdr:nvGraphicFramePr>
        <xdr:cNvPr id="117282" name="Chart 1">
          <a:extLst>
            <a:ext uri="{FF2B5EF4-FFF2-40B4-BE49-F238E27FC236}">
              <a16:creationId xmlns:a16="http://schemas.microsoft.com/office/drawing/2014/main" id="{84B074F5-E3D8-416A-8942-9CE17161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285750</xdr:colOff>
      <xdr:row>17</xdr:row>
      <xdr:rowOff>133350</xdr:rowOff>
    </xdr:from>
    <xdr:to>
      <xdr:col>9</xdr:col>
      <xdr:colOff>114300</xdr:colOff>
      <xdr:row>20</xdr:row>
      <xdr:rowOff>0</xdr:rowOff>
    </xdr:to>
    <xdr:pic>
      <xdr:nvPicPr>
        <xdr:cNvPr id="117283" name="Picture 2">
          <a:extLst>
            <a:ext uri="{FF2B5EF4-FFF2-40B4-BE49-F238E27FC236}">
              <a16:creationId xmlns:a16="http://schemas.microsoft.com/office/drawing/2014/main" id="{42AF0FA6-4AAC-411D-8569-88962A242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8860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0.50332</cdr:x>
      <cdr:y>0.94382</cdr:y>
    </cdr:from>
    <cdr:to>
      <cdr:x>1</cdr:x>
      <cdr:y>1</cdr:y>
    </cdr:to>
    <cdr:sp macro="" textlink="">
      <cdr:nvSpPr>
        <cdr:cNvPr id="401510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6075" y="3200400"/>
          <a:ext cx="2847975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ww.AgManager.info</a:t>
          </a:r>
        </a:p>
      </cdr:txBody>
    </cdr:sp>
  </cdr:relSizeAnchor>
  <cdr:relSizeAnchor xmlns:cdr="http://schemas.openxmlformats.org/drawingml/2006/chartDrawing">
    <cdr:from>
      <cdr:x>0</cdr:x>
      <cdr:y>0.93901</cdr:y>
    </cdr:from>
    <cdr:to>
      <cdr:x>0.46811</cdr:x>
      <cdr:y>1</cdr:y>
    </cdr:to>
    <cdr:sp macro="" textlink="'Annual Raw Data'!$B$2">
      <cdr:nvSpPr>
        <cdr:cNvPr id="453939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4089"/>
          <a:ext cx="2684166" cy="206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C47414E-7F4F-4AD5-9452-FBAC9F90BDD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133350</xdr:rowOff>
    </xdr:to>
    <xdr:graphicFrame macro="">
      <xdr:nvGraphicFramePr>
        <xdr:cNvPr id="119330" name="Chart 1">
          <a:extLst>
            <a:ext uri="{FF2B5EF4-FFF2-40B4-BE49-F238E27FC236}">
              <a16:creationId xmlns:a16="http://schemas.microsoft.com/office/drawing/2014/main" id="{04C21C05-893C-4C67-AAE3-5FD09C6A9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314325</xdr:colOff>
      <xdr:row>17</xdr:row>
      <xdr:rowOff>133350</xdr:rowOff>
    </xdr:from>
    <xdr:to>
      <xdr:col>9</xdr:col>
      <xdr:colOff>142875</xdr:colOff>
      <xdr:row>20</xdr:row>
      <xdr:rowOff>0</xdr:rowOff>
    </xdr:to>
    <xdr:pic>
      <xdr:nvPicPr>
        <xdr:cNvPr id="119331" name="Picture 2">
          <a:extLst>
            <a:ext uri="{FF2B5EF4-FFF2-40B4-BE49-F238E27FC236}">
              <a16:creationId xmlns:a16="http://schemas.microsoft.com/office/drawing/2014/main" id="{FA3C0930-6E11-4724-8620-7878D470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28860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0.72502</cdr:x>
      <cdr:y>0.72787</cdr:y>
    </cdr:from>
    <cdr:to>
      <cdr:x>0.739</cdr:x>
      <cdr:y>0.77744</cdr:y>
    </cdr:to>
    <cdr:sp macro="" textlink="">
      <cdr:nvSpPr>
        <cdr:cNvPr id="1198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4445" y="2456644"/>
          <a:ext cx="76688" cy="17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0.52492</cdr:x>
      <cdr:y>0.94915</cdr:y>
    </cdr:from>
    <cdr:to>
      <cdr:x>1</cdr:x>
      <cdr:y>1</cdr:y>
    </cdr:to>
    <cdr:sp macro="" textlink="">
      <cdr:nvSpPr>
        <cdr:cNvPr id="401613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9900" y="3200400"/>
          <a:ext cx="27241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 www.AgManager.info</a:t>
          </a:r>
        </a:p>
      </cdr:txBody>
    </cdr:sp>
  </cdr:relSizeAnchor>
  <cdr:relSizeAnchor xmlns:cdr="http://schemas.openxmlformats.org/drawingml/2006/chartDrawing">
    <cdr:from>
      <cdr:x>0</cdr:x>
      <cdr:y>0.93805</cdr:y>
    </cdr:from>
    <cdr:to>
      <cdr:x>0.48442</cdr:x>
      <cdr:y>1</cdr:y>
    </cdr:to>
    <cdr:sp macro="" textlink="'Annual Raw Data'!$B$2">
      <cdr:nvSpPr>
        <cdr:cNvPr id="4540420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62964"/>
          <a:ext cx="2777712" cy="208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46A2B37-40DB-4FFE-9256-6D9A7878E491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24</xdr:row>
      <xdr:rowOff>85725</xdr:rowOff>
    </xdr:to>
    <xdr:graphicFrame macro="">
      <xdr:nvGraphicFramePr>
        <xdr:cNvPr id="121295" name="Chart 1">
          <a:extLst>
            <a:ext uri="{FF2B5EF4-FFF2-40B4-BE49-F238E27FC236}">
              <a16:creationId xmlns:a16="http://schemas.microsoft.com/office/drawing/2014/main" id="{B1E0B549-4015-4DFE-9F2F-D949BD61D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266700</xdr:colOff>
      <xdr:row>22</xdr:row>
      <xdr:rowOff>47625</xdr:rowOff>
    </xdr:from>
    <xdr:to>
      <xdr:col>10</xdr:col>
      <xdr:colOff>95250</xdr:colOff>
      <xdr:row>24</xdr:row>
      <xdr:rowOff>76200</xdr:rowOff>
    </xdr:to>
    <xdr:pic>
      <xdr:nvPicPr>
        <xdr:cNvPr id="121296" name="Picture 2">
          <a:extLst>
            <a:ext uri="{FF2B5EF4-FFF2-40B4-BE49-F238E27FC236}">
              <a16:creationId xmlns:a16="http://schemas.microsoft.com/office/drawing/2014/main" id="{0B64AF6B-1422-40AE-B64F-B2988CE80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36099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0.93924</cdr:y>
    </cdr:from>
    <cdr:to>
      <cdr:x>0.49032</cdr:x>
      <cdr:y>1</cdr:y>
    </cdr:to>
    <cdr:sp macro="" textlink="'Annual Raw Data'!$B$2">
      <cdr:nvSpPr>
        <cdr:cNvPr id="454144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02762"/>
          <a:ext cx="2680751" cy="20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5E35C85-B3CC-4B4D-A057-7E75C14560F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9525</xdr:colOff>
      <xdr:row>20</xdr:row>
      <xdr:rowOff>152400</xdr:rowOff>
    </xdr:to>
    <xdr:graphicFrame macro="">
      <xdr:nvGraphicFramePr>
        <xdr:cNvPr id="285251" name="Chart 1">
          <a:extLst>
            <a:ext uri="{FF2B5EF4-FFF2-40B4-BE49-F238E27FC236}">
              <a16:creationId xmlns:a16="http://schemas.microsoft.com/office/drawing/2014/main" id="{7F6CC81B-1E1C-433E-AD65-D28374276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590550</xdr:colOff>
      <xdr:row>17</xdr:row>
      <xdr:rowOff>152400</xdr:rowOff>
    </xdr:from>
    <xdr:to>
      <xdr:col>8</xdr:col>
      <xdr:colOff>419100</xdr:colOff>
      <xdr:row>20</xdr:row>
      <xdr:rowOff>19050</xdr:rowOff>
    </xdr:to>
    <xdr:pic>
      <xdr:nvPicPr>
        <xdr:cNvPr id="285252" name="Picture 2">
          <a:extLst>
            <a:ext uri="{FF2B5EF4-FFF2-40B4-BE49-F238E27FC236}">
              <a16:creationId xmlns:a16="http://schemas.microsoft.com/office/drawing/2014/main" id="{80364961-BEFC-40F0-A47C-73032F58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290512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22</xdr:row>
      <xdr:rowOff>142875</xdr:rowOff>
    </xdr:to>
    <xdr:graphicFrame macro="">
      <xdr:nvGraphicFramePr>
        <xdr:cNvPr id="785861" name="Chart 3">
          <a:extLst>
            <a:ext uri="{FF2B5EF4-FFF2-40B4-BE49-F238E27FC236}">
              <a16:creationId xmlns:a16="http://schemas.microsoft.com/office/drawing/2014/main" id="{970687A2-38D0-476B-AA28-A3F23CE72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18</xdr:row>
      <xdr:rowOff>142875</xdr:rowOff>
    </xdr:from>
    <xdr:to>
      <xdr:col>8</xdr:col>
      <xdr:colOff>457200</xdr:colOff>
      <xdr:row>21</xdr:row>
      <xdr:rowOff>9525</xdr:rowOff>
    </xdr:to>
    <xdr:pic>
      <xdr:nvPicPr>
        <xdr:cNvPr id="785862" name="Picture 2">
          <a:extLst>
            <a:ext uri="{FF2B5EF4-FFF2-40B4-BE49-F238E27FC236}">
              <a16:creationId xmlns:a16="http://schemas.microsoft.com/office/drawing/2014/main" id="{491CA68D-AF2A-410E-94D8-35F6ABD2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05752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0.50694</cdr:x>
      <cdr:y>0.94366</cdr:y>
    </cdr:from>
    <cdr:to>
      <cdr:x>1</cdr:x>
      <cdr:y>1</cdr:y>
    </cdr:to>
    <cdr:sp macro="" textlink="">
      <cdr:nvSpPr>
        <cdr:cNvPr id="401203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81300" y="3190875"/>
          <a:ext cx="2705100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0.52063</cdr:x>
      <cdr:y>0.13018</cdr:y>
    </cdr:from>
    <cdr:to>
      <cdr:x>0.94834</cdr:x>
      <cdr:y>0.31414</cdr:y>
    </cdr:to>
    <cdr:sp macro="" textlink="">
      <cdr:nvSpPr>
        <cdr:cNvPr id="4542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1008" y="436095"/>
          <a:ext cx="2351965" cy="6211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80000"/>
          </a:schemeClr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USDA estimated yield of 174.6 bu./acre &amp; 92.7 m. planted acres</a:t>
          </a:r>
        </a:p>
      </cdr:txBody>
    </cdr:sp>
  </cdr:relSizeAnchor>
  <cdr:relSizeAnchor xmlns:cdr="http://schemas.openxmlformats.org/drawingml/2006/chartDrawing">
    <cdr:from>
      <cdr:x>0</cdr:x>
      <cdr:y>0.93877</cdr:y>
    </cdr:from>
    <cdr:to>
      <cdr:x>0.4896</cdr:x>
      <cdr:y>1</cdr:y>
    </cdr:to>
    <cdr:sp macro="" textlink="'Annual Raw Data'!$B$2">
      <cdr:nvSpPr>
        <cdr:cNvPr id="454246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4333"/>
          <a:ext cx="2686142" cy="207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22048E6-C205-435D-B2FF-289B642F2E2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21</xdr:row>
      <xdr:rowOff>0</xdr:rowOff>
    </xdr:to>
    <xdr:graphicFrame macro="">
      <xdr:nvGraphicFramePr>
        <xdr:cNvPr id="219614" name="Chart 1">
          <a:extLst>
            <a:ext uri="{FF2B5EF4-FFF2-40B4-BE49-F238E27FC236}">
              <a16:creationId xmlns:a16="http://schemas.microsoft.com/office/drawing/2014/main" id="{834533A6-BFFC-45B0-B5F8-8DA724C04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57150</xdr:colOff>
      <xdr:row>18</xdr:row>
      <xdr:rowOff>0</xdr:rowOff>
    </xdr:from>
    <xdr:to>
      <xdr:col>8</xdr:col>
      <xdr:colOff>495300</xdr:colOff>
      <xdr:row>20</xdr:row>
      <xdr:rowOff>38100</xdr:rowOff>
    </xdr:to>
    <xdr:pic>
      <xdr:nvPicPr>
        <xdr:cNvPr id="219615" name="Picture 2">
          <a:extLst>
            <a:ext uri="{FF2B5EF4-FFF2-40B4-BE49-F238E27FC236}">
              <a16:creationId xmlns:a16="http://schemas.microsoft.com/office/drawing/2014/main" id="{59C861DA-96E9-4293-89D4-9A82AD4BC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2914650"/>
          <a:ext cx="10477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0.52855</cdr:x>
      <cdr:y>0.95238</cdr:y>
    </cdr:from>
    <cdr:to>
      <cdr:x>1</cdr:x>
      <cdr:y>1</cdr:y>
    </cdr:to>
    <cdr:sp macro="" textlink="">
      <cdr:nvSpPr>
        <cdr:cNvPr id="399667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9989" y="3175000"/>
          <a:ext cx="2604511" cy="158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0.95525</cdr:y>
    </cdr:from>
    <cdr:to>
      <cdr:x>0</cdr:x>
      <cdr:y>0.95477</cdr:y>
    </cdr:to>
    <cdr:sp macro="" textlink="'Annual Raw Data'!$B$2">
      <cdr:nvSpPr>
        <cdr:cNvPr id="454349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13589"/>
          <a:ext cx="2677614" cy="220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8D78FBB9-9D1E-4683-AD38-D50248AB127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542925</xdr:colOff>
      <xdr:row>42</xdr:row>
      <xdr:rowOff>47625</xdr:rowOff>
    </xdr:to>
    <xdr:graphicFrame macro="">
      <xdr:nvGraphicFramePr>
        <xdr:cNvPr id="1784146" name="Chart 2">
          <a:extLst>
            <a:ext uri="{FF2B5EF4-FFF2-40B4-BE49-F238E27FC236}">
              <a16:creationId xmlns:a16="http://schemas.microsoft.com/office/drawing/2014/main" id="{46979580-B2CB-481B-B315-BED68D99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0.7569</cdr:x>
      <cdr:y>0.93127</cdr:y>
    </cdr:from>
    <cdr:to>
      <cdr:x>0.7569</cdr:x>
      <cdr:y>0.93127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9450" y="4714875"/>
          <a:ext cx="2114550" cy="4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0.00312</cdr:x>
      <cdr:y>0.95512</cdr:y>
    </cdr:from>
    <cdr:to>
      <cdr:x>0.63102</cdr:x>
      <cdr:y>0.98791</cdr:y>
    </cdr:to>
    <cdr:sp macro="" textlink="'Annual Raw Data'!$B$3">
      <cdr:nvSpPr>
        <cdr:cNvPr id="454451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8529" y="4889500"/>
          <a:ext cx="5933542" cy="220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5FACD6AC-B943-47CF-9CC9-6D2FD516286A}" type="TxLink">
            <a:rPr lang="en-US" sz="1100" b="1" i="0" u="none" strike="noStrike" baseline="0">
              <a:solidFill>
                <a:schemeClr val="tx1"/>
              </a:solidFill>
              <a:latin typeface="+mn-lt"/>
            </a:rPr>
            <a:pPr algn="l" rtl="0">
              <a:defRPr sz="1000"/>
            </a:pPr>
            <a:t>Source:  USDA WASDE Report 8.12.21 &amp; K-State Ag. Econ. Dept.</a:t>
          </a:fld>
          <a:endParaRPr lang="en-US" sz="1100" b="1" i="0" u="none" strike="noStrike" baseline="0">
            <a:solidFill>
              <a:schemeClr val="tx1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0.82972</cdr:x>
      <cdr:y>0.92393</cdr:y>
    </cdr:from>
    <cdr:to>
      <cdr:x>0.94952</cdr:x>
      <cdr:y>0.97451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33FFCB4-7A4F-4003-8D70-DA7C82F5EE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8425" y="4654550"/>
          <a:ext cx="1052012" cy="356823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552450</xdr:colOff>
      <xdr:row>32</xdr:row>
      <xdr:rowOff>123825</xdr:rowOff>
    </xdr:to>
    <xdr:graphicFrame macro="">
      <xdr:nvGraphicFramePr>
        <xdr:cNvPr id="263667" name="Chart 2">
          <a:extLst>
            <a:ext uri="{FF2B5EF4-FFF2-40B4-BE49-F238E27FC236}">
              <a16:creationId xmlns:a16="http://schemas.microsoft.com/office/drawing/2014/main" id="{9C9ACD56-F7C0-4C9F-AFC3-69F04A05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476250</xdr:colOff>
      <xdr:row>29</xdr:row>
      <xdr:rowOff>28575</xdr:rowOff>
    </xdr:from>
    <xdr:to>
      <xdr:col>13</xdr:col>
      <xdr:colOff>304800</xdr:colOff>
      <xdr:row>31</xdr:row>
      <xdr:rowOff>57150</xdr:rowOff>
    </xdr:to>
    <xdr:pic>
      <xdr:nvPicPr>
        <xdr:cNvPr id="263668" name="Picture 2">
          <a:extLst>
            <a:ext uri="{FF2B5EF4-FFF2-40B4-BE49-F238E27FC236}">
              <a16:creationId xmlns:a16="http://schemas.microsoft.com/office/drawing/2014/main" id="{A65BA1EC-5497-46CB-A0BC-7B2C13FD3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72440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0.56419</cdr:x>
      <cdr:y>0.96367</cdr:y>
    </cdr:from>
    <cdr:to>
      <cdr:x>0.99801</cdr:x>
      <cdr:y>1</cdr:y>
    </cdr:to>
    <cdr:sp macro="" textlink="">
      <cdr:nvSpPr>
        <cdr:cNvPr id="3999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7063" y="5154640"/>
          <a:ext cx="3785566" cy="194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0.00447</cdr:x>
      <cdr:y>0.95202</cdr:y>
    </cdr:from>
    <cdr:to>
      <cdr:x>0.31925</cdr:x>
      <cdr:y>0.9896</cdr:y>
    </cdr:to>
    <cdr:sp macro="" textlink="'Annual Raw Data'!$B$2">
      <cdr:nvSpPr>
        <cdr:cNvPr id="454553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111382"/>
          <a:ext cx="2673101" cy="20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93EE2774-EC7B-421E-9783-EEE79B060E2F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13</xdr:col>
      <xdr:colOff>590550</xdr:colOff>
      <xdr:row>33</xdr:row>
      <xdr:rowOff>19050</xdr:rowOff>
    </xdr:to>
    <xdr:graphicFrame macro="">
      <xdr:nvGraphicFramePr>
        <xdr:cNvPr id="1774988" name="Chart 2">
          <a:extLst>
            <a:ext uri="{FF2B5EF4-FFF2-40B4-BE49-F238E27FC236}">
              <a16:creationId xmlns:a16="http://schemas.microsoft.com/office/drawing/2014/main" id="{75F6F05C-040A-4E4A-9AFA-EE354D672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504825</xdr:colOff>
      <xdr:row>29</xdr:row>
      <xdr:rowOff>76200</xdr:rowOff>
    </xdr:from>
    <xdr:to>
      <xdr:col>13</xdr:col>
      <xdr:colOff>352425</xdr:colOff>
      <xdr:row>31</xdr:row>
      <xdr:rowOff>114300</xdr:rowOff>
    </xdr:to>
    <xdr:pic>
      <xdr:nvPicPr>
        <xdr:cNvPr id="1774989" name="Picture 2">
          <a:extLst>
            <a:ext uri="{FF2B5EF4-FFF2-40B4-BE49-F238E27FC236}">
              <a16:creationId xmlns:a16="http://schemas.microsoft.com/office/drawing/2014/main" id="{03C302D2-84B5-447E-8941-4E275A53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4772025"/>
          <a:ext cx="1066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0.64145</cdr:x>
      <cdr:y>0.94191</cdr:y>
    </cdr:from>
    <cdr:to>
      <cdr:x>1</cdr:x>
      <cdr:y>0.99925</cdr:y>
    </cdr:to>
    <cdr:sp macro="" textlink="">
      <cdr:nvSpPr>
        <cdr:cNvPr id="4001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4639" y="4883149"/>
          <a:ext cx="2988161" cy="336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0.00338</cdr:x>
      <cdr:y>0.96667</cdr:y>
    </cdr:from>
    <cdr:to>
      <cdr:x>0.27706</cdr:x>
      <cdr:y>0.99091</cdr:y>
    </cdr:to>
    <cdr:sp macro="" textlink="'Annual Raw Data'!$B$2">
      <cdr:nvSpPr>
        <cdr:cNvPr id="454656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970558"/>
          <a:ext cx="2698156" cy="223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120EED6-21CC-4092-999D-71811CC4F124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0</xdr:colOff>
      <xdr:row>21</xdr:row>
      <xdr:rowOff>9525</xdr:rowOff>
    </xdr:to>
    <xdr:graphicFrame macro="">
      <xdr:nvGraphicFramePr>
        <xdr:cNvPr id="110931" name="Chart 1">
          <a:extLst>
            <a:ext uri="{FF2B5EF4-FFF2-40B4-BE49-F238E27FC236}">
              <a16:creationId xmlns:a16="http://schemas.microsoft.com/office/drawing/2014/main" id="{475D4DB7-5272-4FF7-ACC9-8205F9272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0.70489</cdr:x>
      <cdr:y>0.89171</cdr:y>
    </cdr:from>
    <cdr:to>
      <cdr:x>0.98494</cdr:x>
      <cdr:y>0.98676</cdr:y>
    </cdr:to>
    <cdr:sp macro="" textlink="">
      <cdr:nvSpPr>
        <cdr:cNvPr id="2918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6081" y="3043974"/>
          <a:ext cx="1522990" cy="321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</cdr:x>
      <cdr:y>0.96379</cdr:y>
    </cdr:from>
    <cdr:to>
      <cdr:x>0.70015</cdr:x>
      <cdr:y>1</cdr:y>
    </cdr:to>
    <cdr:sp macro="" textlink="'Annual Raw Data'!$B$3">
      <cdr:nvSpPr>
        <cdr:cNvPr id="510259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77297"/>
          <a:ext cx="3841312" cy="123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99C8D89-1277-48B9-A3D8-1DC18A3997CA}" type="TxLink">
            <a:rPr lang="en-US" sz="1100" b="1" i="0" u="none" strike="noStrike" baseline="0">
              <a:solidFill>
                <a:srgbClr val="000000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 &amp; K-State Ag. Econ. Dept.</a:t>
          </a:fld>
          <a:endParaRPr lang="en-US" sz="1100" b="1" i="0" u="none" strike="noStrike" baseline="0">
            <a:solidFill>
              <a:srgbClr val="000000"/>
            </a:solidFill>
            <a:latin typeface="+mn-lt"/>
            <a:ea typeface="Verdana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0.6066</cdr:x>
      <cdr:y>0.09997</cdr:y>
    </cdr:from>
    <cdr:to>
      <cdr:x>0.61988</cdr:x>
      <cdr:y>0.15561</cdr:y>
    </cdr:to>
    <cdr:sp macro="" textlink="">
      <cdr:nvSpPr>
        <cdr:cNvPr id="111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4576" y="371588"/>
          <a:ext cx="76824" cy="190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0.71397</cdr:x>
      <cdr:y>0.89954</cdr:y>
    </cdr:from>
    <cdr:to>
      <cdr:x>0.98935</cdr:x>
      <cdr:y>0.9834</cdr:y>
    </cdr:to>
    <cdr:sp macro="" textlink="">
      <cdr:nvSpPr>
        <cdr:cNvPr id="401101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2993" y="3080000"/>
          <a:ext cx="1508175" cy="285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0.00868</cdr:x>
      <cdr:y>0.91913</cdr:y>
    </cdr:from>
    <cdr:to>
      <cdr:x>0.49803</cdr:x>
      <cdr:y>0.98037</cdr:y>
    </cdr:to>
    <cdr:sp macro="" textlink="'Annual Raw Data'!$B$2">
      <cdr:nvSpPr>
        <cdr:cNvPr id="454758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3156457"/>
          <a:ext cx="2684793" cy="208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Verdana"/>
              <a:ea typeface="Verdana"/>
            </a:rPr>
            <a:t>Source:  USDA WASDE Report 12.11.18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23</xdr:row>
      <xdr:rowOff>19050</xdr:rowOff>
    </xdr:to>
    <xdr:graphicFrame macro="">
      <xdr:nvGraphicFramePr>
        <xdr:cNvPr id="787907" name="Chart 4">
          <a:extLst>
            <a:ext uri="{FF2B5EF4-FFF2-40B4-BE49-F238E27FC236}">
              <a16:creationId xmlns:a16="http://schemas.microsoft.com/office/drawing/2014/main" id="{7A16A47F-97FC-477A-BCAC-4376469D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18</xdr:row>
      <xdr:rowOff>142875</xdr:rowOff>
    </xdr:from>
    <xdr:to>
      <xdr:col>8</xdr:col>
      <xdr:colOff>476250</xdr:colOff>
      <xdr:row>21</xdr:row>
      <xdr:rowOff>9525</xdr:rowOff>
    </xdr:to>
    <xdr:pic>
      <xdr:nvPicPr>
        <xdr:cNvPr id="787908" name="Picture 2">
          <a:extLst>
            <a:ext uri="{FF2B5EF4-FFF2-40B4-BE49-F238E27FC236}">
              <a16:creationId xmlns:a16="http://schemas.microsoft.com/office/drawing/2014/main" id="{0D79BAF9-DF86-4210-8E9E-4D47151BC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305752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0.71078</cdr:x>
      <cdr:y>0.89244</cdr:y>
    </cdr:from>
    <cdr:to>
      <cdr:x>0.98545</cdr:x>
      <cdr:y>0.98675</cdr:y>
    </cdr:to>
    <cdr:sp macro="" textlink="">
      <cdr:nvSpPr>
        <cdr:cNvPr id="2928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6081" y="3043974"/>
          <a:ext cx="1522990" cy="321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</cdr:x>
      <cdr:y>0.95772</cdr:y>
    </cdr:from>
    <cdr:to>
      <cdr:x>0.70408</cdr:x>
      <cdr:y>1</cdr:y>
    </cdr:to>
    <cdr:sp macro="" textlink="'Annual Raw Data'!$B$3">
      <cdr:nvSpPr>
        <cdr:cNvPr id="455065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56655"/>
          <a:ext cx="3862890" cy="143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BA8F3883-AA9B-407E-9E87-4F602BACFD49}" type="TxLink">
            <a:rPr lang="en-US" sz="1100" b="1" i="0" u="none" strike="noStrike" baseline="0">
              <a:solidFill>
                <a:srgbClr val="000000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 &amp; K-State Ag. Econ. Dept.</a:t>
          </a:fld>
          <a:endParaRPr lang="en-US" sz="1100" b="0" i="0" u="none" strike="noStrike" baseline="0">
            <a:solidFill>
              <a:srgbClr val="000000"/>
            </a:solidFill>
            <a:latin typeface="+mn-lt"/>
            <a:ea typeface="Verdana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22</xdr:row>
      <xdr:rowOff>9525</xdr:rowOff>
    </xdr:to>
    <xdr:graphicFrame macro="">
      <xdr:nvGraphicFramePr>
        <xdr:cNvPr id="123447" name="Chart 1">
          <a:extLst>
            <a:ext uri="{FF2B5EF4-FFF2-40B4-BE49-F238E27FC236}">
              <a16:creationId xmlns:a16="http://schemas.microsoft.com/office/drawing/2014/main" id="{CE32470D-6B34-4E88-A431-C063236E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600075</xdr:colOff>
      <xdr:row>19</xdr:row>
      <xdr:rowOff>28575</xdr:rowOff>
    </xdr:from>
    <xdr:to>
      <xdr:col>8</xdr:col>
      <xdr:colOff>428625</xdr:colOff>
      <xdr:row>21</xdr:row>
      <xdr:rowOff>57150</xdr:rowOff>
    </xdr:to>
    <xdr:pic>
      <xdr:nvPicPr>
        <xdr:cNvPr id="123448" name="Picture 2">
          <a:extLst>
            <a:ext uri="{FF2B5EF4-FFF2-40B4-BE49-F238E27FC236}">
              <a16:creationId xmlns:a16="http://schemas.microsoft.com/office/drawing/2014/main" id="{4C0D0FAA-A0CF-44A3-BB0D-DA85B5298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105150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0.52255</cdr:x>
      <cdr:y>0.94416</cdr:y>
    </cdr:from>
    <cdr:to>
      <cdr:x>1</cdr:x>
      <cdr:y>1</cdr:y>
    </cdr:to>
    <cdr:sp macro="" textlink="">
      <cdr:nvSpPr>
        <cdr:cNvPr id="1239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6912" y="3372410"/>
          <a:ext cx="2619488" cy="19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0.93828</cdr:y>
    </cdr:from>
    <cdr:to>
      <cdr:x>0.48863</cdr:x>
      <cdr:y>1</cdr:y>
    </cdr:to>
    <cdr:sp macro="" textlink="'Annual Raw Data'!$B$2">
      <cdr:nvSpPr>
        <cdr:cNvPr id="453120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90551"/>
          <a:ext cx="2680820" cy="2098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5370D6E-F04D-4070-BA77-6BB9F2E43A6A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8.12.21</a:t>
          </a:fld>
          <a:endParaRPr lang="en-US" sz="8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8</xdr:col>
      <xdr:colOff>581025</xdr:colOff>
      <xdr:row>22</xdr:row>
      <xdr:rowOff>9525</xdr:rowOff>
    </xdr:to>
    <xdr:graphicFrame macro="">
      <xdr:nvGraphicFramePr>
        <xdr:cNvPr id="113312" name="Chart 1">
          <a:extLst>
            <a:ext uri="{FF2B5EF4-FFF2-40B4-BE49-F238E27FC236}">
              <a16:creationId xmlns:a16="http://schemas.microsoft.com/office/drawing/2014/main" id="{E037416C-EB1C-4B4B-9553-112772660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66675</xdr:colOff>
      <xdr:row>19</xdr:row>
      <xdr:rowOff>0</xdr:rowOff>
    </xdr:from>
    <xdr:to>
      <xdr:col>8</xdr:col>
      <xdr:colOff>504825</xdr:colOff>
      <xdr:row>21</xdr:row>
      <xdr:rowOff>28575</xdr:rowOff>
    </xdr:to>
    <xdr:pic>
      <xdr:nvPicPr>
        <xdr:cNvPr id="113313" name="Picture 2">
          <a:extLst>
            <a:ext uri="{FF2B5EF4-FFF2-40B4-BE49-F238E27FC236}">
              <a16:creationId xmlns:a16="http://schemas.microsoft.com/office/drawing/2014/main" id="{60045F4D-FE97-4459-8FA6-5C77CC45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076575"/>
          <a:ext cx="1047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B1:G394"/>
  <sheetViews>
    <sheetView topLeftCell="A15" workbookViewId="0">
      <selection activeCell="B58" sqref="B58"/>
    </sheetView>
  </sheetViews>
  <sheetFormatPr defaultColWidth="10.85546875" defaultRowHeight="12.75" x14ac:dyDescent="0.2"/>
  <sheetData>
    <row r="1" spans="2:7" x14ac:dyDescent="0.2">
      <c r="B1" s="11" t="s">
        <v>7</v>
      </c>
    </row>
    <row r="2" spans="2:7" x14ac:dyDescent="0.2">
      <c r="B2" s="11" t="s">
        <v>8</v>
      </c>
    </row>
    <row r="3" spans="2:7" x14ac:dyDescent="0.2">
      <c r="B3" s="11" t="s">
        <v>9</v>
      </c>
    </row>
    <row r="5" spans="2:7" x14ac:dyDescent="0.2">
      <c r="B5" s="8" t="s">
        <v>10</v>
      </c>
    </row>
    <row r="6" spans="2:7" x14ac:dyDescent="0.2">
      <c r="B6" s="8" t="s">
        <v>11</v>
      </c>
      <c r="C6" s="8" t="s">
        <v>12</v>
      </c>
      <c r="D6" s="8" t="s">
        <v>13</v>
      </c>
      <c r="E6" s="8" t="s">
        <v>14</v>
      </c>
    </row>
    <row r="7" spans="2:7" x14ac:dyDescent="0.2">
      <c r="B7" s="9" t="s">
        <v>15</v>
      </c>
      <c r="C7" s="9" t="s">
        <v>15</v>
      </c>
      <c r="D7" s="9" t="s">
        <v>15</v>
      </c>
      <c r="E7" s="9" t="s">
        <v>15</v>
      </c>
    </row>
    <row r="8" spans="2:7" x14ac:dyDescent="0.2">
      <c r="B8" s="4"/>
      <c r="C8" s="3"/>
      <c r="D8" s="3"/>
      <c r="E8" s="3"/>
      <c r="G8" s="44"/>
    </row>
    <row r="9" spans="2:7" x14ac:dyDescent="0.2">
      <c r="B9" s="4">
        <v>27229</v>
      </c>
      <c r="C9" s="5">
        <v>3.23</v>
      </c>
      <c r="D9" s="5">
        <v>3.03</v>
      </c>
      <c r="E9" s="5">
        <v>3.22</v>
      </c>
    </row>
    <row r="10" spans="2:7" x14ac:dyDescent="0.2">
      <c r="B10" s="4">
        <v>27236</v>
      </c>
      <c r="C10" s="5">
        <v>3.6150000000000002</v>
      </c>
      <c r="D10" s="5">
        <v>3.2149999999999999</v>
      </c>
      <c r="E10" s="5">
        <v>3.61</v>
      </c>
    </row>
    <row r="11" spans="2:7" x14ac:dyDescent="0.2">
      <c r="B11" s="4">
        <v>27243</v>
      </c>
      <c r="C11" s="5">
        <v>3.8125</v>
      </c>
      <c r="D11" s="5">
        <v>3.5125000000000002</v>
      </c>
      <c r="E11" s="5">
        <v>3.5125000000000002</v>
      </c>
    </row>
    <row r="12" spans="2:7" x14ac:dyDescent="0.2">
      <c r="B12" s="4">
        <v>27250</v>
      </c>
      <c r="C12" s="5">
        <v>3.69</v>
      </c>
      <c r="D12" s="5">
        <v>3.4125000000000001</v>
      </c>
      <c r="E12" s="5">
        <v>3.4950000000000001</v>
      </c>
    </row>
    <row r="13" spans="2:7" x14ac:dyDescent="0.2">
      <c r="B13" s="4">
        <v>27257</v>
      </c>
      <c r="C13" s="5">
        <v>3.6949999999999998</v>
      </c>
      <c r="D13" s="5">
        <v>3.395</v>
      </c>
      <c r="E13" s="5">
        <v>3.63</v>
      </c>
    </row>
    <row r="14" spans="2:7" x14ac:dyDescent="0.2">
      <c r="B14" s="4">
        <v>27264</v>
      </c>
      <c r="C14" s="5">
        <v>3.7349999999999999</v>
      </c>
      <c r="D14" s="5">
        <v>3.48</v>
      </c>
      <c r="E14" s="5">
        <v>3.7</v>
      </c>
    </row>
    <row r="15" spans="2:7" x14ac:dyDescent="0.2">
      <c r="B15" s="4">
        <v>27271</v>
      </c>
      <c r="C15" s="5">
        <v>3.6749999999999998</v>
      </c>
      <c r="D15" s="5">
        <v>3.49</v>
      </c>
      <c r="E15" s="5">
        <v>3.53</v>
      </c>
    </row>
    <row r="16" spans="2:7" x14ac:dyDescent="0.2">
      <c r="B16" s="4">
        <v>27278</v>
      </c>
      <c r="C16" s="5">
        <v>3.59</v>
      </c>
      <c r="D16" s="5">
        <v>3.33</v>
      </c>
      <c r="E16" s="5">
        <v>3.54</v>
      </c>
    </row>
    <row r="17" spans="2:5" x14ac:dyDescent="0.2">
      <c r="B17" s="4">
        <v>27285</v>
      </c>
      <c r="C17" s="5">
        <v>3.72</v>
      </c>
      <c r="D17" s="5">
        <v>3.48</v>
      </c>
      <c r="E17" s="5">
        <v>3.64</v>
      </c>
    </row>
    <row r="18" spans="2:5" x14ac:dyDescent="0.2">
      <c r="B18" s="4">
        <v>27292</v>
      </c>
      <c r="C18" s="5">
        <v>3.66</v>
      </c>
      <c r="D18" s="5">
        <v>3.47</v>
      </c>
      <c r="E18" s="5">
        <v>3.59</v>
      </c>
    </row>
    <row r="19" spans="2:5" x14ac:dyDescent="0.2">
      <c r="B19" s="4">
        <v>27299</v>
      </c>
      <c r="C19" s="5">
        <v>3.91</v>
      </c>
      <c r="D19" s="5">
        <v>3.65</v>
      </c>
      <c r="E19" s="5">
        <v>3.89</v>
      </c>
    </row>
    <row r="20" spans="2:5" x14ac:dyDescent="0.2">
      <c r="B20" s="4">
        <v>27306</v>
      </c>
      <c r="C20" s="5">
        <v>4.1100000000000003</v>
      </c>
      <c r="D20" s="5">
        <v>3.88</v>
      </c>
      <c r="E20" s="5">
        <v>4.0549999999999997</v>
      </c>
    </row>
    <row r="21" spans="2:5" x14ac:dyDescent="0.2">
      <c r="B21" s="4">
        <v>27313</v>
      </c>
      <c r="C21" s="5">
        <v>4.09</v>
      </c>
      <c r="D21" s="5">
        <v>3.8624999999999998</v>
      </c>
      <c r="E21" s="5">
        <v>3.9175</v>
      </c>
    </row>
    <row r="22" spans="2:5" x14ac:dyDescent="0.2">
      <c r="B22" s="4">
        <v>27320</v>
      </c>
      <c r="C22" s="5">
        <v>4.09</v>
      </c>
      <c r="D22" s="5">
        <v>3.85</v>
      </c>
      <c r="E22" s="5">
        <v>3.9049999999999998</v>
      </c>
    </row>
    <row r="23" spans="2:5" x14ac:dyDescent="0.2">
      <c r="B23" s="4">
        <v>27327</v>
      </c>
      <c r="C23" s="5">
        <v>3.99</v>
      </c>
      <c r="D23" s="5">
        <v>3.7549999999999999</v>
      </c>
      <c r="E23" s="5">
        <v>3.7850000000000001</v>
      </c>
    </row>
    <row r="24" spans="2:5" x14ac:dyDescent="0.2">
      <c r="B24" s="4">
        <v>27334</v>
      </c>
      <c r="C24" s="5">
        <v>3.98</v>
      </c>
      <c r="D24" s="5">
        <v>3.78</v>
      </c>
      <c r="E24" s="5">
        <v>3.95</v>
      </c>
    </row>
    <row r="25" spans="2:5" x14ac:dyDescent="0.2">
      <c r="B25" s="4">
        <v>27341</v>
      </c>
      <c r="C25" s="5">
        <v>3.9849999999999999</v>
      </c>
      <c r="D25" s="5">
        <v>3.895</v>
      </c>
      <c r="E25" s="5">
        <v>3.93</v>
      </c>
    </row>
    <row r="26" spans="2:5" x14ac:dyDescent="0.2">
      <c r="B26" s="4">
        <v>27348</v>
      </c>
      <c r="C26" s="5">
        <v>4.0324999999999998</v>
      </c>
      <c r="D26" s="5">
        <v>3.77</v>
      </c>
      <c r="E26" s="5">
        <v>3.78</v>
      </c>
    </row>
    <row r="27" spans="2:5" x14ac:dyDescent="0.2">
      <c r="B27" s="4">
        <v>27355</v>
      </c>
      <c r="C27" s="5">
        <v>3.7149999999999999</v>
      </c>
      <c r="D27" s="5">
        <v>3.5550000000000002</v>
      </c>
      <c r="E27" s="5">
        <v>3.625</v>
      </c>
    </row>
    <row r="28" spans="2:5" x14ac:dyDescent="0.2">
      <c r="B28" s="4">
        <v>27362</v>
      </c>
      <c r="C28" s="5">
        <v>3.83</v>
      </c>
      <c r="D28" s="5">
        <v>3.62</v>
      </c>
      <c r="E28" s="5">
        <v>3.8149999999999999</v>
      </c>
    </row>
    <row r="29" spans="2:5" x14ac:dyDescent="0.2">
      <c r="B29" s="4">
        <v>27369</v>
      </c>
      <c r="C29" s="5">
        <v>3.8650000000000002</v>
      </c>
      <c r="D29" s="5">
        <v>3.68</v>
      </c>
      <c r="E29" s="5">
        <v>3.68</v>
      </c>
    </row>
    <row r="30" spans="2:5" x14ac:dyDescent="0.2">
      <c r="B30" s="4">
        <v>27376</v>
      </c>
      <c r="C30" s="5">
        <v>3.6974999999999998</v>
      </c>
      <c r="D30" s="5">
        <v>3.585</v>
      </c>
      <c r="E30" s="5">
        <v>3.63</v>
      </c>
    </row>
    <row r="31" spans="2:5" x14ac:dyDescent="0.2">
      <c r="B31" s="4">
        <v>27383</v>
      </c>
      <c r="C31" s="5">
        <v>3.645</v>
      </c>
      <c r="D31" s="5">
        <v>3.5049999999999999</v>
      </c>
      <c r="E31" s="5">
        <v>3.54</v>
      </c>
    </row>
    <row r="32" spans="2:5" x14ac:dyDescent="0.2">
      <c r="B32" s="4">
        <v>27390</v>
      </c>
      <c r="C32" s="5">
        <v>3.52</v>
      </c>
      <c r="D32" s="5">
        <v>3.29</v>
      </c>
      <c r="E32" s="5">
        <v>3.37</v>
      </c>
    </row>
    <row r="33" spans="2:5" x14ac:dyDescent="0.2">
      <c r="B33" s="4">
        <v>27397</v>
      </c>
      <c r="C33" s="5">
        <v>3.4975000000000001</v>
      </c>
      <c r="D33" s="5">
        <v>3.32</v>
      </c>
      <c r="E33" s="5">
        <v>3.4325000000000001</v>
      </c>
    </row>
    <row r="34" spans="2:5" x14ac:dyDescent="0.2">
      <c r="B34" s="4">
        <v>27404</v>
      </c>
      <c r="C34" s="5">
        <v>3.52</v>
      </c>
      <c r="D34" s="5">
        <v>3.34</v>
      </c>
      <c r="E34" s="5">
        <v>3.3975</v>
      </c>
    </row>
    <row r="35" spans="2:5" x14ac:dyDescent="0.2">
      <c r="B35" s="4">
        <v>27411</v>
      </c>
      <c r="C35" s="5">
        <v>3.4449999999999998</v>
      </c>
      <c r="D35" s="5">
        <v>3.2149999999999999</v>
      </c>
      <c r="E35" s="5">
        <v>3.2149999999999999</v>
      </c>
    </row>
    <row r="36" spans="2:5" x14ac:dyDescent="0.2">
      <c r="B36" s="4">
        <v>27418</v>
      </c>
      <c r="C36" s="5">
        <v>3.22</v>
      </c>
      <c r="D36" s="5">
        <v>2.9575</v>
      </c>
      <c r="E36" s="5">
        <v>3.2149999999999999</v>
      </c>
    </row>
    <row r="37" spans="2:5" x14ac:dyDescent="0.2">
      <c r="B37" s="4">
        <v>27425</v>
      </c>
      <c r="C37" s="5">
        <v>3.2549999999999999</v>
      </c>
      <c r="D37" s="5">
        <v>3.105</v>
      </c>
      <c r="E37" s="5">
        <v>3.1349999999999998</v>
      </c>
    </row>
    <row r="38" spans="2:5" x14ac:dyDescent="0.2">
      <c r="B38" s="4">
        <v>27432</v>
      </c>
      <c r="C38" s="5">
        <v>3.1825000000000001</v>
      </c>
      <c r="D38" s="5">
        <v>3.0449999999999999</v>
      </c>
      <c r="E38" s="5">
        <v>3.1625000000000001</v>
      </c>
    </row>
    <row r="39" spans="2:5" x14ac:dyDescent="0.2">
      <c r="B39" s="4">
        <v>27439</v>
      </c>
      <c r="C39" s="5">
        <v>3.1724999999999999</v>
      </c>
      <c r="D39" s="5">
        <v>3.0975000000000001</v>
      </c>
      <c r="E39" s="5">
        <v>3.12</v>
      </c>
    </row>
    <row r="40" spans="2:5" x14ac:dyDescent="0.2">
      <c r="B40" s="4">
        <v>27446</v>
      </c>
      <c r="C40" s="5">
        <v>3.105</v>
      </c>
      <c r="D40" s="5">
        <v>2.8424999999999998</v>
      </c>
      <c r="E40" s="5">
        <v>2.8424999999999998</v>
      </c>
    </row>
    <row r="41" spans="2:5" x14ac:dyDescent="0.2">
      <c r="B41" s="4">
        <v>27453</v>
      </c>
      <c r="C41" s="5">
        <v>2.85</v>
      </c>
      <c r="D41" s="5">
        <v>2.6274999999999999</v>
      </c>
      <c r="E41" s="5">
        <v>2.645</v>
      </c>
    </row>
    <row r="42" spans="2:5" x14ac:dyDescent="0.2">
      <c r="B42" s="4">
        <v>27460</v>
      </c>
      <c r="C42" s="5">
        <v>2.88</v>
      </c>
      <c r="D42" s="5">
        <v>2.5474999999999999</v>
      </c>
      <c r="E42" s="5">
        <v>2.78</v>
      </c>
    </row>
    <row r="43" spans="2:5" x14ac:dyDescent="0.2">
      <c r="B43" s="4">
        <v>27467</v>
      </c>
      <c r="C43" s="5">
        <v>2.96</v>
      </c>
      <c r="D43" s="5">
        <v>2.74</v>
      </c>
      <c r="E43" s="5">
        <v>2.81</v>
      </c>
    </row>
    <row r="44" spans="2:5" x14ac:dyDescent="0.2">
      <c r="B44" s="4">
        <v>27474</v>
      </c>
      <c r="C44" s="5">
        <v>2.9224999999999999</v>
      </c>
      <c r="D44" s="5">
        <v>2.77</v>
      </c>
      <c r="E44" s="5">
        <v>2.92</v>
      </c>
    </row>
    <row r="45" spans="2:5" x14ac:dyDescent="0.2">
      <c r="B45" s="4">
        <v>27480</v>
      </c>
      <c r="C45" s="5">
        <v>3.01</v>
      </c>
      <c r="D45" s="5">
        <v>2.8725000000000001</v>
      </c>
      <c r="E45" s="5">
        <v>2.9424999999999999</v>
      </c>
    </row>
    <row r="46" spans="2:5" x14ac:dyDescent="0.2">
      <c r="B46" s="4">
        <v>27488</v>
      </c>
      <c r="C46" s="5">
        <v>3.0274999999999999</v>
      </c>
      <c r="D46" s="5">
        <v>2.9249999999999998</v>
      </c>
      <c r="E46" s="5">
        <v>2.9674999999999998</v>
      </c>
    </row>
    <row r="47" spans="2:5" x14ac:dyDescent="0.2">
      <c r="B47" s="4">
        <v>27495</v>
      </c>
      <c r="C47" s="5">
        <v>2.9824999999999999</v>
      </c>
      <c r="D47" s="5">
        <v>2.83</v>
      </c>
      <c r="E47" s="5">
        <v>2.85</v>
      </c>
    </row>
    <row r="48" spans="2:5" x14ac:dyDescent="0.2">
      <c r="B48" s="4">
        <v>27502</v>
      </c>
      <c r="C48" s="5">
        <v>2.8675000000000002</v>
      </c>
      <c r="D48" s="5">
        <v>2.7725</v>
      </c>
      <c r="E48" s="5">
        <v>2.82</v>
      </c>
    </row>
    <row r="49" spans="2:5" x14ac:dyDescent="0.2">
      <c r="B49" s="4">
        <v>27509</v>
      </c>
      <c r="C49" s="5">
        <v>2.9449999999999998</v>
      </c>
      <c r="D49" s="5">
        <v>2.7875000000000001</v>
      </c>
      <c r="E49" s="5">
        <v>2.9350000000000001</v>
      </c>
    </row>
    <row r="50" spans="2:5" x14ac:dyDescent="0.2">
      <c r="B50" s="4">
        <v>27516</v>
      </c>
      <c r="C50" s="5">
        <v>2.9950000000000001</v>
      </c>
      <c r="D50" s="5">
        <v>2.73</v>
      </c>
      <c r="E50" s="5">
        <v>2.7725</v>
      </c>
    </row>
    <row r="51" spans="2:5" x14ac:dyDescent="0.2">
      <c r="B51" s="4">
        <v>27523</v>
      </c>
      <c r="C51" s="5">
        <v>2.7549999999999999</v>
      </c>
      <c r="D51" s="5">
        <v>2.6724999999999999</v>
      </c>
      <c r="E51" s="5">
        <v>2.7050000000000001</v>
      </c>
    </row>
    <row r="52" spans="2:5" x14ac:dyDescent="0.2">
      <c r="B52" s="4">
        <v>27530</v>
      </c>
      <c r="C52" s="5">
        <v>2.7850000000000001</v>
      </c>
      <c r="D52" s="5">
        <v>2.68</v>
      </c>
      <c r="E52" s="5">
        <v>2.6875</v>
      </c>
    </row>
    <row r="53" spans="2:5" x14ac:dyDescent="0.2">
      <c r="B53" s="4">
        <v>27537</v>
      </c>
      <c r="C53" s="5">
        <v>2.8250000000000002</v>
      </c>
      <c r="D53" s="5">
        <v>2.66</v>
      </c>
      <c r="E53" s="5">
        <v>2.74</v>
      </c>
    </row>
    <row r="54" spans="2:5" x14ac:dyDescent="0.2">
      <c r="B54" s="4">
        <v>27544</v>
      </c>
      <c r="C54" s="5">
        <v>2.71</v>
      </c>
      <c r="D54" s="5">
        <v>2.65</v>
      </c>
      <c r="E54" s="5">
        <v>2.7050000000000001</v>
      </c>
    </row>
    <row r="55" spans="2:5" x14ac:dyDescent="0.2">
      <c r="B55" s="4">
        <v>27551</v>
      </c>
      <c r="C55" s="5">
        <v>2.79</v>
      </c>
      <c r="D55" s="5">
        <v>2.6850000000000001</v>
      </c>
      <c r="E55" s="5">
        <v>2.7225000000000001</v>
      </c>
    </row>
    <row r="56" spans="2:5" x14ac:dyDescent="0.2">
      <c r="B56" s="4">
        <v>27558</v>
      </c>
      <c r="C56" s="5">
        <v>2.8</v>
      </c>
      <c r="D56" s="5">
        <v>2.7250000000000001</v>
      </c>
      <c r="E56" s="5">
        <v>2.78</v>
      </c>
    </row>
    <row r="57" spans="2:5" x14ac:dyDescent="0.2">
      <c r="B57" s="4">
        <v>27565</v>
      </c>
      <c r="C57" s="5">
        <v>2.91</v>
      </c>
      <c r="D57" s="5">
        <v>2.77</v>
      </c>
      <c r="E57" s="5">
        <v>2.9049999999999998</v>
      </c>
    </row>
    <row r="58" spans="2:5" x14ac:dyDescent="0.2">
      <c r="B58" s="4">
        <v>27572</v>
      </c>
      <c r="C58" s="5">
        <v>2.92</v>
      </c>
      <c r="D58" s="5">
        <v>2.7475000000000001</v>
      </c>
      <c r="E58" s="5">
        <v>2.76</v>
      </c>
    </row>
    <row r="59" spans="2:5" x14ac:dyDescent="0.2">
      <c r="C59" s="5"/>
      <c r="D59" s="5"/>
      <c r="E59" s="5"/>
    </row>
    <row r="60" spans="2:5" x14ac:dyDescent="0.2">
      <c r="C60" s="5"/>
      <c r="D60" s="5"/>
      <c r="E60" s="5"/>
    </row>
    <row r="61" spans="2:5" x14ac:dyDescent="0.2">
      <c r="C61" s="5"/>
      <c r="D61" s="5"/>
      <c r="E61" s="5"/>
    </row>
    <row r="62" spans="2:5" x14ac:dyDescent="0.2">
      <c r="C62" s="5"/>
      <c r="D62" s="5"/>
      <c r="E62" s="5"/>
    </row>
    <row r="63" spans="2:5" x14ac:dyDescent="0.2">
      <c r="C63" s="5"/>
      <c r="D63" s="5"/>
      <c r="E63" s="5"/>
    </row>
    <row r="64" spans="2:5" x14ac:dyDescent="0.2">
      <c r="B64" s="4">
        <v>29405</v>
      </c>
      <c r="C64" s="5">
        <v>3.36</v>
      </c>
      <c r="D64" s="5">
        <v>2.81</v>
      </c>
      <c r="E64" s="5">
        <v>3.36</v>
      </c>
    </row>
    <row r="65" spans="2:5" x14ac:dyDescent="0.2">
      <c r="B65" s="4">
        <v>29413</v>
      </c>
      <c r="C65" s="5">
        <v>3.43</v>
      </c>
      <c r="D65" s="5">
        <v>3.31</v>
      </c>
      <c r="E65" s="5">
        <v>3.41</v>
      </c>
    </row>
    <row r="66" spans="2:5" x14ac:dyDescent="0.2">
      <c r="B66" s="4">
        <v>29420</v>
      </c>
      <c r="C66" s="5">
        <v>3.5950000000000002</v>
      </c>
      <c r="D66" s="5">
        <v>3.44</v>
      </c>
      <c r="E66" s="5">
        <v>3.4849999999999999</v>
      </c>
    </row>
    <row r="67" spans="2:5" x14ac:dyDescent="0.2">
      <c r="B67" s="4">
        <v>29427</v>
      </c>
      <c r="C67" s="5">
        <v>3.585</v>
      </c>
      <c r="D67" s="5">
        <v>3.3849999999999998</v>
      </c>
      <c r="E67" s="5">
        <v>3.415</v>
      </c>
    </row>
    <row r="68" spans="2:5" x14ac:dyDescent="0.2">
      <c r="B68" s="4">
        <v>29434</v>
      </c>
      <c r="C68" s="5">
        <v>3.585</v>
      </c>
      <c r="D68" s="5">
        <v>3.395</v>
      </c>
      <c r="E68" s="5">
        <v>3.5249999999999999</v>
      </c>
    </row>
    <row r="69" spans="2:5" x14ac:dyDescent="0.2">
      <c r="B69" s="4">
        <v>29441</v>
      </c>
      <c r="C69" s="5">
        <v>3.53</v>
      </c>
      <c r="D69" s="5">
        <v>3.4350000000000001</v>
      </c>
      <c r="E69" s="5">
        <v>3.4575</v>
      </c>
    </row>
    <row r="70" spans="2:5" x14ac:dyDescent="0.2">
      <c r="B70" s="4">
        <v>29448</v>
      </c>
      <c r="C70" s="5">
        <v>3.57</v>
      </c>
      <c r="D70" s="5">
        <v>3.415</v>
      </c>
      <c r="E70" s="5">
        <v>3.44</v>
      </c>
    </row>
    <row r="71" spans="2:5" x14ac:dyDescent="0.2">
      <c r="B71" s="4">
        <v>29455</v>
      </c>
      <c r="C71" s="5">
        <v>3.5274999999999999</v>
      </c>
      <c r="D71" s="5">
        <v>3.44</v>
      </c>
      <c r="E71" s="5">
        <v>3.49</v>
      </c>
    </row>
    <row r="72" spans="2:5" x14ac:dyDescent="0.2">
      <c r="B72" s="4">
        <v>29462</v>
      </c>
      <c r="C72" s="5">
        <v>3.6850000000000001</v>
      </c>
      <c r="D72" s="5">
        <v>3.4950000000000001</v>
      </c>
      <c r="E72" s="5">
        <v>3.6749999999999998</v>
      </c>
    </row>
    <row r="73" spans="2:5" x14ac:dyDescent="0.2">
      <c r="B73" s="4">
        <v>29469</v>
      </c>
      <c r="C73" s="5">
        <v>3.73</v>
      </c>
      <c r="D73" s="5">
        <v>3.67</v>
      </c>
      <c r="E73" s="5">
        <v>3.72</v>
      </c>
    </row>
    <row r="74" spans="2:5" x14ac:dyDescent="0.2">
      <c r="B74" s="4">
        <v>29476</v>
      </c>
      <c r="C74" s="5">
        <v>3.79</v>
      </c>
      <c r="D74" s="5">
        <v>3.6425000000000001</v>
      </c>
      <c r="E74" s="5">
        <v>3.6575000000000002</v>
      </c>
    </row>
    <row r="75" spans="2:5" x14ac:dyDescent="0.2">
      <c r="B75" s="4">
        <v>29483</v>
      </c>
      <c r="C75" s="5">
        <v>3.7124999999999999</v>
      </c>
      <c r="D75" s="5">
        <v>3.625</v>
      </c>
      <c r="E75" s="5">
        <v>3.7075</v>
      </c>
    </row>
    <row r="76" spans="2:5" x14ac:dyDescent="0.2">
      <c r="B76" s="4">
        <v>29490</v>
      </c>
      <c r="C76" s="5">
        <v>3.74</v>
      </c>
      <c r="D76" s="5">
        <v>3.6150000000000002</v>
      </c>
      <c r="E76" s="5">
        <v>3.6150000000000002</v>
      </c>
    </row>
    <row r="77" spans="2:5" x14ac:dyDescent="0.2">
      <c r="B77" s="4">
        <v>29497</v>
      </c>
      <c r="C77" s="5">
        <v>3.6724999999999999</v>
      </c>
      <c r="D77" s="5">
        <v>3.58</v>
      </c>
      <c r="E77" s="5">
        <v>3.63</v>
      </c>
    </row>
    <row r="78" spans="2:5" x14ac:dyDescent="0.2">
      <c r="B78" s="4">
        <v>29504</v>
      </c>
      <c r="C78" s="5">
        <v>3.6749999999999998</v>
      </c>
      <c r="D78" s="5">
        <v>3.6425000000000001</v>
      </c>
      <c r="E78" s="5">
        <v>3.6625000000000001</v>
      </c>
    </row>
    <row r="79" spans="2:5" x14ac:dyDescent="0.2">
      <c r="B79" s="4">
        <v>29511</v>
      </c>
      <c r="C79" s="5">
        <v>3.7625000000000002</v>
      </c>
      <c r="D79" s="5">
        <v>3.6949999999999998</v>
      </c>
      <c r="E79" s="5">
        <v>3.7475000000000001</v>
      </c>
    </row>
    <row r="80" spans="2:5" x14ac:dyDescent="0.2">
      <c r="B80" s="4">
        <v>29518</v>
      </c>
      <c r="C80" s="5">
        <v>3.91</v>
      </c>
      <c r="D80" s="5">
        <v>3.7349999999999999</v>
      </c>
      <c r="E80" s="5">
        <v>3.88</v>
      </c>
    </row>
    <row r="81" spans="2:5" x14ac:dyDescent="0.2">
      <c r="B81" s="4">
        <v>29525</v>
      </c>
      <c r="C81" s="5">
        <v>3.91</v>
      </c>
      <c r="D81" s="5">
        <v>3.82</v>
      </c>
      <c r="E81" s="5">
        <v>3.8224999999999998</v>
      </c>
    </row>
    <row r="82" spans="2:5" x14ac:dyDescent="0.2">
      <c r="B82" s="4">
        <v>29532</v>
      </c>
      <c r="C82" s="5">
        <v>3.9375</v>
      </c>
      <c r="D82" s="5">
        <v>3.8250000000000002</v>
      </c>
      <c r="E82" s="5">
        <v>3.9049999999999998</v>
      </c>
    </row>
    <row r="83" spans="2:5" x14ac:dyDescent="0.2">
      <c r="B83" s="4">
        <v>29539</v>
      </c>
      <c r="C83" s="5">
        <v>4</v>
      </c>
      <c r="D83" s="5">
        <v>3.87</v>
      </c>
      <c r="E83" s="5">
        <v>3.9975000000000001</v>
      </c>
    </row>
    <row r="84" spans="2:5" x14ac:dyDescent="0.2">
      <c r="B84" s="4">
        <v>29546</v>
      </c>
      <c r="C84" s="5">
        <v>4.12</v>
      </c>
      <c r="D84" s="5">
        <v>3.9750000000000001</v>
      </c>
      <c r="E84" s="5">
        <v>4.1074999999999999</v>
      </c>
    </row>
    <row r="85" spans="2:5" x14ac:dyDescent="0.2">
      <c r="B85" s="4">
        <v>29553</v>
      </c>
      <c r="C85" s="5">
        <v>4.1924999999999999</v>
      </c>
      <c r="D85" s="5">
        <v>4.01</v>
      </c>
      <c r="E85" s="5">
        <v>4.1675000000000004</v>
      </c>
    </row>
    <row r="86" spans="2:5" x14ac:dyDescent="0.2">
      <c r="B86" s="4">
        <v>29560</v>
      </c>
      <c r="C86" s="5">
        <v>4.18</v>
      </c>
      <c r="D86" s="5">
        <v>3.9125000000000001</v>
      </c>
      <c r="E86" s="5">
        <v>3.95</v>
      </c>
    </row>
    <row r="87" spans="2:5" x14ac:dyDescent="0.2">
      <c r="B87" s="4">
        <v>29567</v>
      </c>
      <c r="C87" s="5">
        <v>3.9750000000000001</v>
      </c>
      <c r="D87" s="5">
        <v>3.5425</v>
      </c>
      <c r="E87" s="5">
        <v>3.6949999999999998</v>
      </c>
    </row>
    <row r="88" spans="2:5" x14ac:dyDescent="0.2">
      <c r="B88" s="4">
        <v>29574</v>
      </c>
      <c r="C88" s="5">
        <v>3.855</v>
      </c>
      <c r="D88" s="5">
        <v>3.75</v>
      </c>
      <c r="E88" s="5">
        <v>3.8149999999999999</v>
      </c>
    </row>
    <row r="89" spans="2:5" x14ac:dyDescent="0.2">
      <c r="B89" s="4">
        <v>29579</v>
      </c>
      <c r="C89" s="5">
        <v>3.875</v>
      </c>
      <c r="D89" s="5">
        <v>3.8050000000000002</v>
      </c>
      <c r="E89" s="5">
        <v>3.8250000000000002</v>
      </c>
    </row>
    <row r="90" spans="2:5" x14ac:dyDescent="0.2">
      <c r="B90" s="4">
        <v>29588</v>
      </c>
      <c r="C90" s="5">
        <v>3.93</v>
      </c>
      <c r="D90" s="5">
        <v>3.75</v>
      </c>
      <c r="E90" s="5">
        <v>3.9</v>
      </c>
    </row>
    <row r="91" spans="2:5" x14ac:dyDescent="0.2">
      <c r="B91" s="4">
        <v>29595</v>
      </c>
      <c r="C91" s="5">
        <v>3.94</v>
      </c>
      <c r="D91" s="5">
        <v>3.79</v>
      </c>
      <c r="E91" s="5">
        <v>3.8125</v>
      </c>
    </row>
    <row r="92" spans="2:5" x14ac:dyDescent="0.2">
      <c r="B92" s="4">
        <v>29602</v>
      </c>
      <c r="C92" s="5">
        <v>3.89</v>
      </c>
      <c r="D92" s="5">
        <v>3.71</v>
      </c>
      <c r="E92" s="5">
        <v>3.8849999999999998</v>
      </c>
    </row>
    <row r="93" spans="2:5" x14ac:dyDescent="0.2">
      <c r="B93" s="4">
        <v>29609</v>
      </c>
      <c r="C93" s="5">
        <v>3.8975</v>
      </c>
      <c r="D93" s="5">
        <v>3.7349999999999999</v>
      </c>
      <c r="E93" s="5">
        <v>3.7374999999999998</v>
      </c>
    </row>
    <row r="94" spans="2:5" x14ac:dyDescent="0.2">
      <c r="B94" s="4">
        <v>29616</v>
      </c>
      <c r="C94" s="5">
        <v>3.8275000000000001</v>
      </c>
      <c r="D94" s="5">
        <v>3.6825000000000001</v>
      </c>
      <c r="E94" s="5">
        <v>3.7174999999999998</v>
      </c>
    </row>
    <row r="95" spans="2:5" x14ac:dyDescent="0.2">
      <c r="B95" s="4">
        <v>29623</v>
      </c>
      <c r="C95" s="5">
        <v>3.8574999999999999</v>
      </c>
      <c r="D95" s="5">
        <v>3.7124999999999999</v>
      </c>
      <c r="E95" s="5">
        <v>3.8450000000000002</v>
      </c>
    </row>
    <row r="96" spans="2:5" x14ac:dyDescent="0.2">
      <c r="B96" s="4">
        <v>29630</v>
      </c>
      <c r="C96" s="5">
        <v>3.8250000000000002</v>
      </c>
      <c r="D96" s="5">
        <v>3.7349999999999999</v>
      </c>
      <c r="E96" s="5">
        <v>3.8224999999999998</v>
      </c>
    </row>
    <row r="97" spans="2:5" x14ac:dyDescent="0.2">
      <c r="B97" s="4">
        <v>29637</v>
      </c>
      <c r="C97" s="5">
        <v>3.8650000000000002</v>
      </c>
      <c r="D97" s="5">
        <v>3.7925</v>
      </c>
      <c r="E97" s="5">
        <v>3.8275000000000001</v>
      </c>
    </row>
    <row r="98" spans="2:5" x14ac:dyDescent="0.2">
      <c r="B98" s="4">
        <v>29644</v>
      </c>
      <c r="C98" s="5">
        <v>3.83</v>
      </c>
      <c r="D98" s="5">
        <v>3.7524999999999999</v>
      </c>
      <c r="E98" s="5">
        <v>3.7549999999999999</v>
      </c>
    </row>
    <row r="99" spans="2:5" x14ac:dyDescent="0.2">
      <c r="B99" s="4">
        <v>29651</v>
      </c>
      <c r="C99" s="5">
        <v>3.7250000000000001</v>
      </c>
      <c r="D99" s="5">
        <v>3.6</v>
      </c>
      <c r="E99" s="5">
        <v>3.6225000000000001</v>
      </c>
    </row>
    <row r="100" spans="2:5" x14ac:dyDescent="0.2">
      <c r="B100" s="4">
        <v>29658</v>
      </c>
      <c r="C100" s="5">
        <v>3.6850000000000001</v>
      </c>
      <c r="D100" s="5">
        <v>3.5750000000000002</v>
      </c>
      <c r="E100" s="5">
        <v>3.6625000000000001</v>
      </c>
    </row>
    <row r="101" spans="2:5" x14ac:dyDescent="0.2">
      <c r="B101" s="4">
        <v>29665</v>
      </c>
      <c r="C101" s="5">
        <v>3.7450000000000001</v>
      </c>
      <c r="D101" s="5">
        <v>3.6349999999999998</v>
      </c>
      <c r="E101" s="5">
        <v>3.6775000000000002</v>
      </c>
    </row>
    <row r="102" spans="2:5" x14ac:dyDescent="0.2">
      <c r="B102" s="4">
        <v>29672</v>
      </c>
      <c r="C102" s="5">
        <v>3.7774999999999999</v>
      </c>
      <c r="D102" s="5">
        <v>3.67</v>
      </c>
      <c r="E102" s="5">
        <v>3.6974999999999998</v>
      </c>
    </row>
    <row r="103" spans="2:5" x14ac:dyDescent="0.2">
      <c r="B103" s="4">
        <v>29679</v>
      </c>
      <c r="C103" s="5">
        <v>3.7549999999999999</v>
      </c>
      <c r="D103" s="5">
        <v>3.65</v>
      </c>
      <c r="E103" s="5">
        <v>3.7075</v>
      </c>
    </row>
    <row r="104" spans="2:5" x14ac:dyDescent="0.2">
      <c r="B104" s="4">
        <v>29686</v>
      </c>
      <c r="C104" s="5">
        <v>3.835</v>
      </c>
      <c r="D104" s="5">
        <v>3.6949999999999998</v>
      </c>
      <c r="E104" s="5">
        <v>3.7749999999999999</v>
      </c>
    </row>
    <row r="105" spans="2:5" x14ac:dyDescent="0.2">
      <c r="B105" s="4">
        <v>29692</v>
      </c>
      <c r="C105" s="5">
        <v>3.77</v>
      </c>
      <c r="D105" s="5">
        <v>3.7149999999999999</v>
      </c>
      <c r="E105" s="5">
        <v>3.7650000000000001</v>
      </c>
    </row>
    <row r="106" spans="2:5" x14ac:dyDescent="0.2">
      <c r="B106" s="4">
        <v>29700</v>
      </c>
      <c r="C106" s="5">
        <v>3.81</v>
      </c>
      <c r="D106" s="5">
        <v>3.7</v>
      </c>
      <c r="E106" s="5">
        <v>3.7149999999999999</v>
      </c>
    </row>
    <row r="107" spans="2:5" x14ac:dyDescent="0.2">
      <c r="B107" s="4">
        <v>29707</v>
      </c>
      <c r="C107" s="5">
        <v>3.7374999999999998</v>
      </c>
      <c r="D107" s="5">
        <v>3.62</v>
      </c>
      <c r="E107" s="5">
        <v>3.6875</v>
      </c>
    </row>
    <row r="108" spans="2:5" x14ac:dyDescent="0.2">
      <c r="B108" s="4">
        <v>29714</v>
      </c>
      <c r="C108" s="5">
        <v>3.665</v>
      </c>
      <c r="D108" s="5">
        <v>3.605</v>
      </c>
      <c r="E108" s="5">
        <v>3.6375000000000002</v>
      </c>
    </row>
    <row r="109" spans="2:5" x14ac:dyDescent="0.2">
      <c r="B109" s="4">
        <v>29721</v>
      </c>
      <c r="C109" s="5">
        <v>3.645</v>
      </c>
      <c r="D109" s="5">
        <v>3.4925000000000002</v>
      </c>
      <c r="E109" s="5">
        <v>3.5325000000000002</v>
      </c>
    </row>
    <row r="110" spans="2:5" x14ac:dyDescent="0.2">
      <c r="B110" s="4">
        <v>29728</v>
      </c>
      <c r="C110" s="5">
        <v>3.5750000000000002</v>
      </c>
      <c r="D110" s="5">
        <v>3.45</v>
      </c>
      <c r="E110" s="5">
        <v>3.45</v>
      </c>
    </row>
    <row r="111" spans="2:5" x14ac:dyDescent="0.2">
      <c r="B111" s="4">
        <v>29735</v>
      </c>
      <c r="C111" s="5">
        <v>3.52</v>
      </c>
      <c r="D111" s="5">
        <v>3.42</v>
      </c>
      <c r="E111" s="5">
        <v>3.5175000000000001</v>
      </c>
    </row>
    <row r="112" spans="2:5" x14ac:dyDescent="0.2">
      <c r="B112" s="4">
        <v>29742</v>
      </c>
      <c r="C112" s="5">
        <v>3.54</v>
      </c>
      <c r="D112" s="5">
        <v>3.3824999999999998</v>
      </c>
      <c r="E112" s="5">
        <v>3.3975</v>
      </c>
    </row>
    <row r="113" spans="2:5" x14ac:dyDescent="0.2">
      <c r="B113" s="4">
        <v>29749</v>
      </c>
      <c r="C113" s="5">
        <v>3.5049999999999999</v>
      </c>
      <c r="D113" s="5">
        <v>3.4</v>
      </c>
      <c r="E113" s="5">
        <v>3.4750000000000001</v>
      </c>
    </row>
    <row r="114" spans="2:5" x14ac:dyDescent="0.2">
      <c r="B114" s="4">
        <v>29756</v>
      </c>
      <c r="C114" s="5">
        <v>3.5249999999999999</v>
      </c>
      <c r="D114" s="5">
        <v>3.4224999999999999</v>
      </c>
      <c r="E114" s="5">
        <v>3.4325000000000001</v>
      </c>
    </row>
    <row r="115" spans="2:5" x14ac:dyDescent="0.2">
      <c r="B115" s="4">
        <v>29763</v>
      </c>
      <c r="C115" s="5">
        <v>3.46</v>
      </c>
      <c r="D115" s="5">
        <v>3.2749999999999999</v>
      </c>
      <c r="E115" s="5">
        <v>3.2774999999999999</v>
      </c>
    </row>
    <row r="116" spans="2:5" x14ac:dyDescent="0.2">
      <c r="C116" s="5"/>
      <c r="D116" s="5"/>
      <c r="E116" s="5"/>
    </row>
    <row r="117" spans="2:5" x14ac:dyDescent="0.2">
      <c r="C117" s="5"/>
      <c r="D117" s="5"/>
      <c r="E117" s="5"/>
    </row>
    <row r="118" spans="2:5" x14ac:dyDescent="0.2">
      <c r="C118" s="5"/>
      <c r="D118" s="5"/>
      <c r="E118" s="5"/>
    </row>
    <row r="119" spans="2:5" x14ac:dyDescent="0.2">
      <c r="C119" s="5"/>
      <c r="D119" s="5"/>
      <c r="E119" s="5"/>
    </row>
    <row r="120" spans="2:5" x14ac:dyDescent="0.2">
      <c r="C120" s="5"/>
      <c r="D120" s="5"/>
      <c r="E120" s="5"/>
    </row>
    <row r="121" spans="2:5" x14ac:dyDescent="0.2">
      <c r="B121" s="4">
        <v>30498</v>
      </c>
      <c r="C121" s="5">
        <v>3.2050000000000001</v>
      </c>
      <c r="D121" s="5">
        <v>2.91</v>
      </c>
      <c r="E121" s="5">
        <v>2.91</v>
      </c>
    </row>
    <row r="122" spans="2:5" x14ac:dyDescent="0.2">
      <c r="B122" s="4">
        <v>30505</v>
      </c>
      <c r="C122" s="5">
        <v>2.98</v>
      </c>
      <c r="D122" s="5">
        <v>2.8824999999999998</v>
      </c>
      <c r="E122" s="5">
        <v>2.9449999999999998</v>
      </c>
    </row>
    <row r="123" spans="2:5" x14ac:dyDescent="0.2">
      <c r="B123" s="4">
        <v>30512</v>
      </c>
      <c r="C123" s="5">
        <v>3.15</v>
      </c>
      <c r="D123" s="5">
        <v>3</v>
      </c>
      <c r="E123" s="5">
        <v>3.14</v>
      </c>
    </row>
    <row r="124" spans="2:5" x14ac:dyDescent="0.2">
      <c r="B124" s="4">
        <v>30519</v>
      </c>
      <c r="C124" s="5">
        <v>3.4925000000000002</v>
      </c>
      <c r="D124" s="5">
        <v>3.1875</v>
      </c>
      <c r="E124" s="5">
        <v>3.4824999999999999</v>
      </c>
    </row>
    <row r="125" spans="2:5" x14ac:dyDescent="0.2">
      <c r="B125" s="4">
        <v>30526</v>
      </c>
      <c r="C125" s="5">
        <v>3.4775</v>
      </c>
      <c r="D125" s="5">
        <v>3.3250000000000002</v>
      </c>
      <c r="E125" s="5">
        <v>3.4474999999999998</v>
      </c>
    </row>
    <row r="126" spans="2:5" x14ac:dyDescent="0.2">
      <c r="B126" s="4">
        <v>30533</v>
      </c>
      <c r="C126" s="5">
        <v>3.6</v>
      </c>
      <c r="D126" s="5">
        <v>3.4375</v>
      </c>
      <c r="E126" s="5">
        <v>3.5674999999999999</v>
      </c>
    </row>
    <row r="127" spans="2:5" x14ac:dyDescent="0.2">
      <c r="B127" s="4">
        <v>30540</v>
      </c>
      <c r="C127" s="5">
        <v>3.69</v>
      </c>
      <c r="D127" s="5">
        <v>3.5049999999999999</v>
      </c>
      <c r="E127" s="5">
        <v>3.645</v>
      </c>
    </row>
    <row r="128" spans="2:5" x14ac:dyDescent="0.2">
      <c r="B128" s="4">
        <v>30547</v>
      </c>
      <c r="C128" s="5">
        <v>3.8450000000000002</v>
      </c>
      <c r="D128" s="5">
        <v>3.5649999999999999</v>
      </c>
      <c r="E128" s="5">
        <v>3.665</v>
      </c>
    </row>
    <row r="129" spans="2:5" x14ac:dyDescent="0.2">
      <c r="B129" s="4">
        <v>30554</v>
      </c>
      <c r="C129" s="5">
        <v>3.88</v>
      </c>
      <c r="D129" s="5">
        <v>3.73</v>
      </c>
      <c r="E129" s="5">
        <v>3.8174999999999999</v>
      </c>
    </row>
    <row r="130" spans="2:5" x14ac:dyDescent="0.2">
      <c r="B130" s="4">
        <v>30561</v>
      </c>
      <c r="C130" s="5">
        <v>3.8174999999999999</v>
      </c>
      <c r="D130" s="5">
        <v>3.65</v>
      </c>
      <c r="E130" s="5">
        <v>3.7275</v>
      </c>
    </row>
    <row r="131" spans="2:5" x14ac:dyDescent="0.2">
      <c r="B131" s="4">
        <v>30568</v>
      </c>
      <c r="C131" s="5">
        <v>3.8174999999999999</v>
      </c>
      <c r="D131" s="5">
        <v>3.7374999999999998</v>
      </c>
      <c r="E131" s="5">
        <v>3.7925</v>
      </c>
    </row>
    <row r="132" spans="2:5" x14ac:dyDescent="0.2">
      <c r="B132" s="4">
        <v>30575</v>
      </c>
      <c r="C132" s="5">
        <v>3.85</v>
      </c>
      <c r="D132" s="5">
        <v>3.5649999999999999</v>
      </c>
      <c r="E132" s="5">
        <v>3.645</v>
      </c>
    </row>
    <row r="133" spans="2:5" x14ac:dyDescent="0.2">
      <c r="B133" s="4">
        <v>30582</v>
      </c>
      <c r="C133" s="5">
        <v>3.7875000000000001</v>
      </c>
      <c r="D133" s="5">
        <v>3.6124999999999998</v>
      </c>
      <c r="E133" s="5">
        <v>3.6175000000000002</v>
      </c>
    </row>
    <row r="134" spans="2:5" x14ac:dyDescent="0.2">
      <c r="B134" s="4">
        <v>30589</v>
      </c>
      <c r="C134" s="5">
        <v>3.6349999999999998</v>
      </c>
      <c r="D134" s="5">
        <v>3.44</v>
      </c>
      <c r="E134" s="5">
        <v>3.5750000000000002</v>
      </c>
    </row>
    <row r="135" spans="2:5" x14ac:dyDescent="0.2">
      <c r="B135" s="4">
        <v>30596</v>
      </c>
      <c r="C135" s="5">
        <v>3.5874999999999999</v>
      </c>
      <c r="D135" s="5">
        <v>3.47</v>
      </c>
      <c r="E135" s="5">
        <v>3.5175000000000001</v>
      </c>
    </row>
    <row r="136" spans="2:5" x14ac:dyDescent="0.2">
      <c r="B136" s="4">
        <v>30603</v>
      </c>
      <c r="C136" s="5">
        <v>3.53</v>
      </c>
      <c r="D136" s="5">
        <v>3.4649999999999999</v>
      </c>
      <c r="E136" s="5">
        <v>3.4925000000000002</v>
      </c>
    </row>
    <row r="137" spans="2:5" x14ac:dyDescent="0.2">
      <c r="B137" s="4">
        <v>30610</v>
      </c>
      <c r="C137" s="5">
        <v>3.5150000000000001</v>
      </c>
      <c r="D137" s="5">
        <v>3.36</v>
      </c>
      <c r="E137" s="5">
        <v>3.395</v>
      </c>
    </row>
    <row r="138" spans="2:5" x14ac:dyDescent="0.2">
      <c r="B138" s="4">
        <v>30617</v>
      </c>
      <c r="C138" s="5">
        <v>3.45</v>
      </c>
      <c r="D138" s="5">
        <v>3.33</v>
      </c>
      <c r="E138" s="5">
        <v>3.37</v>
      </c>
    </row>
    <row r="139" spans="2:5" x14ac:dyDescent="0.2">
      <c r="B139" s="4">
        <v>30624</v>
      </c>
      <c r="C139" s="5">
        <v>3.4849999999999999</v>
      </c>
      <c r="D139" s="5">
        <v>3.3574999999999999</v>
      </c>
      <c r="E139" s="5">
        <v>3.4725000000000001</v>
      </c>
    </row>
    <row r="140" spans="2:5" x14ac:dyDescent="0.2">
      <c r="B140" s="4">
        <v>30631</v>
      </c>
      <c r="C140" s="5">
        <v>3.58</v>
      </c>
      <c r="D140" s="5">
        <v>3.4674999999999998</v>
      </c>
      <c r="E140" s="5">
        <v>3.5074999999999998</v>
      </c>
    </row>
    <row r="141" spans="2:5" x14ac:dyDescent="0.2">
      <c r="B141" s="4">
        <v>30638</v>
      </c>
      <c r="C141" s="5">
        <v>3.5249999999999999</v>
      </c>
      <c r="D141" s="5">
        <v>3.3975</v>
      </c>
      <c r="E141" s="5">
        <v>3.4125000000000001</v>
      </c>
    </row>
    <row r="142" spans="2:5" x14ac:dyDescent="0.2">
      <c r="B142" s="4">
        <v>30645</v>
      </c>
      <c r="C142" s="5">
        <v>3.41</v>
      </c>
      <c r="D142" s="5">
        <v>3.34</v>
      </c>
      <c r="E142" s="5">
        <v>3.3975</v>
      </c>
    </row>
    <row r="143" spans="2:5" x14ac:dyDescent="0.2">
      <c r="B143" s="4">
        <v>30652</v>
      </c>
      <c r="C143" s="5">
        <v>3.45</v>
      </c>
      <c r="D143" s="5">
        <v>3.355</v>
      </c>
      <c r="E143" s="5">
        <v>3.3624999999999998</v>
      </c>
    </row>
    <row r="144" spans="2:5" x14ac:dyDescent="0.2">
      <c r="B144" s="4">
        <v>30659</v>
      </c>
      <c r="C144" s="5">
        <v>3.355</v>
      </c>
      <c r="D144" s="5">
        <v>3.2749999999999999</v>
      </c>
      <c r="E144" s="5">
        <v>3.33</v>
      </c>
    </row>
    <row r="145" spans="2:5" x14ac:dyDescent="0.2">
      <c r="B145" s="4">
        <v>30666</v>
      </c>
      <c r="C145" s="5">
        <v>3.36</v>
      </c>
      <c r="D145" s="5">
        <v>3.3075000000000001</v>
      </c>
      <c r="E145" s="5">
        <v>3.3374999999999999</v>
      </c>
    </row>
    <row r="146" spans="2:5" x14ac:dyDescent="0.2">
      <c r="B146" s="4">
        <v>30673</v>
      </c>
      <c r="C146" s="5">
        <v>3.43</v>
      </c>
      <c r="D146" s="5">
        <v>3.35</v>
      </c>
      <c r="E146" s="5">
        <v>3.4249999999999998</v>
      </c>
    </row>
    <row r="147" spans="2:5" x14ac:dyDescent="0.2">
      <c r="B147" s="4">
        <v>30680</v>
      </c>
      <c r="C147" s="5">
        <v>3.4474999999999998</v>
      </c>
      <c r="D147" s="5">
        <v>3.395</v>
      </c>
      <c r="E147" s="5">
        <v>3.4049999999999998</v>
      </c>
    </row>
    <row r="148" spans="2:5" x14ac:dyDescent="0.2">
      <c r="B148" s="4">
        <v>30687</v>
      </c>
      <c r="C148" s="5">
        <v>3.46</v>
      </c>
      <c r="D148" s="5">
        <v>3.32</v>
      </c>
      <c r="E148" s="5">
        <v>3.3475000000000001</v>
      </c>
    </row>
    <row r="149" spans="2:5" x14ac:dyDescent="0.2">
      <c r="B149" s="4">
        <v>30694</v>
      </c>
      <c r="C149" s="5">
        <v>3.39</v>
      </c>
      <c r="D149" s="5">
        <v>3.31</v>
      </c>
      <c r="E149" s="5">
        <v>3.37</v>
      </c>
    </row>
    <row r="150" spans="2:5" x14ac:dyDescent="0.2">
      <c r="B150" s="4">
        <v>30701</v>
      </c>
      <c r="C150" s="5">
        <v>3.3250000000000002</v>
      </c>
      <c r="D150" s="5">
        <v>3.2574999999999998</v>
      </c>
      <c r="E150" s="5">
        <v>3.26</v>
      </c>
    </row>
    <row r="151" spans="2:5" x14ac:dyDescent="0.2">
      <c r="B151" s="4">
        <v>30708</v>
      </c>
      <c r="C151" s="5">
        <v>3.3849999999999998</v>
      </c>
      <c r="D151" s="5">
        <v>3.2524999999999999</v>
      </c>
      <c r="E151" s="5">
        <v>3.3224999999999998</v>
      </c>
    </row>
    <row r="152" spans="2:5" x14ac:dyDescent="0.2">
      <c r="B152" s="4">
        <v>30715</v>
      </c>
      <c r="C152" s="5">
        <v>3.375</v>
      </c>
      <c r="D152" s="5">
        <v>3.3</v>
      </c>
      <c r="E152" s="5">
        <v>3.35</v>
      </c>
    </row>
    <row r="153" spans="2:5" x14ac:dyDescent="0.2">
      <c r="B153" s="4">
        <v>30722</v>
      </c>
      <c r="C153" s="5">
        <v>3.3525</v>
      </c>
      <c r="D153" s="5">
        <v>3.2949999999999999</v>
      </c>
      <c r="E153" s="5">
        <v>3.2949999999999999</v>
      </c>
    </row>
    <row r="154" spans="2:5" x14ac:dyDescent="0.2">
      <c r="B154" s="4">
        <v>30729</v>
      </c>
      <c r="C154" s="5">
        <v>3.2825000000000002</v>
      </c>
      <c r="D154" s="5">
        <v>3.22</v>
      </c>
      <c r="E154" s="5">
        <v>3.2349999999999999</v>
      </c>
    </row>
    <row r="155" spans="2:5" x14ac:dyDescent="0.2">
      <c r="B155" s="4">
        <v>30736</v>
      </c>
      <c r="C155" s="5">
        <v>3.2825000000000002</v>
      </c>
      <c r="D155" s="5">
        <v>3.2025000000000001</v>
      </c>
      <c r="E155" s="5">
        <v>3.2650000000000001</v>
      </c>
    </row>
    <row r="156" spans="2:5" x14ac:dyDescent="0.2">
      <c r="B156" s="4">
        <v>30743</v>
      </c>
      <c r="C156" s="5">
        <v>3.355</v>
      </c>
      <c r="D156" s="5">
        <v>3.2450000000000001</v>
      </c>
      <c r="E156" s="5">
        <v>3.35</v>
      </c>
    </row>
    <row r="157" spans="2:5" x14ac:dyDescent="0.2">
      <c r="B157" s="4">
        <v>30750</v>
      </c>
      <c r="C157" s="5">
        <v>3.4325000000000001</v>
      </c>
      <c r="D157" s="5">
        <v>3.3424999999999998</v>
      </c>
      <c r="E157" s="5">
        <v>3.415</v>
      </c>
    </row>
    <row r="158" spans="2:5" x14ac:dyDescent="0.2">
      <c r="B158" s="4">
        <v>30757</v>
      </c>
      <c r="C158" s="5">
        <v>3.4649999999999999</v>
      </c>
      <c r="D158" s="5">
        <v>3.395</v>
      </c>
      <c r="E158" s="5">
        <v>3.45</v>
      </c>
    </row>
    <row r="159" spans="2:5" x14ac:dyDescent="0.2">
      <c r="B159" s="4">
        <v>30764</v>
      </c>
      <c r="C159" s="5">
        <v>3.5</v>
      </c>
      <c r="D159" s="5">
        <v>3.4224999999999999</v>
      </c>
      <c r="E159" s="5">
        <v>3.4874999999999998</v>
      </c>
    </row>
    <row r="160" spans="2:5" x14ac:dyDescent="0.2">
      <c r="B160" s="4">
        <v>30771</v>
      </c>
      <c r="C160" s="5">
        <v>3.5225</v>
      </c>
      <c r="D160" s="5">
        <v>3.4525000000000001</v>
      </c>
      <c r="E160" s="5">
        <v>3.4849999999999999</v>
      </c>
    </row>
    <row r="161" spans="2:5" x14ac:dyDescent="0.2">
      <c r="B161" s="4">
        <v>30778</v>
      </c>
      <c r="C161" s="5">
        <v>3.58</v>
      </c>
      <c r="D161" s="5">
        <v>3.4874999999999998</v>
      </c>
      <c r="E161" s="5">
        <v>3.5449999999999999</v>
      </c>
    </row>
    <row r="162" spans="2:5" x14ac:dyDescent="0.2">
      <c r="B162" s="4">
        <v>30785</v>
      </c>
      <c r="C162" s="5">
        <v>3.5750000000000002</v>
      </c>
      <c r="D162" s="5">
        <v>3.4925000000000002</v>
      </c>
      <c r="E162" s="5">
        <v>3.5175000000000001</v>
      </c>
    </row>
    <row r="163" spans="2:5" x14ac:dyDescent="0.2">
      <c r="B163" s="4">
        <v>30791</v>
      </c>
      <c r="C163" s="5">
        <v>3.5674999999999999</v>
      </c>
      <c r="D163" s="5">
        <v>3.4849999999999999</v>
      </c>
      <c r="E163" s="5">
        <v>3.5649999999999999</v>
      </c>
    </row>
    <row r="164" spans="2:5" x14ac:dyDescent="0.2">
      <c r="B164" s="4">
        <v>30799</v>
      </c>
      <c r="C164" s="5">
        <v>3.6124999999999998</v>
      </c>
      <c r="D164" s="5">
        <v>3.41</v>
      </c>
      <c r="E164" s="5">
        <v>3.4449999999999998</v>
      </c>
    </row>
    <row r="165" spans="2:5" x14ac:dyDescent="0.2">
      <c r="B165" s="4">
        <v>30806</v>
      </c>
      <c r="C165" s="5">
        <v>3.49</v>
      </c>
      <c r="D165" s="5">
        <v>3.39</v>
      </c>
      <c r="E165" s="5">
        <v>3.4674999999999998</v>
      </c>
    </row>
    <row r="166" spans="2:5" x14ac:dyDescent="0.2">
      <c r="B166" s="4">
        <v>30813</v>
      </c>
      <c r="C166" s="5">
        <v>3.5150000000000001</v>
      </c>
      <c r="D166" s="5">
        <v>3.44</v>
      </c>
      <c r="E166" s="5">
        <v>3.4449999999999998</v>
      </c>
    </row>
    <row r="167" spans="2:5" x14ac:dyDescent="0.2">
      <c r="B167" s="4">
        <v>30820</v>
      </c>
      <c r="C167" s="5">
        <v>3.51</v>
      </c>
      <c r="D167" s="5">
        <v>3.42</v>
      </c>
      <c r="E167" s="5">
        <v>3.5</v>
      </c>
    </row>
    <row r="168" spans="2:5" x14ac:dyDescent="0.2">
      <c r="B168" s="4">
        <v>30827</v>
      </c>
      <c r="C168" s="5">
        <v>3.57</v>
      </c>
      <c r="D168" s="5">
        <v>3.4975000000000001</v>
      </c>
      <c r="E168" s="5">
        <v>3.53</v>
      </c>
    </row>
    <row r="169" spans="2:5" x14ac:dyDescent="0.2">
      <c r="B169" s="4">
        <v>30834</v>
      </c>
      <c r="C169" s="5">
        <v>3.5425</v>
      </c>
      <c r="D169" s="5">
        <v>3.4824999999999999</v>
      </c>
      <c r="E169" s="5">
        <v>3.4849999999999999</v>
      </c>
    </row>
    <row r="170" spans="2:5" x14ac:dyDescent="0.2">
      <c r="B170" s="4">
        <v>30841</v>
      </c>
      <c r="C170" s="5">
        <v>3.5024999999999999</v>
      </c>
      <c r="D170" s="5">
        <v>3.45</v>
      </c>
      <c r="E170" s="5">
        <v>3.47</v>
      </c>
    </row>
    <row r="171" spans="2:5" x14ac:dyDescent="0.2">
      <c r="B171" s="4">
        <v>30848</v>
      </c>
      <c r="C171" s="5">
        <v>3.4874999999999998</v>
      </c>
      <c r="D171" s="5">
        <v>3.44</v>
      </c>
      <c r="E171" s="5">
        <v>3.4725000000000001</v>
      </c>
    </row>
    <row r="172" spans="2:5" x14ac:dyDescent="0.2">
      <c r="B172" s="4">
        <v>30855</v>
      </c>
      <c r="C172" s="5">
        <v>3.55</v>
      </c>
      <c r="D172" s="5">
        <v>3.46</v>
      </c>
      <c r="E172" s="5">
        <v>3.5325000000000002</v>
      </c>
    </row>
    <row r="173" spans="2:5" x14ac:dyDescent="0.2">
      <c r="B173" s="4">
        <v>30862</v>
      </c>
      <c r="C173" s="5">
        <v>3.5550000000000002</v>
      </c>
      <c r="D173" s="5">
        <v>3.47</v>
      </c>
      <c r="E173" s="5">
        <v>3.5225</v>
      </c>
    </row>
    <row r="174" spans="2:5" x14ac:dyDescent="0.2">
      <c r="C174" s="5"/>
      <c r="D174" s="5"/>
      <c r="E174" s="5"/>
    </row>
    <row r="175" spans="2:5" x14ac:dyDescent="0.2">
      <c r="C175" s="5"/>
      <c r="D175" s="5"/>
      <c r="E175" s="5"/>
    </row>
    <row r="176" spans="2:5" x14ac:dyDescent="0.2">
      <c r="C176" s="5"/>
      <c r="D176" s="5"/>
      <c r="E176" s="5"/>
    </row>
    <row r="177" spans="2:5" x14ac:dyDescent="0.2">
      <c r="C177" s="5"/>
      <c r="D177" s="5"/>
      <c r="E177" s="5"/>
    </row>
    <row r="178" spans="2:5" x14ac:dyDescent="0.2">
      <c r="C178" s="5"/>
      <c r="D178" s="5"/>
      <c r="E178" s="5"/>
    </row>
    <row r="179" spans="2:5" x14ac:dyDescent="0.2">
      <c r="B179" s="4">
        <v>32325</v>
      </c>
      <c r="C179" s="5">
        <v>3.53</v>
      </c>
      <c r="D179" s="5">
        <v>3.06</v>
      </c>
      <c r="E179" s="5">
        <v>3.4874999999999998</v>
      </c>
    </row>
    <row r="180" spans="2:5" x14ac:dyDescent="0.2">
      <c r="B180" s="4">
        <v>32332</v>
      </c>
      <c r="C180" s="5">
        <v>3.6</v>
      </c>
      <c r="D180" s="5">
        <v>3.2250000000000001</v>
      </c>
      <c r="E180" s="5">
        <v>3.2275</v>
      </c>
    </row>
    <row r="181" spans="2:5" x14ac:dyDescent="0.2">
      <c r="B181" s="4">
        <v>32339</v>
      </c>
      <c r="C181" s="5">
        <v>3.41</v>
      </c>
      <c r="D181" s="5">
        <v>3.06</v>
      </c>
      <c r="E181" s="5">
        <v>3.3450000000000002</v>
      </c>
    </row>
    <row r="182" spans="2:5" x14ac:dyDescent="0.2">
      <c r="B182" s="4">
        <v>32346</v>
      </c>
      <c r="C182" s="5">
        <v>3.23</v>
      </c>
      <c r="D182" s="5">
        <v>2.99</v>
      </c>
      <c r="E182" s="5">
        <v>3.1825000000000001</v>
      </c>
    </row>
    <row r="183" spans="2:5" x14ac:dyDescent="0.2">
      <c r="B183" s="4">
        <v>32353</v>
      </c>
      <c r="C183" s="5">
        <v>3.16</v>
      </c>
      <c r="D183" s="5">
        <v>2.8</v>
      </c>
      <c r="E183" s="5">
        <v>2.9024999999999999</v>
      </c>
    </row>
    <row r="184" spans="2:5" x14ac:dyDescent="0.2">
      <c r="B184" s="4">
        <v>32360</v>
      </c>
      <c r="C184" s="5">
        <v>3.16</v>
      </c>
      <c r="D184" s="5">
        <v>3.02</v>
      </c>
      <c r="E184" s="5">
        <v>3.1225000000000001</v>
      </c>
    </row>
    <row r="185" spans="2:5" x14ac:dyDescent="0.2">
      <c r="B185" s="4">
        <v>32367</v>
      </c>
      <c r="C185" s="5">
        <v>3.125</v>
      </c>
      <c r="D185" s="5">
        <v>2.9350000000000001</v>
      </c>
      <c r="E185" s="5">
        <v>2.9375</v>
      </c>
    </row>
    <row r="186" spans="2:5" x14ac:dyDescent="0.2">
      <c r="B186" s="4">
        <v>32374</v>
      </c>
      <c r="C186" s="5">
        <v>3.0724999999999998</v>
      </c>
      <c r="D186" s="5">
        <v>2.89</v>
      </c>
      <c r="E186" s="5">
        <v>2.9525000000000001</v>
      </c>
    </row>
    <row r="187" spans="2:5" x14ac:dyDescent="0.2">
      <c r="B187" s="4">
        <v>32381</v>
      </c>
      <c r="C187" s="5">
        <v>2.9550000000000001</v>
      </c>
      <c r="D187" s="5">
        <v>2.82</v>
      </c>
      <c r="E187" s="5">
        <v>2.8925000000000001</v>
      </c>
    </row>
    <row r="188" spans="2:5" x14ac:dyDescent="0.2">
      <c r="B188" s="4">
        <v>32388</v>
      </c>
      <c r="C188" s="5">
        <v>3.07</v>
      </c>
      <c r="D188" s="5">
        <v>2.8250000000000002</v>
      </c>
      <c r="E188" s="5">
        <v>3.0325000000000002</v>
      </c>
    </row>
    <row r="189" spans="2:5" x14ac:dyDescent="0.2">
      <c r="B189" s="4">
        <v>32395</v>
      </c>
      <c r="C189" s="5">
        <v>3.0950000000000002</v>
      </c>
      <c r="D189" s="5">
        <v>3.0249999999999999</v>
      </c>
      <c r="E189" s="5">
        <v>3.0425</v>
      </c>
    </row>
    <row r="190" spans="2:5" x14ac:dyDescent="0.2">
      <c r="B190" s="4">
        <v>32402</v>
      </c>
      <c r="C190" s="5">
        <v>3.0750000000000002</v>
      </c>
      <c r="D190" s="5">
        <v>2.98</v>
      </c>
      <c r="E190" s="5">
        <v>2.9824999999999999</v>
      </c>
    </row>
    <row r="191" spans="2:5" x14ac:dyDescent="0.2">
      <c r="B191" s="4">
        <v>32409</v>
      </c>
      <c r="C191" s="5">
        <v>2.98</v>
      </c>
      <c r="D191" s="5">
        <v>2.895</v>
      </c>
      <c r="E191" s="5">
        <v>2.9325000000000001</v>
      </c>
    </row>
    <row r="192" spans="2:5" x14ac:dyDescent="0.2">
      <c r="B192" s="4">
        <v>32416</v>
      </c>
      <c r="C192" s="5">
        <v>2.9674999999999998</v>
      </c>
      <c r="D192" s="5">
        <v>2.89</v>
      </c>
      <c r="E192" s="5">
        <v>2.9125000000000001</v>
      </c>
    </row>
    <row r="193" spans="2:5" x14ac:dyDescent="0.2">
      <c r="B193" s="4">
        <v>32423</v>
      </c>
      <c r="C193" s="5">
        <v>2.9849999999999999</v>
      </c>
      <c r="D193" s="5">
        <v>2.9075000000000002</v>
      </c>
      <c r="E193" s="5">
        <v>2.9474999999999998</v>
      </c>
    </row>
    <row r="194" spans="2:5" x14ac:dyDescent="0.2">
      <c r="B194" s="4">
        <v>32430</v>
      </c>
      <c r="C194" s="5">
        <v>3.0049999999999999</v>
      </c>
      <c r="D194" s="5">
        <v>2.9325000000000001</v>
      </c>
      <c r="E194" s="5">
        <v>2.97</v>
      </c>
    </row>
    <row r="195" spans="2:5" x14ac:dyDescent="0.2">
      <c r="B195" s="4">
        <v>32437</v>
      </c>
      <c r="C195" s="5">
        <v>2.9824999999999999</v>
      </c>
      <c r="D195" s="5">
        <v>2.89</v>
      </c>
      <c r="E195" s="5">
        <v>2.895</v>
      </c>
    </row>
    <row r="196" spans="2:5" x14ac:dyDescent="0.2">
      <c r="B196" s="4">
        <v>32444</v>
      </c>
      <c r="C196" s="5">
        <v>2.88</v>
      </c>
      <c r="D196" s="5">
        <v>2.78</v>
      </c>
      <c r="E196" s="5">
        <v>2.8624999999999998</v>
      </c>
    </row>
    <row r="197" spans="2:5" x14ac:dyDescent="0.2">
      <c r="B197" s="4">
        <v>32451</v>
      </c>
      <c r="C197" s="5">
        <v>2.9275000000000002</v>
      </c>
      <c r="D197" s="5">
        <v>2.8475000000000001</v>
      </c>
      <c r="E197" s="5">
        <v>2.8574999999999999</v>
      </c>
    </row>
    <row r="198" spans="2:5" x14ac:dyDescent="0.2">
      <c r="B198" s="4">
        <v>32458</v>
      </c>
      <c r="C198" s="5">
        <v>2.9</v>
      </c>
      <c r="D198" s="5">
        <v>2.8050000000000002</v>
      </c>
      <c r="E198" s="5">
        <v>2.82</v>
      </c>
    </row>
    <row r="199" spans="2:5" x14ac:dyDescent="0.2">
      <c r="B199" s="4">
        <v>32465</v>
      </c>
      <c r="C199" s="5">
        <v>2.84</v>
      </c>
      <c r="D199" s="5">
        <v>2.7349999999999999</v>
      </c>
      <c r="E199" s="5">
        <v>2.7349999999999999</v>
      </c>
    </row>
    <row r="200" spans="2:5" x14ac:dyDescent="0.2">
      <c r="B200" s="4">
        <v>32472</v>
      </c>
      <c r="C200" s="5">
        <v>2.7949999999999999</v>
      </c>
      <c r="D200" s="5">
        <v>2.7275</v>
      </c>
      <c r="E200" s="5">
        <v>2.7875000000000001</v>
      </c>
    </row>
    <row r="201" spans="2:5" x14ac:dyDescent="0.2">
      <c r="B201" s="4">
        <v>32479</v>
      </c>
      <c r="C201" s="5">
        <v>2.79</v>
      </c>
      <c r="D201" s="5">
        <v>2.7</v>
      </c>
      <c r="E201" s="5">
        <v>2.7574999999999998</v>
      </c>
    </row>
    <row r="202" spans="2:5" x14ac:dyDescent="0.2">
      <c r="B202" s="4">
        <v>32486</v>
      </c>
      <c r="C202" s="5">
        <v>2.7825000000000002</v>
      </c>
      <c r="D202" s="5">
        <v>2.7124999999999999</v>
      </c>
      <c r="E202" s="5">
        <v>2.7650000000000001</v>
      </c>
    </row>
    <row r="203" spans="2:5" x14ac:dyDescent="0.2">
      <c r="B203" s="4">
        <v>32493</v>
      </c>
      <c r="C203" s="5">
        <v>2.8925000000000001</v>
      </c>
      <c r="D203" s="5">
        <v>2.7549999999999999</v>
      </c>
      <c r="E203" s="5">
        <v>2.8875000000000002</v>
      </c>
    </row>
    <row r="204" spans="2:5" x14ac:dyDescent="0.2">
      <c r="B204" s="4">
        <v>32500</v>
      </c>
      <c r="C204" s="5">
        <v>2.9449999999999998</v>
      </c>
      <c r="D204" s="5">
        <v>2.8424999999999998</v>
      </c>
      <c r="E204" s="5">
        <v>2.93</v>
      </c>
    </row>
    <row r="205" spans="2:5" x14ac:dyDescent="0.2">
      <c r="B205" s="4">
        <v>32507</v>
      </c>
      <c r="C205" s="5">
        <v>2.9474999999999998</v>
      </c>
      <c r="D205" s="5">
        <v>2.8975</v>
      </c>
      <c r="E205" s="5">
        <v>2.9275000000000002</v>
      </c>
    </row>
    <row r="206" spans="2:5" x14ac:dyDescent="0.2">
      <c r="B206" s="4">
        <v>32514</v>
      </c>
      <c r="C206" s="5">
        <v>2.9849999999999999</v>
      </c>
      <c r="D206" s="5">
        <v>2.8875000000000002</v>
      </c>
      <c r="E206" s="5">
        <v>2.9775</v>
      </c>
    </row>
    <row r="207" spans="2:5" x14ac:dyDescent="0.2">
      <c r="B207" s="4">
        <v>32521</v>
      </c>
      <c r="C207" s="5">
        <v>3.01</v>
      </c>
      <c r="D207" s="5">
        <v>2.9424999999999999</v>
      </c>
      <c r="E207" s="5">
        <v>2.9849999999999999</v>
      </c>
    </row>
    <row r="208" spans="2:5" x14ac:dyDescent="0.2">
      <c r="B208" s="4">
        <v>32528</v>
      </c>
      <c r="C208" s="5">
        <v>2.9</v>
      </c>
      <c r="D208" s="5">
        <v>2.7450000000000001</v>
      </c>
      <c r="E208" s="5">
        <v>2.78</v>
      </c>
    </row>
    <row r="209" spans="2:5" x14ac:dyDescent="0.2">
      <c r="B209" s="4">
        <v>32535</v>
      </c>
      <c r="C209" s="5">
        <v>2.8325</v>
      </c>
      <c r="D209" s="5">
        <v>2.7725</v>
      </c>
      <c r="E209" s="5">
        <v>2.82</v>
      </c>
    </row>
    <row r="210" spans="2:5" x14ac:dyDescent="0.2">
      <c r="B210" s="4">
        <v>32542</v>
      </c>
      <c r="C210" s="5">
        <v>2.86</v>
      </c>
      <c r="D210" s="5">
        <v>2.8050000000000002</v>
      </c>
      <c r="E210" s="5">
        <v>2.8125</v>
      </c>
    </row>
    <row r="211" spans="2:5" x14ac:dyDescent="0.2">
      <c r="B211" s="4">
        <v>32549</v>
      </c>
      <c r="C211" s="5">
        <v>2.8075000000000001</v>
      </c>
      <c r="D211" s="5">
        <v>2.7275</v>
      </c>
      <c r="E211" s="5">
        <v>2.7625000000000002</v>
      </c>
    </row>
    <row r="212" spans="2:5" x14ac:dyDescent="0.2">
      <c r="B212" s="4">
        <v>32556</v>
      </c>
      <c r="C212" s="5">
        <v>2.8250000000000002</v>
      </c>
      <c r="D212" s="5">
        <v>2.74</v>
      </c>
      <c r="E212" s="5">
        <v>2.8025000000000002</v>
      </c>
    </row>
    <row r="213" spans="2:5" x14ac:dyDescent="0.2">
      <c r="B213" s="4">
        <v>32563</v>
      </c>
      <c r="C213" s="5">
        <v>2.84</v>
      </c>
      <c r="D213" s="5">
        <v>2.7875000000000001</v>
      </c>
      <c r="E213" s="5">
        <v>2.8125</v>
      </c>
    </row>
    <row r="214" spans="2:5" x14ac:dyDescent="0.2">
      <c r="B214" s="4">
        <v>32570</v>
      </c>
      <c r="C214" s="5">
        <v>2.86</v>
      </c>
      <c r="D214" s="5">
        <v>2.8050000000000002</v>
      </c>
      <c r="E214" s="5">
        <v>2.86</v>
      </c>
    </row>
    <row r="215" spans="2:5" x14ac:dyDescent="0.2">
      <c r="B215" s="4">
        <v>32577</v>
      </c>
      <c r="C215" s="5">
        <v>2.875</v>
      </c>
      <c r="D215" s="5">
        <v>2.8250000000000002</v>
      </c>
      <c r="E215" s="5">
        <v>2.83</v>
      </c>
    </row>
    <row r="216" spans="2:5" x14ac:dyDescent="0.2">
      <c r="B216" s="4">
        <v>32584</v>
      </c>
      <c r="C216" s="5">
        <v>2.8650000000000002</v>
      </c>
      <c r="D216" s="5">
        <v>2.8174999999999999</v>
      </c>
      <c r="E216" s="5">
        <v>2.8624999999999998</v>
      </c>
    </row>
    <row r="217" spans="2:5" x14ac:dyDescent="0.2">
      <c r="B217" s="4">
        <v>32590</v>
      </c>
      <c r="C217" s="5">
        <v>2.8849999999999998</v>
      </c>
      <c r="D217" s="5">
        <v>2.81</v>
      </c>
      <c r="E217" s="5">
        <v>2.8149999999999999</v>
      </c>
    </row>
    <row r="218" spans="2:5" x14ac:dyDescent="0.2">
      <c r="B218" s="4">
        <v>32598</v>
      </c>
      <c r="C218" s="5">
        <v>2.8</v>
      </c>
      <c r="D218" s="5">
        <v>2.66</v>
      </c>
      <c r="E218" s="5">
        <v>2.71</v>
      </c>
    </row>
    <row r="219" spans="2:5" x14ac:dyDescent="0.2">
      <c r="B219" s="4">
        <v>32605</v>
      </c>
      <c r="C219" s="5">
        <v>2.6850000000000001</v>
      </c>
      <c r="D219" s="5">
        <v>2.61</v>
      </c>
      <c r="E219" s="5">
        <v>2.6749999999999998</v>
      </c>
    </row>
    <row r="220" spans="2:5" x14ac:dyDescent="0.2">
      <c r="B220" s="4">
        <v>32612</v>
      </c>
      <c r="C220" s="5">
        <v>2.74</v>
      </c>
      <c r="D220" s="5">
        <v>2.66</v>
      </c>
      <c r="E220" s="5">
        <v>2.73</v>
      </c>
    </row>
    <row r="221" spans="2:5" x14ac:dyDescent="0.2">
      <c r="B221" s="4">
        <v>32619</v>
      </c>
      <c r="C221" s="5">
        <v>2.83</v>
      </c>
      <c r="D221" s="5">
        <v>2.7050000000000001</v>
      </c>
      <c r="E221" s="5">
        <v>2.7749999999999999</v>
      </c>
    </row>
    <row r="222" spans="2:5" x14ac:dyDescent="0.2">
      <c r="B222" s="4">
        <v>32626</v>
      </c>
      <c r="C222" s="5">
        <v>2.73</v>
      </c>
      <c r="D222" s="5">
        <v>2.665</v>
      </c>
      <c r="E222" s="5">
        <v>2.7050000000000001</v>
      </c>
    </row>
    <row r="223" spans="2:5" x14ac:dyDescent="0.2">
      <c r="B223" s="4">
        <v>32633</v>
      </c>
      <c r="C223" s="5">
        <v>2.7774999999999999</v>
      </c>
      <c r="D223" s="5">
        <v>2.7124999999999999</v>
      </c>
      <c r="E223" s="5">
        <v>2.77</v>
      </c>
    </row>
    <row r="224" spans="2:5" x14ac:dyDescent="0.2">
      <c r="B224" s="4">
        <v>32640</v>
      </c>
      <c r="C224" s="5">
        <v>2.7774999999999999</v>
      </c>
      <c r="D224" s="5">
        <v>2.7174999999999998</v>
      </c>
      <c r="E224" s="5">
        <v>2.7475000000000001</v>
      </c>
    </row>
    <row r="225" spans="2:5" x14ac:dyDescent="0.2">
      <c r="B225" s="4">
        <v>32647</v>
      </c>
      <c r="C225" s="5">
        <v>2.7650000000000001</v>
      </c>
      <c r="D225" s="5">
        <v>2.6850000000000001</v>
      </c>
      <c r="E225" s="5">
        <v>2.7174999999999998</v>
      </c>
    </row>
    <row r="226" spans="2:5" x14ac:dyDescent="0.2">
      <c r="B226" s="4">
        <v>32654</v>
      </c>
      <c r="C226" s="5">
        <v>2.6949999999999998</v>
      </c>
      <c r="D226" s="5">
        <v>2.61</v>
      </c>
      <c r="E226" s="5">
        <v>2.6425000000000001</v>
      </c>
    </row>
    <row r="227" spans="2:5" x14ac:dyDescent="0.2">
      <c r="B227" s="4">
        <v>32661</v>
      </c>
      <c r="C227" s="5">
        <v>2.6324999999999998</v>
      </c>
      <c r="D227" s="5">
        <v>2.56</v>
      </c>
      <c r="E227" s="5">
        <v>2.6225000000000001</v>
      </c>
    </row>
    <row r="228" spans="2:5" x14ac:dyDescent="0.2">
      <c r="B228" s="4">
        <v>32668</v>
      </c>
      <c r="C228" s="5">
        <v>2.6549999999999998</v>
      </c>
      <c r="D228" s="5">
        <v>2.5150000000000001</v>
      </c>
      <c r="E228" s="5">
        <v>2.5175000000000001</v>
      </c>
    </row>
    <row r="229" spans="2:5" x14ac:dyDescent="0.2">
      <c r="B229" s="4">
        <v>32675</v>
      </c>
      <c r="C229" s="5">
        <v>2.65</v>
      </c>
      <c r="D229" s="5">
        <v>2.4900000000000002</v>
      </c>
      <c r="E229" s="5">
        <v>2.6274999999999999</v>
      </c>
    </row>
    <row r="230" spans="2:5" x14ac:dyDescent="0.2">
      <c r="B230" s="4">
        <v>32682</v>
      </c>
      <c r="C230" s="5">
        <v>2.7275</v>
      </c>
      <c r="D230" s="5">
        <v>2.605</v>
      </c>
      <c r="E230" s="5">
        <v>2.62</v>
      </c>
    </row>
    <row r="231" spans="2:5" x14ac:dyDescent="0.2">
      <c r="B231" s="4">
        <v>32689</v>
      </c>
      <c r="C231" s="5">
        <v>2.67</v>
      </c>
      <c r="D231" s="5">
        <v>2.5649999999999999</v>
      </c>
      <c r="E231" s="5">
        <v>2.6675</v>
      </c>
    </row>
    <row r="232" spans="2:5" x14ac:dyDescent="0.2">
      <c r="C232" s="5"/>
      <c r="D232" s="5"/>
      <c r="E232" s="5"/>
    </row>
    <row r="233" spans="2:5" x14ac:dyDescent="0.2">
      <c r="C233" s="5"/>
      <c r="D233" s="5"/>
      <c r="E233" s="5"/>
    </row>
    <row r="234" spans="2:5" x14ac:dyDescent="0.2">
      <c r="C234" s="5"/>
      <c r="D234" s="5"/>
      <c r="E234" s="5"/>
    </row>
    <row r="235" spans="2:5" x14ac:dyDescent="0.2">
      <c r="C235" s="5"/>
      <c r="D235" s="5"/>
      <c r="E235" s="5"/>
    </row>
    <row r="236" spans="2:5" x14ac:dyDescent="0.2">
      <c r="C236" s="5"/>
      <c r="D236" s="5"/>
      <c r="E236" s="5"/>
    </row>
    <row r="237" spans="2:5" x14ac:dyDescent="0.2">
      <c r="B237" s="4">
        <v>34152</v>
      </c>
      <c r="C237" s="5">
        <v>2.625</v>
      </c>
      <c r="D237" s="5">
        <v>2.1749999999999998</v>
      </c>
      <c r="E237" s="5">
        <v>2.6074999999999999</v>
      </c>
    </row>
    <row r="238" spans="2:5" x14ac:dyDescent="0.2">
      <c r="B238" s="4">
        <v>34159</v>
      </c>
      <c r="C238" s="5">
        <v>2.7050000000000001</v>
      </c>
      <c r="D238" s="5">
        <v>2.605</v>
      </c>
      <c r="E238" s="5">
        <v>2.605</v>
      </c>
    </row>
    <row r="239" spans="2:5" x14ac:dyDescent="0.2">
      <c r="B239" s="4">
        <v>34166</v>
      </c>
      <c r="C239" s="5">
        <v>2.6349999999999998</v>
      </c>
      <c r="D239" s="5">
        <v>2.5049999999999999</v>
      </c>
      <c r="E239" s="5">
        <v>2.605</v>
      </c>
    </row>
    <row r="240" spans="2:5" x14ac:dyDescent="0.2">
      <c r="B240" s="4">
        <v>34173</v>
      </c>
      <c r="C240" s="5">
        <v>2.68</v>
      </c>
      <c r="D240" s="5">
        <v>2.605</v>
      </c>
      <c r="E240" s="5">
        <v>2.6150000000000002</v>
      </c>
    </row>
    <row r="241" spans="2:5" x14ac:dyDescent="0.2">
      <c r="B241" s="4">
        <v>34180</v>
      </c>
      <c r="C241" s="5">
        <v>2.6324999999999998</v>
      </c>
      <c r="D241" s="5">
        <v>2.5449999999999999</v>
      </c>
      <c r="E241" s="5">
        <v>2.5575000000000001</v>
      </c>
    </row>
    <row r="242" spans="2:5" x14ac:dyDescent="0.2">
      <c r="B242" s="4">
        <v>34187</v>
      </c>
      <c r="C242" s="5">
        <v>2.625</v>
      </c>
      <c r="D242" s="5">
        <v>2.5525000000000002</v>
      </c>
      <c r="E242" s="5">
        <v>2.6025</v>
      </c>
    </row>
    <row r="243" spans="2:5" x14ac:dyDescent="0.2">
      <c r="B243" s="4">
        <v>34194</v>
      </c>
      <c r="C243" s="5">
        <v>2.6349999999999998</v>
      </c>
      <c r="D243" s="5">
        <v>2.56</v>
      </c>
      <c r="E243" s="5">
        <v>2.5625</v>
      </c>
    </row>
    <row r="244" spans="2:5" x14ac:dyDescent="0.2">
      <c r="B244" s="4">
        <v>34201</v>
      </c>
      <c r="C244" s="5">
        <v>2.59</v>
      </c>
      <c r="D244" s="5">
        <v>2.5375000000000001</v>
      </c>
      <c r="E244" s="5">
        <v>2.58</v>
      </c>
    </row>
    <row r="245" spans="2:5" x14ac:dyDescent="0.2">
      <c r="B245" s="4">
        <v>34208</v>
      </c>
      <c r="C245" s="5">
        <v>2.61</v>
      </c>
      <c r="D245" s="5">
        <v>2.5350000000000001</v>
      </c>
      <c r="E245" s="5">
        <v>2.5750000000000002</v>
      </c>
    </row>
    <row r="246" spans="2:5" x14ac:dyDescent="0.2">
      <c r="B246" s="4">
        <v>34215</v>
      </c>
      <c r="C246" s="5">
        <v>2.5924999999999998</v>
      </c>
      <c r="D246" s="5">
        <v>2.5099999999999998</v>
      </c>
      <c r="E246" s="5">
        <v>2.5299999999999998</v>
      </c>
    </row>
    <row r="247" spans="2:5" x14ac:dyDescent="0.2">
      <c r="B247" s="4">
        <v>34222</v>
      </c>
      <c r="C247" s="5">
        <v>2.54</v>
      </c>
      <c r="D247" s="5">
        <v>2.4975000000000001</v>
      </c>
      <c r="E247" s="5">
        <v>2.5150000000000001</v>
      </c>
    </row>
    <row r="248" spans="2:5" x14ac:dyDescent="0.2">
      <c r="B248" s="4">
        <v>34229</v>
      </c>
      <c r="C248" s="5">
        <v>2.6</v>
      </c>
      <c r="D248" s="5">
        <v>2.5099999999999998</v>
      </c>
      <c r="E248" s="5">
        <v>2.5924999999999998</v>
      </c>
    </row>
    <row r="249" spans="2:5" x14ac:dyDescent="0.2">
      <c r="B249" s="4">
        <v>34236</v>
      </c>
      <c r="C249" s="5">
        <v>2.6324999999999998</v>
      </c>
      <c r="D249" s="5">
        <v>2.57</v>
      </c>
      <c r="E249" s="5">
        <v>2.6225000000000001</v>
      </c>
    </row>
    <row r="250" spans="2:5" x14ac:dyDescent="0.2">
      <c r="B250" s="4">
        <v>34243</v>
      </c>
      <c r="C250" s="5">
        <v>2.6349999999999998</v>
      </c>
      <c r="D250" s="5">
        <v>2.5499999999999998</v>
      </c>
      <c r="E250" s="5">
        <v>2.5825</v>
      </c>
    </row>
    <row r="251" spans="2:5" x14ac:dyDescent="0.2">
      <c r="B251" s="4">
        <v>34250</v>
      </c>
      <c r="C251" s="5">
        <v>2.5825</v>
      </c>
      <c r="D251" s="5">
        <v>2.5299999999999998</v>
      </c>
      <c r="E251" s="5">
        <v>2.58</v>
      </c>
    </row>
    <row r="252" spans="2:5" x14ac:dyDescent="0.2">
      <c r="B252" s="4">
        <v>34257</v>
      </c>
      <c r="C252" s="5">
        <v>2.6475</v>
      </c>
      <c r="D252" s="5">
        <v>2.585</v>
      </c>
      <c r="E252" s="5">
        <v>2.6324999999999998</v>
      </c>
    </row>
    <row r="253" spans="2:5" x14ac:dyDescent="0.2">
      <c r="B253" s="4">
        <v>34264</v>
      </c>
      <c r="C253" s="5">
        <v>2.7025000000000001</v>
      </c>
      <c r="D253" s="5">
        <v>2.63</v>
      </c>
      <c r="E253" s="5">
        <v>2.665</v>
      </c>
    </row>
    <row r="254" spans="2:5" x14ac:dyDescent="0.2">
      <c r="B254" s="4">
        <v>34271</v>
      </c>
      <c r="C254" s="5">
        <v>2.7174999999999998</v>
      </c>
      <c r="D254" s="5">
        <v>2.6475</v>
      </c>
      <c r="E254" s="5">
        <v>2.7050000000000001</v>
      </c>
    </row>
    <row r="255" spans="2:5" x14ac:dyDescent="0.2">
      <c r="B255" s="4">
        <v>34278</v>
      </c>
      <c r="C255" s="5">
        <v>2.7725</v>
      </c>
      <c r="D255" s="5">
        <v>2.7050000000000001</v>
      </c>
      <c r="E255" s="5">
        <v>2.7650000000000001</v>
      </c>
    </row>
    <row r="256" spans="2:5" x14ac:dyDescent="0.2">
      <c r="B256" s="4">
        <v>34285</v>
      </c>
      <c r="C256" s="5">
        <v>2.93</v>
      </c>
      <c r="D256" s="5">
        <v>2.7324999999999999</v>
      </c>
      <c r="E256" s="5">
        <v>2.8774999999999999</v>
      </c>
    </row>
    <row r="257" spans="2:5" x14ac:dyDescent="0.2">
      <c r="B257" s="4">
        <v>34292</v>
      </c>
      <c r="C257" s="5">
        <v>2.9224999999999999</v>
      </c>
      <c r="D257" s="5">
        <v>2.8650000000000002</v>
      </c>
      <c r="E257" s="5">
        <v>2.9</v>
      </c>
    </row>
    <row r="258" spans="2:5" x14ac:dyDescent="0.2">
      <c r="B258" s="4">
        <v>34299</v>
      </c>
      <c r="C258" s="5">
        <v>2.92</v>
      </c>
      <c r="D258" s="5">
        <v>2.8650000000000002</v>
      </c>
      <c r="E258" s="5">
        <v>2.9175</v>
      </c>
    </row>
    <row r="259" spans="2:5" x14ac:dyDescent="0.2">
      <c r="B259" s="4">
        <v>34306</v>
      </c>
      <c r="C259" s="5">
        <v>2.95</v>
      </c>
      <c r="D259" s="5">
        <v>2.8525</v>
      </c>
      <c r="E259" s="5">
        <v>2.9325000000000001</v>
      </c>
    </row>
    <row r="260" spans="2:5" x14ac:dyDescent="0.2">
      <c r="B260" s="4">
        <v>34313</v>
      </c>
      <c r="C260" s="5">
        <v>2.9925000000000002</v>
      </c>
      <c r="D260" s="5">
        <v>2.92</v>
      </c>
      <c r="E260" s="5">
        <v>2.9624999999999999</v>
      </c>
    </row>
    <row r="261" spans="2:5" x14ac:dyDescent="0.2">
      <c r="B261" s="4">
        <v>34320</v>
      </c>
      <c r="C261" s="5">
        <v>2.98</v>
      </c>
      <c r="D261" s="5">
        <v>2.9049999999999998</v>
      </c>
      <c r="E261" s="5">
        <v>2.9775</v>
      </c>
    </row>
    <row r="262" spans="2:5" x14ac:dyDescent="0.2">
      <c r="B262" s="4">
        <v>34326</v>
      </c>
      <c r="C262" s="5">
        <v>3.03</v>
      </c>
      <c r="D262" s="5">
        <v>2.98</v>
      </c>
      <c r="E262" s="5">
        <v>3.01</v>
      </c>
    </row>
    <row r="263" spans="2:5" x14ac:dyDescent="0.2">
      <c r="B263" s="4">
        <v>34333</v>
      </c>
      <c r="C263" s="5">
        <v>3.09</v>
      </c>
      <c r="D263" s="5">
        <v>3.0049999999999999</v>
      </c>
      <c r="E263" s="5">
        <v>3.085</v>
      </c>
    </row>
    <row r="264" spans="2:5" x14ac:dyDescent="0.2">
      <c r="B264" s="4">
        <v>34341</v>
      </c>
      <c r="C264" s="5">
        <v>3.15</v>
      </c>
      <c r="D264" s="5">
        <v>3.0625</v>
      </c>
      <c r="E264" s="5">
        <v>3.1375000000000002</v>
      </c>
    </row>
    <row r="265" spans="2:5" x14ac:dyDescent="0.2">
      <c r="B265" s="4">
        <v>34348</v>
      </c>
      <c r="C265" s="5">
        <v>3.165</v>
      </c>
      <c r="D265" s="5">
        <v>3.08</v>
      </c>
      <c r="E265" s="5">
        <v>3.1524999999999999</v>
      </c>
    </row>
    <row r="266" spans="2:5" x14ac:dyDescent="0.2">
      <c r="B266" s="4">
        <v>34355</v>
      </c>
      <c r="C266" s="5">
        <v>3.15</v>
      </c>
      <c r="D266" s="5">
        <v>2.9925000000000002</v>
      </c>
      <c r="E266" s="5">
        <v>3.0449999999999999</v>
      </c>
    </row>
    <row r="267" spans="2:5" x14ac:dyDescent="0.2">
      <c r="B267" s="4">
        <v>34362</v>
      </c>
      <c r="C267" s="5">
        <v>3.0775000000000001</v>
      </c>
      <c r="D267" s="5">
        <v>2.9449999999999998</v>
      </c>
      <c r="E267" s="5">
        <v>2.96</v>
      </c>
    </row>
    <row r="268" spans="2:5" x14ac:dyDescent="0.2">
      <c r="B268" s="4">
        <v>34369</v>
      </c>
      <c r="C268" s="5">
        <v>2.9975000000000001</v>
      </c>
      <c r="D268" s="5">
        <v>2.9325000000000001</v>
      </c>
      <c r="E268" s="5">
        <v>2.9525000000000001</v>
      </c>
    </row>
    <row r="269" spans="2:5" x14ac:dyDescent="0.2">
      <c r="B269" s="4">
        <v>34376</v>
      </c>
      <c r="C269" s="5">
        <v>3.0649999999999999</v>
      </c>
      <c r="D269" s="5">
        <v>2.9375</v>
      </c>
      <c r="E269" s="5">
        <v>3.0625</v>
      </c>
    </row>
    <row r="270" spans="2:5" x14ac:dyDescent="0.2">
      <c r="B270" s="4">
        <v>34383</v>
      </c>
      <c r="C270" s="5">
        <v>3.0750000000000002</v>
      </c>
      <c r="D270" s="5">
        <v>2.9649999999999999</v>
      </c>
      <c r="E270" s="5">
        <v>2.9725000000000001</v>
      </c>
    </row>
    <row r="271" spans="2:5" x14ac:dyDescent="0.2">
      <c r="B271" s="4">
        <v>34390</v>
      </c>
      <c r="C271" s="5">
        <v>2.9975000000000001</v>
      </c>
      <c r="D271" s="5">
        <v>2.9350000000000001</v>
      </c>
      <c r="E271" s="5">
        <v>2.9474999999999998</v>
      </c>
    </row>
    <row r="272" spans="2:5" x14ac:dyDescent="0.2">
      <c r="B272" s="4">
        <v>34397</v>
      </c>
      <c r="C272" s="5">
        <v>2.9775</v>
      </c>
      <c r="D272" s="5">
        <v>2.8650000000000002</v>
      </c>
      <c r="E272" s="5">
        <v>2.8875000000000002</v>
      </c>
    </row>
    <row r="273" spans="2:5" x14ac:dyDescent="0.2">
      <c r="B273" s="4">
        <v>34404</v>
      </c>
      <c r="C273" s="5">
        <v>2.915</v>
      </c>
      <c r="D273" s="5">
        <v>2.8275000000000001</v>
      </c>
      <c r="E273" s="5">
        <v>2.85</v>
      </c>
    </row>
    <row r="274" spans="2:5" x14ac:dyDescent="0.2">
      <c r="B274" s="4">
        <v>34411</v>
      </c>
      <c r="C274" s="5">
        <v>2.9275000000000002</v>
      </c>
      <c r="D274" s="5">
        <v>2.855</v>
      </c>
      <c r="E274" s="5">
        <v>2.9024999999999999</v>
      </c>
    </row>
    <row r="275" spans="2:5" x14ac:dyDescent="0.2">
      <c r="B275" s="4">
        <v>34418</v>
      </c>
      <c r="C275" s="5">
        <v>2.9024999999999999</v>
      </c>
      <c r="D275" s="5">
        <v>2.8475000000000001</v>
      </c>
      <c r="E275" s="5">
        <v>2.86</v>
      </c>
    </row>
    <row r="276" spans="2:5" x14ac:dyDescent="0.2">
      <c r="B276" s="4">
        <v>34424</v>
      </c>
      <c r="C276" s="5">
        <v>2.895</v>
      </c>
      <c r="D276" s="5">
        <v>2.7949999999999999</v>
      </c>
      <c r="E276" s="5">
        <v>2.7974999999999999</v>
      </c>
    </row>
    <row r="277" spans="2:5" x14ac:dyDescent="0.2">
      <c r="B277" s="4">
        <v>34432</v>
      </c>
      <c r="C277" s="5">
        <v>2.82</v>
      </c>
      <c r="D277" s="5">
        <v>2.7524999999999999</v>
      </c>
      <c r="E277" s="5">
        <v>2.7749999999999999</v>
      </c>
    </row>
    <row r="278" spans="2:5" x14ac:dyDescent="0.2">
      <c r="B278" s="4">
        <v>34439</v>
      </c>
      <c r="C278" s="5">
        <v>2.77</v>
      </c>
      <c r="D278" s="5">
        <v>2.6575000000000002</v>
      </c>
      <c r="E278" s="5">
        <v>2.6775000000000002</v>
      </c>
    </row>
    <row r="279" spans="2:5" x14ac:dyDescent="0.2">
      <c r="B279" s="4">
        <v>34446</v>
      </c>
      <c r="C279" s="5">
        <v>2.68</v>
      </c>
      <c r="D279" s="5">
        <v>2.6124999999999998</v>
      </c>
      <c r="E279" s="5">
        <v>2.62</v>
      </c>
    </row>
    <row r="280" spans="2:5" x14ac:dyDescent="0.2">
      <c r="B280" s="4">
        <v>34453</v>
      </c>
      <c r="C280" s="5">
        <v>2.73</v>
      </c>
      <c r="D280" s="5">
        <v>2.5775000000000001</v>
      </c>
      <c r="E280" s="5">
        <v>2.72</v>
      </c>
    </row>
    <row r="281" spans="2:5" x14ac:dyDescent="0.2">
      <c r="B281" s="4">
        <v>34460</v>
      </c>
      <c r="C281" s="5">
        <v>2.7324999999999999</v>
      </c>
      <c r="D281" s="5">
        <v>2.5775000000000001</v>
      </c>
      <c r="E281" s="5">
        <v>2.6</v>
      </c>
    </row>
    <row r="282" spans="2:5" x14ac:dyDescent="0.2">
      <c r="B282" s="4">
        <v>34467</v>
      </c>
      <c r="C282" s="5">
        <v>2.6225000000000001</v>
      </c>
      <c r="D282" s="5">
        <v>2.5575000000000001</v>
      </c>
      <c r="E282" s="5">
        <v>2.61</v>
      </c>
    </row>
    <row r="283" spans="2:5" x14ac:dyDescent="0.2">
      <c r="B283" s="4">
        <v>34474</v>
      </c>
      <c r="C283" s="5">
        <v>2.75</v>
      </c>
      <c r="D283" s="5">
        <v>2.625</v>
      </c>
      <c r="E283" s="5">
        <v>2.6875</v>
      </c>
    </row>
    <row r="284" spans="2:5" x14ac:dyDescent="0.2">
      <c r="B284" s="4">
        <v>34481</v>
      </c>
      <c r="C284" s="5">
        <v>2.78</v>
      </c>
      <c r="D284" s="5">
        <v>2.6124999999999998</v>
      </c>
      <c r="E284" s="5">
        <v>2.6675</v>
      </c>
    </row>
    <row r="285" spans="2:5" x14ac:dyDescent="0.2">
      <c r="B285" s="4">
        <v>34488</v>
      </c>
      <c r="C285" s="5">
        <v>2.85</v>
      </c>
      <c r="D285" s="5">
        <v>2.72</v>
      </c>
      <c r="E285" s="5">
        <v>2.7349999999999999</v>
      </c>
    </row>
    <row r="286" spans="2:5" x14ac:dyDescent="0.2">
      <c r="B286" s="4">
        <v>34495</v>
      </c>
      <c r="C286" s="5">
        <v>2.75</v>
      </c>
      <c r="D286" s="5">
        <v>2.6150000000000002</v>
      </c>
      <c r="E286" s="5">
        <v>2.7324999999999999</v>
      </c>
    </row>
    <row r="287" spans="2:5" x14ac:dyDescent="0.2">
      <c r="B287" s="4">
        <v>34502</v>
      </c>
      <c r="C287" s="5">
        <v>2.8574999999999999</v>
      </c>
      <c r="D287" s="5">
        <v>2.69</v>
      </c>
      <c r="E287" s="5">
        <v>2.8325</v>
      </c>
    </row>
    <row r="288" spans="2:5" x14ac:dyDescent="0.2">
      <c r="B288" s="4">
        <v>34509</v>
      </c>
      <c r="C288" s="5">
        <v>2.76</v>
      </c>
      <c r="D288" s="5">
        <v>2.5499999999999998</v>
      </c>
      <c r="E288" s="5">
        <v>2.5550000000000002</v>
      </c>
    </row>
    <row r="289" spans="2:5" x14ac:dyDescent="0.2">
      <c r="C289" s="5"/>
      <c r="D289" s="5"/>
      <c r="E289" s="5"/>
    </row>
    <row r="290" spans="2:5" x14ac:dyDescent="0.2">
      <c r="C290" s="5"/>
      <c r="D290" s="5"/>
      <c r="E290" s="5"/>
    </row>
    <row r="291" spans="2:5" x14ac:dyDescent="0.2">
      <c r="C291" s="5"/>
      <c r="D291" s="5"/>
      <c r="E291" s="5"/>
    </row>
    <row r="292" spans="2:5" x14ac:dyDescent="0.2">
      <c r="C292" s="5"/>
      <c r="D292" s="5"/>
      <c r="E292" s="5"/>
    </row>
    <row r="293" spans="2:5" x14ac:dyDescent="0.2">
      <c r="C293" s="5"/>
      <c r="D293" s="5"/>
      <c r="E293" s="5"/>
    </row>
    <row r="294" spans="2:5" x14ac:dyDescent="0.2">
      <c r="B294" s="4">
        <v>34915</v>
      </c>
      <c r="C294" s="5">
        <v>2.94</v>
      </c>
      <c r="D294" s="5">
        <v>2.8725000000000001</v>
      </c>
      <c r="E294" s="5">
        <v>2.8774999999999999</v>
      </c>
    </row>
    <row r="295" spans="2:5" x14ac:dyDescent="0.2">
      <c r="B295" s="4">
        <v>34922</v>
      </c>
      <c r="C295" s="5">
        <v>2.9249999999999998</v>
      </c>
      <c r="D295" s="5">
        <v>2.8275000000000001</v>
      </c>
      <c r="E295" s="5">
        <v>2.92</v>
      </c>
    </row>
    <row r="296" spans="2:5" x14ac:dyDescent="0.2">
      <c r="B296" s="4">
        <v>34929</v>
      </c>
      <c r="C296" s="5">
        <v>2.9550000000000001</v>
      </c>
      <c r="D296" s="5">
        <v>2.88</v>
      </c>
      <c r="E296" s="5">
        <v>2.895</v>
      </c>
    </row>
    <row r="297" spans="2:5" x14ac:dyDescent="0.2">
      <c r="B297" s="4">
        <v>34936</v>
      </c>
      <c r="C297" s="5">
        <v>2.9750000000000001</v>
      </c>
      <c r="D297" s="5">
        <v>2.91</v>
      </c>
      <c r="E297" s="5">
        <v>2.9849999999999999</v>
      </c>
    </row>
    <row r="298" spans="2:5" x14ac:dyDescent="0.2">
      <c r="B298" s="4">
        <v>34943</v>
      </c>
      <c r="C298" s="5">
        <v>3.04</v>
      </c>
      <c r="D298" s="5">
        <v>2.9775</v>
      </c>
      <c r="E298" s="5">
        <v>3.0350000000000001</v>
      </c>
    </row>
    <row r="299" spans="2:5" x14ac:dyDescent="0.2">
      <c r="B299" s="4">
        <v>34950</v>
      </c>
      <c r="C299" s="5">
        <v>3.05</v>
      </c>
      <c r="D299" s="5">
        <v>3.0024999999999999</v>
      </c>
      <c r="E299" s="5">
        <v>3.0325000000000002</v>
      </c>
    </row>
    <row r="300" spans="2:5" x14ac:dyDescent="0.2">
      <c r="B300" s="4">
        <v>34957</v>
      </c>
      <c r="C300" s="5">
        <v>3.15</v>
      </c>
      <c r="D300" s="5">
        <v>3.0125000000000002</v>
      </c>
      <c r="E300" s="5">
        <v>3.14</v>
      </c>
    </row>
    <row r="301" spans="2:5" x14ac:dyDescent="0.2">
      <c r="B301" s="4">
        <v>34964</v>
      </c>
      <c r="C301" s="5">
        <v>3.2374999999999998</v>
      </c>
      <c r="D301" s="5">
        <v>3.145</v>
      </c>
      <c r="E301" s="5">
        <v>3.19</v>
      </c>
    </row>
    <row r="302" spans="2:5" x14ac:dyDescent="0.2">
      <c r="B302" s="4">
        <v>34971</v>
      </c>
      <c r="C302" s="5">
        <v>3.2174999999999998</v>
      </c>
      <c r="D302" s="5">
        <v>3.1475</v>
      </c>
      <c r="E302" s="5">
        <v>3.2149999999999999</v>
      </c>
    </row>
    <row r="303" spans="2:5" x14ac:dyDescent="0.2">
      <c r="B303" s="4">
        <v>34978</v>
      </c>
      <c r="C303" s="5">
        <v>3.2324999999999999</v>
      </c>
      <c r="D303" s="5">
        <v>3.1549999999999998</v>
      </c>
      <c r="E303" s="5">
        <v>3.1949999999999998</v>
      </c>
    </row>
    <row r="304" spans="2:5" x14ac:dyDescent="0.2">
      <c r="B304" s="4">
        <v>34985</v>
      </c>
      <c r="C304" s="5">
        <v>3.32</v>
      </c>
      <c r="D304" s="5">
        <v>3.1825000000000001</v>
      </c>
      <c r="E304" s="5">
        <v>3.3125</v>
      </c>
    </row>
    <row r="305" spans="2:5" x14ac:dyDescent="0.2">
      <c r="B305" s="4">
        <v>34992</v>
      </c>
      <c r="C305" s="5">
        <v>3.355</v>
      </c>
      <c r="D305" s="5">
        <v>3.27</v>
      </c>
      <c r="E305" s="5">
        <v>3.3250000000000002</v>
      </c>
    </row>
    <row r="306" spans="2:5" x14ac:dyDescent="0.2">
      <c r="B306" s="4">
        <v>34999</v>
      </c>
      <c r="C306" s="6"/>
      <c r="D306" s="6"/>
      <c r="E306" s="6"/>
    </row>
    <row r="307" spans="2:5" x14ac:dyDescent="0.2">
      <c r="B307" s="4">
        <v>35006</v>
      </c>
      <c r="C307" s="6"/>
      <c r="D307" s="6"/>
      <c r="E307" s="6"/>
    </row>
    <row r="308" spans="2:5" x14ac:dyDescent="0.2">
      <c r="B308" s="4">
        <v>35013</v>
      </c>
      <c r="C308" s="6"/>
      <c r="D308" s="6"/>
      <c r="E308" s="6"/>
    </row>
    <row r="309" spans="2:5" x14ac:dyDescent="0.2">
      <c r="B309" s="4">
        <v>35020</v>
      </c>
      <c r="C309" s="6"/>
      <c r="D309" s="6"/>
      <c r="E309" s="6"/>
    </row>
    <row r="310" spans="2:5" x14ac:dyDescent="0.2">
      <c r="B310" s="4">
        <v>35027</v>
      </c>
      <c r="C310" s="6"/>
      <c r="D310" s="6"/>
      <c r="E310" s="6"/>
    </row>
    <row r="311" spans="2:5" x14ac:dyDescent="0.2">
      <c r="B311" s="4">
        <v>35034</v>
      </c>
      <c r="C311" s="6"/>
      <c r="D311" s="6"/>
      <c r="E311" s="6"/>
    </row>
    <row r="312" spans="2:5" x14ac:dyDescent="0.2">
      <c r="B312" s="4">
        <v>35041</v>
      </c>
      <c r="C312" s="6"/>
      <c r="D312" s="6"/>
      <c r="E312" s="6"/>
    </row>
    <row r="313" spans="2:5" x14ac:dyDescent="0.2">
      <c r="B313" s="4">
        <v>35048</v>
      </c>
      <c r="C313" s="6"/>
      <c r="D313" s="6"/>
      <c r="E313" s="6"/>
    </row>
    <row r="314" spans="2:5" x14ac:dyDescent="0.2">
      <c r="B314" s="4">
        <v>35055</v>
      </c>
      <c r="C314" s="6"/>
      <c r="D314" s="6"/>
      <c r="E314" s="6"/>
    </row>
    <row r="315" spans="2:5" x14ac:dyDescent="0.2">
      <c r="B315" s="4">
        <v>35062</v>
      </c>
      <c r="C315" s="6"/>
      <c r="D315" s="6"/>
      <c r="E315" s="6"/>
    </row>
    <row r="316" spans="2:5" x14ac:dyDescent="0.2">
      <c r="B316" s="4">
        <v>35069</v>
      </c>
      <c r="C316" s="6"/>
      <c r="D316" s="6"/>
      <c r="E316" s="6"/>
    </row>
    <row r="317" spans="2:5" x14ac:dyDescent="0.2">
      <c r="B317" s="4">
        <v>35076</v>
      </c>
      <c r="C317" s="6"/>
      <c r="D317" s="6"/>
      <c r="E317" s="6"/>
    </row>
    <row r="318" spans="2:5" x14ac:dyDescent="0.2">
      <c r="B318" s="4">
        <v>35080</v>
      </c>
      <c r="C318" s="6"/>
      <c r="D318" s="6"/>
      <c r="E318" s="6"/>
    </row>
    <row r="319" spans="2:5" x14ac:dyDescent="0.2">
      <c r="B319" s="4">
        <v>35084</v>
      </c>
      <c r="C319" s="6"/>
      <c r="D319" s="6"/>
      <c r="E319" s="6"/>
    </row>
    <row r="320" spans="2:5" x14ac:dyDescent="0.2">
      <c r="B320" s="4">
        <v>35088</v>
      </c>
      <c r="C320" s="6"/>
      <c r="D320" s="6"/>
      <c r="E320" s="6"/>
    </row>
    <row r="321" spans="2:5" x14ac:dyDescent="0.2">
      <c r="B321" s="4">
        <v>35092</v>
      </c>
      <c r="C321" s="6"/>
      <c r="D321" s="6"/>
      <c r="E321" s="6"/>
    </row>
    <row r="322" spans="2:5" x14ac:dyDescent="0.2">
      <c r="B322" s="4">
        <v>35096</v>
      </c>
      <c r="C322" s="6"/>
      <c r="D322" s="6"/>
      <c r="E322" s="6"/>
    </row>
    <row r="323" spans="2:5" x14ac:dyDescent="0.2">
      <c r="B323" s="4">
        <v>35100</v>
      </c>
      <c r="C323" s="6"/>
      <c r="D323" s="6"/>
      <c r="E323" s="6"/>
    </row>
    <row r="324" spans="2:5" x14ac:dyDescent="0.2">
      <c r="B324" s="4">
        <v>35104</v>
      </c>
      <c r="C324" s="6"/>
      <c r="D324" s="6"/>
      <c r="E324" s="6"/>
    </row>
    <row r="325" spans="2:5" x14ac:dyDescent="0.2">
      <c r="B325" s="4">
        <v>35108</v>
      </c>
      <c r="C325" s="6"/>
      <c r="D325" s="6"/>
      <c r="E325" s="6"/>
    </row>
    <row r="326" spans="2:5" x14ac:dyDescent="0.2">
      <c r="B326" s="4">
        <v>35112</v>
      </c>
      <c r="C326" s="6"/>
      <c r="D326" s="6"/>
      <c r="E326" s="6"/>
    </row>
    <row r="327" spans="2:5" x14ac:dyDescent="0.2">
      <c r="B327" s="4">
        <v>35116</v>
      </c>
      <c r="C327" s="6"/>
      <c r="D327" s="6"/>
      <c r="E327" s="6"/>
    </row>
    <row r="328" spans="2:5" x14ac:dyDescent="0.2">
      <c r="B328" s="4">
        <v>35120</v>
      </c>
      <c r="C328" s="6"/>
      <c r="D328" s="6"/>
      <c r="E328" s="6"/>
    </row>
    <row r="329" spans="2:5" x14ac:dyDescent="0.2">
      <c r="B329" s="4">
        <v>35124</v>
      </c>
      <c r="C329" s="6"/>
      <c r="D329" s="6"/>
      <c r="E329" s="6"/>
    </row>
    <row r="330" spans="2:5" x14ac:dyDescent="0.2">
      <c r="B330" s="4">
        <v>35128</v>
      </c>
      <c r="C330" s="6"/>
      <c r="D330" s="6"/>
      <c r="E330" s="6"/>
    </row>
    <row r="331" spans="2:5" x14ac:dyDescent="0.2">
      <c r="B331" s="4">
        <v>35132</v>
      </c>
      <c r="C331" s="6"/>
      <c r="D331" s="6"/>
      <c r="E331" s="6"/>
    </row>
    <row r="332" spans="2:5" x14ac:dyDescent="0.2">
      <c r="B332" s="4">
        <v>35136</v>
      </c>
      <c r="C332" s="6"/>
      <c r="D332" s="6"/>
      <c r="E332" s="6"/>
    </row>
    <row r="333" spans="2:5" x14ac:dyDescent="0.2">
      <c r="B333" s="4">
        <v>35140</v>
      </c>
      <c r="C333" s="6"/>
      <c r="D333" s="6"/>
      <c r="E333" s="6"/>
    </row>
    <row r="334" spans="2:5" x14ac:dyDescent="0.2">
      <c r="B334" s="4">
        <v>35144</v>
      </c>
      <c r="C334" s="6"/>
      <c r="D334" s="6"/>
      <c r="E334" s="6"/>
    </row>
    <row r="335" spans="2:5" x14ac:dyDescent="0.2">
      <c r="B335" s="4">
        <v>35148</v>
      </c>
      <c r="C335" s="6"/>
      <c r="D335" s="6"/>
      <c r="E335" s="6"/>
    </row>
    <row r="336" spans="2:5" x14ac:dyDescent="0.2">
      <c r="B336" s="4">
        <v>35152</v>
      </c>
      <c r="C336" s="6"/>
      <c r="D336" s="6"/>
      <c r="E336" s="6"/>
    </row>
    <row r="337" spans="2:5" x14ac:dyDescent="0.2">
      <c r="B337" s="4">
        <v>35156</v>
      </c>
      <c r="C337" s="6"/>
      <c r="D337" s="6"/>
      <c r="E337" s="6"/>
    </row>
    <row r="338" spans="2:5" x14ac:dyDescent="0.2">
      <c r="B338" s="4">
        <v>35160</v>
      </c>
      <c r="C338" s="6"/>
      <c r="D338" s="6"/>
      <c r="E338" s="6"/>
    </row>
    <row r="339" spans="2:5" x14ac:dyDescent="0.2">
      <c r="B339" s="4">
        <v>35164</v>
      </c>
      <c r="C339" s="6"/>
      <c r="D339" s="6"/>
      <c r="E339" s="6"/>
    </row>
    <row r="340" spans="2:5" x14ac:dyDescent="0.2">
      <c r="B340" s="4">
        <v>35168</v>
      </c>
      <c r="C340" s="6"/>
      <c r="D340" s="6"/>
      <c r="E340" s="6"/>
    </row>
    <row r="341" spans="2:5" x14ac:dyDescent="0.2">
      <c r="B341" s="4">
        <v>35172</v>
      </c>
      <c r="C341" s="6"/>
      <c r="D341" s="6"/>
      <c r="E341" s="6"/>
    </row>
    <row r="342" spans="2:5" x14ac:dyDescent="0.2">
      <c r="B342" s="4">
        <v>35176</v>
      </c>
      <c r="C342" s="6"/>
      <c r="D342" s="6"/>
      <c r="E342" s="6"/>
    </row>
    <row r="343" spans="2:5" x14ac:dyDescent="0.2">
      <c r="B343" s="4">
        <v>35180</v>
      </c>
      <c r="C343" s="6"/>
      <c r="D343" s="6"/>
      <c r="E343" s="6"/>
    </row>
    <row r="344" spans="2:5" x14ac:dyDescent="0.2">
      <c r="B344" s="4">
        <v>35184</v>
      </c>
      <c r="C344" s="6"/>
      <c r="D344" s="6"/>
      <c r="E344" s="6"/>
    </row>
    <row r="345" spans="2:5" x14ac:dyDescent="0.2">
      <c r="B345" s="4">
        <v>35188</v>
      </c>
      <c r="C345" s="6"/>
      <c r="D345" s="6"/>
      <c r="E345" s="6"/>
    </row>
    <row r="346" spans="2:5" x14ac:dyDescent="0.2">
      <c r="B346" s="4">
        <v>35192</v>
      </c>
      <c r="C346" s="6"/>
      <c r="D346" s="6"/>
      <c r="E346" s="6"/>
    </row>
    <row r="347" spans="2:5" x14ac:dyDescent="0.2">
      <c r="B347" s="4">
        <v>35196</v>
      </c>
      <c r="C347" s="6"/>
      <c r="D347" s="6"/>
      <c r="E347" s="6"/>
    </row>
    <row r="348" spans="2:5" x14ac:dyDescent="0.2">
      <c r="B348" s="4">
        <v>35200</v>
      </c>
      <c r="C348" s="6"/>
      <c r="D348" s="6"/>
      <c r="E348" s="6"/>
    </row>
    <row r="349" spans="2:5" x14ac:dyDescent="0.2">
      <c r="B349" s="4">
        <v>35204</v>
      </c>
      <c r="C349" s="6"/>
      <c r="D349" s="6"/>
      <c r="E349" s="6"/>
    </row>
    <row r="350" spans="2:5" x14ac:dyDescent="0.2">
      <c r="B350" s="4">
        <v>35208</v>
      </c>
      <c r="C350" s="6"/>
      <c r="D350" s="6"/>
      <c r="E350" s="6"/>
    </row>
    <row r="351" spans="2:5" x14ac:dyDescent="0.2">
      <c r="B351" s="4">
        <v>35212</v>
      </c>
      <c r="C351" s="6"/>
      <c r="D351" s="6"/>
      <c r="E351" s="6"/>
    </row>
    <row r="352" spans="2:5" x14ac:dyDescent="0.2">
      <c r="B352" s="4">
        <v>35216</v>
      </c>
      <c r="C352" s="6"/>
      <c r="D352" s="6"/>
      <c r="E352" s="6"/>
    </row>
    <row r="353" spans="2:5" x14ac:dyDescent="0.2">
      <c r="B353" s="4">
        <v>35220</v>
      </c>
      <c r="C353" s="6"/>
      <c r="D353" s="6"/>
      <c r="E353" s="6"/>
    </row>
    <row r="354" spans="2:5" x14ac:dyDescent="0.2">
      <c r="B354" s="4">
        <v>35224</v>
      </c>
      <c r="C354" s="6"/>
      <c r="D354" s="6"/>
      <c r="E354" s="6"/>
    </row>
    <row r="355" spans="2:5" x14ac:dyDescent="0.2">
      <c r="B355" s="4">
        <v>35228</v>
      </c>
      <c r="C355" s="6"/>
      <c r="D355" s="6"/>
      <c r="E355" s="6"/>
    </row>
    <row r="356" spans="2:5" x14ac:dyDescent="0.2">
      <c r="B356" s="4">
        <v>35232</v>
      </c>
      <c r="C356" s="6"/>
      <c r="D356" s="6"/>
      <c r="E356" s="6"/>
    </row>
    <row r="357" spans="2:5" x14ac:dyDescent="0.2">
      <c r="B357" s="4">
        <v>35236</v>
      </c>
      <c r="C357" s="6"/>
      <c r="D357" s="6"/>
      <c r="E357" s="6"/>
    </row>
    <row r="358" spans="2:5" x14ac:dyDescent="0.2">
      <c r="B358" s="4">
        <v>35240</v>
      </c>
      <c r="C358" s="6"/>
      <c r="D358" s="6"/>
      <c r="E358" s="6"/>
    </row>
    <row r="359" spans="2:5" x14ac:dyDescent="0.2">
      <c r="B359" s="4">
        <v>35244</v>
      </c>
      <c r="C359" s="6"/>
      <c r="D359" s="6"/>
      <c r="E359" s="6"/>
    </row>
    <row r="360" spans="2:5" x14ac:dyDescent="0.2">
      <c r="C360" s="6"/>
      <c r="D360" s="6"/>
      <c r="E360" s="6"/>
    </row>
    <row r="361" spans="2:5" x14ac:dyDescent="0.2">
      <c r="C361" s="6"/>
      <c r="D361" s="6"/>
      <c r="E361" s="6"/>
    </row>
    <row r="362" spans="2:5" x14ac:dyDescent="0.2">
      <c r="C362" s="6"/>
      <c r="D362" s="6"/>
      <c r="E362" s="6"/>
    </row>
    <row r="363" spans="2:5" x14ac:dyDescent="0.2">
      <c r="C363" s="6"/>
      <c r="D363" s="6"/>
      <c r="E363" s="6"/>
    </row>
    <row r="364" spans="2:5" x14ac:dyDescent="0.2">
      <c r="C364" s="6"/>
      <c r="D364" s="6"/>
      <c r="E364" s="6"/>
    </row>
    <row r="365" spans="2:5" x14ac:dyDescent="0.2">
      <c r="C365" s="6"/>
      <c r="D365" s="6"/>
      <c r="E365" s="6"/>
    </row>
    <row r="366" spans="2:5" x14ac:dyDescent="0.2">
      <c r="C366" s="6"/>
      <c r="D366" s="6"/>
      <c r="E366" s="6"/>
    </row>
    <row r="367" spans="2:5" x14ac:dyDescent="0.2">
      <c r="C367" s="6"/>
      <c r="D367" s="6"/>
      <c r="E367" s="6"/>
    </row>
    <row r="368" spans="2:5" x14ac:dyDescent="0.2">
      <c r="C368" s="6"/>
      <c r="D368" s="6"/>
      <c r="E368" s="6"/>
    </row>
    <row r="369" spans="3:5" x14ac:dyDescent="0.2">
      <c r="C369" s="6"/>
      <c r="D369" s="6"/>
      <c r="E369" s="6"/>
    </row>
    <row r="370" spans="3:5" x14ac:dyDescent="0.2">
      <c r="C370" s="6"/>
      <c r="D370" s="6"/>
      <c r="E370" s="6"/>
    </row>
    <row r="371" spans="3:5" x14ac:dyDescent="0.2">
      <c r="C371" s="6"/>
      <c r="D371" s="6"/>
      <c r="E371" s="6"/>
    </row>
    <row r="372" spans="3:5" x14ac:dyDescent="0.2">
      <c r="C372" s="6"/>
      <c r="D372" s="6"/>
      <c r="E372" s="6"/>
    </row>
    <row r="373" spans="3:5" x14ac:dyDescent="0.2">
      <c r="C373" s="6"/>
      <c r="D373" s="6"/>
      <c r="E373" s="6"/>
    </row>
    <row r="374" spans="3:5" x14ac:dyDescent="0.2">
      <c r="C374" s="6"/>
      <c r="D374" s="6"/>
      <c r="E374" s="6"/>
    </row>
    <row r="375" spans="3:5" x14ac:dyDescent="0.2">
      <c r="C375" s="6"/>
      <c r="D375" s="6"/>
      <c r="E375" s="6"/>
    </row>
    <row r="376" spans="3:5" x14ac:dyDescent="0.2">
      <c r="C376" s="6"/>
      <c r="D376" s="6"/>
      <c r="E376" s="6"/>
    </row>
    <row r="377" spans="3:5" x14ac:dyDescent="0.2">
      <c r="C377" s="6"/>
      <c r="D377" s="6"/>
      <c r="E377" s="6"/>
    </row>
    <row r="378" spans="3:5" x14ac:dyDescent="0.2">
      <c r="C378" s="6"/>
      <c r="D378" s="6"/>
      <c r="E378" s="6"/>
    </row>
    <row r="379" spans="3:5" x14ac:dyDescent="0.2">
      <c r="C379" s="6"/>
      <c r="D379" s="6"/>
      <c r="E379" s="6"/>
    </row>
    <row r="380" spans="3:5" x14ac:dyDescent="0.2">
      <c r="C380" s="6"/>
      <c r="D380" s="6"/>
      <c r="E380" s="6"/>
    </row>
    <row r="381" spans="3:5" x14ac:dyDescent="0.2">
      <c r="C381" s="6"/>
      <c r="D381" s="6"/>
      <c r="E381" s="6"/>
    </row>
    <row r="382" spans="3:5" x14ac:dyDescent="0.2">
      <c r="C382" s="6"/>
      <c r="D382" s="6"/>
      <c r="E382" s="6"/>
    </row>
    <row r="383" spans="3:5" x14ac:dyDescent="0.2">
      <c r="C383" s="6"/>
      <c r="D383" s="6"/>
      <c r="E383" s="6"/>
    </row>
    <row r="384" spans="3:5" x14ac:dyDescent="0.2">
      <c r="C384" s="6"/>
      <c r="D384" s="6"/>
      <c r="E384" s="6"/>
    </row>
    <row r="385" spans="3:5" x14ac:dyDescent="0.2">
      <c r="C385" s="6"/>
      <c r="D385" s="6"/>
      <c r="E385" s="6"/>
    </row>
    <row r="386" spans="3:5" x14ac:dyDescent="0.2">
      <c r="C386" s="6"/>
      <c r="D386" s="6"/>
      <c r="E386" s="6"/>
    </row>
    <row r="387" spans="3:5" x14ac:dyDescent="0.2">
      <c r="C387" s="6"/>
      <c r="D387" s="6"/>
      <c r="E387" s="6"/>
    </row>
    <row r="388" spans="3:5" x14ac:dyDescent="0.2">
      <c r="C388" s="6"/>
      <c r="D388" s="6"/>
      <c r="E388" s="6"/>
    </row>
    <row r="389" spans="3:5" x14ac:dyDescent="0.2">
      <c r="C389" s="6"/>
      <c r="D389" s="6"/>
      <c r="E389" s="6"/>
    </row>
    <row r="390" spans="3:5" x14ac:dyDescent="0.2">
      <c r="C390" s="6"/>
      <c r="D390" s="6"/>
      <c r="E390" s="6"/>
    </row>
    <row r="391" spans="3:5" x14ac:dyDescent="0.2">
      <c r="C391" s="6"/>
      <c r="D391" s="6"/>
      <c r="E391" s="6"/>
    </row>
    <row r="392" spans="3:5" x14ac:dyDescent="0.2">
      <c r="C392" s="6"/>
      <c r="D392" s="6"/>
      <c r="E392" s="6"/>
    </row>
    <row r="393" spans="3:5" x14ac:dyDescent="0.2">
      <c r="C393" s="6"/>
      <c r="D393" s="6"/>
      <c r="E393" s="6"/>
    </row>
    <row r="394" spans="3:5" x14ac:dyDescent="0.2">
      <c r="C394" s="6"/>
      <c r="D394" s="6"/>
      <c r="E394" s="6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A23" sqref="A23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0709" divId="Corn Supply &amp; Demand_10709" sourceType="sheet" destinationFile="C:\WASDE_Graphs\Corn\Corn Supply &amp; Demand.htm" title="U.S. Corn Planted Acres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18020" divId="Corn Supply &amp; Demand_18020" sourceType="sheet" destinationFile="C:\WASDE_Graphs\Corn\Corn Supply &amp; Demand.htm" title="U.S. Total Corn Supply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Normal="100"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20945" divId="Corn Supply &amp; Demand_20945" sourceType="sheet" destinationFile="C:\WASDE_Graphs\Corn\Corn Supply &amp; Demand.htm" title="Total U.S. Corn Usage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2166" divId="Corn Supply &amp; Demand_2166" sourceType="sheet" destinationFile="C:\WASDE_Graphs\Corn\Corn Supply &amp; Demand.htm" title="U.S. Corn Used for Feed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A23" sqref="A23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4389" divId="Corn Supply &amp; Demand_14389" sourceType="sheet" destinationFile="C:\WASDE_Graphs\Corn\Corn Supply &amp; Demand.htm" title="U.S. Corn Price vs. Ending Stocks"/>
  </webPublishItem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31225" divId="Corn Supply &amp; Demand_31225" sourceType="sheet" destinationFile="C:\WASDE_Graphs\Corn\Corn Supply &amp; Demand.htm" title="U.S. Corn Exports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21935" divId="Corn Supply &amp; Demand_21935" sourceType="sheet" destinationFile="C:\WASDE_Graphs\Corn\Corn Supply &amp; Demand.htm" title="U.S. Annual Average Corn Price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A26" sqref="A26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6478" divId="Corn Supply &amp; Demand_6478" sourceType="sheet" destinationFile="C:\Documents and Settings\RLlewelyn\My Documents\Page.htm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3799" divId="Corn Supply &amp; Demand_3799" sourceType="sheet" destinationFile="C:\Documents and Settings\RLlewelyn\My Documents\Page.htm"/>
  </webPublishItem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zoomScale="90" zoomScaleNormal="90"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26154" divId="Corn Supply &amp; Demand_26154" sourceType="sheet" destinationFile="G:\WASDE\Pag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B3:DK209"/>
  <sheetViews>
    <sheetView tabSelected="1" workbookViewId="0">
      <pane xSplit="3" ySplit="10" topLeftCell="D55" activePane="bottomRight" state="frozen"/>
      <selection pane="topRight" activeCell="C1" sqref="C1"/>
      <selection pane="bottomLeft" activeCell="A11" sqref="A11"/>
      <selection pane="bottomRight" activeCell="B104" sqref="B104"/>
    </sheetView>
  </sheetViews>
  <sheetFormatPr defaultColWidth="10.85546875" defaultRowHeight="12.75" x14ac:dyDescent="0.2"/>
  <cols>
    <col min="1" max="1" width="3.7109375" customWidth="1"/>
    <col min="2" max="3" width="10.85546875" customWidth="1"/>
    <col min="4" max="4" width="12.7109375" customWidth="1"/>
    <col min="5" max="6" width="12.7109375" style="30" customWidth="1"/>
    <col min="7" max="7" width="12.7109375" style="21" customWidth="1"/>
    <col min="8" max="9" width="12.7109375" style="30" customWidth="1"/>
    <col min="10" max="10" width="12.7109375" customWidth="1"/>
    <col min="11" max="11" width="12.7109375" style="30" customWidth="1"/>
    <col min="12" max="12" width="12.7109375" customWidth="1"/>
    <col min="13" max="22" width="12.7109375" style="30" customWidth="1"/>
    <col min="23" max="23" width="12.7109375" customWidth="1"/>
    <col min="24" max="24" width="12.7109375" style="36" customWidth="1"/>
    <col min="25" max="110" width="12.7109375" customWidth="1"/>
  </cols>
  <sheetData>
    <row r="3" spans="2:106" x14ac:dyDescent="0.2">
      <c r="B3" t="s">
        <v>256</v>
      </c>
      <c r="D3" s="7" t="s">
        <v>214</v>
      </c>
    </row>
    <row r="4" spans="2:106" x14ac:dyDescent="0.2">
      <c r="D4" s="7" t="s">
        <v>215</v>
      </c>
    </row>
    <row r="6" spans="2:106" x14ac:dyDescent="0.2">
      <c r="B6" t="s">
        <v>257</v>
      </c>
    </row>
    <row r="9" spans="2:106" s="152" customFormat="1" ht="38.25" x14ac:dyDescent="0.2">
      <c r="E9" s="164"/>
      <c r="F9" s="164"/>
      <c r="G9" s="165"/>
      <c r="H9" s="164"/>
      <c r="I9" s="164"/>
      <c r="K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X9" s="166"/>
      <c r="Y9" s="167" t="s">
        <v>216</v>
      </c>
      <c r="Z9" s="167"/>
      <c r="AA9" s="167"/>
      <c r="AH9" s="152" t="s">
        <v>219</v>
      </c>
      <c r="AI9" s="152" t="s">
        <v>245</v>
      </c>
      <c r="AK9" s="168"/>
      <c r="AL9" s="169" t="s">
        <v>238</v>
      </c>
      <c r="AM9" s="170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U9" s="172" t="s">
        <v>239</v>
      </c>
    </row>
    <row r="10" spans="2:106" s="152" customFormat="1" ht="51.75" thickBot="1" x14ac:dyDescent="0.25">
      <c r="B10" s="153" t="s">
        <v>20</v>
      </c>
      <c r="C10" s="153" t="s">
        <v>20</v>
      </c>
      <c r="D10" s="157" t="s">
        <v>20</v>
      </c>
      <c r="E10" s="154" t="s">
        <v>62</v>
      </c>
      <c r="F10" s="154" t="s">
        <v>69</v>
      </c>
      <c r="G10" s="155" t="s">
        <v>217</v>
      </c>
      <c r="H10" s="154" t="s">
        <v>104</v>
      </c>
      <c r="I10" s="156" t="s">
        <v>105</v>
      </c>
      <c r="J10" s="157" t="s">
        <v>108</v>
      </c>
      <c r="K10" s="154" t="s">
        <v>218</v>
      </c>
      <c r="L10" s="157" t="s">
        <v>110</v>
      </c>
      <c r="M10" s="154" t="s">
        <v>114</v>
      </c>
      <c r="N10" s="154" t="s">
        <v>233</v>
      </c>
      <c r="O10" s="154" t="s">
        <v>219</v>
      </c>
      <c r="P10" s="154" t="s">
        <v>0</v>
      </c>
      <c r="Q10" s="154" t="s">
        <v>1</v>
      </c>
      <c r="R10" s="154" t="s">
        <v>2</v>
      </c>
      <c r="S10" s="154" t="s">
        <v>3</v>
      </c>
      <c r="T10" s="154" t="s">
        <v>129</v>
      </c>
      <c r="U10" s="154" t="s">
        <v>131</v>
      </c>
      <c r="V10" s="154" t="s">
        <v>133</v>
      </c>
      <c r="W10" s="157" t="s">
        <v>135</v>
      </c>
      <c r="X10" s="158" t="s">
        <v>4</v>
      </c>
      <c r="Y10" s="157" t="s">
        <v>234</v>
      </c>
      <c r="Z10" s="157" t="s">
        <v>235</v>
      </c>
      <c r="AA10" s="157" t="s">
        <v>236</v>
      </c>
      <c r="AB10" s="157" t="s">
        <v>143</v>
      </c>
      <c r="AC10" s="157" t="s">
        <v>145</v>
      </c>
      <c r="AD10" s="157" t="s">
        <v>147</v>
      </c>
      <c r="AE10" s="157" t="s">
        <v>5</v>
      </c>
      <c r="AF10" s="157" t="s">
        <v>6</v>
      </c>
      <c r="AG10" s="159" t="s">
        <v>226</v>
      </c>
      <c r="AH10" s="159" t="s">
        <v>227</v>
      </c>
      <c r="AI10" s="160" t="s">
        <v>244</v>
      </c>
      <c r="AK10" s="173" t="str">
        <f t="shared" ref="AK10:BL10" si="0">B10</f>
        <v>Year</v>
      </c>
      <c r="AL10" s="173" t="str">
        <f t="shared" si="0"/>
        <v>Year</v>
      </c>
      <c r="AM10" s="173" t="str">
        <f t="shared" si="0"/>
        <v>Year</v>
      </c>
      <c r="AN10" s="161" t="str">
        <f t="shared" si="0"/>
        <v>Planted Acres</v>
      </c>
      <c r="AO10" s="161" t="str">
        <f t="shared" si="0"/>
        <v>Harvested Acres</v>
      </c>
      <c r="AP10" s="161" t="str">
        <f t="shared" si="0"/>
        <v>Actual Yield</v>
      </c>
      <c r="AQ10" s="161" t="str">
        <f t="shared" si="0"/>
        <v>Production</v>
      </c>
      <c r="AR10" s="161" t="str">
        <f t="shared" si="0"/>
        <v>Stocks</v>
      </c>
      <c r="AS10" s="161" t="str">
        <f t="shared" si="0"/>
        <v>Imports</v>
      </c>
      <c r="AT10" s="161" t="str">
        <f t="shared" si="0"/>
        <v>Total Supply</v>
      </c>
      <c r="AU10" s="161" t="str">
        <f t="shared" si="0"/>
        <v>Seed</v>
      </c>
      <c r="AV10" s="161" t="str">
        <f t="shared" si="0"/>
        <v>Food, Alcohol &amp; Industrial</v>
      </c>
      <c r="AW10" s="161" t="str">
        <f t="shared" si="0"/>
        <v>Corn Used for Ethanol</v>
      </c>
      <c r="AX10" s="161" t="str">
        <f t="shared" si="0"/>
        <v>Feed &amp; Residual Usage</v>
      </c>
      <c r="AY10" s="161" t="str">
        <f t="shared" si="0"/>
        <v>All Dom. Use</v>
      </c>
      <c r="AZ10" s="161" t="str">
        <f t="shared" si="0"/>
        <v>Exports</v>
      </c>
      <c r="BA10" s="161" t="str">
        <f t="shared" si="0"/>
        <v>Total Usage</v>
      </c>
      <c r="BB10" s="161" t="str">
        <f t="shared" si="0"/>
        <v>Ending Stocks</v>
      </c>
      <c r="BC10" s="161" t="str">
        <f t="shared" si="0"/>
        <v>Free</v>
      </c>
      <c r="BD10" s="161" t="str">
        <f t="shared" si="0"/>
        <v>Reserve</v>
      </c>
      <c r="BE10" s="161" t="str">
        <f t="shared" si="0"/>
        <v>CCC</v>
      </c>
      <c r="BF10" s="161" t="str">
        <f t="shared" si="0"/>
        <v>Loan</v>
      </c>
      <c r="BG10" s="161" t="str">
        <f t="shared" si="0"/>
        <v>Stock/Use (%)</v>
      </c>
      <c r="BH10" s="161" t="str">
        <f t="shared" si="0"/>
        <v>Corn Avg Farm Price</v>
      </c>
      <c r="BI10" s="161" t="str">
        <f t="shared" si="0"/>
        <v>SB Avg Farm Price</v>
      </c>
      <c r="BJ10" s="161" t="str">
        <f t="shared" si="0"/>
        <v>SB/Corn P Ratio</v>
      </c>
      <c r="BK10" s="161" t="str">
        <f t="shared" si="0"/>
        <v>Target Price</v>
      </c>
      <c r="BL10" s="161" t="str">
        <f t="shared" si="0"/>
        <v>Loan Rate</v>
      </c>
      <c r="BM10" s="161" t="str">
        <f>AD10</f>
        <v>Cash/Loan Rate (%)</v>
      </c>
      <c r="BN10" s="161" t="str">
        <f>AE10</f>
        <v>Trend Yield</v>
      </c>
      <c r="BO10" s="161" t="str">
        <f t="shared" ref="BO10:BO73" si="1">AF10</f>
        <v>GDP99 Def</v>
      </c>
      <c r="BP10" s="161" t="str">
        <f>AG10</f>
        <v>Ind &amp; Alcohol Usage % of Prod.</v>
      </c>
      <c r="BQ10" s="161" t="str">
        <f>AH10</f>
        <v>Feed Usage % of Prod</v>
      </c>
      <c r="BU10" s="178" t="str">
        <f t="shared" ref="BU10:DA10" si="2">B10</f>
        <v>Year</v>
      </c>
      <c r="BV10" s="178" t="str">
        <f t="shared" si="2"/>
        <v>Year</v>
      </c>
      <c r="BW10" s="178" t="str">
        <f t="shared" si="2"/>
        <v>Year</v>
      </c>
      <c r="BX10" s="162" t="str">
        <f t="shared" si="2"/>
        <v>Planted Acres</v>
      </c>
      <c r="BY10" s="162" t="str">
        <f t="shared" si="2"/>
        <v>Harvested Acres</v>
      </c>
      <c r="BZ10" s="162" t="str">
        <f t="shared" si="2"/>
        <v>Actual Yield</v>
      </c>
      <c r="CA10" s="162" t="str">
        <f t="shared" si="2"/>
        <v>Production</v>
      </c>
      <c r="CB10" s="162" t="str">
        <f t="shared" si="2"/>
        <v>Stocks</v>
      </c>
      <c r="CC10" s="162" t="str">
        <f t="shared" si="2"/>
        <v>Imports</v>
      </c>
      <c r="CD10" s="162" t="str">
        <f t="shared" si="2"/>
        <v>Total Supply</v>
      </c>
      <c r="CE10" s="162" t="str">
        <f t="shared" si="2"/>
        <v>Seed</v>
      </c>
      <c r="CF10" s="162" t="str">
        <f t="shared" si="2"/>
        <v>Food, Alcohol &amp; Industrial</v>
      </c>
      <c r="CG10" s="162" t="str">
        <f t="shared" si="2"/>
        <v>Corn Used for Ethanol</v>
      </c>
      <c r="CH10" s="162" t="str">
        <f t="shared" si="2"/>
        <v>Feed &amp; Residual Usage</v>
      </c>
      <c r="CI10" s="162" t="str">
        <f t="shared" si="2"/>
        <v>All Dom. Use</v>
      </c>
      <c r="CJ10" s="162" t="str">
        <f t="shared" si="2"/>
        <v>Exports</v>
      </c>
      <c r="CK10" s="162" t="str">
        <f t="shared" si="2"/>
        <v>Total Usage</v>
      </c>
      <c r="CL10" s="162" t="str">
        <f t="shared" si="2"/>
        <v>Ending Stocks</v>
      </c>
      <c r="CM10" s="162" t="str">
        <f t="shared" si="2"/>
        <v>Free</v>
      </c>
      <c r="CN10" s="162" t="str">
        <f t="shared" si="2"/>
        <v>Reserve</v>
      </c>
      <c r="CO10" s="162" t="str">
        <f t="shared" si="2"/>
        <v>CCC</v>
      </c>
      <c r="CP10" s="162" t="str">
        <f t="shared" si="2"/>
        <v>Loan</v>
      </c>
      <c r="CQ10" s="162" t="str">
        <f t="shared" si="2"/>
        <v>Stock/Use (%)</v>
      </c>
      <c r="CR10" s="162" t="str">
        <f t="shared" si="2"/>
        <v>Corn Avg Farm Price</v>
      </c>
      <c r="CS10" s="162" t="str">
        <f t="shared" si="2"/>
        <v>SB Avg Farm Price</v>
      </c>
      <c r="CT10" s="162" t="str">
        <f t="shared" si="2"/>
        <v>SB/Corn P Ratio</v>
      </c>
      <c r="CU10" s="162" t="str">
        <f t="shared" si="2"/>
        <v>Target Price</v>
      </c>
      <c r="CV10" s="162" t="str">
        <f t="shared" si="2"/>
        <v>Loan Rate</v>
      </c>
      <c r="CW10" s="162" t="str">
        <f t="shared" si="2"/>
        <v>Cash/Loan Rate (%)</v>
      </c>
      <c r="CX10" s="162" t="str">
        <f t="shared" si="2"/>
        <v>Trend Yield</v>
      </c>
      <c r="CY10" s="162" t="str">
        <f t="shared" si="2"/>
        <v>GDP99 Def</v>
      </c>
      <c r="CZ10" s="162" t="str">
        <f t="shared" si="2"/>
        <v>Ind &amp; Alcohol Usage % of Prod.</v>
      </c>
      <c r="DA10" s="162" t="str">
        <f t="shared" si="2"/>
        <v>Feed Usage % of Prod</v>
      </c>
      <c r="DB10" s="163"/>
    </row>
    <row r="11" spans="2:106" x14ac:dyDescent="0.2">
      <c r="B11" s="10">
        <v>1929</v>
      </c>
      <c r="C11" s="10">
        <f>D11</f>
        <v>29</v>
      </c>
      <c r="D11" s="148">
        <v>29</v>
      </c>
      <c r="E11" s="30">
        <v>99130</v>
      </c>
      <c r="F11" s="30">
        <v>97805</v>
      </c>
      <c r="G11" s="21">
        <v>25.7</v>
      </c>
      <c r="H11" s="34"/>
      <c r="I11" s="34"/>
      <c r="J11" s="10"/>
      <c r="K11" s="34"/>
      <c r="L11" s="10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10"/>
      <c r="X11" s="37"/>
      <c r="Y11" s="12">
        <v>0.79900000000000004</v>
      </c>
      <c r="Z11" s="12"/>
      <c r="AA11" s="12"/>
      <c r="AB11" s="10"/>
      <c r="AC11" s="10"/>
      <c r="AD11" s="10"/>
      <c r="AK11" s="176">
        <f t="shared" ref="AK11:AK74" si="3">B11</f>
        <v>1929</v>
      </c>
      <c r="AL11" s="174">
        <f t="shared" ref="AL11:AL74" si="4">C11</f>
        <v>29</v>
      </c>
      <c r="AM11" s="174">
        <f t="shared" ref="AM11:AM74" si="5">D11</f>
        <v>29</v>
      </c>
      <c r="AN11" s="52">
        <f t="shared" ref="AN11:AN74" si="6">E11</f>
        <v>99130</v>
      </c>
      <c r="AO11" s="52">
        <f t="shared" ref="AO11:AO74" si="7">F11</f>
        <v>97805</v>
      </c>
      <c r="AP11" s="53">
        <f t="shared" ref="AP11:AP74" si="8">G11</f>
        <v>25.7</v>
      </c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>
        <f t="shared" ref="BH11:BH74" si="9">Y11</f>
        <v>0.79900000000000004</v>
      </c>
      <c r="BI11" s="44"/>
      <c r="BJ11" s="44"/>
      <c r="BK11" s="44"/>
      <c r="BL11" s="44"/>
      <c r="BM11" s="44"/>
      <c r="BN11" s="44"/>
      <c r="BO11" s="44"/>
      <c r="BP11" s="44"/>
      <c r="BQ11" s="44"/>
      <c r="BU11" s="179">
        <f t="shared" ref="BU11:BU74" si="10">B11</f>
        <v>1929</v>
      </c>
      <c r="BV11" s="179">
        <f t="shared" ref="BV11:BV74" si="11">C11</f>
        <v>29</v>
      </c>
      <c r="BW11" s="179">
        <f t="shared" ref="BW11:BW74" si="12">D11</f>
        <v>29</v>
      </c>
      <c r="BX11" s="51">
        <f t="shared" ref="BX11:BX74" si="13">E11</f>
        <v>99130</v>
      </c>
      <c r="BY11" s="51">
        <f t="shared" ref="BY11:BY74" si="14">F11</f>
        <v>97805</v>
      </c>
      <c r="BZ11" s="51">
        <f t="shared" ref="BZ11:BZ74" si="15">G11</f>
        <v>25.7</v>
      </c>
      <c r="CA11" s="51">
        <f t="shared" ref="CA11:CA74" si="16">H11</f>
        <v>0</v>
      </c>
      <c r="CB11" s="51">
        <f t="shared" ref="CB11:CB74" si="17">I11</f>
        <v>0</v>
      </c>
      <c r="CC11" s="51">
        <f t="shared" ref="CC11:CC74" si="18">J11</f>
        <v>0</v>
      </c>
      <c r="CD11" s="51">
        <f t="shared" ref="CD11:CD74" si="19">K11</f>
        <v>0</v>
      </c>
      <c r="CE11" s="51">
        <f t="shared" ref="CE11:CE74" si="20">L11</f>
        <v>0</v>
      </c>
      <c r="CF11" s="51">
        <f t="shared" ref="CF11:CF74" si="21">M11</f>
        <v>0</v>
      </c>
      <c r="CG11" s="51">
        <f t="shared" ref="CG11:CG74" si="22">N11</f>
        <v>0</v>
      </c>
      <c r="CH11" s="51">
        <f t="shared" ref="CH11:CH74" si="23">O11</f>
        <v>0</v>
      </c>
      <c r="CI11" s="51">
        <f t="shared" ref="CI11:CI74" si="24">P11</f>
        <v>0</v>
      </c>
      <c r="CJ11" s="51">
        <f t="shared" ref="CJ11:CJ74" si="25">Q11</f>
        <v>0</v>
      </c>
      <c r="CK11" s="51">
        <f t="shared" ref="CK11:CK74" si="26">R11</f>
        <v>0</v>
      </c>
      <c r="CL11" s="51">
        <f t="shared" ref="CL11:CL74" si="27">S11</f>
        <v>0</v>
      </c>
      <c r="CM11" s="51">
        <f t="shared" ref="CM11:CM74" si="28">T11</f>
        <v>0</v>
      </c>
      <c r="CN11" s="51">
        <f t="shared" ref="CN11:CN74" si="29">U11</f>
        <v>0</v>
      </c>
      <c r="CO11" s="51">
        <f t="shared" ref="CO11:CO74" si="30">V11</f>
        <v>0</v>
      </c>
      <c r="CP11" s="51">
        <f t="shared" ref="CP11:CP74" si="31">W11</f>
        <v>0</v>
      </c>
      <c r="CQ11" s="51">
        <f t="shared" ref="CQ11:CQ74" si="32">X11</f>
        <v>0</v>
      </c>
      <c r="CR11" s="51">
        <f t="shared" ref="CR11:CR74" si="33">Y11</f>
        <v>0.79900000000000004</v>
      </c>
      <c r="CS11" s="51">
        <f t="shared" ref="CS11:CS74" si="34">Z11</f>
        <v>0</v>
      </c>
      <c r="CT11" s="51">
        <f t="shared" ref="CT11:CT74" si="35">AA11</f>
        <v>0</v>
      </c>
      <c r="CU11" s="51">
        <f t="shared" ref="CU11:CU74" si="36">AB11</f>
        <v>0</v>
      </c>
      <c r="CV11" s="51">
        <f t="shared" ref="CV11:CV74" si="37">AC11</f>
        <v>0</v>
      </c>
      <c r="CW11" s="51">
        <f t="shared" ref="CW11:CW74" si="38">AD11</f>
        <v>0</v>
      </c>
      <c r="CX11" s="51">
        <f t="shared" ref="CX11:CX74" si="39">AE11</f>
        <v>0</v>
      </c>
      <c r="CY11" s="51">
        <f t="shared" ref="CY11:CY74" si="40">AF11</f>
        <v>0</v>
      </c>
      <c r="CZ11" s="51">
        <f t="shared" ref="CZ11:CZ74" si="41">AG11</f>
        <v>0</v>
      </c>
      <c r="DA11" s="51">
        <f t="shared" ref="DA11:DA74" si="42">AH11</f>
        <v>0</v>
      </c>
    </row>
    <row r="12" spans="2:106" x14ac:dyDescent="0.2">
      <c r="B12" s="10">
        <f>B11+1</f>
        <v>1930</v>
      </c>
      <c r="C12" s="10">
        <f t="shared" ref="C12:C75" si="43">D12</f>
        <v>30</v>
      </c>
      <c r="D12" s="148">
        <f>+D11+1</f>
        <v>30</v>
      </c>
      <c r="E12" s="30">
        <v>103915</v>
      </c>
      <c r="F12" s="30">
        <v>101465</v>
      </c>
      <c r="G12" s="21">
        <v>20.5</v>
      </c>
      <c r="H12" s="34"/>
      <c r="I12" s="34"/>
      <c r="J12" s="10"/>
      <c r="K12" s="34"/>
      <c r="L12" s="1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10"/>
      <c r="X12" s="37"/>
      <c r="Y12" s="12">
        <v>0.59799999999999998</v>
      </c>
      <c r="Z12" s="12"/>
      <c r="AA12" s="12"/>
      <c r="AB12" s="10"/>
      <c r="AC12" s="10"/>
      <c r="AD12" s="10"/>
      <c r="AK12" s="176">
        <f t="shared" si="3"/>
        <v>1930</v>
      </c>
      <c r="AL12" s="174">
        <f t="shared" si="4"/>
        <v>30</v>
      </c>
      <c r="AM12" s="174">
        <f t="shared" si="5"/>
        <v>30</v>
      </c>
      <c r="AN12" s="52">
        <f t="shared" si="6"/>
        <v>103915</v>
      </c>
      <c r="AO12" s="52">
        <f t="shared" si="7"/>
        <v>101465</v>
      </c>
      <c r="AP12" s="53">
        <f t="shared" si="8"/>
        <v>20.5</v>
      </c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>
        <f t="shared" si="9"/>
        <v>0.59799999999999998</v>
      </c>
      <c r="BI12" s="44"/>
      <c r="BJ12" s="44"/>
      <c r="BK12" s="44"/>
      <c r="BL12" s="44"/>
      <c r="BM12" s="44"/>
      <c r="BN12" s="44"/>
      <c r="BO12" s="44"/>
      <c r="BP12" s="44"/>
      <c r="BQ12" s="44"/>
      <c r="BU12" s="179">
        <f t="shared" si="10"/>
        <v>1930</v>
      </c>
      <c r="BV12" s="179">
        <f t="shared" si="11"/>
        <v>30</v>
      </c>
      <c r="BW12" s="179">
        <f t="shared" si="12"/>
        <v>30</v>
      </c>
      <c r="BX12" s="51">
        <f t="shared" si="13"/>
        <v>103915</v>
      </c>
      <c r="BY12" s="51">
        <f t="shared" si="14"/>
        <v>101465</v>
      </c>
      <c r="BZ12" s="51">
        <f t="shared" si="15"/>
        <v>20.5</v>
      </c>
      <c r="CA12" s="51">
        <f t="shared" si="16"/>
        <v>0</v>
      </c>
      <c r="CB12" s="51">
        <f t="shared" si="17"/>
        <v>0</v>
      </c>
      <c r="CC12" s="51">
        <f t="shared" si="18"/>
        <v>0</v>
      </c>
      <c r="CD12" s="51">
        <f t="shared" si="19"/>
        <v>0</v>
      </c>
      <c r="CE12" s="51">
        <f t="shared" si="20"/>
        <v>0</v>
      </c>
      <c r="CF12" s="51">
        <f t="shared" si="21"/>
        <v>0</v>
      </c>
      <c r="CG12" s="51">
        <f t="shared" si="22"/>
        <v>0</v>
      </c>
      <c r="CH12" s="51">
        <f t="shared" si="23"/>
        <v>0</v>
      </c>
      <c r="CI12" s="51">
        <f t="shared" si="24"/>
        <v>0</v>
      </c>
      <c r="CJ12" s="51">
        <f t="shared" si="25"/>
        <v>0</v>
      </c>
      <c r="CK12" s="51">
        <f t="shared" si="26"/>
        <v>0</v>
      </c>
      <c r="CL12" s="51">
        <f t="shared" si="27"/>
        <v>0</v>
      </c>
      <c r="CM12" s="51">
        <f t="shared" si="28"/>
        <v>0</v>
      </c>
      <c r="CN12" s="51">
        <f t="shared" si="29"/>
        <v>0</v>
      </c>
      <c r="CO12" s="51">
        <f t="shared" si="30"/>
        <v>0</v>
      </c>
      <c r="CP12" s="51">
        <f t="shared" si="31"/>
        <v>0</v>
      </c>
      <c r="CQ12" s="51">
        <f t="shared" si="32"/>
        <v>0</v>
      </c>
      <c r="CR12" s="51">
        <f t="shared" si="33"/>
        <v>0.59799999999999998</v>
      </c>
      <c r="CS12" s="51">
        <f t="shared" si="34"/>
        <v>0</v>
      </c>
      <c r="CT12" s="51">
        <f t="shared" si="35"/>
        <v>0</v>
      </c>
      <c r="CU12" s="51">
        <f t="shared" si="36"/>
        <v>0</v>
      </c>
      <c r="CV12" s="51">
        <f t="shared" si="37"/>
        <v>0</v>
      </c>
      <c r="CW12" s="51">
        <f t="shared" si="38"/>
        <v>0</v>
      </c>
      <c r="CX12" s="51">
        <f t="shared" si="39"/>
        <v>0</v>
      </c>
      <c r="CY12" s="51">
        <f t="shared" si="40"/>
        <v>0</v>
      </c>
      <c r="CZ12" s="51">
        <f t="shared" si="41"/>
        <v>0</v>
      </c>
      <c r="DA12" s="51">
        <f t="shared" si="42"/>
        <v>0</v>
      </c>
    </row>
    <row r="13" spans="2:106" x14ac:dyDescent="0.2">
      <c r="B13" s="10">
        <f t="shared" ref="B13:B28" si="44">B12+1</f>
        <v>1931</v>
      </c>
      <c r="C13" s="10">
        <f t="shared" si="43"/>
        <v>31</v>
      </c>
      <c r="D13" s="148">
        <f t="shared" ref="D13:D28" si="45">+D12+1</f>
        <v>31</v>
      </c>
      <c r="E13" s="30">
        <v>109364</v>
      </c>
      <c r="F13" s="30">
        <v>106866</v>
      </c>
      <c r="G13" s="21">
        <v>24.1</v>
      </c>
      <c r="H13" s="34"/>
      <c r="I13" s="34"/>
      <c r="J13" s="10"/>
      <c r="K13" s="34"/>
      <c r="L13" s="10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10"/>
      <c r="X13" s="37"/>
      <c r="Y13" s="12">
        <v>0.32100000000000001</v>
      </c>
      <c r="Z13" s="12"/>
      <c r="AA13" s="12"/>
      <c r="AB13" s="10"/>
      <c r="AC13" s="10"/>
      <c r="AD13" s="10"/>
      <c r="AK13" s="176">
        <f t="shared" si="3"/>
        <v>1931</v>
      </c>
      <c r="AL13" s="174">
        <f t="shared" si="4"/>
        <v>31</v>
      </c>
      <c r="AM13" s="174">
        <f t="shared" si="5"/>
        <v>31</v>
      </c>
      <c r="AN13" s="52">
        <f t="shared" si="6"/>
        <v>109364</v>
      </c>
      <c r="AO13" s="52">
        <f t="shared" si="7"/>
        <v>106866</v>
      </c>
      <c r="AP13" s="53">
        <f t="shared" si="8"/>
        <v>24.1</v>
      </c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>
        <f t="shared" si="9"/>
        <v>0.32100000000000001</v>
      </c>
      <c r="BI13" s="44"/>
      <c r="BJ13" s="44"/>
      <c r="BK13" s="44"/>
      <c r="BL13" s="44"/>
      <c r="BM13" s="44"/>
      <c r="BN13" s="44"/>
      <c r="BO13" s="44"/>
      <c r="BP13" s="44"/>
      <c r="BQ13" s="44"/>
      <c r="BU13" s="179">
        <f t="shared" si="10"/>
        <v>1931</v>
      </c>
      <c r="BV13" s="179">
        <f t="shared" si="11"/>
        <v>31</v>
      </c>
      <c r="BW13" s="179">
        <f t="shared" si="12"/>
        <v>31</v>
      </c>
      <c r="BX13" s="51">
        <f t="shared" si="13"/>
        <v>109364</v>
      </c>
      <c r="BY13" s="51">
        <f t="shared" si="14"/>
        <v>106866</v>
      </c>
      <c r="BZ13" s="51">
        <f t="shared" si="15"/>
        <v>24.1</v>
      </c>
      <c r="CA13" s="51">
        <f t="shared" si="16"/>
        <v>0</v>
      </c>
      <c r="CB13" s="51">
        <f t="shared" si="17"/>
        <v>0</v>
      </c>
      <c r="CC13" s="51">
        <f t="shared" si="18"/>
        <v>0</v>
      </c>
      <c r="CD13" s="51">
        <f t="shared" si="19"/>
        <v>0</v>
      </c>
      <c r="CE13" s="51">
        <f t="shared" si="20"/>
        <v>0</v>
      </c>
      <c r="CF13" s="51">
        <f t="shared" si="21"/>
        <v>0</v>
      </c>
      <c r="CG13" s="51">
        <f t="shared" si="22"/>
        <v>0</v>
      </c>
      <c r="CH13" s="51">
        <f t="shared" si="23"/>
        <v>0</v>
      </c>
      <c r="CI13" s="51">
        <f t="shared" si="24"/>
        <v>0</v>
      </c>
      <c r="CJ13" s="51">
        <f t="shared" si="25"/>
        <v>0</v>
      </c>
      <c r="CK13" s="51">
        <f t="shared" si="26"/>
        <v>0</v>
      </c>
      <c r="CL13" s="51">
        <f t="shared" si="27"/>
        <v>0</v>
      </c>
      <c r="CM13" s="51">
        <f t="shared" si="28"/>
        <v>0</v>
      </c>
      <c r="CN13" s="51">
        <f t="shared" si="29"/>
        <v>0</v>
      </c>
      <c r="CO13" s="51">
        <f t="shared" si="30"/>
        <v>0</v>
      </c>
      <c r="CP13" s="51">
        <f t="shared" si="31"/>
        <v>0</v>
      </c>
      <c r="CQ13" s="51">
        <f t="shared" si="32"/>
        <v>0</v>
      </c>
      <c r="CR13" s="51">
        <f t="shared" si="33"/>
        <v>0.32100000000000001</v>
      </c>
      <c r="CS13" s="51">
        <f t="shared" si="34"/>
        <v>0</v>
      </c>
      <c r="CT13" s="51">
        <f t="shared" si="35"/>
        <v>0</v>
      </c>
      <c r="CU13" s="51">
        <f t="shared" si="36"/>
        <v>0</v>
      </c>
      <c r="CV13" s="51">
        <f t="shared" si="37"/>
        <v>0</v>
      </c>
      <c r="CW13" s="51">
        <f t="shared" si="38"/>
        <v>0</v>
      </c>
      <c r="CX13" s="51">
        <f t="shared" si="39"/>
        <v>0</v>
      </c>
      <c r="CY13" s="51">
        <f t="shared" si="40"/>
        <v>0</v>
      </c>
      <c r="CZ13" s="51">
        <f t="shared" si="41"/>
        <v>0</v>
      </c>
      <c r="DA13" s="51">
        <f t="shared" si="42"/>
        <v>0</v>
      </c>
    </row>
    <row r="14" spans="2:106" x14ac:dyDescent="0.2">
      <c r="B14" s="10">
        <f t="shared" si="44"/>
        <v>1932</v>
      </c>
      <c r="C14" s="10">
        <f t="shared" si="43"/>
        <v>32</v>
      </c>
      <c r="D14" s="148">
        <f t="shared" si="45"/>
        <v>32</v>
      </c>
      <c r="E14" s="30">
        <v>113024</v>
      </c>
      <c r="F14" s="30">
        <v>110577</v>
      </c>
      <c r="G14" s="21">
        <v>26.5</v>
      </c>
      <c r="H14" s="34"/>
      <c r="I14" s="34"/>
      <c r="J14" s="10"/>
      <c r="K14" s="34"/>
      <c r="L14" s="10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10"/>
      <c r="X14" s="37"/>
      <c r="Y14" s="12">
        <v>0.316</v>
      </c>
      <c r="Z14" s="12"/>
      <c r="AA14" s="12"/>
      <c r="AB14" s="10"/>
      <c r="AC14" s="10"/>
      <c r="AD14" s="10"/>
      <c r="AK14" s="176">
        <f t="shared" si="3"/>
        <v>1932</v>
      </c>
      <c r="AL14" s="174">
        <f t="shared" si="4"/>
        <v>32</v>
      </c>
      <c r="AM14" s="174">
        <f t="shared" si="5"/>
        <v>32</v>
      </c>
      <c r="AN14" s="52">
        <f t="shared" si="6"/>
        <v>113024</v>
      </c>
      <c r="AO14" s="52">
        <f t="shared" si="7"/>
        <v>110577</v>
      </c>
      <c r="AP14" s="53">
        <f t="shared" si="8"/>
        <v>26.5</v>
      </c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>
        <f t="shared" si="9"/>
        <v>0.316</v>
      </c>
      <c r="BI14" s="44"/>
      <c r="BJ14" s="44"/>
      <c r="BK14" s="44"/>
      <c r="BL14" s="44"/>
      <c r="BM14" s="44"/>
      <c r="BN14" s="44"/>
      <c r="BO14" s="44"/>
      <c r="BP14" s="44"/>
      <c r="BQ14" s="44"/>
      <c r="BU14" s="179">
        <f t="shared" si="10"/>
        <v>1932</v>
      </c>
      <c r="BV14" s="179">
        <f t="shared" si="11"/>
        <v>32</v>
      </c>
      <c r="BW14" s="179">
        <f t="shared" si="12"/>
        <v>32</v>
      </c>
      <c r="BX14" s="51">
        <f t="shared" si="13"/>
        <v>113024</v>
      </c>
      <c r="BY14" s="51">
        <f t="shared" si="14"/>
        <v>110577</v>
      </c>
      <c r="BZ14" s="51">
        <f t="shared" si="15"/>
        <v>26.5</v>
      </c>
      <c r="CA14" s="51">
        <f t="shared" si="16"/>
        <v>0</v>
      </c>
      <c r="CB14" s="51">
        <f t="shared" si="17"/>
        <v>0</v>
      </c>
      <c r="CC14" s="51">
        <f t="shared" si="18"/>
        <v>0</v>
      </c>
      <c r="CD14" s="51">
        <f t="shared" si="19"/>
        <v>0</v>
      </c>
      <c r="CE14" s="51">
        <f t="shared" si="20"/>
        <v>0</v>
      </c>
      <c r="CF14" s="51">
        <f t="shared" si="21"/>
        <v>0</v>
      </c>
      <c r="CG14" s="51">
        <f t="shared" si="22"/>
        <v>0</v>
      </c>
      <c r="CH14" s="51">
        <f t="shared" si="23"/>
        <v>0</v>
      </c>
      <c r="CI14" s="51">
        <f t="shared" si="24"/>
        <v>0</v>
      </c>
      <c r="CJ14" s="51">
        <f t="shared" si="25"/>
        <v>0</v>
      </c>
      <c r="CK14" s="51">
        <f t="shared" si="26"/>
        <v>0</v>
      </c>
      <c r="CL14" s="51">
        <f t="shared" si="27"/>
        <v>0</v>
      </c>
      <c r="CM14" s="51">
        <f t="shared" si="28"/>
        <v>0</v>
      </c>
      <c r="CN14" s="51">
        <f t="shared" si="29"/>
        <v>0</v>
      </c>
      <c r="CO14" s="51">
        <f t="shared" si="30"/>
        <v>0</v>
      </c>
      <c r="CP14" s="51">
        <f t="shared" si="31"/>
        <v>0</v>
      </c>
      <c r="CQ14" s="51">
        <f t="shared" si="32"/>
        <v>0</v>
      </c>
      <c r="CR14" s="51">
        <f t="shared" si="33"/>
        <v>0.316</v>
      </c>
      <c r="CS14" s="51">
        <f t="shared" si="34"/>
        <v>0</v>
      </c>
      <c r="CT14" s="51">
        <f t="shared" si="35"/>
        <v>0</v>
      </c>
      <c r="CU14" s="51">
        <f t="shared" si="36"/>
        <v>0</v>
      </c>
      <c r="CV14" s="51">
        <f t="shared" si="37"/>
        <v>0</v>
      </c>
      <c r="CW14" s="51">
        <f t="shared" si="38"/>
        <v>0</v>
      </c>
      <c r="CX14" s="51">
        <f t="shared" si="39"/>
        <v>0</v>
      </c>
      <c r="CY14" s="51">
        <f t="shared" si="40"/>
        <v>0</v>
      </c>
      <c r="CZ14" s="51">
        <f t="shared" si="41"/>
        <v>0</v>
      </c>
      <c r="DA14" s="51">
        <f t="shared" si="42"/>
        <v>0</v>
      </c>
    </row>
    <row r="15" spans="2:106" x14ac:dyDescent="0.2">
      <c r="B15" s="10">
        <f t="shared" si="44"/>
        <v>1933</v>
      </c>
      <c r="C15" s="10">
        <f t="shared" si="43"/>
        <v>33</v>
      </c>
      <c r="D15" s="148">
        <f t="shared" si="45"/>
        <v>33</v>
      </c>
      <c r="E15" s="30">
        <v>109830</v>
      </c>
      <c r="F15" s="30">
        <v>105918</v>
      </c>
      <c r="G15" s="21">
        <v>22.6</v>
      </c>
      <c r="H15" s="34"/>
      <c r="I15" s="34"/>
      <c r="J15" s="10"/>
      <c r="K15" s="34"/>
      <c r="L15" s="10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10"/>
      <c r="X15" s="37"/>
      <c r="Y15" s="12">
        <v>0.52</v>
      </c>
      <c r="Z15" s="12"/>
      <c r="AA15" s="12"/>
      <c r="AB15" s="10"/>
      <c r="AC15" s="10"/>
      <c r="AD15" s="10"/>
      <c r="AK15" s="176">
        <f t="shared" si="3"/>
        <v>1933</v>
      </c>
      <c r="AL15" s="174">
        <f t="shared" si="4"/>
        <v>33</v>
      </c>
      <c r="AM15" s="174">
        <f t="shared" si="5"/>
        <v>33</v>
      </c>
      <c r="AN15" s="52">
        <f t="shared" si="6"/>
        <v>109830</v>
      </c>
      <c r="AO15" s="52">
        <f t="shared" si="7"/>
        <v>105918</v>
      </c>
      <c r="AP15" s="53">
        <f t="shared" si="8"/>
        <v>22.6</v>
      </c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>
        <f t="shared" si="9"/>
        <v>0.52</v>
      </c>
      <c r="BI15" s="44"/>
      <c r="BJ15" s="44"/>
      <c r="BK15" s="44"/>
      <c r="BL15" s="44"/>
      <c r="BM15" s="44"/>
      <c r="BN15" s="44"/>
      <c r="BO15" s="44"/>
      <c r="BP15" s="44"/>
      <c r="BQ15" s="44"/>
      <c r="BU15" s="179">
        <f t="shared" si="10"/>
        <v>1933</v>
      </c>
      <c r="BV15" s="179">
        <f t="shared" si="11"/>
        <v>33</v>
      </c>
      <c r="BW15" s="179">
        <f t="shared" si="12"/>
        <v>33</v>
      </c>
      <c r="BX15" s="51">
        <f t="shared" si="13"/>
        <v>109830</v>
      </c>
      <c r="BY15" s="51">
        <f t="shared" si="14"/>
        <v>105918</v>
      </c>
      <c r="BZ15" s="51">
        <f t="shared" si="15"/>
        <v>22.6</v>
      </c>
      <c r="CA15" s="51">
        <f t="shared" si="16"/>
        <v>0</v>
      </c>
      <c r="CB15" s="51">
        <f t="shared" si="17"/>
        <v>0</v>
      </c>
      <c r="CC15" s="51">
        <f t="shared" si="18"/>
        <v>0</v>
      </c>
      <c r="CD15" s="51">
        <f t="shared" si="19"/>
        <v>0</v>
      </c>
      <c r="CE15" s="51">
        <f t="shared" si="20"/>
        <v>0</v>
      </c>
      <c r="CF15" s="51">
        <f t="shared" si="21"/>
        <v>0</v>
      </c>
      <c r="CG15" s="51">
        <f t="shared" si="22"/>
        <v>0</v>
      </c>
      <c r="CH15" s="51">
        <f t="shared" si="23"/>
        <v>0</v>
      </c>
      <c r="CI15" s="51">
        <f t="shared" si="24"/>
        <v>0</v>
      </c>
      <c r="CJ15" s="51">
        <f t="shared" si="25"/>
        <v>0</v>
      </c>
      <c r="CK15" s="51">
        <f t="shared" si="26"/>
        <v>0</v>
      </c>
      <c r="CL15" s="51">
        <f t="shared" si="27"/>
        <v>0</v>
      </c>
      <c r="CM15" s="51">
        <f t="shared" si="28"/>
        <v>0</v>
      </c>
      <c r="CN15" s="51">
        <f t="shared" si="29"/>
        <v>0</v>
      </c>
      <c r="CO15" s="51">
        <f t="shared" si="30"/>
        <v>0</v>
      </c>
      <c r="CP15" s="51">
        <f t="shared" si="31"/>
        <v>0</v>
      </c>
      <c r="CQ15" s="51">
        <f t="shared" si="32"/>
        <v>0</v>
      </c>
      <c r="CR15" s="51">
        <f t="shared" si="33"/>
        <v>0.52</v>
      </c>
      <c r="CS15" s="51">
        <f t="shared" si="34"/>
        <v>0</v>
      </c>
      <c r="CT15" s="51">
        <f t="shared" si="35"/>
        <v>0</v>
      </c>
      <c r="CU15" s="51">
        <f t="shared" si="36"/>
        <v>0</v>
      </c>
      <c r="CV15" s="51">
        <f t="shared" si="37"/>
        <v>0</v>
      </c>
      <c r="CW15" s="51">
        <f t="shared" si="38"/>
        <v>0</v>
      </c>
      <c r="CX15" s="51">
        <f t="shared" si="39"/>
        <v>0</v>
      </c>
      <c r="CY15" s="51">
        <f t="shared" si="40"/>
        <v>0</v>
      </c>
      <c r="CZ15" s="51">
        <f t="shared" si="41"/>
        <v>0</v>
      </c>
      <c r="DA15" s="51">
        <f t="shared" si="42"/>
        <v>0</v>
      </c>
    </row>
    <row r="16" spans="2:106" x14ac:dyDescent="0.2">
      <c r="B16" s="10">
        <f t="shared" si="44"/>
        <v>1934</v>
      </c>
      <c r="C16" s="10">
        <f t="shared" si="43"/>
        <v>34</v>
      </c>
      <c r="D16" s="148">
        <f t="shared" si="45"/>
        <v>34</v>
      </c>
      <c r="E16" s="30">
        <v>100563</v>
      </c>
      <c r="F16" s="30">
        <v>92193</v>
      </c>
      <c r="G16" s="21">
        <v>15.7</v>
      </c>
      <c r="H16" s="34"/>
      <c r="I16" s="34"/>
      <c r="J16" s="10"/>
      <c r="K16" s="34"/>
      <c r="L16" s="10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10"/>
      <c r="X16" s="37"/>
      <c r="Y16" s="12">
        <v>0.81499999999999995</v>
      </c>
      <c r="Z16" s="12"/>
      <c r="AA16" s="12"/>
      <c r="AB16" s="10"/>
      <c r="AC16" s="10"/>
      <c r="AD16" s="10"/>
      <c r="AK16" s="176">
        <f t="shared" si="3"/>
        <v>1934</v>
      </c>
      <c r="AL16" s="174">
        <f t="shared" si="4"/>
        <v>34</v>
      </c>
      <c r="AM16" s="174">
        <f t="shared" si="5"/>
        <v>34</v>
      </c>
      <c r="AN16" s="52">
        <f t="shared" si="6"/>
        <v>100563</v>
      </c>
      <c r="AO16" s="52">
        <f t="shared" si="7"/>
        <v>92193</v>
      </c>
      <c r="AP16" s="53">
        <f t="shared" si="8"/>
        <v>15.7</v>
      </c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>
        <f t="shared" si="9"/>
        <v>0.81499999999999995</v>
      </c>
      <c r="BI16" s="44"/>
      <c r="BJ16" s="44"/>
      <c r="BK16" s="44"/>
      <c r="BL16" s="44"/>
      <c r="BM16" s="44"/>
      <c r="BN16" s="44"/>
      <c r="BO16" s="44"/>
      <c r="BP16" s="44"/>
      <c r="BQ16" s="44"/>
      <c r="BU16" s="179">
        <f t="shared" si="10"/>
        <v>1934</v>
      </c>
      <c r="BV16" s="179">
        <f t="shared" si="11"/>
        <v>34</v>
      </c>
      <c r="BW16" s="179">
        <f t="shared" si="12"/>
        <v>34</v>
      </c>
      <c r="BX16" s="51">
        <f t="shared" si="13"/>
        <v>100563</v>
      </c>
      <c r="BY16" s="51">
        <f t="shared" si="14"/>
        <v>92193</v>
      </c>
      <c r="BZ16" s="51">
        <f t="shared" si="15"/>
        <v>15.7</v>
      </c>
      <c r="CA16" s="51">
        <f t="shared" si="16"/>
        <v>0</v>
      </c>
      <c r="CB16" s="51">
        <f t="shared" si="17"/>
        <v>0</v>
      </c>
      <c r="CC16" s="51">
        <f t="shared" si="18"/>
        <v>0</v>
      </c>
      <c r="CD16" s="51">
        <f t="shared" si="19"/>
        <v>0</v>
      </c>
      <c r="CE16" s="51">
        <f t="shared" si="20"/>
        <v>0</v>
      </c>
      <c r="CF16" s="51">
        <f t="shared" si="21"/>
        <v>0</v>
      </c>
      <c r="CG16" s="51">
        <f t="shared" si="22"/>
        <v>0</v>
      </c>
      <c r="CH16" s="51">
        <f t="shared" si="23"/>
        <v>0</v>
      </c>
      <c r="CI16" s="51">
        <f t="shared" si="24"/>
        <v>0</v>
      </c>
      <c r="CJ16" s="51">
        <f t="shared" si="25"/>
        <v>0</v>
      </c>
      <c r="CK16" s="51">
        <f t="shared" si="26"/>
        <v>0</v>
      </c>
      <c r="CL16" s="51">
        <f t="shared" si="27"/>
        <v>0</v>
      </c>
      <c r="CM16" s="51">
        <f t="shared" si="28"/>
        <v>0</v>
      </c>
      <c r="CN16" s="51">
        <f t="shared" si="29"/>
        <v>0</v>
      </c>
      <c r="CO16" s="51">
        <f t="shared" si="30"/>
        <v>0</v>
      </c>
      <c r="CP16" s="51">
        <f t="shared" si="31"/>
        <v>0</v>
      </c>
      <c r="CQ16" s="51">
        <f t="shared" si="32"/>
        <v>0</v>
      </c>
      <c r="CR16" s="51">
        <f t="shared" si="33"/>
        <v>0.81499999999999995</v>
      </c>
      <c r="CS16" s="51">
        <f t="shared" si="34"/>
        <v>0</v>
      </c>
      <c r="CT16" s="51">
        <f t="shared" si="35"/>
        <v>0</v>
      </c>
      <c r="CU16" s="51">
        <f t="shared" si="36"/>
        <v>0</v>
      </c>
      <c r="CV16" s="51">
        <f t="shared" si="37"/>
        <v>0</v>
      </c>
      <c r="CW16" s="51">
        <f t="shared" si="38"/>
        <v>0</v>
      </c>
      <c r="CX16" s="51">
        <f t="shared" si="39"/>
        <v>0</v>
      </c>
      <c r="CY16" s="51">
        <f t="shared" si="40"/>
        <v>0</v>
      </c>
      <c r="CZ16" s="51">
        <f t="shared" si="41"/>
        <v>0</v>
      </c>
      <c r="DA16" s="51">
        <f t="shared" si="42"/>
        <v>0</v>
      </c>
    </row>
    <row r="17" spans="2:105" x14ac:dyDescent="0.2">
      <c r="B17" s="10">
        <f t="shared" si="44"/>
        <v>1935</v>
      </c>
      <c r="C17" s="10">
        <f t="shared" si="43"/>
        <v>35</v>
      </c>
      <c r="D17" s="148">
        <f t="shared" si="45"/>
        <v>35</v>
      </c>
      <c r="E17" s="30">
        <v>99974</v>
      </c>
      <c r="F17" s="30">
        <v>95974</v>
      </c>
      <c r="G17" s="21">
        <v>24</v>
      </c>
      <c r="H17" s="34"/>
      <c r="I17" s="34"/>
      <c r="J17" s="10"/>
      <c r="K17" s="34"/>
      <c r="L17" s="10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0"/>
      <c r="X17" s="37"/>
      <c r="Y17" s="12">
        <v>0.65500000000000003</v>
      </c>
      <c r="Z17" s="12"/>
      <c r="AA17" s="12"/>
      <c r="AB17" s="10"/>
      <c r="AC17" s="10"/>
      <c r="AD17" s="10"/>
      <c r="AK17" s="176">
        <f t="shared" si="3"/>
        <v>1935</v>
      </c>
      <c r="AL17" s="174">
        <f t="shared" si="4"/>
        <v>35</v>
      </c>
      <c r="AM17" s="174">
        <f t="shared" si="5"/>
        <v>35</v>
      </c>
      <c r="AN17" s="52">
        <f t="shared" si="6"/>
        <v>99974</v>
      </c>
      <c r="AO17" s="52">
        <f t="shared" si="7"/>
        <v>95974</v>
      </c>
      <c r="AP17" s="53">
        <f t="shared" si="8"/>
        <v>24</v>
      </c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>
        <f t="shared" si="9"/>
        <v>0.65500000000000003</v>
      </c>
      <c r="BI17" s="44"/>
      <c r="BJ17" s="44"/>
      <c r="BK17" s="44"/>
      <c r="BL17" s="44"/>
      <c r="BM17" s="44"/>
      <c r="BN17" s="44"/>
      <c r="BO17" s="44"/>
      <c r="BP17" s="44"/>
      <c r="BQ17" s="44"/>
      <c r="BU17" s="179">
        <f t="shared" si="10"/>
        <v>1935</v>
      </c>
      <c r="BV17" s="179">
        <f t="shared" si="11"/>
        <v>35</v>
      </c>
      <c r="BW17" s="179">
        <f t="shared" si="12"/>
        <v>35</v>
      </c>
      <c r="BX17" s="51">
        <f t="shared" si="13"/>
        <v>99974</v>
      </c>
      <c r="BY17" s="51">
        <f t="shared" si="14"/>
        <v>95974</v>
      </c>
      <c r="BZ17" s="51">
        <f t="shared" si="15"/>
        <v>24</v>
      </c>
      <c r="CA17" s="51">
        <f t="shared" si="16"/>
        <v>0</v>
      </c>
      <c r="CB17" s="51">
        <f t="shared" si="17"/>
        <v>0</v>
      </c>
      <c r="CC17" s="51">
        <f t="shared" si="18"/>
        <v>0</v>
      </c>
      <c r="CD17" s="51">
        <f t="shared" si="19"/>
        <v>0</v>
      </c>
      <c r="CE17" s="51">
        <f t="shared" si="20"/>
        <v>0</v>
      </c>
      <c r="CF17" s="51">
        <f t="shared" si="21"/>
        <v>0</v>
      </c>
      <c r="CG17" s="51">
        <f t="shared" si="22"/>
        <v>0</v>
      </c>
      <c r="CH17" s="51">
        <f t="shared" si="23"/>
        <v>0</v>
      </c>
      <c r="CI17" s="51">
        <f t="shared" si="24"/>
        <v>0</v>
      </c>
      <c r="CJ17" s="51">
        <f t="shared" si="25"/>
        <v>0</v>
      </c>
      <c r="CK17" s="51">
        <f t="shared" si="26"/>
        <v>0</v>
      </c>
      <c r="CL17" s="51">
        <f t="shared" si="27"/>
        <v>0</v>
      </c>
      <c r="CM17" s="51">
        <f t="shared" si="28"/>
        <v>0</v>
      </c>
      <c r="CN17" s="51">
        <f t="shared" si="29"/>
        <v>0</v>
      </c>
      <c r="CO17" s="51">
        <f t="shared" si="30"/>
        <v>0</v>
      </c>
      <c r="CP17" s="51">
        <f t="shared" si="31"/>
        <v>0</v>
      </c>
      <c r="CQ17" s="51">
        <f t="shared" si="32"/>
        <v>0</v>
      </c>
      <c r="CR17" s="51">
        <f t="shared" si="33"/>
        <v>0.65500000000000003</v>
      </c>
      <c r="CS17" s="51">
        <f t="shared" si="34"/>
        <v>0</v>
      </c>
      <c r="CT17" s="51">
        <f t="shared" si="35"/>
        <v>0</v>
      </c>
      <c r="CU17" s="51">
        <f t="shared" si="36"/>
        <v>0</v>
      </c>
      <c r="CV17" s="51">
        <f t="shared" si="37"/>
        <v>0</v>
      </c>
      <c r="CW17" s="51">
        <f t="shared" si="38"/>
        <v>0</v>
      </c>
      <c r="CX17" s="51">
        <f t="shared" si="39"/>
        <v>0</v>
      </c>
      <c r="CY17" s="51">
        <f t="shared" si="40"/>
        <v>0</v>
      </c>
      <c r="CZ17" s="51">
        <f t="shared" si="41"/>
        <v>0</v>
      </c>
      <c r="DA17" s="51">
        <f t="shared" si="42"/>
        <v>0</v>
      </c>
    </row>
    <row r="18" spans="2:105" x14ac:dyDescent="0.2">
      <c r="B18" s="10">
        <f t="shared" si="44"/>
        <v>1936</v>
      </c>
      <c r="C18" s="10">
        <f t="shared" si="43"/>
        <v>36</v>
      </c>
      <c r="D18" s="148">
        <f t="shared" si="45"/>
        <v>36</v>
      </c>
      <c r="E18" s="30">
        <v>101959</v>
      </c>
      <c r="F18" s="30">
        <v>93154</v>
      </c>
      <c r="G18" s="21">
        <v>16.2</v>
      </c>
      <c r="H18" s="34"/>
      <c r="I18" s="34"/>
      <c r="J18" s="10"/>
      <c r="K18" s="34"/>
      <c r="L18" s="10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10"/>
      <c r="X18" s="37"/>
      <c r="Y18" s="12">
        <v>1.044</v>
      </c>
      <c r="Z18" s="12"/>
      <c r="AA18" s="12"/>
      <c r="AB18" s="10"/>
      <c r="AC18" s="10"/>
      <c r="AD18" s="10"/>
      <c r="AK18" s="176">
        <f t="shared" si="3"/>
        <v>1936</v>
      </c>
      <c r="AL18" s="174">
        <f t="shared" si="4"/>
        <v>36</v>
      </c>
      <c r="AM18" s="174">
        <f t="shared" si="5"/>
        <v>36</v>
      </c>
      <c r="AN18" s="52">
        <f t="shared" si="6"/>
        <v>101959</v>
      </c>
      <c r="AO18" s="52">
        <f t="shared" si="7"/>
        <v>93154</v>
      </c>
      <c r="AP18" s="53">
        <f t="shared" si="8"/>
        <v>16.2</v>
      </c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>
        <f t="shared" si="9"/>
        <v>1.044</v>
      </c>
      <c r="BI18" s="44"/>
      <c r="BJ18" s="44"/>
      <c r="BK18" s="44"/>
      <c r="BL18" s="44"/>
      <c r="BM18" s="44"/>
      <c r="BN18" s="44"/>
      <c r="BO18" s="44"/>
      <c r="BP18" s="44"/>
      <c r="BQ18" s="44"/>
      <c r="BU18" s="179">
        <f t="shared" si="10"/>
        <v>1936</v>
      </c>
      <c r="BV18" s="179">
        <f t="shared" si="11"/>
        <v>36</v>
      </c>
      <c r="BW18" s="179">
        <f t="shared" si="12"/>
        <v>36</v>
      </c>
      <c r="BX18" s="51">
        <f t="shared" si="13"/>
        <v>101959</v>
      </c>
      <c r="BY18" s="51">
        <f t="shared" si="14"/>
        <v>93154</v>
      </c>
      <c r="BZ18" s="51">
        <f t="shared" si="15"/>
        <v>16.2</v>
      </c>
      <c r="CA18" s="51">
        <f t="shared" si="16"/>
        <v>0</v>
      </c>
      <c r="CB18" s="51">
        <f t="shared" si="17"/>
        <v>0</v>
      </c>
      <c r="CC18" s="51">
        <f t="shared" si="18"/>
        <v>0</v>
      </c>
      <c r="CD18" s="51">
        <f t="shared" si="19"/>
        <v>0</v>
      </c>
      <c r="CE18" s="51">
        <f t="shared" si="20"/>
        <v>0</v>
      </c>
      <c r="CF18" s="51">
        <f t="shared" si="21"/>
        <v>0</v>
      </c>
      <c r="CG18" s="51">
        <f t="shared" si="22"/>
        <v>0</v>
      </c>
      <c r="CH18" s="51">
        <f t="shared" si="23"/>
        <v>0</v>
      </c>
      <c r="CI18" s="51">
        <f t="shared" si="24"/>
        <v>0</v>
      </c>
      <c r="CJ18" s="51">
        <f t="shared" si="25"/>
        <v>0</v>
      </c>
      <c r="CK18" s="51">
        <f t="shared" si="26"/>
        <v>0</v>
      </c>
      <c r="CL18" s="51">
        <f t="shared" si="27"/>
        <v>0</v>
      </c>
      <c r="CM18" s="51">
        <f t="shared" si="28"/>
        <v>0</v>
      </c>
      <c r="CN18" s="51">
        <f t="shared" si="29"/>
        <v>0</v>
      </c>
      <c r="CO18" s="51">
        <f t="shared" si="30"/>
        <v>0</v>
      </c>
      <c r="CP18" s="51">
        <f t="shared" si="31"/>
        <v>0</v>
      </c>
      <c r="CQ18" s="51">
        <f t="shared" si="32"/>
        <v>0</v>
      </c>
      <c r="CR18" s="51">
        <f t="shared" si="33"/>
        <v>1.044</v>
      </c>
      <c r="CS18" s="51">
        <f t="shared" si="34"/>
        <v>0</v>
      </c>
      <c r="CT18" s="51">
        <f t="shared" si="35"/>
        <v>0</v>
      </c>
      <c r="CU18" s="51">
        <f t="shared" si="36"/>
        <v>0</v>
      </c>
      <c r="CV18" s="51">
        <f t="shared" si="37"/>
        <v>0</v>
      </c>
      <c r="CW18" s="51">
        <f t="shared" si="38"/>
        <v>0</v>
      </c>
      <c r="CX18" s="51">
        <f t="shared" si="39"/>
        <v>0</v>
      </c>
      <c r="CY18" s="51">
        <f t="shared" si="40"/>
        <v>0</v>
      </c>
      <c r="CZ18" s="51">
        <f t="shared" si="41"/>
        <v>0</v>
      </c>
      <c r="DA18" s="51">
        <f t="shared" si="42"/>
        <v>0</v>
      </c>
    </row>
    <row r="19" spans="2:105" x14ac:dyDescent="0.2">
      <c r="B19" s="10">
        <f t="shared" si="44"/>
        <v>1937</v>
      </c>
      <c r="C19" s="10">
        <f t="shared" si="43"/>
        <v>37</v>
      </c>
      <c r="D19" s="148">
        <f t="shared" si="45"/>
        <v>37</v>
      </c>
      <c r="E19" s="30">
        <v>97174</v>
      </c>
      <c r="F19" s="30">
        <v>93930</v>
      </c>
      <c r="G19" s="21">
        <v>28.1</v>
      </c>
      <c r="H19" s="34"/>
      <c r="I19" s="34"/>
      <c r="J19" s="10"/>
      <c r="K19" s="34"/>
      <c r="L19" s="10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10"/>
      <c r="X19" s="37"/>
      <c r="Y19" s="12">
        <v>0.51800000000000002</v>
      </c>
      <c r="Z19" s="12"/>
      <c r="AA19" s="12"/>
      <c r="AB19" s="10"/>
      <c r="AC19" s="10"/>
      <c r="AD19" s="10"/>
      <c r="AK19" s="176">
        <f t="shared" si="3"/>
        <v>1937</v>
      </c>
      <c r="AL19" s="174">
        <f t="shared" si="4"/>
        <v>37</v>
      </c>
      <c r="AM19" s="174">
        <f t="shared" si="5"/>
        <v>37</v>
      </c>
      <c r="AN19" s="52">
        <f t="shared" si="6"/>
        <v>97174</v>
      </c>
      <c r="AO19" s="52">
        <f t="shared" si="7"/>
        <v>93930</v>
      </c>
      <c r="AP19" s="53">
        <f t="shared" si="8"/>
        <v>28.1</v>
      </c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>
        <f t="shared" si="9"/>
        <v>0.51800000000000002</v>
      </c>
      <c r="BI19" s="44"/>
      <c r="BJ19" s="44"/>
      <c r="BK19" s="44"/>
      <c r="BL19" s="44"/>
      <c r="BM19" s="44"/>
      <c r="BN19" s="44"/>
      <c r="BO19" s="44"/>
      <c r="BP19" s="44"/>
      <c r="BQ19" s="44"/>
      <c r="BU19" s="179">
        <f t="shared" si="10"/>
        <v>1937</v>
      </c>
      <c r="BV19" s="179">
        <f t="shared" si="11"/>
        <v>37</v>
      </c>
      <c r="BW19" s="179">
        <f t="shared" si="12"/>
        <v>37</v>
      </c>
      <c r="BX19" s="51">
        <f t="shared" si="13"/>
        <v>97174</v>
      </c>
      <c r="BY19" s="51">
        <f t="shared" si="14"/>
        <v>93930</v>
      </c>
      <c r="BZ19" s="51">
        <f t="shared" si="15"/>
        <v>28.1</v>
      </c>
      <c r="CA19" s="51">
        <f t="shared" si="16"/>
        <v>0</v>
      </c>
      <c r="CB19" s="51">
        <f t="shared" si="17"/>
        <v>0</v>
      </c>
      <c r="CC19" s="51">
        <f t="shared" si="18"/>
        <v>0</v>
      </c>
      <c r="CD19" s="51">
        <f t="shared" si="19"/>
        <v>0</v>
      </c>
      <c r="CE19" s="51">
        <f t="shared" si="20"/>
        <v>0</v>
      </c>
      <c r="CF19" s="51">
        <f t="shared" si="21"/>
        <v>0</v>
      </c>
      <c r="CG19" s="51">
        <f t="shared" si="22"/>
        <v>0</v>
      </c>
      <c r="CH19" s="51">
        <f t="shared" si="23"/>
        <v>0</v>
      </c>
      <c r="CI19" s="51">
        <f t="shared" si="24"/>
        <v>0</v>
      </c>
      <c r="CJ19" s="51">
        <f t="shared" si="25"/>
        <v>0</v>
      </c>
      <c r="CK19" s="51">
        <f t="shared" si="26"/>
        <v>0</v>
      </c>
      <c r="CL19" s="51">
        <f t="shared" si="27"/>
        <v>0</v>
      </c>
      <c r="CM19" s="51">
        <f t="shared" si="28"/>
        <v>0</v>
      </c>
      <c r="CN19" s="51">
        <f t="shared" si="29"/>
        <v>0</v>
      </c>
      <c r="CO19" s="51">
        <f t="shared" si="30"/>
        <v>0</v>
      </c>
      <c r="CP19" s="51">
        <f t="shared" si="31"/>
        <v>0</v>
      </c>
      <c r="CQ19" s="51">
        <f t="shared" si="32"/>
        <v>0</v>
      </c>
      <c r="CR19" s="51">
        <f t="shared" si="33"/>
        <v>0.51800000000000002</v>
      </c>
      <c r="CS19" s="51">
        <f t="shared" si="34"/>
        <v>0</v>
      </c>
      <c r="CT19" s="51">
        <f t="shared" si="35"/>
        <v>0</v>
      </c>
      <c r="CU19" s="51">
        <f t="shared" si="36"/>
        <v>0</v>
      </c>
      <c r="CV19" s="51">
        <f t="shared" si="37"/>
        <v>0</v>
      </c>
      <c r="CW19" s="51">
        <f t="shared" si="38"/>
        <v>0</v>
      </c>
      <c r="CX19" s="51">
        <f t="shared" si="39"/>
        <v>0</v>
      </c>
      <c r="CY19" s="51">
        <f t="shared" si="40"/>
        <v>0</v>
      </c>
      <c r="CZ19" s="51">
        <f t="shared" si="41"/>
        <v>0</v>
      </c>
      <c r="DA19" s="51">
        <f t="shared" si="42"/>
        <v>0</v>
      </c>
    </row>
    <row r="20" spans="2:105" x14ac:dyDescent="0.2">
      <c r="B20" s="10">
        <f t="shared" si="44"/>
        <v>1938</v>
      </c>
      <c r="C20" s="10">
        <f t="shared" si="43"/>
        <v>38</v>
      </c>
      <c r="D20" s="148">
        <f t="shared" si="45"/>
        <v>38</v>
      </c>
      <c r="E20" s="30">
        <v>94473</v>
      </c>
      <c r="F20" s="30">
        <v>92160</v>
      </c>
      <c r="G20" s="21">
        <v>27.7</v>
      </c>
      <c r="H20" s="34"/>
      <c r="I20" s="34"/>
      <c r="J20" s="10"/>
      <c r="K20" s="34"/>
      <c r="L20" s="10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10"/>
      <c r="X20" s="37"/>
      <c r="Y20" s="12">
        <v>0.48599999999999999</v>
      </c>
      <c r="Z20" s="12"/>
      <c r="AA20" s="12"/>
      <c r="AB20" s="10"/>
      <c r="AC20" s="10"/>
      <c r="AD20" s="10"/>
      <c r="AK20" s="176">
        <f t="shared" si="3"/>
        <v>1938</v>
      </c>
      <c r="AL20" s="174">
        <f t="shared" si="4"/>
        <v>38</v>
      </c>
      <c r="AM20" s="174">
        <f t="shared" si="5"/>
        <v>38</v>
      </c>
      <c r="AN20" s="52">
        <f t="shared" si="6"/>
        <v>94473</v>
      </c>
      <c r="AO20" s="52">
        <f t="shared" si="7"/>
        <v>92160</v>
      </c>
      <c r="AP20" s="53">
        <f t="shared" si="8"/>
        <v>27.7</v>
      </c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>
        <f t="shared" si="9"/>
        <v>0.48599999999999999</v>
      </c>
      <c r="BI20" s="44"/>
      <c r="BJ20" s="44"/>
      <c r="BK20" s="44"/>
      <c r="BL20" s="44"/>
      <c r="BM20" s="44"/>
      <c r="BN20" s="44"/>
      <c r="BO20" s="44"/>
      <c r="BP20" s="44"/>
      <c r="BQ20" s="44"/>
      <c r="BU20" s="179">
        <f t="shared" si="10"/>
        <v>1938</v>
      </c>
      <c r="BV20" s="179">
        <f t="shared" si="11"/>
        <v>38</v>
      </c>
      <c r="BW20" s="179">
        <f t="shared" si="12"/>
        <v>38</v>
      </c>
      <c r="BX20" s="51">
        <f t="shared" si="13"/>
        <v>94473</v>
      </c>
      <c r="BY20" s="51">
        <f t="shared" si="14"/>
        <v>92160</v>
      </c>
      <c r="BZ20" s="51">
        <f t="shared" si="15"/>
        <v>27.7</v>
      </c>
      <c r="CA20" s="51">
        <f t="shared" si="16"/>
        <v>0</v>
      </c>
      <c r="CB20" s="51">
        <f t="shared" si="17"/>
        <v>0</v>
      </c>
      <c r="CC20" s="51">
        <f t="shared" si="18"/>
        <v>0</v>
      </c>
      <c r="CD20" s="51">
        <f t="shared" si="19"/>
        <v>0</v>
      </c>
      <c r="CE20" s="51">
        <f t="shared" si="20"/>
        <v>0</v>
      </c>
      <c r="CF20" s="51">
        <f t="shared" si="21"/>
        <v>0</v>
      </c>
      <c r="CG20" s="51">
        <f t="shared" si="22"/>
        <v>0</v>
      </c>
      <c r="CH20" s="51">
        <f t="shared" si="23"/>
        <v>0</v>
      </c>
      <c r="CI20" s="51">
        <f t="shared" si="24"/>
        <v>0</v>
      </c>
      <c r="CJ20" s="51">
        <f t="shared" si="25"/>
        <v>0</v>
      </c>
      <c r="CK20" s="51">
        <f t="shared" si="26"/>
        <v>0</v>
      </c>
      <c r="CL20" s="51">
        <f t="shared" si="27"/>
        <v>0</v>
      </c>
      <c r="CM20" s="51">
        <f t="shared" si="28"/>
        <v>0</v>
      </c>
      <c r="CN20" s="51">
        <f t="shared" si="29"/>
        <v>0</v>
      </c>
      <c r="CO20" s="51">
        <f t="shared" si="30"/>
        <v>0</v>
      </c>
      <c r="CP20" s="51">
        <f t="shared" si="31"/>
        <v>0</v>
      </c>
      <c r="CQ20" s="51">
        <f t="shared" si="32"/>
        <v>0</v>
      </c>
      <c r="CR20" s="51">
        <f t="shared" si="33"/>
        <v>0.48599999999999999</v>
      </c>
      <c r="CS20" s="51">
        <f t="shared" si="34"/>
        <v>0</v>
      </c>
      <c r="CT20" s="51">
        <f t="shared" si="35"/>
        <v>0</v>
      </c>
      <c r="CU20" s="51">
        <f t="shared" si="36"/>
        <v>0</v>
      </c>
      <c r="CV20" s="51">
        <f t="shared" si="37"/>
        <v>0</v>
      </c>
      <c r="CW20" s="51">
        <f t="shared" si="38"/>
        <v>0</v>
      </c>
      <c r="CX20" s="51">
        <f t="shared" si="39"/>
        <v>0</v>
      </c>
      <c r="CY20" s="51">
        <f t="shared" si="40"/>
        <v>0</v>
      </c>
      <c r="CZ20" s="51">
        <f t="shared" si="41"/>
        <v>0</v>
      </c>
      <c r="DA20" s="51">
        <f t="shared" si="42"/>
        <v>0</v>
      </c>
    </row>
    <row r="21" spans="2:105" x14ac:dyDescent="0.2">
      <c r="B21" s="10">
        <f t="shared" si="44"/>
        <v>1939</v>
      </c>
      <c r="C21" s="10">
        <f t="shared" si="43"/>
        <v>39</v>
      </c>
      <c r="D21" s="148">
        <f t="shared" si="45"/>
        <v>39</v>
      </c>
      <c r="E21" s="30">
        <v>91639</v>
      </c>
      <c r="F21" s="30">
        <v>88279</v>
      </c>
      <c r="G21" s="21">
        <v>29.2</v>
      </c>
      <c r="H21" s="34"/>
      <c r="I21" s="34"/>
      <c r="J21" s="10"/>
      <c r="K21" s="34"/>
      <c r="L21" s="10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10"/>
      <c r="X21" s="37"/>
      <c r="Y21" s="12">
        <v>0.56799999999999995</v>
      </c>
      <c r="Z21" s="12"/>
      <c r="AA21" s="12"/>
      <c r="AB21" s="10"/>
      <c r="AC21" s="10"/>
      <c r="AD21" s="10"/>
      <c r="AK21" s="176">
        <f t="shared" si="3"/>
        <v>1939</v>
      </c>
      <c r="AL21" s="174">
        <f t="shared" si="4"/>
        <v>39</v>
      </c>
      <c r="AM21" s="174">
        <f t="shared" si="5"/>
        <v>39</v>
      </c>
      <c r="AN21" s="52">
        <f t="shared" si="6"/>
        <v>91639</v>
      </c>
      <c r="AO21" s="52">
        <f t="shared" si="7"/>
        <v>88279</v>
      </c>
      <c r="AP21" s="53">
        <f t="shared" si="8"/>
        <v>29.2</v>
      </c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>
        <f t="shared" si="9"/>
        <v>0.56799999999999995</v>
      </c>
      <c r="BI21" s="44"/>
      <c r="BJ21" s="44"/>
      <c r="BK21" s="44"/>
      <c r="BL21" s="44"/>
      <c r="BM21" s="44"/>
      <c r="BN21" s="44"/>
      <c r="BO21" s="44"/>
      <c r="BP21" s="44"/>
      <c r="BQ21" s="44"/>
      <c r="BU21" s="179">
        <f t="shared" si="10"/>
        <v>1939</v>
      </c>
      <c r="BV21" s="179">
        <f t="shared" si="11"/>
        <v>39</v>
      </c>
      <c r="BW21" s="179">
        <f t="shared" si="12"/>
        <v>39</v>
      </c>
      <c r="BX21" s="51">
        <f t="shared" si="13"/>
        <v>91639</v>
      </c>
      <c r="BY21" s="51">
        <f t="shared" si="14"/>
        <v>88279</v>
      </c>
      <c r="BZ21" s="51">
        <f t="shared" si="15"/>
        <v>29.2</v>
      </c>
      <c r="CA21" s="51">
        <f t="shared" si="16"/>
        <v>0</v>
      </c>
      <c r="CB21" s="51">
        <f t="shared" si="17"/>
        <v>0</v>
      </c>
      <c r="CC21" s="51">
        <f t="shared" si="18"/>
        <v>0</v>
      </c>
      <c r="CD21" s="51">
        <f t="shared" si="19"/>
        <v>0</v>
      </c>
      <c r="CE21" s="51">
        <f t="shared" si="20"/>
        <v>0</v>
      </c>
      <c r="CF21" s="51">
        <f t="shared" si="21"/>
        <v>0</v>
      </c>
      <c r="CG21" s="51">
        <f t="shared" si="22"/>
        <v>0</v>
      </c>
      <c r="CH21" s="51">
        <f t="shared" si="23"/>
        <v>0</v>
      </c>
      <c r="CI21" s="51">
        <f t="shared" si="24"/>
        <v>0</v>
      </c>
      <c r="CJ21" s="51">
        <f t="shared" si="25"/>
        <v>0</v>
      </c>
      <c r="CK21" s="51">
        <f t="shared" si="26"/>
        <v>0</v>
      </c>
      <c r="CL21" s="51">
        <f t="shared" si="27"/>
        <v>0</v>
      </c>
      <c r="CM21" s="51">
        <f t="shared" si="28"/>
        <v>0</v>
      </c>
      <c r="CN21" s="51">
        <f t="shared" si="29"/>
        <v>0</v>
      </c>
      <c r="CO21" s="51">
        <f t="shared" si="30"/>
        <v>0</v>
      </c>
      <c r="CP21" s="51">
        <f t="shared" si="31"/>
        <v>0</v>
      </c>
      <c r="CQ21" s="51">
        <f t="shared" si="32"/>
        <v>0</v>
      </c>
      <c r="CR21" s="51">
        <f t="shared" si="33"/>
        <v>0.56799999999999995</v>
      </c>
      <c r="CS21" s="51">
        <f t="shared" si="34"/>
        <v>0</v>
      </c>
      <c r="CT21" s="51">
        <f t="shared" si="35"/>
        <v>0</v>
      </c>
      <c r="CU21" s="51">
        <f t="shared" si="36"/>
        <v>0</v>
      </c>
      <c r="CV21" s="51">
        <f t="shared" si="37"/>
        <v>0</v>
      </c>
      <c r="CW21" s="51">
        <f t="shared" si="38"/>
        <v>0</v>
      </c>
      <c r="CX21" s="51">
        <f t="shared" si="39"/>
        <v>0</v>
      </c>
      <c r="CY21" s="51">
        <f t="shared" si="40"/>
        <v>0</v>
      </c>
      <c r="CZ21" s="51">
        <f t="shared" si="41"/>
        <v>0</v>
      </c>
      <c r="DA21" s="51">
        <f t="shared" si="42"/>
        <v>0</v>
      </c>
    </row>
    <row r="22" spans="2:105" x14ac:dyDescent="0.2">
      <c r="B22" s="10">
        <f t="shared" si="44"/>
        <v>1940</v>
      </c>
      <c r="C22" s="10">
        <f t="shared" si="43"/>
        <v>40</v>
      </c>
      <c r="D22" s="148">
        <f t="shared" si="45"/>
        <v>40</v>
      </c>
      <c r="E22" s="30">
        <v>88692</v>
      </c>
      <c r="F22" s="30">
        <v>86429</v>
      </c>
      <c r="G22" s="21">
        <v>28.4</v>
      </c>
      <c r="H22" s="34"/>
      <c r="I22" s="34"/>
      <c r="J22" s="10"/>
      <c r="K22" s="34"/>
      <c r="L22" s="10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10"/>
      <c r="X22" s="37"/>
      <c r="Y22" s="12">
        <v>0.61799999999999999</v>
      </c>
      <c r="Z22" s="12"/>
      <c r="AA22" s="12"/>
      <c r="AB22" s="10"/>
      <c r="AC22" s="10"/>
      <c r="AD22" s="10"/>
      <c r="AK22" s="176">
        <f t="shared" si="3"/>
        <v>1940</v>
      </c>
      <c r="AL22" s="174">
        <f t="shared" si="4"/>
        <v>40</v>
      </c>
      <c r="AM22" s="174">
        <f t="shared" si="5"/>
        <v>40</v>
      </c>
      <c r="AN22" s="52">
        <f t="shared" si="6"/>
        <v>88692</v>
      </c>
      <c r="AO22" s="52">
        <f t="shared" si="7"/>
        <v>86429</v>
      </c>
      <c r="AP22" s="53">
        <f t="shared" si="8"/>
        <v>28.4</v>
      </c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>
        <f t="shared" si="9"/>
        <v>0.61799999999999999</v>
      </c>
      <c r="BI22" s="44"/>
      <c r="BJ22" s="44"/>
      <c r="BK22" s="44"/>
      <c r="BL22" s="44"/>
      <c r="BM22" s="44"/>
      <c r="BN22" s="44"/>
      <c r="BO22" s="44"/>
      <c r="BP22" s="44"/>
      <c r="BQ22" s="44"/>
      <c r="BU22" s="179">
        <f t="shared" si="10"/>
        <v>1940</v>
      </c>
      <c r="BV22" s="179">
        <f t="shared" si="11"/>
        <v>40</v>
      </c>
      <c r="BW22" s="179">
        <f t="shared" si="12"/>
        <v>40</v>
      </c>
      <c r="BX22" s="51">
        <f t="shared" si="13"/>
        <v>88692</v>
      </c>
      <c r="BY22" s="51">
        <f t="shared" si="14"/>
        <v>86429</v>
      </c>
      <c r="BZ22" s="51">
        <f t="shared" si="15"/>
        <v>28.4</v>
      </c>
      <c r="CA22" s="51">
        <f t="shared" si="16"/>
        <v>0</v>
      </c>
      <c r="CB22" s="51">
        <f t="shared" si="17"/>
        <v>0</v>
      </c>
      <c r="CC22" s="51">
        <f t="shared" si="18"/>
        <v>0</v>
      </c>
      <c r="CD22" s="51">
        <f t="shared" si="19"/>
        <v>0</v>
      </c>
      <c r="CE22" s="51">
        <f t="shared" si="20"/>
        <v>0</v>
      </c>
      <c r="CF22" s="51">
        <f t="shared" si="21"/>
        <v>0</v>
      </c>
      <c r="CG22" s="51">
        <f t="shared" si="22"/>
        <v>0</v>
      </c>
      <c r="CH22" s="51">
        <f t="shared" si="23"/>
        <v>0</v>
      </c>
      <c r="CI22" s="51">
        <f t="shared" si="24"/>
        <v>0</v>
      </c>
      <c r="CJ22" s="51">
        <f t="shared" si="25"/>
        <v>0</v>
      </c>
      <c r="CK22" s="51">
        <f t="shared" si="26"/>
        <v>0</v>
      </c>
      <c r="CL22" s="51">
        <f t="shared" si="27"/>
        <v>0</v>
      </c>
      <c r="CM22" s="51">
        <f t="shared" si="28"/>
        <v>0</v>
      </c>
      <c r="CN22" s="51">
        <f t="shared" si="29"/>
        <v>0</v>
      </c>
      <c r="CO22" s="51">
        <f t="shared" si="30"/>
        <v>0</v>
      </c>
      <c r="CP22" s="51">
        <f t="shared" si="31"/>
        <v>0</v>
      </c>
      <c r="CQ22" s="51">
        <f t="shared" si="32"/>
        <v>0</v>
      </c>
      <c r="CR22" s="51">
        <f t="shared" si="33"/>
        <v>0.61799999999999999</v>
      </c>
      <c r="CS22" s="51">
        <f t="shared" si="34"/>
        <v>0</v>
      </c>
      <c r="CT22" s="51">
        <f t="shared" si="35"/>
        <v>0</v>
      </c>
      <c r="CU22" s="51">
        <f t="shared" si="36"/>
        <v>0</v>
      </c>
      <c r="CV22" s="51">
        <f t="shared" si="37"/>
        <v>0</v>
      </c>
      <c r="CW22" s="51">
        <f t="shared" si="38"/>
        <v>0</v>
      </c>
      <c r="CX22" s="51">
        <f t="shared" si="39"/>
        <v>0</v>
      </c>
      <c r="CY22" s="51">
        <f t="shared" si="40"/>
        <v>0</v>
      </c>
      <c r="CZ22" s="51">
        <f t="shared" si="41"/>
        <v>0</v>
      </c>
      <c r="DA22" s="51">
        <f t="shared" si="42"/>
        <v>0</v>
      </c>
    </row>
    <row r="23" spans="2:105" x14ac:dyDescent="0.2">
      <c r="B23" s="10">
        <f t="shared" si="44"/>
        <v>1941</v>
      </c>
      <c r="C23" s="10">
        <f t="shared" si="43"/>
        <v>41</v>
      </c>
      <c r="D23" s="148">
        <f t="shared" si="45"/>
        <v>41</v>
      </c>
      <c r="E23" s="30">
        <v>86837</v>
      </c>
      <c r="F23" s="30">
        <v>85357</v>
      </c>
      <c r="G23" s="21">
        <v>31.1</v>
      </c>
      <c r="H23" s="34"/>
      <c r="I23" s="34"/>
      <c r="J23" s="10"/>
      <c r="K23" s="34"/>
      <c r="L23" s="10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10"/>
      <c r="X23" s="37"/>
      <c r="Y23" s="12">
        <v>0.751</v>
      </c>
      <c r="Z23" s="12"/>
      <c r="AA23" s="12"/>
      <c r="AB23" s="10"/>
      <c r="AC23" s="10"/>
      <c r="AD23" s="10"/>
      <c r="AK23" s="176">
        <f t="shared" si="3"/>
        <v>1941</v>
      </c>
      <c r="AL23" s="174">
        <f t="shared" si="4"/>
        <v>41</v>
      </c>
      <c r="AM23" s="174">
        <f t="shared" si="5"/>
        <v>41</v>
      </c>
      <c r="AN23" s="52">
        <f t="shared" si="6"/>
        <v>86837</v>
      </c>
      <c r="AO23" s="52">
        <f t="shared" si="7"/>
        <v>85357</v>
      </c>
      <c r="AP23" s="53">
        <f t="shared" si="8"/>
        <v>31.1</v>
      </c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>
        <f t="shared" si="9"/>
        <v>0.751</v>
      </c>
      <c r="BI23" s="44"/>
      <c r="BJ23" s="44"/>
      <c r="BK23" s="44"/>
      <c r="BL23" s="44"/>
      <c r="BM23" s="44"/>
      <c r="BN23" s="44"/>
      <c r="BO23" s="44"/>
      <c r="BP23" s="44"/>
      <c r="BQ23" s="44"/>
      <c r="BU23" s="179">
        <f t="shared" si="10"/>
        <v>1941</v>
      </c>
      <c r="BV23" s="179">
        <f t="shared" si="11"/>
        <v>41</v>
      </c>
      <c r="BW23" s="179">
        <f t="shared" si="12"/>
        <v>41</v>
      </c>
      <c r="BX23" s="51">
        <f t="shared" si="13"/>
        <v>86837</v>
      </c>
      <c r="BY23" s="51">
        <f t="shared" si="14"/>
        <v>85357</v>
      </c>
      <c r="BZ23" s="51">
        <f t="shared" si="15"/>
        <v>31.1</v>
      </c>
      <c r="CA23" s="51">
        <f t="shared" si="16"/>
        <v>0</v>
      </c>
      <c r="CB23" s="51">
        <f t="shared" si="17"/>
        <v>0</v>
      </c>
      <c r="CC23" s="51">
        <f t="shared" si="18"/>
        <v>0</v>
      </c>
      <c r="CD23" s="51">
        <f t="shared" si="19"/>
        <v>0</v>
      </c>
      <c r="CE23" s="51">
        <f t="shared" si="20"/>
        <v>0</v>
      </c>
      <c r="CF23" s="51">
        <f t="shared" si="21"/>
        <v>0</v>
      </c>
      <c r="CG23" s="51">
        <f t="shared" si="22"/>
        <v>0</v>
      </c>
      <c r="CH23" s="51">
        <f t="shared" si="23"/>
        <v>0</v>
      </c>
      <c r="CI23" s="51">
        <f t="shared" si="24"/>
        <v>0</v>
      </c>
      <c r="CJ23" s="51">
        <f t="shared" si="25"/>
        <v>0</v>
      </c>
      <c r="CK23" s="51">
        <f t="shared" si="26"/>
        <v>0</v>
      </c>
      <c r="CL23" s="51">
        <f t="shared" si="27"/>
        <v>0</v>
      </c>
      <c r="CM23" s="51">
        <f t="shared" si="28"/>
        <v>0</v>
      </c>
      <c r="CN23" s="51">
        <f t="shared" si="29"/>
        <v>0</v>
      </c>
      <c r="CO23" s="51">
        <f t="shared" si="30"/>
        <v>0</v>
      </c>
      <c r="CP23" s="51">
        <f t="shared" si="31"/>
        <v>0</v>
      </c>
      <c r="CQ23" s="51">
        <f t="shared" si="32"/>
        <v>0</v>
      </c>
      <c r="CR23" s="51">
        <f t="shared" si="33"/>
        <v>0.751</v>
      </c>
      <c r="CS23" s="51">
        <f t="shared" si="34"/>
        <v>0</v>
      </c>
      <c r="CT23" s="51">
        <f t="shared" si="35"/>
        <v>0</v>
      </c>
      <c r="CU23" s="51">
        <f t="shared" si="36"/>
        <v>0</v>
      </c>
      <c r="CV23" s="51">
        <f t="shared" si="37"/>
        <v>0</v>
      </c>
      <c r="CW23" s="51">
        <f t="shared" si="38"/>
        <v>0</v>
      </c>
      <c r="CX23" s="51">
        <f t="shared" si="39"/>
        <v>0</v>
      </c>
      <c r="CY23" s="51">
        <f t="shared" si="40"/>
        <v>0</v>
      </c>
      <c r="CZ23" s="51">
        <f t="shared" si="41"/>
        <v>0</v>
      </c>
      <c r="DA23" s="51">
        <f t="shared" si="42"/>
        <v>0</v>
      </c>
    </row>
    <row r="24" spans="2:105" x14ac:dyDescent="0.2">
      <c r="B24" s="10">
        <f t="shared" si="44"/>
        <v>1942</v>
      </c>
      <c r="C24" s="10">
        <f t="shared" si="43"/>
        <v>42</v>
      </c>
      <c r="D24" s="148">
        <f t="shared" si="45"/>
        <v>42</v>
      </c>
      <c r="E24" s="30">
        <v>88818</v>
      </c>
      <c r="F24" s="30">
        <v>87367</v>
      </c>
      <c r="G24" s="21">
        <v>35.1</v>
      </c>
      <c r="H24" s="34"/>
      <c r="I24" s="34"/>
      <c r="J24" s="10"/>
      <c r="K24" s="34"/>
      <c r="L24" s="10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10"/>
      <c r="X24" s="37"/>
      <c r="Y24" s="12">
        <v>0.91700000000000004</v>
      </c>
      <c r="Z24" s="12"/>
      <c r="AA24" s="12"/>
      <c r="AB24" s="10"/>
      <c r="AC24" s="10"/>
      <c r="AD24" s="10"/>
      <c r="AK24" s="176">
        <f t="shared" si="3"/>
        <v>1942</v>
      </c>
      <c r="AL24" s="174">
        <f t="shared" si="4"/>
        <v>42</v>
      </c>
      <c r="AM24" s="174">
        <f t="shared" si="5"/>
        <v>42</v>
      </c>
      <c r="AN24" s="52">
        <f t="shared" si="6"/>
        <v>88818</v>
      </c>
      <c r="AO24" s="52">
        <f t="shared" si="7"/>
        <v>87367</v>
      </c>
      <c r="AP24" s="53">
        <f t="shared" si="8"/>
        <v>35.1</v>
      </c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>
        <f t="shared" si="9"/>
        <v>0.91700000000000004</v>
      </c>
      <c r="BI24" s="44"/>
      <c r="BJ24" s="44"/>
      <c r="BK24" s="44"/>
      <c r="BL24" s="44"/>
      <c r="BM24" s="44"/>
      <c r="BN24" s="44"/>
      <c r="BO24" s="44"/>
      <c r="BP24" s="44"/>
      <c r="BQ24" s="44"/>
      <c r="BU24" s="179">
        <f t="shared" si="10"/>
        <v>1942</v>
      </c>
      <c r="BV24" s="179">
        <f t="shared" si="11"/>
        <v>42</v>
      </c>
      <c r="BW24" s="179">
        <f t="shared" si="12"/>
        <v>42</v>
      </c>
      <c r="BX24" s="51">
        <f t="shared" si="13"/>
        <v>88818</v>
      </c>
      <c r="BY24" s="51">
        <f t="shared" si="14"/>
        <v>87367</v>
      </c>
      <c r="BZ24" s="51">
        <f t="shared" si="15"/>
        <v>35.1</v>
      </c>
      <c r="CA24" s="51">
        <f t="shared" si="16"/>
        <v>0</v>
      </c>
      <c r="CB24" s="51">
        <f t="shared" si="17"/>
        <v>0</v>
      </c>
      <c r="CC24" s="51">
        <f t="shared" si="18"/>
        <v>0</v>
      </c>
      <c r="CD24" s="51">
        <f t="shared" si="19"/>
        <v>0</v>
      </c>
      <c r="CE24" s="51">
        <f t="shared" si="20"/>
        <v>0</v>
      </c>
      <c r="CF24" s="51">
        <f t="shared" si="21"/>
        <v>0</v>
      </c>
      <c r="CG24" s="51">
        <f t="shared" si="22"/>
        <v>0</v>
      </c>
      <c r="CH24" s="51">
        <f t="shared" si="23"/>
        <v>0</v>
      </c>
      <c r="CI24" s="51">
        <f t="shared" si="24"/>
        <v>0</v>
      </c>
      <c r="CJ24" s="51">
        <f t="shared" si="25"/>
        <v>0</v>
      </c>
      <c r="CK24" s="51">
        <f t="shared" si="26"/>
        <v>0</v>
      </c>
      <c r="CL24" s="51">
        <f t="shared" si="27"/>
        <v>0</v>
      </c>
      <c r="CM24" s="51">
        <f t="shared" si="28"/>
        <v>0</v>
      </c>
      <c r="CN24" s="51">
        <f t="shared" si="29"/>
        <v>0</v>
      </c>
      <c r="CO24" s="51">
        <f t="shared" si="30"/>
        <v>0</v>
      </c>
      <c r="CP24" s="51">
        <f t="shared" si="31"/>
        <v>0</v>
      </c>
      <c r="CQ24" s="51">
        <f t="shared" si="32"/>
        <v>0</v>
      </c>
      <c r="CR24" s="51">
        <f t="shared" si="33"/>
        <v>0.91700000000000004</v>
      </c>
      <c r="CS24" s="51">
        <f t="shared" si="34"/>
        <v>0</v>
      </c>
      <c r="CT24" s="51">
        <f t="shared" si="35"/>
        <v>0</v>
      </c>
      <c r="CU24" s="51">
        <f t="shared" si="36"/>
        <v>0</v>
      </c>
      <c r="CV24" s="51">
        <f t="shared" si="37"/>
        <v>0</v>
      </c>
      <c r="CW24" s="51">
        <f t="shared" si="38"/>
        <v>0</v>
      </c>
      <c r="CX24" s="51">
        <f t="shared" si="39"/>
        <v>0</v>
      </c>
      <c r="CY24" s="51">
        <f t="shared" si="40"/>
        <v>0</v>
      </c>
      <c r="CZ24" s="51">
        <f t="shared" si="41"/>
        <v>0</v>
      </c>
      <c r="DA24" s="51">
        <f t="shared" si="42"/>
        <v>0</v>
      </c>
    </row>
    <row r="25" spans="2:105" x14ac:dyDescent="0.2">
      <c r="B25" s="10">
        <f t="shared" si="44"/>
        <v>1943</v>
      </c>
      <c r="C25" s="10">
        <f t="shared" si="43"/>
        <v>43</v>
      </c>
      <c r="D25" s="148">
        <f t="shared" si="45"/>
        <v>43</v>
      </c>
      <c r="E25" s="30">
        <v>94341</v>
      </c>
      <c r="F25" s="30">
        <v>92000</v>
      </c>
      <c r="G25" s="21">
        <v>32.200000000000003</v>
      </c>
      <c r="H25" s="34"/>
      <c r="I25" s="34"/>
      <c r="J25" s="10"/>
      <c r="K25" s="34"/>
      <c r="L25" s="10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10"/>
      <c r="X25" s="37"/>
      <c r="Y25" s="12">
        <v>1.1200000000000001</v>
      </c>
      <c r="Z25" s="12"/>
      <c r="AA25" s="12"/>
      <c r="AB25" s="10"/>
      <c r="AC25" s="10"/>
      <c r="AD25" s="10"/>
      <c r="AK25" s="176">
        <f t="shared" si="3"/>
        <v>1943</v>
      </c>
      <c r="AL25" s="174">
        <f t="shared" si="4"/>
        <v>43</v>
      </c>
      <c r="AM25" s="174">
        <f t="shared" si="5"/>
        <v>43</v>
      </c>
      <c r="AN25" s="52">
        <f t="shared" si="6"/>
        <v>94341</v>
      </c>
      <c r="AO25" s="52">
        <f t="shared" si="7"/>
        <v>92000</v>
      </c>
      <c r="AP25" s="53">
        <f t="shared" si="8"/>
        <v>32.200000000000003</v>
      </c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>
        <f t="shared" si="9"/>
        <v>1.1200000000000001</v>
      </c>
      <c r="BI25" s="44"/>
      <c r="BJ25" s="44"/>
      <c r="BK25" s="44"/>
      <c r="BL25" s="44"/>
      <c r="BM25" s="44"/>
      <c r="BN25" s="44"/>
      <c r="BO25" s="44"/>
      <c r="BP25" s="44"/>
      <c r="BQ25" s="44"/>
      <c r="BU25" s="179">
        <f t="shared" si="10"/>
        <v>1943</v>
      </c>
      <c r="BV25" s="179">
        <f t="shared" si="11"/>
        <v>43</v>
      </c>
      <c r="BW25" s="179">
        <f t="shared" si="12"/>
        <v>43</v>
      </c>
      <c r="BX25" s="51">
        <f t="shared" si="13"/>
        <v>94341</v>
      </c>
      <c r="BY25" s="51">
        <f t="shared" si="14"/>
        <v>92000</v>
      </c>
      <c r="BZ25" s="51">
        <f t="shared" si="15"/>
        <v>32.200000000000003</v>
      </c>
      <c r="CA25" s="51">
        <f t="shared" si="16"/>
        <v>0</v>
      </c>
      <c r="CB25" s="51">
        <f t="shared" si="17"/>
        <v>0</v>
      </c>
      <c r="CC25" s="51">
        <f t="shared" si="18"/>
        <v>0</v>
      </c>
      <c r="CD25" s="51">
        <f t="shared" si="19"/>
        <v>0</v>
      </c>
      <c r="CE25" s="51">
        <f t="shared" si="20"/>
        <v>0</v>
      </c>
      <c r="CF25" s="51">
        <f t="shared" si="21"/>
        <v>0</v>
      </c>
      <c r="CG25" s="51">
        <f t="shared" si="22"/>
        <v>0</v>
      </c>
      <c r="CH25" s="51">
        <f t="shared" si="23"/>
        <v>0</v>
      </c>
      <c r="CI25" s="51">
        <f t="shared" si="24"/>
        <v>0</v>
      </c>
      <c r="CJ25" s="51">
        <f t="shared" si="25"/>
        <v>0</v>
      </c>
      <c r="CK25" s="51">
        <f t="shared" si="26"/>
        <v>0</v>
      </c>
      <c r="CL25" s="51">
        <f t="shared" si="27"/>
        <v>0</v>
      </c>
      <c r="CM25" s="51">
        <f t="shared" si="28"/>
        <v>0</v>
      </c>
      <c r="CN25" s="51">
        <f t="shared" si="29"/>
        <v>0</v>
      </c>
      <c r="CO25" s="51">
        <f t="shared" si="30"/>
        <v>0</v>
      </c>
      <c r="CP25" s="51">
        <f t="shared" si="31"/>
        <v>0</v>
      </c>
      <c r="CQ25" s="51">
        <f t="shared" si="32"/>
        <v>0</v>
      </c>
      <c r="CR25" s="51">
        <f t="shared" si="33"/>
        <v>1.1200000000000001</v>
      </c>
      <c r="CS25" s="51">
        <f t="shared" si="34"/>
        <v>0</v>
      </c>
      <c r="CT25" s="51">
        <f t="shared" si="35"/>
        <v>0</v>
      </c>
      <c r="CU25" s="51">
        <f t="shared" si="36"/>
        <v>0</v>
      </c>
      <c r="CV25" s="51">
        <f t="shared" si="37"/>
        <v>0</v>
      </c>
      <c r="CW25" s="51">
        <f t="shared" si="38"/>
        <v>0</v>
      </c>
      <c r="CX25" s="51">
        <f t="shared" si="39"/>
        <v>0</v>
      </c>
      <c r="CY25" s="51">
        <f t="shared" si="40"/>
        <v>0</v>
      </c>
      <c r="CZ25" s="51">
        <f t="shared" si="41"/>
        <v>0</v>
      </c>
      <c r="DA25" s="51">
        <f t="shared" si="42"/>
        <v>0</v>
      </c>
    </row>
    <row r="26" spans="2:105" x14ac:dyDescent="0.2">
      <c r="B26" s="10">
        <f t="shared" si="44"/>
        <v>1944</v>
      </c>
      <c r="C26" s="10">
        <f t="shared" si="43"/>
        <v>44</v>
      </c>
      <c r="D26" s="148">
        <f t="shared" si="45"/>
        <v>44</v>
      </c>
      <c r="E26" s="30">
        <v>95475</v>
      </c>
      <c r="F26" s="30">
        <v>94014</v>
      </c>
      <c r="G26" s="21">
        <v>32.799999999999997</v>
      </c>
      <c r="H26" s="34"/>
      <c r="I26" s="34"/>
      <c r="J26" s="10"/>
      <c r="K26" s="34"/>
      <c r="L26" s="10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10"/>
      <c r="X26" s="37"/>
      <c r="Y26" s="12">
        <v>1.0900000000000001</v>
      </c>
      <c r="Z26" s="12"/>
      <c r="AA26" s="12"/>
      <c r="AB26" s="10"/>
      <c r="AC26" s="10"/>
      <c r="AD26" s="10"/>
      <c r="AK26" s="176">
        <f t="shared" si="3"/>
        <v>1944</v>
      </c>
      <c r="AL26" s="174">
        <f t="shared" si="4"/>
        <v>44</v>
      </c>
      <c r="AM26" s="174">
        <f t="shared" si="5"/>
        <v>44</v>
      </c>
      <c r="AN26" s="52">
        <f t="shared" si="6"/>
        <v>95475</v>
      </c>
      <c r="AO26" s="52">
        <f t="shared" si="7"/>
        <v>94014</v>
      </c>
      <c r="AP26" s="53">
        <f t="shared" si="8"/>
        <v>32.799999999999997</v>
      </c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>
        <f t="shared" si="9"/>
        <v>1.0900000000000001</v>
      </c>
      <c r="BI26" s="44"/>
      <c r="BJ26" s="44"/>
      <c r="BK26" s="44"/>
      <c r="BL26" s="44"/>
      <c r="BM26" s="44"/>
      <c r="BN26" s="44"/>
      <c r="BO26" s="44"/>
      <c r="BP26" s="44"/>
      <c r="BQ26" s="44"/>
      <c r="BU26" s="179">
        <f t="shared" si="10"/>
        <v>1944</v>
      </c>
      <c r="BV26" s="179">
        <f t="shared" si="11"/>
        <v>44</v>
      </c>
      <c r="BW26" s="179">
        <f t="shared" si="12"/>
        <v>44</v>
      </c>
      <c r="BX26" s="51">
        <f t="shared" si="13"/>
        <v>95475</v>
      </c>
      <c r="BY26" s="51">
        <f t="shared" si="14"/>
        <v>94014</v>
      </c>
      <c r="BZ26" s="51">
        <f t="shared" si="15"/>
        <v>32.799999999999997</v>
      </c>
      <c r="CA26" s="51">
        <f t="shared" si="16"/>
        <v>0</v>
      </c>
      <c r="CB26" s="51">
        <f t="shared" si="17"/>
        <v>0</v>
      </c>
      <c r="CC26" s="51">
        <f t="shared" si="18"/>
        <v>0</v>
      </c>
      <c r="CD26" s="51">
        <f t="shared" si="19"/>
        <v>0</v>
      </c>
      <c r="CE26" s="51">
        <f t="shared" si="20"/>
        <v>0</v>
      </c>
      <c r="CF26" s="51">
        <f t="shared" si="21"/>
        <v>0</v>
      </c>
      <c r="CG26" s="51">
        <f t="shared" si="22"/>
        <v>0</v>
      </c>
      <c r="CH26" s="51">
        <f t="shared" si="23"/>
        <v>0</v>
      </c>
      <c r="CI26" s="51">
        <f t="shared" si="24"/>
        <v>0</v>
      </c>
      <c r="CJ26" s="51">
        <f t="shared" si="25"/>
        <v>0</v>
      </c>
      <c r="CK26" s="51">
        <f t="shared" si="26"/>
        <v>0</v>
      </c>
      <c r="CL26" s="51">
        <f t="shared" si="27"/>
        <v>0</v>
      </c>
      <c r="CM26" s="51">
        <f t="shared" si="28"/>
        <v>0</v>
      </c>
      <c r="CN26" s="51">
        <f t="shared" si="29"/>
        <v>0</v>
      </c>
      <c r="CO26" s="51">
        <f t="shared" si="30"/>
        <v>0</v>
      </c>
      <c r="CP26" s="51">
        <f t="shared" si="31"/>
        <v>0</v>
      </c>
      <c r="CQ26" s="51">
        <f t="shared" si="32"/>
        <v>0</v>
      </c>
      <c r="CR26" s="51">
        <f t="shared" si="33"/>
        <v>1.0900000000000001</v>
      </c>
      <c r="CS26" s="51">
        <f t="shared" si="34"/>
        <v>0</v>
      </c>
      <c r="CT26" s="51">
        <f t="shared" si="35"/>
        <v>0</v>
      </c>
      <c r="CU26" s="51">
        <f t="shared" si="36"/>
        <v>0</v>
      </c>
      <c r="CV26" s="51">
        <f t="shared" si="37"/>
        <v>0</v>
      </c>
      <c r="CW26" s="51">
        <f t="shared" si="38"/>
        <v>0</v>
      </c>
      <c r="CX26" s="51">
        <f t="shared" si="39"/>
        <v>0</v>
      </c>
      <c r="CY26" s="51">
        <f t="shared" si="40"/>
        <v>0</v>
      </c>
      <c r="CZ26" s="51">
        <f t="shared" si="41"/>
        <v>0</v>
      </c>
      <c r="DA26" s="51">
        <f t="shared" si="42"/>
        <v>0</v>
      </c>
    </row>
    <row r="27" spans="2:105" x14ac:dyDescent="0.2">
      <c r="B27" s="10">
        <f t="shared" si="44"/>
        <v>1945</v>
      </c>
      <c r="C27" s="10">
        <f t="shared" si="43"/>
        <v>45</v>
      </c>
      <c r="D27" s="148">
        <f t="shared" si="45"/>
        <v>45</v>
      </c>
      <c r="E27" s="30">
        <v>89727</v>
      </c>
      <c r="F27" s="30">
        <v>88079</v>
      </c>
      <c r="G27" s="21">
        <v>32.700000000000003</v>
      </c>
      <c r="H27" s="34"/>
      <c r="I27" s="34"/>
      <c r="J27" s="10"/>
      <c r="K27" s="34"/>
      <c r="L27" s="10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10"/>
      <c r="X27" s="37"/>
      <c r="Y27" s="12">
        <v>1.27</v>
      </c>
      <c r="Z27" s="12"/>
      <c r="AA27" s="12"/>
      <c r="AB27" s="10"/>
      <c r="AC27" s="10"/>
      <c r="AD27" s="10"/>
      <c r="AK27" s="176">
        <f t="shared" si="3"/>
        <v>1945</v>
      </c>
      <c r="AL27" s="174">
        <f t="shared" si="4"/>
        <v>45</v>
      </c>
      <c r="AM27" s="174">
        <f t="shared" si="5"/>
        <v>45</v>
      </c>
      <c r="AN27" s="52">
        <f t="shared" si="6"/>
        <v>89727</v>
      </c>
      <c r="AO27" s="52">
        <f t="shared" si="7"/>
        <v>88079</v>
      </c>
      <c r="AP27" s="53">
        <f t="shared" si="8"/>
        <v>32.700000000000003</v>
      </c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>
        <f t="shared" si="9"/>
        <v>1.27</v>
      </c>
      <c r="BI27" s="44"/>
      <c r="BJ27" s="44"/>
      <c r="BK27" s="44"/>
      <c r="BL27" s="44"/>
      <c r="BM27" s="44"/>
      <c r="BN27" s="44"/>
      <c r="BO27" s="44"/>
      <c r="BP27" s="44"/>
      <c r="BQ27" s="44"/>
      <c r="BU27" s="179">
        <f t="shared" si="10"/>
        <v>1945</v>
      </c>
      <c r="BV27" s="179">
        <f t="shared" si="11"/>
        <v>45</v>
      </c>
      <c r="BW27" s="179">
        <f t="shared" si="12"/>
        <v>45</v>
      </c>
      <c r="BX27" s="51">
        <f t="shared" si="13"/>
        <v>89727</v>
      </c>
      <c r="BY27" s="51">
        <f t="shared" si="14"/>
        <v>88079</v>
      </c>
      <c r="BZ27" s="51">
        <f t="shared" si="15"/>
        <v>32.700000000000003</v>
      </c>
      <c r="CA27" s="51">
        <f t="shared" si="16"/>
        <v>0</v>
      </c>
      <c r="CB27" s="51">
        <f t="shared" si="17"/>
        <v>0</v>
      </c>
      <c r="CC27" s="51">
        <f t="shared" si="18"/>
        <v>0</v>
      </c>
      <c r="CD27" s="51">
        <f t="shared" si="19"/>
        <v>0</v>
      </c>
      <c r="CE27" s="51">
        <f t="shared" si="20"/>
        <v>0</v>
      </c>
      <c r="CF27" s="51">
        <f t="shared" si="21"/>
        <v>0</v>
      </c>
      <c r="CG27" s="51">
        <f t="shared" si="22"/>
        <v>0</v>
      </c>
      <c r="CH27" s="51">
        <f t="shared" si="23"/>
        <v>0</v>
      </c>
      <c r="CI27" s="51">
        <f t="shared" si="24"/>
        <v>0</v>
      </c>
      <c r="CJ27" s="51">
        <f t="shared" si="25"/>
        <v>0</v>
      </c>
      <c r="CK27" s="51">
        <f t="shared" si="26"/>
        <v>0</v>
      </c>
      <c r="CL27" s="51">
        <f t="shared" si="27"/>
        <v>0</v>
      </c>
      <c r="CM27" s="51">
        <f t="shared" si="28"/>
        <v>0</v>
      </c>
      <c r="CN27" s="51">
        <f t="shared" si="29"/>
        <v>0</v>
      </c>
      <c r="CO27" s="51">
        <f t="shared" si="30"/>
        <v>0</v>
      </c>
      <c r="CP27" s="51">
        <f t="shared" si="31"/>
        <v>0</v>
      </c>
      <c r="CQ27" s="51">
        <f t="shared" si="32"/>
        <v>0</v>
      </c>
      <c r="CR27" s="51">
        <f t="shared" si="33"/>
        <v>1.27</v>
      </c>
      <c r="CS27" s="51">
        <f t="shared" si="34"/>
        <v>0</v>
      </c>
      <c r="CT27" s="51">
        <f t="shared" si="35"/>
        <v>0</v>
      </c>
      <c r="CU27" s="51">
        <f t="shared" si="36"/>
        <v>0</v>
      </c>
      <c r="CV27" s="51">
        <f t="shared" si="37"/>
        <v>0</v>
      </c>
      <c r="CW27" s="51">
        <f t="shared" si="38"/>
        <v>0</v>
      </c>
      <c r="CX27" s="51">
        <f t="shared" si="39"/>
        <v>0</v>
      </c>
      <c r="CY27" s="51">
        <f t="shared" si="40"/>
        <v>0</v>
      </c>
      <c r="CZ27" s="51">
        <f t="shared" si="41"/>
        <v>0</v>
      </c>
      <c r="DA27" s="51">
        <f t="shared" si="42"/>
        <v>0</v>
      </c>
    </row>
    <row r="28" spans="2:105" x14ac:dyDescent="0.2">
      <c r="B28" s="10">
        <f t="shared" si="44"/>
        <v>1946</v>
      </c>
      <c r="C28" s="10">
        <f t="shared" si="43"/>
        <v>46</v>
      </c>
      <c r="D28" s="148">
        <f t="shared" si="45"/>
        <v>46</v>
      </c>
      <c r="E28" s="30">
        <v>89788</v>
      </c>
      <c r="F28" s="30">
        <v>88489</v>
      </c>
      <c r="G28" s="21">
        <v>36.700000000000003</v>
      </c>
      <c r="H28" s="34"/>
      <c r="I28" s="34"/>
      <c r="J28" s="10"/>
      <c r="K28" s="34"/>
      <c r="L28" s="10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10"/>
      <c r="X28" s="37"/>
      <c r="Y28" s="12">
        <v>1.56</v>
      </c>
      <c r="Z28" s="12"/>
      <c r="AA28" s="12"/>
      <c r="AB28" s="10"/>
      <c r="AC28" s="10"/>
      <c r="AD28" s="10"/>
      <c r="AE28" s="21"/>
      <c r="AK28" s="176">
        <f t="shared" si="3"/>
        <v>1946</v>
      </c>
      <c r="AL28" s="174">
        <f t="shared" si="4"/>
        <v>46</v>
      </c>
      <c r="AM28" s="174">
        <f t="shared" si="5"/>
        <v>46</v>
      </c>
      <c r="AN28" s="52">
        <f t="shared" si="6"/>
        <v>89788</v>
      </c>
      <c r="AO28" s="52">
        <f t="shared" si="7"/>
        <v>88489</v>
      </c>
      <c r="AP28" s="53">
        <f t="shared" si="8"/>
        <v>36.700000000000003</v>
      </c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>
        <f t="shared" si="9"/>
        <v>1.56</v>
      </c>
      <c r="BI28" s="44"/>
      <c r="BJ28" s="44"/>
      <c r="BK28" s="44"/>
      <c r="BL28" s="44"/>
      <c r="BM28" s="44"/>
      <c r="BN28" s="44"/>
      <c r="BO28" s="44"/>
      <c r="BP28" s="44"/>
      <c r="BQ28" s="44"/>
      <c r="BU28" s="179">
        <f t="shared" si="10"/>
        <v>1946</v>
      </c>
      <c r="BV28" s="179">
        <f t="shared" si="11"/>
        <v>46</v>
      </c>
      <c r="BW28" s="179">
        <f t="shared" si="12"/>
        <v>46</v>
      </c>
      <c r="BX28" s="51">
        <f t="shared" si="13"/>
        <v>89788</v>
      </c>
      <c r="BY28" s="51">
        <f t="shared" si="14"/>
        <v>88489</v>
      </c>
      <c r="BZ28" s="51">
        <f t="shared" si="15"/>
        <v>36.700000000000003</v>
      </c>
      <c r="CA28" s="51">
        <f t="shared" si="16"/>
        <v>0</v>
      </c>
      <c r="CB28" s="51">
        <f t="shared" si="17"/>
        <v>0</v>
      </c>
      <c r="CC28" s="51">
        <f t="shared" si="18"/>
        <v>0</v>
      </c>
      <c r="CD28" s="51">
        <f t="shared" si="19"/>
        <v>0</v>
      </c>
      <c r="CE28" s="51">
        <f t="shared" si="20"/>
        <v>0</v>
      </c>
      <c r="CF28" s="51">
        <f t="shared" si="21"/>
        <v>0</v>
      </c>
      <c r="CG28" s="51">
        <f t="shared" si="22"/>
        <v>0</v>
      </c>
      <c r="CH28" s="51">
        <f t="shared" si="23"/>
        <v>0</v>
      </c>
      <c r="CI28" s="51">
        <f t="shared" si="24"/>
        <v>0</v>
      </c>
      <c r="CJ28" s="51">
        <f t="shared" si="25"/>
        <v>0</v>
      </c>
      <c r="CK28" s="51">
        <f t="shared" si="26"/>
        <v>0</v>
      </c>
      <c r="CL28" s="51">
        <f t="shared" si="27"/>
        <v>0</v>
      </c>
      <c r="CM28" s="51">
        <f t="shared" si="28"/>
        <v>0</v>
      </c>
      <c r="CN28" s="51">
        <f t="shared" si="29"/>
        <v>0</v>
      </c>
      <c r="CO28" s="51">
        <f t="shared" si="30"/>
        <v>0</v>
      </c>
      <c r="CP28" s="51">
        <f t="shared" si="31"/>
        <v>0</v>
      </c>
      <c r="CQ28" s="51">
        <f t="shared" si="32"/>
        <v>0</v>
      </c>
      <c r="CR28" s="51">
        <f t="shared" si="33"/>
        <v>1.56</v>
      </c>
      <c r="CS28" s="51">
        <f t="shared" si="34"/>
        <v>0</v>
      </c>
      <c r="CT28" s="51">
        <f t="shared" si="35"/>
        <v>0</v>
      </c>
      <c r="CU28" s="51">
        <f t="shared" si="36"/>
        <v>0</v>
      </c>
      <c r="CV28" s="51">
        <f t="shared" si="37"/>
        <v>0</v>
      </c>
      <c r="CW28" s="51">
        <f t="shared" si="38"/>
        <v>0</v>
      </c>
      <c r="CX28" s="51">
        <f t="shared" si="39"/>
        <v>0</v>
      </c>
      <c r="CY28" s="51">
        <f t="shared" si="40"/>
        <v>0</v>
      </c>
      <c r="CZ28" s="51">
        <f t="shared" si="41"/>
        <v>0</v>
      </c>
      <c r="DA28" s="51">
        <f t="shared" si="42"/>
        <v>0</v>
      </c>
    </row>
    <row r="29" spans="2:105" x14ac:dyDescent="0.2">
      <c r="B29" s="10">
        <f t="shared" ref="B29:B44" si="46">B28+1</f>
        <v>1947</v>
      </c>
      <c r="C29" s="10">
        <f t="shared" si="43"/>
        <v>47</v>
      </c>
      <c r="D29" s="148">
        <f t="shared" ref="D29:D44" si="47">+D28+1</f>
        <v>47</v>
      </c>
      <c r="E29" s="30">
        <v>86108</v>
      </c>
      <c r="F29" s="30">
        <v>83932</v>
      </c>
      <c r="G29" s="21">
        <v>28.4</v>
      </c>
      <c r="H29" s="34"/>
      <c r="I29" s="34"/>
      <c r="J29" s="10"/>
      <c r="K29" s="34"/>
      <c r="L29" s="10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10"/>
      <c r="X29" s="37"/>
      <c r="Y29" s="12">
        <v>2.16</v>
      </c>
      <c r="Z29" s="12"/>
      <c r="AA29" s="12"/>
      <c r="AB29" s="10"/>
      <c r="AC29" s="10"/>
      <c r="AD29" s="10"/>
      <c r="AE29" s="21"/>
      <c r="AK29" s="176">
        <f t="shared" si="3"/>
        <v>1947</v>
      </c>
      <c r="AL29" s="174">
        <f t="shared" si="4"/>
        <v>47</v>
      </c>
      <c r="AM29" s="174">
        <f t="shared" si="5"/>
        <v>47</v>
      </c>
      <c r="AN29" s="52">
        <f t="shared" si="6"/>
        <v>86108</v>
      </c>
      <c r="AO29" s="52">
        <f t="shared" si="7"/>
        <v>83932</v>
      </c>
      <c r="AP29" s="53">
        <f t="shared" si="8"/>
        <v>28.4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>
        <f t="shared" si="9"/>
        <v>2.16</v>
      </c>
      <c r="BI29" s="44"/>
      <c r="BJ29" s="44"/>
      <c r="BK29" s="44"/>
      <c r="BL29" s="44"/>
      <c r="BM29" s="44"/>
      <c r="BN29" s="44"/>
      <c r="BO29" s="44"/>
      <c r="BP29" s="44"/>
      <c r="BQ29" s="44"/>
      <c r="BU29" s="179">
        <f t="shared" si="10"/>
        <v>1947</v>
      </c>
      <c r="BV29" s="179">
        <f t="shared" si="11"/>
        <v>47</v>
      </c>
      <c r="BW29" s="179">
        <f t="shared" si="12"/>
        <v>47</v>
      </c>
      <c r="BX29" s="51">
        <f t="shared" si="13"/>
        <v>86108</v>
      </c>
      <c r="BY29" s="51">
        <f t="shared" si="14"/>
        <v>83932</v>
      </c>
      <c r="BZ29" s="51">
        <f t="shared" si="15"/>
        <v>28.4</v>
      </c>
      <c r="CA29" s="51">
        <f t="shared" si="16"/>
        <v>0</v>
      </c>
      <c r="CB29" s="51">
        <f t="shared" si="17"/>
        <v>0</v>
      </c>
      <c r="CC29" s="51">
        <f t="shared" si="18"/>
        <v>0</v>
      </c>
      <c r="CD29" s="51">
        <f t="shared" si="19"/>
        <v>0</v>
      </c>
      <c r="CE29" s="51">
        <f t="shared" si="20"/>
        <v>0</v>
      </c>
      <c r="CF29" s="51">
        <f t="shared" si="21"/>
        <v>0</v>
      </c>
      <c r="CG29" s="51">
        <f t="shared" si="22"/>
        <v>0</v>
      </c>
      <c r="CH29" s="51">
        <f t="shared" si="23"/>
        <v>0</v>
      </c>
      <c r="CI29" s="51">
        <f t="shared" si="24"/>
        <v>0</v>
      </c>
      <c r="CJ29" s="51">
        <f t="shared" si="25"/>
        <v>0</v>
      </c>
      <c r="CK29" s="51">
        <f t="shared" si="26"/>
        <v>0</v>
      </c>
      <c r="CL29" s="51">
        <f t="shared" si="27"/>
        <v>0</v>
      </c>
      <c r="CM29" s="51">
        <f t="shared" si="28"/>
        <v>0</v>
      </c>
      <c r="CN29" s="51">
        <f t="shared" si="29"/>
        <v>0</v>
      </c>
      <c r="CO29" s="51">
        <f t="shared" si="30"/>
        <v>0</v>
      </c>
      <c r="CP29" s="51">
        <f t="shared" si="31"/>
        <v>0</v>
      </c>
      <c r="CQ29" s="51">
        <f t="shared" si="32"/>
        <v>0</v>
      </c>
      <c r="CR29" s="51">
        <f t="shared" si="33"/>
        <v>2.16</v>
      </c>
      <c r="CS29" s="51">
        <f t="shared" si="34"/>
        <v>0</v>
      </c>
      <c r="CT29" s="51">
        <f t="shared" si="35"/>
        <v>0</v>
      </c>
      <c r="CU29" s="51">
        <f t="shared" si="36"/>
        <v>0</v>
      </c>
      <c r="CV29" s="51">
        <f t="shared" si="37"/>
        <v>0</v>
      </c>
      <c r="CW29" s="51">
        <f t="shared" si="38"/>
        <v>0</v>
      </c>
      <c r="CX29" s="51">
        <f t="shared" si="39"/>
        <v>0</v>
      </c>
      <c r="CY29" s="51">
        <f t="shared" si="40"/>
        <v>0</v>
      </c>
      <c r="CZ29" s="51">
        <f t="shared" si="41"/>
        <v>0</v>
      </c>
      <c r="DA29" s="51">
        <f t="shared" si="42"/>
        <v>0</v>
      </c>
    </row>
    <row r="30" spans="2:105" x14ac:dyDescent="0.2">
      <c r="B30" s="10">
        <f t="shared" si="46"/>
        <v>1948</v>
      </c>
      <c r="C30" s="10">
        <f t="shared" si="43"/>
        <v>48</v>
      </c>
      <c r="D30" s="148">
        <f t="shared" si="47"/>
        <v>48</v>
      </c>
      <c r="E30" s="30">
        <v>86828</v>
      </c>
      <c r="F30" s="30">
        <v>86067</v>
      </c>
      <c r="G30" s="21">
        <v>42.8</v>
      </c>
      <c r="H30" s="34"/>
      <c r="I30" s="34"/>
      <c r="J30" s="10"/>
      <c r="K30" s="34"/>
      <c r="L30" s="10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10"/>
      <c r="X30" s="37"/>
      <c r="Y30" s="12">
        <v>1.3</v>
      </c>
      <c r="Z30" s="12"/>
      <c r="AA30" s="12"/>
      <c r="AB30" s="10"/>
      <c r="AC30" s="10"/>
      <c r="AD30" s="10"/>
      <c r="AE30" s="21"/>
      <c r="AK30" s="176">
        <f t="shared" si="3"/>
        <v>1948</v>
      </c>
      <c r="AL30" s="174">
        <f t="shared" si="4"/>
        <v>48</v>
      </c>
      <c r="AM30" s="174">
        <f t="shared" si="5"/>
        <v>48</v>
      </c>
      <c r="AN30" s="52">
        <f t="shared" si="6"/>
        <v>86828</v>
      </c>
      <c r="AO30" s="52">
        <f t="shared" si="7"/>
        <v>86067</v>
      </c>
      <c r="AP30" s="53">
        <f t="shared" si="8"/>
        <v>42.8</v>
      </c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>
        <f t="shared" si="9"/>
        <v>1.3</v>
      </c>
      <c r="BI30" s="44"/>
      <c r="BJ30" s="44"/>
      <c r="BK30" s="44"/>
      <c r="BL30" s="44"/>
      <c r="BM30" s="44"/>
      <c r="BN30" s="44"/>
      <c r="BO30" s="44"/>
      <c r="BP30" s="44"/>
      <c r="BQ30" s="44"/>
      <c r="BU30" s="179">
        <f t="shared" si="10"/>
        <v>1948</v>
      </c>
      <c r="BV30" s="179">
        <f t="shared" si="11"/>
        <v>48</v>
      </c>
      <c r="BW30" s="179">
        <f t="shared" si="12"/>
        <v>48</v>
      </c>
      <c r="BX30" s="51">
        <f t="shared" si="13"/>
        <v>86828</v>
      </c>
      <c r="BY30" s="51">
        <f t="shared" si="14"/>
        <v>86067</v>
      </c>
      <c r="BZ30" s="51">
        <f t="shared" si="15"/>
        <v>42.8</v>
      </c>
      <c r="CA30" s="51">
        <f t="shared" si="16"/>
        <v>0</v>
      </c>
      <c r="CB30" s="51">
        <f t="shared" si="17"/>
        <v>0</v>
      </c>
      <c r="CC30" s="51">
        <f t="shared" si="18"/>
        <v>0</v>
      </c>
      <c r="CD30" s="51">
        <f t="shared" si="19"/>
        <v>0</v>
      </c>
      <c r="CE30" s="51">
        <f t="shared" si="20"/>
        <v>0</v>
      </c>
      <c r="CF30" s="51">
        <f t="shared" si="21"/>
        <v>0</v>
      </c>
      <c r="CG30" s="51">
        <f t="shared" si="22"/>
        <v>0</v>
      </c>
      <c r="CH30" s="51">
        <f t="shared" si="23"/>
        <v>0</v>
      </c>
      <c r="CI30" s="51">
        <f t="shared" si="24"/>
        <v>0</v>
      </c>
      <c r="CJ30" s="51">
        <f t="shared" si="25"/>
        <v>0</v>
      </c>
      <c r="CK30" s="51">
        <f t="shared" si="26"/>
        <v>0</v>
      </c>
      <c r="CL30" s="51">
        <f t="shared" si="27"/>
        <v>0</v>
      </c>
      <c r="CM30" s="51">
        <f t="shared" si="28"/>
        <v>0</v>
      </c>
      <c r="CN30" s="51">
        <f t="shared" si="29"/>
        <v>0</v>
      </c>
      <c r="CO30" s="51">
        <f t="shared" si="30"/>
        <v>0</v>
      </c>
      <c r="CP30" s="51">
        <f t="shared" si="31"/>
        <v>0</v>
      </c>
      <c r="CQ30" s="51">
        <f t="shared" si="32"/>
        <v>0</v>
      </c>
      <c r="CR30" s="51">
        <f t="shared" si="33"/>
        <v>1.3</v>
      </c>
      <c r="CS30" s="51">
        <f t="shared" si="34"/>
        <v>0</v>
      </c>
      <c r="CT30" s="51">
        <f t="shared" si="35"/>
        <v>0</v>
      </c>
      <c r="CU30" s="51">
        <f t="shared" si="36"/>
        <v>0</v>
      </c>
      <c r="CV30" s="51">
        <f t="shared" si="37"/>
        <v>0</v>
      </c>
      <c r="CW30" s="51">
        <f t="shared" si="38"/>
        <v>0</v>
      </c>
      <c r="CX30" s="51">
        <f t="shared" si="39"/>
        <v>0</v>
      </c>
      <c r="CY30" s="51">
        <f t="shared" si="40"/>
        <v>0</v>
      </c>
      <c r="CZ30" s="51">
        <f t="shared" si="41"/>
        <v>0</v>
      </c>
      <c r="DA30" s="51">
        <f t="shared" si="42"/>
        <v>0</v>
      </c>
    </row>
    <row r="31" spans="2:105" x14ac:dyDescent="0.2">
      <c r="B31" s="10">
        <f t="shared" si="46"/>
        <v>1949</v>
      </c>
      <c r="C31" s="10">
        <f t="shared" si="43"/>
        <v>49</v>
      </c>
      <c r="D31" s="148">
        <f t="shared" si="47"/>
        <v>49</v>
      </c>
      <c r="E31" s="30">
        <v>86738</v>
      </c>
      <c r="F31" s="30">
        <v>77106</v>
      </c>
      <c r="G31" s="21">
        <v>38.200000000000003</v>
      </c>
      <c r="H31" s="34"/>
      <c r="I31" s="34"/>
      <c r="J31" s="10"/>
      <c r="K31" s="34"/>
      <c r="L31" s="10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10"/>
      <c r="X31" s="37"/>
      <c r="Y31" s="12">
        <v>1.24</v>
      </c>
      <c r="Z31" s="12"/>
      <c r="AA31" s="12"/>
      <c r="AB31" s="10"/>
      <c r="AC31" s="10"/>
      <c r="AD31" s="10"/>
      <c r="AE31" s="21"/>
      <c r="AK31" s="176">
        <f t="shared" si="3"/>
        <v>1949</v>
      </c>
      <c r="AL31" s="174">
        <f t="shared" si="4"/>
        <v>49</v>
      </c>
      <c r="AM31" s="174">
        <f t="shared" si="5"/>
        <v>49</v>
      </c>
      <c r="AN31" s="52">
        <f t="shared" si="6"/>
        <v>86738</v>
      </c>
      <c r="AO31" s="52">
        <f t="shared" si="7"/>
        <v>77106</v>
      </c>
      <c r="AP31" s="53">
        <f t="shared" si="8"/>
        <v>38.200000000000003</v>
      </c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>
        <f t="shared" si="9"/>
        <v>1.24</v>
      </c>
      <c r="BI31" s="44"/>
      <c r="BJ31" s="44"/>
      <c r="BK31" s="44"/>
      <c r="BL31" s="44"/>
      <c r="BM31" s="44"/>
      <c r="BN31" s="44"/>
      <c r="BO31" s="44"/>
      <c r="BP31" s="44"/>
      <c r="BQ31" s="44"/>
      <c r="BU31" s="179">
        <f t="shared" si="10"/>
        <v>1949</v>
      </c>
      <c r="BV31" s="179">
        <f t="shared" si="11"/>
        <v>49</v>
      </c>
      <c r="BW31" s="179">
        <f t="shared" si="12"/>
        <v>49</v>
      </c>
      <c r="BX31" s="51">
        <f t="shared" si="13"/>
        <v>86738</v>
      </c>
      <c r="BY31" s="51">
        <f t="shared" si="14"/>
        <v>77106</v>
      </c>
      <c r="BZ31" s="51">
        <f t="shared" si="15"/>
        <v>38.200000000000003</v>
      </c>
      <c r="CA31" s="51">
        <f t="shared" si="16"/>
        <v>0</v>
      </c>
      <c r="CB31" s="51">
        <f t="shared" si="17"/>
        <v>0</v>
      </c>
      <c r="CC31" s="51">
        <f t="shared" si="18"/>
        <v>0</v>
      </c>
      <c r="CD31" s="51">
        <f t="shared" si="19"/>
        <v>0</v>
      </c>
      <c r="CE31" s="51">
        <f t="shared" si="20"/>
        <v>0</v>
      </c>
      <c r="CF31" s="51">
        <f t="shared" si="21"/>
        <v>0</v>
      </c>
      <c r="CG31" s="51">
        <f t="shared" si="22"/>
        <v>0</v>
      </c>
      <c r="CH31" s="51">
        <f t="shared" si="23"/>
        <v>0</v>
      </c>
      <c r="CI31" s="51">
        <f t="shared" si="24"/>
        <v>0</v>
      </c>
      <c r="CJ31" s="51">
        <f t="shared" si="25"/>
        <v>0</v>
      </c>
      <c r="CK31" s="51">
        <f t="shared" si="26"/>
        <v>0</v>
      </c>
      <c r="CL31" s="51">
        <f t="shared" si="27"/>
        <v>0</v>
      </c>
      <c r="CM31" s="51">
        <f t="shared" si="28"/>
        <v>0</v>
      </c>
      <c r="CN31" s="51">
        <f t="shared" si="29"/>
        <v>0</v>
      </c>
      <c r="CO31" s="51">
        <f t="shared" si="30"/>
        <v>0</v>
      </c>
      <c r="CP31" s="51">
        <f t="shared" si="31"/>
        <v>0</v>
      </c>
      <c r="CQ31" s="51">
        <f t="shared" si="32"/>
        <v>0</v>
      </c>
      <c r="CR31" s="51">
        <f t="shared" si="33"/>
        <v>1.24</v>
      </c>
      <c r="CS31" s="51">
        <f t="shared" si="34"/>
        <v>0</v>
      </c>
      <c r="CT31" s="51">
        <f t="shared" si="35"/>
        <v>0</v>
      </c>
      <c r="CU31" s="51">
        <f t="shared" si="36"/>
        <v>0</v>
      </c>
      <c r="CV31" s="51">
        <f t="shared" si="37"/>
        <v>0</v>
      </c>
      <c r="CW31" s="51">
        <f t="shared" si="38"/>
        <v>0</v>
      </c>
      <c r="CX31" s="51">
        <f t="shared" si="39"/>
        <v>0</v>
      </c>
      <c r="CY31" s="51">
        <f t="shared" si="40"/>
        <v>0</v>
      </c>
      <c r="CZ31" s="51">
        <f t="shared" si="41"/>
        <v>0</v>
      </c>
      <c r="DA31" s="51">
        <f t="shared" si="42"/>
        <v>0</v>
      </c>
    </row>
    <row r="32" spans="2:105" x14ac:dyDescent="0.2">
      <c r="B32" s="10">
        <f t="shared" si="46"/>
        <v>1950</v>
      </c>
      <c r="C32" s="10">
        <f t="shared" si="43"/>
        <v>50</v>
      </c>
      <c r="D32" s="148">
        <f t="shared" si="47"/>
        <v>50</v>
      </c>
      <c r="E32" s="30">
        <v>82859</v>
      </c>
      <c r="F32" s="30">
        <v>72398</v>
      </c>
      <c r="G32" s="21">
        <v>38.200000000000003</v>
      </c>
      <c r="H32" s="34"/>
      <c r="I32" s="34"/>
      <c r="J32" s="10"/>
      <c r="K32" s="34"/>
      <c r="L32" s="10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10"/>
      <c r="X32" s="37"/>
      <c r="Y32" s="12">
        <v>1.52</v>
      </c>
      <c r="Z32" s="12"/>
      <c r="AA32" s="12"/>
      <c r="AB32" s="10"/>
      <c r="AC32" s="10"/>
      <c r="AD32" s="10"/>
      <c r="AE32" s="21"/>
      <c r="AK32" s="176">
        <f t="shared" si="3"/>
        <v>1950</v>
      </c>
      <c r="AL32" s="174">
        <f t="shared" si="4"/>
        <v>50</v>
      </c>
      <c r="AM32" s="174">
        <f t="shared" si="5"/>
        <v>50</v>
      </c>
      <c r="AN32" s="52">
        <f t="shared" si="6"/>
        <v>82859</v>
      </c>
      <c r="AO32" s="52">
        <f t="shared" si="7"/>
        <v>72398</v>
      </c>
      <c r="AP32" s="53">
        <f t="shared" si="8"/>
        <v>38.200000000000003</v>
      </c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>
        <f t="shared" si="9"/>
        <v>1.52</v>
      </c>
      <c r="BI32" s="44"/>
      <c r="BJ32" s="44"/>
      <c r="BK32" s="44"/>
      <c r="BL32" s="44"/>
      <c r="BM32" s="44"/>
      <c r="BN32" s="44"/>
      <c r="BO32" s="44"/>
      <c r="BP32" s="44"/>
      <c r="BQ32" s="44"/>
      <c r="BU32" s="179">
        <f t="shared" si="10"/>
        <v>1950</v>
      </c>
      <c r="BV32" s="179">
        <f t="shared" si="11"/>
        <v>50</v>
      </c>
      <c r="BW32" s="179">
        <f t="shared" si="12"/>
        <v>50</v>
      </c>
      <c r="BX32" s="51">
        <f t="shared" si="13"/>
        <v>82859</v>
      </c>
      <c r="BY32" s="51">
        <f t="shared" si="14"/>
        <v>72398</v>
      </c>
      <c r="BZ32" s="51">
        <f t="shared" si="15"/>
        <v>38.200000000000003</v>
      </c>
      <c r="CA32" s="51">
        <f t="shared" si="16"/>
        <v>0</v>
      </c>
      <c r="CB32" s="51">
        <f t="shared" si="17"/>
        <v>0</v>
      </c>
      <c r="CC32" s="51">
        <f t="shared" si="18"/>
        <v>0</v>
      </c>
      <c r="CD32" s="51">
        <f t="shared" si="19"/>
        <v>0</v>
      </c>
      <c r="CE32" s="51">
        <f t="shared" si="20"/>
        <v>0</v>
      </c>
      <c r="CF32" s="51">
        <f t="shared" si="21"/>
        <v>0</v>
      </c>
      <c r="CG32" s="51">
        <f t="shared" si="22"/>
        <v>0</v>
      </c>
      <c r="CH32" s="51">
        <f t="shared" si="23"/>
        <v>0</v>
      </c>
      <c r="CI32" s="51">
        <f t="shared" si="24"/>
        <v>0</v>
      </c>
      <c r="CJ32" s="51">
        <f t="shared" si="25"/>
        <v>0</v>
      </c>
      <c r="CK32" s="51">
        <f t="shared" si="26"/>
        <v>0</v>
      </c>
      <c r="CL32" s="51">
        <f t="shared" si="27"/>
        <v>0</v>
      </c>
      <c r="CM32" s="51">
        <f t="shared" si="28"/>
        <v>0</v>
      </c>
      <c r="CN32" s="51">
        <f t="shared" si="29"/>
        <v>0</v>
      </c>
      <c r="CO32" s="51">
        <f t="shared" si="30"/>
        <v>0</v>
      </c>
      <c r="CP32" s="51">
        <f t="shared" si="31"/>
        <v>0</v>
      </c>
      <c r="CQ32" s="51">
        <f t="shared" si="32"/>
        <v>0</v>
      </c>
      <c r="CR32" s="51">
        <f t="shared" si="33"/>
        <v>1.52</v>
      </c>
      <c r="CS32" s="51">
        <f t="shared" si="34"/>
        <v>0</v>
      </c>
      <c r="CT32" s="51">
        <f t="shared" si="35"/>
        <v>0</v>
      </c>
      <c r="CU32" s="51">
        <f t="shared" si="36"/>
        <v>0</v>
      </c>
      <c r="CV32" s="51">
        <f t="shared" si="37"/>
        <v>0</v>
      </c>
      <c r="CW32" s="51">
        <f t="shared" si="38"/>
        <v>0</v>
      </c>
      <c r="CX32" s="51">
        <f t="shared" si="39"/>
        <v>0</v>
      </c>
      <c r="CY32" s="51">
        <f t="shared" si="40"/>
        <v>0</v>
      </c>
      <c r="CZ32" s="51">
        <f t="shared" si="41"/>
        <v>0</v>
      </c>
      <c r="DA32" s="51">
        <f t="shared" si="42"/>
        <v>0</v>
      </c>
    </row>
    <row r="33" spans="2:105" x14ac:dyDescent="0.2">
      <c r="B33" s="10">
        <f t="shared" si="46"/>
        <v>1951</v>
      </c>
      <c r="C33" s="10">
        <f t="shared" si="43"/>
        <v>51</v>
      </c>
      <c r="D33" s="148">
        <f t="shared" si="47"/>
        <v>51</v>
      </c>
      <c r="E33" s="30">
        <v>83275</v>
      </c>
      <c r="F33" s="30">
        <v>71191</v>
      </c>
      <c r="G33" s="21">
        <v>36.9</v>
      </c>
      <c r="H33" s="34"/>
      <c r="I33" s="34"/>
      <c r="J33" s="10"/>
      <c r="K33" s="34"/>
      <c r="L33" s="1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10"/>
      <c r="X33" s="37"/>
      <c r="Y33" s="12">
        <v>1.66</v>
      </c>
      <c r="Z33" s="12"/>
      <c r="AA33" s="12"/>
      <c r="AB33" s="10"/>
      <c r="AC33" s="10"/>
      <c r="AD33" s="10"/>
      <c r="AE33" s="21"/>
      <c r="AK33" s="176">
        <f t="shared" si="3"/>
        <v>1951</v>
      </c>
      <c r="AL33" s="174">
        <f t="shared" si="4"/>
        <v>51</v>
      </c>
      <c r="AM33" s="174">
        <f t="shared" si="5"/>
        <v>51</v>
      </c>
      <c r="AN33" s="52">
        <f t="shared" si="6"/>
        <v>83275</v>
      </c>
      <c r="AO33" s="52">
        <f t="shared" si="7"/>
        <v>71191</v>
      </c>
      <c r="AP33" s="53">
        <f t="shared" si="8"/>
        <v>36.9</v>
      </c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>
        <f t="shared" si="9"/>
        <v>1.66</v>
      </c>
      <c r="BI33" s="44"/>
      <c r="BJ33" s="44"/>
      <c r="BK33" s="44"/>
      <c r="BL33" s="44"/>
      <c r="BM33" s="44"/>
      <c r="BN33" s="44"/>
      <c r="BO33" s="44"/>
      <c r="BP33" s="44"/>
      <c r="BQ33" s="44"/>
      <c r="BU33" s="179">
        <f t="shared" si="10"/>
        <v>1951</v>
      </c>
      <c r="BV33" s="179">
        <f t="shared" si="11"/>
        <v>51</v>
      </c>
      <c r="BW33" s="179">
        <f t="shared" si="12"/>
        <v>51</v>
      </c>
      <c r="BX33" s="51">
        <f t="shared" si="13"/>
        <v>83275</v>
      </c>
      <c r="BY33" s="51">
        <f t="shared" si="14"/>
        <v>71191</v>
      </c>
      <c r="BZ33" s="51">
        <f t="shared" si="15"/>
        <v>36.9</v>
      </c>
      <c r="CA33" s="51">
        <f t="shared" si="16"/>
        <v>0</v>
      </c>
      <c r="CB33" s="51">
        <f t="shared" si="17"/>
        <v>0</v>
      </c>
      <c r="CC33" s="51">
        <f t="shared" si="18"/>
        <v>0</v>
      </c>
      <c r="CD33" s="51">
        <f t="shared" si="19"/>
        <v>0</v>
      </c>
      <c r="CE33" s="51">
        <f t="shared" si="20"/>
        <v>0</v>
      </c>
      <c r="CF33" s="51">
        <f t="shared" si="21"/>
        <v>0</v>
      </c>
      <c r="CG33" s="51">
        <f t="shared" si="22"/>
        <v>0</v>
      </c>
      <c r="CH33" s="51">
        <f t="shared" si="23"/>
        <v>0</v>
      </c>
      <c r="CI33" s="51">
        <f t="shared" si="24"/>
        <v>0</v>
      </c>
      <c r="CJ33" s="51">
        <f t="shared" si="25"/>
        <v>0</v>
      </c>
      <c r="CK33" s="51">
        <f t="shared" si="26"/>
        <v>0</v>
      </c>
      <c r="CL33" s="51">
        <f t="shared" si="27"/>
        <v>0</v>
      </c>
      <c r="CM33" s="51">
        <f t="shared" si="28"/>
        <v>0</v>
      </c>
      <c r="CN33" s="51">
        <f t="shared" si="29"/>
        <v>0</v>
      </c>
      <c r="CO33" s="51">
        <f t="shared" si="30"/>
        <v>0</v>
      </c>
      <c r="CP33" s="51">
        <f t="shared" si="31"/>
        <v>0</v>
      </c>
      <c r="CQ33" s="51">
        <f t="shared" si="32"/>
        <v>0</v>
      </c>
      <c r="CR33" s="51">
        <f t="shared" si="33"/>
        <v>1.66</v>
      </c>
      <c r="CS33" s="51">
        <f t="shared" si="34"/>
        <v>0</v>
      </c>
      <c r="CT33" s="51">
        <f t="shared" si="35"/>
        <v>0</v>
      </c>
      <c r="CU33" s="51">
        <f t="shared" si="36"/>
        <v>0</v>
      </c>
      <c r="CV33" s="51">
        <f t="shared" si="37"/>
        <v>0</v>
      </c>
      <c r="CW33" s="51">
        <f t="shared" si="38"/>
        <v>0</v>
      </c>
      <c r="CX33" s="51">
        <f t="shared" si="39"/>
        <v>0</v>
      </c>
      <c r="CY33" s="51">
        <f t="shared" si="40"/>
        <v>0</v>
      </c>
      <c r="CZ33" s="51">
        <f t="shared" si="41"/>
        <v>0</v>
      </c>
      <c r="DA33" s="51">
        <f t="shared" si="42"/>
        <v>0</v>
      </c>
    </row>
    <row r="34" spans="2:105" x14ac:dyDescent="0.2">
      <c r="B34" s="10">
        <f t="shared" si="46"/>
        <v>1952</v>
      </c>
      <c r="C34" s="10">
        <f t="shared" si="43"/>
        <v>52</v>
      </c>
      <c r="D34" s="148">
        <f t="shared" si="47"/>
        <v>52</v>
      </c>
      <c r="E34" s="30">
        <v>82230</v>
      </c>
      <c r="F34" s="30">
        <v>71353</v>
      </c>
      <c r="G34" s="21">
        <v>41.8</v>
      </c>
      <c r="H34" s="34"/>
      <c r="I34" s="34"/>
      <c r="J34" s="10"/>
      <c r="K34" s="34"/>
      <c r="L34" s="10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10"/>
      <c r="X34" s="37"/>
      <c r="Y34" s="12">
        <v>1.52</v>
      </c>
      <c r="Z34" s="12"/>
      <c r="AA34" s="12"/>
      <c r="AB34" s="10"/>
      <c r="AC34" s="10"/>
      <c r="AD34" s="10"/>
      <c r="AE34" s="21"/>
      <c r="AK34" s="176">
        <f t="shared" si="3"/>
        <v>1952</v>
      </c>
      <c r="AL34" s="174">
        <f t="shared" si="4"/>
        <v>52</v>
      </c>
      <c r="AM34" s="174">
        <f t="shared" si="5"/>
        <v>52</v>
      </c>
      <c r="AN34" s="52">
        <f t="shared" si="6"/>
        <v>82230</v>
      </c>
      <c r="AO34" s="52">
        <f t="shared" si="7"/>
        <v>71353</v>
      </c>
      <c r="AP34" s="53">
        <f t="shared" si="8"/>
        <v>41.8</v>
      </c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>
        <f t="shared" si="9"/>
        <v>1.52</v>
      </c>
      <c r="BI34" s="44"/>
      <c r="BJ34" s="44"/>
      <c r="BK34" s="44"/>
      <c r="BL34" s="44"/>
      <c r="BM34" s="44"/>
      <c r="BN34" s="44"/>
      <c r="BO34" s="44"/>
      <c r="BP34" s="44"/>
      <c r="BQ34" s="44"/>
      <c r="BU34" s="179">
        <f t="shared" si="10"/>
        <v>1952</v>
      </c>
      <c r="BV34" s="179">
        <f t="shared" si="11"/>
        <v>52</v>
      </c>
      <c r="BW34" s="179">
        <f t="shared" si="12"/>
        <v>52</v>
      </c>
      <c r="BX34" s="51">
        <f t="shared" si="13"/>
        <v>82230</v>
      </c>
      <c r="BY34" s="51">
        <f t="shared" si="14"/>
        <v>71353</v>
      </c>
      <c r="BZ34" s="51">
        <f t="shared" si="15"/>
        <v>41.8</v>
      </c>
      <c r="CA34" s="51">
        <f t="shared" si="16"/>
        <v>0</v>
      </c>
      <c r="CB34" s="51">
        <f t="shared" si="17"/>
        <v>0</v>
      </c>
      <c r="CC34" s="51">
        <f t="shared" si="18"/>
        <v>0</v>
      </c>
      <c r="CD34" s="51">
        <f t="shared" si="19"/>
        <v>0</v>
      </c>
      <c r="CE34" s="51">
        <f t="shared" si="20"/>
        <v>0</v>
      </c>
      <c r="CF34" s="51">
        <f t="shared" si="21"/>
        <v>0</v>
      </c>
      <c r="CG34" s="51">
        <f t="shared" si="22"/>
        <v>0</v>
      </c>
      <c r="CH34" s="51">
        <f t="shared" si="23"/>
        <v>0</v>
      </c>
      <c r="CI34" s="51">
        <f t="shared" si="24"/>
        <v>0</v>
      </c>
      <c r="CJ34" s="51">
        <f t="shared" si="25"/>
        <v>0</v>
      </c>
      <c r="CK34" s="51">
        <f t="shared" si="26"/>
        <v>0</v>
      </c>
      <c r="CL34" s="51">
        <f t="shared" si="27"/>
        <v>0</v>
      </c>
      <c r="CM34" s="51">
        <f t="shared" si="28"/>
        <v>0</v>
      </c>
      <c r="CN34" s="51">
        <f t="shared" si="29"/>
        <v>0</v>
      </c>
      <c r="CO34" s="51">
        <f t="shared" si="30"/>
        <v>0</v>
      </c>
      <c r="CP34" s="51">
        <f t="shared" si="31"/>
        <v>0</v>
      </c>
      <c r="CQ34" s="51">
        <f t="shared" si="32"/>
        <v>0</v>
      </c>
      <c r="CR34" s="51">
        <f t="shared" si="33"/>
        <v>1.52</v>
      </c>
      <c r="CS34" s="51">
        <f t="shared" si="34"/>
        <v>0</v>
      </c>
      <c r="CT34" s="51">
        <f t="shared" si="35"/>
        <v>0</v>
      </c>
      <c r="CU34" s="51">
        <f t="shared" si="36"/>
        <v>0</v>
      </c>
      <c r="CV34" s="51">
        <f t="shared" si="37"/>
        <v>0</v>
      </c>
      <c r="CW34" s="51">
        <f t="shared" si="38"/>
        <v>0</v>
      </c>
      <c r="CX34" s="51">
        <f t="shared" si="39"/>
        <v>0</v>
      </c>
      <c r="CY34" s="51">
        <f t="shared" si="40"/>
        <v>0</v>
      </c>
      <c r="CZ34" s="51">
        <f t="shared" si="41"/>
        <v>0</v>
      </c>
      <c r="DA34" s="51">
        <f t="shared" si="42"/>
        <v>0</v>
      </c>
    </row>
    <row r="35" spans="2:105" x14ac:dyDescent="0.2">
      <c r="B35" s="10">
        <f t="shared" si="46"/>
        <v>1953</v>
      </c>
      <c r="C35" s="10">
        <f t="shared" si="43"/>
        <v>53</v>
      </c>
      <c r="D35" s="148">
        <f t="shared" si="47"/>
        <v>53</v>
      </c>
      <c r="E35" s="30">
        <v>81574</v>
      </c>
      <c r="F35" s="30">
        <v>70738</v>
      </c>
      <c r="G35" s="21">
        <v>40.700000000000003</v>
      </c>
      <c r="H35" s="34"/>
      <c r="I35" s="34"/>
      <c r="J35" s="10"/>
      <c r="K35" s="34"/>
      <c r="L35" s="10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10"/>
      <c r="X35" s="37"/>
      <c r="Y35" s="12">
        <v>1.48</v>
      </c>
      <c r="Z35" s="12"/>
      <c r="AA35" s="12"/>
      <c r="AB35" s="10"/>
      <c r="AC35" s="10"/>
      <c r="AD35" s="10"/>
      <c r="AE35" s="21"/>
      <c r="AK35" s="176">
        <f t="shared" si="3"/>
        <v>1953</v>
      </c>
      <c r="AL35" s="174">
        <f t="shared" si="4"/>
        <v>53</v>
      </c>
      <c r="AM35" s="174">
        <f t="shared" si="5"/>
        <v>53</v>
      </c>
      <c r="AN35" s="52">
        <f t="shared" si="6"/>
        <v>81574</v>
      </c>
      <c r="AO35" s="52">
        <f t="shared" si="7"/>
        <v>70738</v>
      </c>
      <c r="AP35" s="53">
        <f t="shared" si="8"/>
        <v>40.700000000000003</v>
      </c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>
        <f t="shared" si="9"/>
        <v>1.48</v>
      </c>
      <c r="BI35" s="44"/>
      <c r="BJ35" s="44"/>
      <c r="BK35" s="44"/>
      <c r="BL35" s="44"/>
      <c r="BM35" s="44"/>
      <c r="BN35" s="44"/>
      <c r="BO35" s="44"/>
      <c r="BP35" s="44"/>
      <c r="BQ35" s="44"/>
      <c r="BU35" s="179">
        <f t="shared" si="10"/>
        <v>1953</v>
      </c>
      <c r="BV35" s="179">
        <f t="shared" si="11"/>
        <v>53</v>
      </c>
      <c r="BW35" s="179">
        <f t="shared" si="12"/>
        <v>53</v>
      </c>
      <c r="BX35" s="51">
        <f t="shared" si="13"/>
        <v>81574</v>
      </c>
      <c r="BY35" s="51">
        <f t="shared" si="14"/>
        <v>70738</v>
      </c>
      <c r="BZ35" s="51">
        <f t="shared" si="15"/>
        <v>40.700000000000003</v>
      </c>
      <c r="CA35" s="51">
        <f t="shared" si="16"/>
        <v>0</v>
      </c>
      <c r="CB35" s="51">
        <f t="shared" si="17"/>
        <v>0</v>
      </c>
      <c r="CC35" s="51">
        <f t="shared" si="18"/>
        <v>0</v>
      </c>
      <c r="CD35" s="51">
        <f t="shared" si="19"/>
        <v>0</v>
      </c>
      <c r="CE35" s="51">
        <f t="shared" si="20"/>
        <v>0</v>
      </c>
      <c r="CF35" s="51">
        <f t="shared" si="21"/>
        <v>0</v>
      </c>
      <c r="CG35" s="51">
        <f t="shared" si="22"/>
        <v>0</v>
      </c>
      <c r="CH35" s="51">
        <f t="shared" si="23"/>
        <v>0</v>
      </c>
      <c r="CI35" s="51">
        <f t="shared" si="24"/>
        <v>0</v>
      </c>
      <c r="CJ35" s="51">
        <f t="shared" si="25"/>
        <v>0</v>
      </c>
      <c r="CK35" s="51">
        <f t="shared" si="26"/>
        <v>0</v>
      </c>
      <c r="CL35" s="51">
        <f t="shared" si="27"/>
        <v>0</v>
      </c>
      <c r="CM35" s="51">
        <f t="shared" si="28"/>
        <v>0</v>
      </c>
      <c r="CN35" s="51">
        <f t="shared" si="29"/>
        <v>0</v>
      </c>
      <c r="CO35" s="51">
        <f t="shared" si="30"/>
        <v>0</v>
      </c>
      <c r="CP35" s="51">
        <f t="shared" si="31"/>
        <v>0</v>
      </c>
      <c r="CQ35" s="51">
        <f t="shared" si="32"/>
        <v>0</v>
      </c>
      <c r="CR35" s="51">
        <f t="shared" si="33"/>
        <v>1.48</v>
      </c>
      <c r="CS35" s="51">
        <f t="shared" si="34"/>
        <v>0</v>
      </c>
      <c r="CT35" s="51">
        <f t="shared" si="35"/>
        <v>0</v>
      </c>
      <c r="CU35" s="51">
        <f t="shared" si="36"/>
        <v>0</v>
      </c>
      <c r="CV35" s="51">
        <f t="shared" si="37"/>
        <v>0</v>
      </c>
      <c r="CW35" s="51">
        <f t="shared" si="38"/>
        <v>0</v>
      </c>
      <c r="CX35" s="51">
        <f t="shared" si="39"/>
        <v>0</v>
      </c>
      <c r="CY35" s="51">
        <f t="shared" si="40"/>
        <v>0</v>
      </c>
      <c r="CZ35" s="51">
        <f t="shared" si="41"/>
        <v>0</v>
      </c>
      <c r="DA35" s="51">
        <f t="shared" si="42"/>
        <v>0</v>
      </c>
    </row>
    <row r="36" spans="2:105" x14ac:dyDescent="0.2">
      <c r="B36" s="10">
        <f t="shared" si="46"/>
        <v>1954</v>
      </c>
      <c r="C36" s="10">
        <f t="shared" si="43"/>
        <v>54</v>
      </c>
      <c r="D36" s="148">
        <f t="shared" si="47"/>
        <v>54</v>
      </c>
      <c r="E36" s="30">
        <v>82185</v>
      </c>
      <c r="F36" s="30">
        <v>68668</v>
      </c>
      <c r="G36" s="21">
        <v>39.4</v>
      </c>
      <c r="H36" s="34"/>
      <c r="I36" s="34"/>
      <c r="J36" s="10"/>
      <c r="K36" s="34"/>
      <c r="L36" s="10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10"/>
      <c r="X36" s="37"/>
      <c r="Y36" s="12">
        <v>1.43</v>
      </c>
      <c r="Z36" s="12"/>
      <c r="AA36" s="12"/>
      <c r="AB36" s="10"/>
      <c r="AC36" s="10"/>
      <c r="AD36" s="10"/>
      <c r="AE36" s="21"/>
      <c r="AK36" s="176">
        <f t="shared" si="3"/>
        <v>1954</v>
      </c>
      <c r="AL36" s="174">
        <f t="shared" si="4"/>
        <v>54</v>
      </c>
      <c r="AM36" s="174">
        <f t="shared" si="5"/>
        <v>54</v>
      </c>
      <c r="AN36" s="52">
        <f t="shared" si="6"/>
        <v>82185</v>
      </c>
      <c r="AO36" s="52">
        <f t="shared" si="7"/>
        <v>68668</v>
      </c>
      <c r="AP36" s="53">
        <f t="shared" si="8"/>
        <v>39.4</v>
      </c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>
        <f t="shared" si="9"/>
        <v>1.43</v>
      </c>
      <c r="BI36" s="44"/>
      <c r="BJ36" s="44"/>
      <c r="BK36" s="44"/>
      <c r="BL36" s="44"/>
      <c r="BM36" s="44"/>
      <c r="BN36" s="44"/>
      <c r="BO36" s="44"/>
      <c r="BP36" s="44"/>
      <c r="BQ36" s="44"/>
      <c r="BU36" s="179">
        <f t="shared" si="10"/>
        <v>1954</v>
      </c>
      <c r="BV36" s="179">
        <f t="shared" si="11"/>
        <v>54</v>
      </c>
      <c r="BW36" s="179">
        <f t="shared" si="12"/>
        <v>54</v>
      </c>
      <c r="BX36" s="51">
        <f t="shared" si="13"/>
        <v>82185</v>
      </c>
      <c r="BY36" s="51">
        <f t="shared" si="14"/>
        <v>68668</v>
      </c>
      <c r="BZ36" s="51">
        <f t="shared" si="15"/>
        <v>39.4</v>
      </c>
      <c r="CA36" s="51">
        <f t="shared" si="16"/>
        <v>0</v>
      </c>
      <c r="CB36" s="51">
        <f t="shared" si="17"/>
        <v>0</v>
      </c>
      <c r="CC36" s="51">
        <f t="shared" si="18"/>
        <v>0</v>
      </c>
      <c r="CD36" s="51">
        <f t="shared" si="19"/>
        <v>0</v>
      </c>
      <c r="CE36" s="51">
        <f t="shared" si="20"/>
        <v>0</v>
      </c>
      <c r="CF36" s="51">
        <f t="shared" si="21"/>
        <v>0</v>
      </c>
      <c r="CG36" s="51">
        <f t="shared" si="22"/>
        <v>0</v>
      </c>
      <c r="CH36" s="51">
        <f t="shared" si="23"/>
        <v>0</v>
      </c>
      <c r="CI36" s="51">
        <f t="shared" si="24"/>
        <v>0</v>
      </c>
      <c r="CJ36" s="51">
        <f t="shared" si="25"/>
        <v>0</v>
      </c>
      <c r="CK36" s="51">
        <f t="shared" si="26"/>
        <v>0</v>
      </c>
      <c r="CL36" s="51">
        <f t="shared" si="27"/>
        <v>0</v>
      </c>
      <c r="CM36" s="51">
        <f t="shared" si="28"/>
        <v>0</v>
      </c>
      <c r="CN36" s="51">
        <f t="shared" si="29"/>
        <v>0</v>
      </c>
      <c r="CO36" s="51">
        <f t="shared" si="30"/>
        <v>0</v>
      </c>
      <c r="CP36" s="51">
        <f t="shared" si="31"/>
        <v>0</v>
      </c>
      <c r="CQ36" s="51">
        <f t="shared" si="32"/>
        <v>0</v>
      </c>
      <c r="CR36" s="51">
        <f t="shared" si="33"/>
        <v>1.43</v>
      </c>
      <c r="CS36" s="51">
        <f t="shared" si="34"/>
        <v>0</v>
      </c>
      <c r="CT36" s="51">
        <f t="shared" si="35"/>
        <v>0</v>
      </c>
      <c r="CU36" s="51">
        <f t="shared" si="36"/>
        <v>0</v>
      </c>
      <c r="CV36" s="51">
        <f t="shared" si="37"/>
        <v>0</v>
      </c>
      <c r="CW36" s="51">
        <f t="shared" si="38"/>
        <v>0</v>
      </c>
      <c r="CX36" s="51">
        <f t="shared" si="39"/>
        <v>0</v>
      </c>
      <c r="CY36" s="51">
        <f t="shared" si="40"/>
        <v>0</v>
      </c>
      <c r="CZ36" s="51">
        <f t="shared" si="41"/>
        <v>0</v>
      </c>
      <c r="DA36" s="51">
        <f t="shared" si="42"/>
        <v>0</v>
      </c>
    </row>
    <row r="37" spans="2:105" x14ac:dyDescent="0.2">
      <c r="B37" s="10">
        <f t="shared" si="46"/>
        <v>1955</v>
      </c>
      <c r="C37" s="10">
        <f t="shared" si="43"/>
        <v>55</v>
      </c>
      <c r="D37" s="148">
        <f t="shared" si="47"/>
        <v>55</v>
      </c>
      <c r="E37" s="30">
        <v>80932</v>
      </c>
      <c r="F37" s="30">
        <v>68462</v>
      </c>
      <c r="G37" s="21">
        <v>42</v>
      </c>
      <c r="H37" s="34"/>
      <c r="I37" s="34"/>
      <c r="J37" s="10"/>
      <c r="K37" s="34"/>
      <c r="L37" s="10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10"/>
      <c r="X37" s="37"/>
      <c r="Y37" s="12">
        <v>1.35</v>
      </c>
      <c r="Z37" s="12"/>
      <c r="AA37" s="12"/>
      <c r="AB37" s="10"/>
      <c r="AC37" s="10"/>
      <c r="AD37" s="10"/>
      <c r="AE37" s="21"/>
      <c r="AK37" s="176">
        <f t="shared" si="3"/>
        <v>1955</v>
      </c>
      <c r="AL37" s="174">
        <f t="shared" si="4"/>
        <v>55</v>
      </c>
      <c r="AM37" s="174">
        <f t="shared" si="5"/>
        <v>55</v>
      </c>
      <c r="AN37" s="52">
        <f t="shared" si="6"/>
        <v>80932</v>
      </c>
      <c r="AO37" s="52">
        <f t="shared" si="7"/>
        <v>68462</v>
      </c>
      <c r="AP37" s="53">
        <f t="shared" si="8"/>
        <v>42</v>
      </c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>
        <f t="shared" si="9"/>
        <v>1.35</v>
      </c>
      <c r="BI37" s="44"/>
      <c r="BJ37" s="44"/>
      <c r="BK37" s="44"/>
      <c r="BL37" s="44"/>
      <c r="BM37" s="44"/>
      <c r="BN37" s="44"/>
      <c r="BO37" s="44"/>
      <c r="BP37" s="44"/>
      <c r="BQ37" s="44"/>
      <c r="BU37" s="179">
        <f t="shared" si="10"/>
        <v>1955</v>
      </c>
      <c r="BV37" s="179">
        <f t="shared" si="11"/>
        <v>55</v>
      </c>
      <c r="BW37" s="179">
        <f t="shared" si="12"/>
        <v>55</v>
      </c>
      <c r="BX37" s="51">
        <f t="shared" si="13"/>
        <v>80932</v>
      </c>
      <c r="BY37" s="51">
        <f t="shared" si="14"/>
        <v>68462</v>
      </c>
      <c r="BZ37" s="51">
        <f t="shared" si="15"/>
        <v>42</v>
      </c>
      <c r="CA37" s="51">
        <f t="shared" si="16"/>
        <v>0</v>
      </c>
      <c r="CB37" s="51">
        <f t="shared" si="17"/>
        <v>0</v>
      </c>
      <c r="CC37" s="51">
        <f t="shared" si="18"/>
        <v>0</v>
      </c>
      <c r="CD37" s="51">
        <f t="shared" si="19"/>
        <v>0</v>
      </c>
      <c r="CE37" s="51">
        <f t="shared" si="20"/>
        <v>0</v>
      </c>
      <c r="CF37" s="51">
        <f t="shared" si="21"/>
        <v>0</v>
      </c>
      <c r="CG37" s="51">
        <f t="shared" si="22"/>
        <v>0</v>
      </c>
      <c r="CH37" s="51">
        <f t="shared" si="23"/>
        <v>0</v>
      </c>
      <c r="CI37" s="51">
        <f t="shared" si="24"/>
        <v>0</v>
      </c>
      <c r="CJ37" s="51">
        <f t="shared" si="25"/>
        <v>0</v>
      </c>
      <c r="CK37" s="51">
        <f t="shared" si="26"/>
        <v>0</v>
      </c>
      <c r="CL37" s="51">
        <f t="shared" si="27"/>
        <v>0</v>
      </c>
      <c r="CM37" s="51">
        <f t="shared" si="28"/>
        <v>0</v>
      </c>
      <c r="CN37" s="51">
        <f t="shared" si="29"/>
        <v>0</v>
      </c>
      <c r="CO37" s="51">
        <f t="shared" si="30"/>
        <v>0</v>
      </c>
      <c r="CP37" s="51">
        <f t="shared" si="31"/>
        <v>0</v>
      </c>
      <c r="CQ37" s="51">
        <f t="shared" si="32"/>
        <v>0</v>
      </c>
      <c r="CR37" s="51">
        <f t="shared" si="33"/>
        <v>1.35</v>
      </c>
      <c r="CS37" s="51">
        <f t="shared" si="34"/>
        <v>0</v>
      </c>
      <c r="CT37" s="51">
        <f t="shared" si="35"/>
        <v>0</v>
      </c>
      <c r="CU37" s="51">
        <f t="shared" si="36"/>
        <v>0</v>
      </c>
      <c r="CV37" s="51">
        <f t="shared" si="37"/>
        <v>0</v>
      </c>
      <c r="CW37" s="51">
        <f t="shared" si="38"/>
        <v>0</v>
      </c>
      <c r="CX37" s="51">
        <f t="shared" si="39"/>
        <v>0</v>
      </c>
      <c r="CY37" s="51">
        <f t="shared" si="40"/>
        <v>0</v>
      </c>
      <c r="CZ37" s="51">
        <f t="shared" si="41"/>
        <v>0</v>
      </c>
      <c r="DA37" s="51">
        <f t="shared" si="42"/>
        <v>0</v>
      </c>
    </row>
    <row r="38" spans="2:105" x14ac:dyDescent="0.2">
      <c r="B38" s="10">
        <f t="shared" si="46"/>
        <v>1956</v>
      </c>
      <c r="C38" s="10">
        <f t="shared" si="43"/>
        <v>56</v>
      </c>
      <c r="D38" s="148">
        <f t="shared" si="47"/>
        <v>56</v>
      </c>
      <c r="E38" s="30">
        <v>77828</v>
      </c>
      <c r="F38" s="30">
        <v>64877</v>
      </c>
      <c r="G38" s="21">
        <v>47.4</v>
      </c>
      <c r="H38" s="34"/>
      <c r="I38" s="34"/>
      <c r="J38" s="10"/>
      <c r="K38" s="34"/>
      <c r="L38" s="10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10"/>
      <c r="X38" s="37"/>
      <c r="Y38" s="12">
        <v>1.29</v>
      </c>
      <c r="Z38" s="12"/>
      <c r="AA38" s="12"/>
      <c r="AB38" s="10"/>
      <c r="AC38" s="10"/>
      <c r="AD38" s="10"/>
      <c r="AE38" s="21"/>
      <c r="AK38" s="176">
        <f t="shared" si="3"/>
        <v>1956</v>
      </c>
      <c r="AL38" s="174">
        <f t="shared" si="4"/>
        <v>56</v>
      </c>
      <c r="AM38" s="174">
        <f t="shared" si="5"/>
        <v>56</v>
      </c>
      <c r="AN38" s="52">
        <f t="shared" si="6"/>
        <v>77828</v>
      </c>
      <c r="AO38" s="52">
        <f t="shared" si="7"/>
        <v>64877</v>
      </c>
      <c r="AP38" s="53">
        <f t="shared" si="8"/>
        <v>47.4</v>
      </c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>
        <f t="shared" si="9"/>
        <v>1.29</v>
      </c>
      <c r="BI38" s="44"/>
      <c r="BJ38" s="44"/>
      <c r="BK38" s="44"/>
      <c r="BL38" s="44"/>
      <c r="BM38" s="44"/>
      <c r="BN38" s="44"/>
      <c r="BO38" s="44"/>
      <c r="BP38" s="44"/>
      <c r="BQ38" s="44"/>
      <c r="BU38" s="179">
        <f t="shared" si="10"/>
        <v>1956</v>
      </c>
      <c r="BV38" s="179">
        <f t="shared" si="11"/>
        <v>56</v>
      </c>
      <c r="BW38" s="179">
        <f t="shared" si="12"/>
        <v>56</v>
      </c>
      <c r="BX38" s="51">
        <f t="shared" si="13"/>
        <v>77828</v>
      </c>
      <c r="BY38" s="51">
        <f t="shared" si="14"/>
        <v>64877</v>
      </c>
      <c r="BZ38" s="51">
        <f t="shared" si="15"/>
        <v>47.4</v>
      </c>
      <c r="CA38" s="51">
        <f t="shared" si="16"/>
        <v>0</v>
      </c>
      <c r="CB38" s="51">
        <f t="shared" si="17"/>
        <v>0</v>
      </c>
      <c r="CC38" s="51">
        <f t="shared" si="18"/>
        <v>0</v>
      </c>
      <c r="CD38" s="51">
        <f t="shared" si="19"/>
        <v>0</v>
      </c>
      <c r="CE38" s="51">
        <f t="shared" si="20"/>
        <v>0</v>
      </c>
      <c r="CF38" s="51">
        <f t="shared" si="21"/>
        <v>0</v>
      </c>
      <c r="CG38" s="51">
        <f t="shared" si="22"/>
        <v>0</v>
      </c>
      <c r="CH38" s="51">
        <f t="shared" si="23"/>
        <v>0</v>
      </c>
      <c r="CI38" s="51">
        <f t="shared" si="24"/>
        <v>0</v>
      </c>
      <c r="CJ38" s="51">
        <f t="shared" si="25"/>
        <v>0</v>
      </c>
      <c r="CK38" s="51">
        <f t="shared" si="26"/>
        <v>0</v>
      </c>
      <c r="CL38" s="51">
        <f t="shared" si="27"/>
        <v>0</v>
      </c>
      <c r="CM38" s="51">
        <f t="shared" si="28"/>
        <v>0</v>
      </c>
      <c r="CN38" s="51">
        <f t="shared" si="29"/>
        <v>0</v>
      </c>
      <c r="CO38" s="51">
        <f t="shared" si="30"/>
        <v>0</v>
      </c>
      <c r="CP38" s="51">
        <f t="shared" si="31"/>
        <v>0</v>
      </c>
      <c r="CQ38" s="51">
        <f t="shared" si="32"/>
        <v>0</v>
      </c>
      <c r="CR38" s="51">
        <f t="shared" si="33"/>
        <v>1.29</v>
      </c>
      <c r="CS38" s="51">
        <f t="shared" si="34"/>
        <v>0</v>
      </c>
      <c r="CT38" s="51">
        <f t="shared" si="35"/>
        <v>0</v>
      </c>
      <c r="CU38" s="51">
        <f t="shared" si="36"/>
        <v>0</v>
      </c>
      <c r="CV38" s="51">
        <f t="shared" si="37"/>
        <v>0</v>
      </c>
      <c r="CW38" s="51">
        <f t="shared" si="38"/>
        <v>0</v>
      </c>
      <c r="CX38" s="51">
        <f t="shared" si="39"/>
        <v>0</v>
      </c>
      <c r="CY38" s="51">
        <f t="shared" si="40"/>
        <v>0</v>
      </c>
      <c r="CZ38" s="51">
        <f t="shared" si="41"/>
        <v>0</v>
      </c>
      <c r="DA38" s="51">
        <f t="shared" si="42"/>
        <v>0</v>
      </c>
    </row>
    <row r="39" spans="2:105" x14ac:dyDescent="0.2">
      <c r="B39" s="10">
        <f t="shared" si="46"/>
        <v>1957</v>
      </c>
      <c r="C39" s="10">
        <f t="shared" si="43"/>
        <v>57</v>
      </c>
      <c r="D39" s="148">
        <f t="shared" si="47"/>
        <v>57</v>
      </c>
      <c r="E39" s="30">
        <v>73180</v>
      </c>
      <c r="F39" s="30">
        <v>63065</v>
      </c>
      <c r="G39" s="21">
        <v>48.3</v>
      </c>
      <c r="H39" s="34"/>
      <c r="I39" s="34"/>
      <c r="J39" s="10"/>
      <c r="K39" s="34"/>
      <c r="L39" s="10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10"/>
      <c r="X39" s="37"/>
      <c r="Y39" s="12">
        <v>1.1100000000000001</v>
      </c>
      <c r="Z39" s="12"/>
      <c r="AA39" s="12"/>
      <c r="AB39" s="10"/>
      <c r="AC39" s="10"/>
      <c r="AD39" s="10"/>
      <c r="AE39" s="21"/>
      <c r="AK39" s="176">
        <f t="shared" si="3"/>
        <v>1957</v>
      </c>
      <c r="AL39" s="174">
        <f t="shared" si="4"/>
        <v>57</v>
      </c>
      <c r="AM39" s="174">
        <f t="shared" si="5"/>
        <v>57</v>
      </c>
      <c r="AN39" s="52">
        <f t="shared" si="6"/>
        <v>73180</v>
      </c>
      <c r="AO39" s="52">
        <f t="shared" si="7"/>
        <v>63065</v>
      </c>
      <c r="AP39" s="53">
        <f t="shared" si="8"/>
        <v>48.3</v>
      </c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>
        <f t="shared" si="9"/>
        <v>1.1100000000000001</v>
      </c>
      <c r="BI39" s="44"/>
      <c r="BJ39" s="44"/>
      <c r="BK39" s="44"/>
      <c r="BL39" s="44"/>
      <c r="BM39" s="44"/>
      <c r="BN39" s="44"/>
      <c r="BO39" s="44"/>
      <c r="BP39" s="44"/>
      <c r="BQ39" s="44"/>
      <c r="BU39" s="179">
        <f t="shared" si="10"/>
        <v>1957</v>
      </c>
      <c r="BV39" s="179">
        <f t="shared" si="11"/>
        <v>57</v>
      </c>
      <c r="BW39" s="179">
        <f t="shared" si="12"/>
        <v>57</v>
      </c>
      <c r="BX39" s="51">
        <f t="shared" si="13"/>
        <v>73180</v>
      </c>
      <c r="BY39" s="51">
        <f t="shared" si="14"/>
        <v>63065</v>
      </c>
      <c r="BZ39" s="51">
        <f t="shared" si="15"/>
        <v>48.3</v>
      </c>
      <c r="CA39" s="51">
        <f t="shared" si="16"/>
        <v>0</v>
      </c>
      <c r="CB39" s="51">
        <f t="shared" si="17"/>
        <v>0</v>
      </c>
      <c r="CC39" s="51">
        <f t="shared" si="18"/>
        <v>0</v>
      </c>
      <c r="CD39" s="51">
        <f t="shared" si="19"/>
        <v>0</v>
      </c>
      <c r="CE39" s="51">
        <f t="shared" si="20"/>
        <v>0</v>
      </c>
      <c r="CF39" s="51">
        <f t="shared" si="21"/>
        <v>0</v>
      </c>
      <c r="CG39" s="51">
        <f t="shared" si="22"/>
        <v>0</v>
      </c>
      <c r="CH39" s="51">
        <f t="shared" si="23"/>
        <v>0</v>
      </c>
      <c r="CI39" s="51">
        <f t="shared" si="24"/>
        <v>0</v>
      </c>
      <c r="CJ39" s="51">
        <f t="shared" si="25"/>
        <v>0</v>
      </c>
      <c r="CK39" s="51">
        <f t="shared" si="26"/>
        <v>0</v>
      </c>
      <c r="CL39" s="51">
        <f t="shared" si="27"/>
        <v>0</v>
      </c>
      <c r="CM39" s="51">
        <f t="shared" si="28"/>
        <v>0</v>
      </c>
      <c r="CN39" s="51">
        <f t="shared" si="29"/>
        <v>0</v>
      </c>
      <c r="CO39" s="51">
        <f t="shared" si="30"/>
        <v>0</v>
      </c>
      <c r="CP39" s="51">
        <f t="shared" si="31"/>
        <v>0</v>
      </c>
      <c r="CQ39" s="51">
        <f t="shared" si="32"/>
        <v>0</v>
      </c>
      <c r="CR39" s="51">
        <f t="shared" si="33"/>
        <v>1.1100000000000001</v>
      </c>
      <c r="CS39" s="51">
        <f t="shared" si="34"/>
        <v>0</v>
      </c>
      <c r="CT39" s="51">
        <f t="shared" si="35"/>
        <v>0</v>
      </c>
      <c r="CU39" s="51">
        <f t="shared" si="36"/>
        <v>0</v>
      </c>
      <c r="CV39" s="51">
        <f t="shared" si="37"/>
        <v>0</v>
      </c>
      <c r="CW39" s="51">
        <f t="shared" si="38"/>
        <v>0</v>
      </c>
      <c r="CX39" s="51">
        <f t="shared" si="39"/>
        <v>0</v>
      </c>
      <c r="CY39" s="51">
        <f t="shared" si="40"/>
        <v>0</v>
      </c>
      <c r="CZ39" s="51">
        <f t="shared" si="41"/>
        <v>0</v>
      </c>
      <c r="DA39" s="51">
        <f t="shared" si="42"/>
        <v>0</v>
      </c>
    </row>
    <row r="40" spans="2:105" x14ac:dyDescent="0.2">
      <c r="B40" s="10">
        <f t="shared" si="46"/>
        <v>1958</v>
      </c>
      <c r="C40" s="10">
        <f t="shared" si="43"/>
        <v>58</v>
      </c>
      <c r="D40" s="148">
        <f t="shared" si="47"/>
        <v>58</v>
      </c>
      <c r="E40" s="30">
        <v>73351</v>
      </c>
      <c r="F40" s="30">
        <v>63549</v>
      </c>
      <c r="G40" s="21">
        <v>52.8</v>
      </c>
      <c r="H40" s="34"/>
      <c r="I40" s="34"/>
      <c r="J40" s="10"/>
      <c r="K40" s="34"/>
      <c r="L40" s="10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10"/>
      <c r="X40" s="37"/>
      <c r="Y40" s="12">
        <v>1.1200000000000001</v>
      </c>
      <c r="Z40" s="12"/>
      <c r="AA40" s="12"/>
      <c r="AB40" s="10"/>
      <c r="AC40" s="10"/>
      <c r="AD40" s="10"/>
      <c r="AE40" s="21"/>
      <c r="AK40" s="176">
        <f t="shared" si="3"/>
        <v>1958</v>
      </c>
      <c r="AL40" s="174">
        <f t="shared" si="4"/>
        <v>58</v>
      </c>
      <c r="AM40" s="174">
        <f t="shared" si="5"/>
        <v>58</v>
      </c>
      <c r="AN40" s="52">
        <f t="shared" si="6"/>
        <v>73351</v>
      </c>
      <c r="AO40" s="52">
        <f t="shared" si="7"/>
        <v>63549</v>
      </c>
      <c r="AP40" s="53">
        <f t="shared" si="8"/>
        <v>52.8</v>
      </c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>
        <f t="shared" si="9"/>
        <v>1.1200000000000001</v>
      </c>
      <c r="BI40" s="44"/>
      <c r="BJ40" s="44"/>
      <c r="BK40" s="44"/>
      <c r="BL40" s="44"/>
      <c r="BM40" s="44"/>
      <c r="BN40" s="44"/>
      <c r="BO40" s="44"/>
      <c r="BP40" s="44"/>
      <c r="BQ40" s="44"/>
      <c r="BU40" s="179">
        <f t="shared" si="10"/>
        <v>1958</v>
      </c>
      <c r="BV40" s="179">
        <f t="shared" si="11"/>
        <v>58</v>
      </c>
      <c r="BW40" s="179">
        <f t="shared" si="12"/>
        <v>58</v>
      </c>
      <c r="BX40" s="51">
        <f t="shared" si="13"/>
        <v>73351</v>
      </c>
      <c r="BY40" s="51">
        <f t="shared" si="14"/>
        <v>63549</v>
      </c>
      <c r="BZ40" s="51">
        <f t="shared" si="15"/>
        <v>52.8</v>
      </c>
      <c r="CA40" s="51">
        <f t="shared" si="16"/>
        <v>0</v>
      </c>
      <c r="CB40" s="51">
        <f t="shared" si="17"/>
        <v>0</v>
      </c>
      <c r="CC40" s="51">
        <f t="shared" si="18"/>
        <v>0</v>
      </c>
      <c r="CD40" s="51">
        <f t="shared" si="19"/>
        <v>0</v>
      </c>
      <c r="CE40" s="51">
        <f t="shared" si="20"/>
        <v>0</v>
      </c>
      <c r="CF40" s="51">
        <f t="shared" si="21"/>
        <v>0</v>
      </c>
      <c r="CG40" s="51">
        <f t="shared" si="22"/>
        <v>0</v>
      </c>
      <c r="CH40" s="51">
        <f t="shared" si="23"/>
        <v>0</v>
      </c>
      <c r="CI40" s="51">
        <f t="shared" si="24"/>
        <v>0</v>
      </c>
      <c r="CJ40" s="51">
        <f t="shared" si="25"/>
        <v>0</v>
      </c>
      <c r="CK40" s="51">
        <f t="shared" si="26"/>
        <v>0</v>
      </c>
      <c r="CL40" s="51">
        <f t="shared" si="27"/>
        <v>0</v>
      </c>
      <c r="CM40" s="51">
        <f t="shared" si="28"/>
        <v>0</v>
      </c>
      <c r="CN40" s="51">
        <f t="shared" si="29"/>
        <v>0</v>
      </c>
      <c r="CO40" s="51">
        <f t="shared" si="30"/>
        <v>0</v>
      </c>
      <c r="CP40" s="51">
        <f t="shared" si="31"/>
        <v>0</v>
      </c>
      <c r="CQ40" s="51">
        <f t="shared" si="32"/>
        <v>0</v>
      </c>
      <c r="CR40" s="51">
        <f t="shared" si="33"/>
        <v>1.1200000000000001</v>
      </c>
      <c r="CS40" s="51">
        <f t="shared" si="34"/>
        <v>0</v>
      </c>
      <c r="CT40" s="51">
        <f t="shared" si="35"/>
        <v>0</v>
      </c>
      <c r="CU40" s="51">
        <f t="shared" si="36"/>
        <v>0</v>
      </c>
      <c r="CV40" s="51">
        <f t="shared" si="37"/>
        <v>0</v>
      </c>
      <c r="CW40" s="51">
        <f t="shared" si="38"/>
        <v>0</v>
      </c>
      <c r="CX40" s="51">
        <f t="shared" si="39"/>
        <v>0</v>
      </c>
      <c r="CY40" s="51">
        <f t="shared" si="40"/>
        <v>0</v>
      </c>
      <c r="CZ40" s="51">
        <f t="shared" si="41"/>
        <v>0</v>
      </c>
      <c r="DA40" s="51">
        <f t="shared" si="42"/>
        <v>0</v>
      </c>
    </row>
    <row r="41" spans="2:105" x14ac:dyDescent="0.2">
      <c r="B41" s="10">
        <f t="shared" si="46"/>
        <v>1959</v>
      </c>
      <c r="C41" s="10">
        <f t="shared" si="43"/>
        <v>59</v>
      </c>
      <c r="D41" s="148">
        <f t="shared" si="47"/>
        <v>59</v>
      </c>
      <c r="E41" s="30">
        <v>82742</v>
      </c>
      <c r="F41" s="30">
        <v>72091</v>
      </c>
      <c r="G41" s="21">
        <v>53.1</v>
      </c>
      <c r="H41" s="34"/>
      <c r="I41" s="34"/>
      <c r="J41" s="10"/>
      <c r="K41" s="34"/>
      <c r="L41" s="10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10"/>
      <c r="X41" s="37"/>
      <c r="Y41" s="12">
        <v>1.04</v>
      </c>
      <c r="Z41" s="12"/>
      <c r="AA41" s="12"/>
      <c r="AB41" s="10"/>
      <c r="AC41" s="10"/>
      <c r="AD41" s="10"/>
      <c r="AE41" s="21"/>
      <c r="AK41" s="176">
        <f t="shared" si="3"/>
        <v>1959</v>
      </c>
      <c r="AL41" s="174">
        <f t="shared" si="4"/>
        <v>59</v>
      </c>
      <c r="AM41" s="174">
        <f t="shared" si="5"/>
        <v>59</v>
      </c>
      <c r="AN41" s="52">
        <f t="shared" si="6"/>
        <v>82742</v>
      </c>
      <c r="AO41" s="52">
        <f t="shared" si="7"/>
        <v>72091</v>
      </c>
      <c r="AP41" s="53">
        <f t="shared" si="8"/>
        <v>53.1</v>
      </c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>
        <f t="shared" si="9"/>
        <v>1.04</v>
      </c>
      <c r="BI41" s="44"/>
      <c r="BJ41" s="44"/>
      <c r="BK41" s="44"/>
      <c r="BL41" s="44"/>
      <c r="BM41" s="44"/>
      <c r="BN41" s="44"/>
      <c r="BO41" s="44"/>
      <c r="BP41" s="44"/>
      <c r="BQ41" s="44"/>
      <c r="BU41" s="179">
        <f t="shared" si="10"/>
        <v>1959</v>
      </c>
      <c r="BV41" s="179">
        <f t="shared" si="11"/>
        <v>59</v>
      </c>
      <c r="BW41" s="179">
        <f t="shared" si="12"/>
        <v>59</v>
      </c>
      <c r="BX41" s="51">
        <f t="shared" si="13"/>
        <v>82742</v>
      </c>
      <c r="BY41" s="51">
        <f t="shared" si="14"/>
        <v>72091</v>
      </c>
      <c r="BZ41" s="51">
        <f t="shared" si="15"/>
        <v>53.1</v>
      </c>
      <c r="CA41" s="51">
        <f t="shared" si="16"/>
        <v>0</v>
      </c>
      <c r="CB41" s="51">
        <f t="shared" si="17"/>
        <v>0</v>
      </c>
      <c r="CC41" s="51">
        <f t="shared" si="18"/>
        <v>0</v>
      </c>
      <c r="CD41" s="51">
        <f t="shared" si="19"/>
        <v>0</v>
      </c>
      <c r="CE41" s="51">
        <f t="shared" si="20"/>
        <v>0</v>
      </c>
      <c r="CF41" s="51">
        <f t="shared" si="21"/>
        <v>0</v>
      </c>
      <c r="CG41" s="51">
        <f t="shared" si="22"/>
        <v>0</v>
      </c>
      <c r="CH41" s="51">
        <f t="shared" si="23"/>
        <v>0</v>
      </c>
      <c r="CI41" s="51">
        <f t="shared" si="24"/>
        <v>0</v>
      </c>
      <c r="CJ41" s="51">
        <f t="shared" si="25"/>
        <v>0</v>
      </c>
      <c r="CK41" s="51">
        <f t="shared" si="26"/>
        <v>0</v>
      </c>
      <c r="CL41" s="51">
        <f t="shared" si="27"/>
        <v>0</v>
      </c>
      <c r="CM41" s="51">
        <f t="shared" si="28"/>
        <v>0</v>
      </c>
      <c r="CN41" s="51">
        <f t="shared" si="29"/>
        <v>0</v>
      </c>
      <c r="CO41" s="51">
        <f t="shared" si="30"/>
        <v>0</v>
      </c>
      <c r="CP41" s="51">
        <f t="shared" si="31"/>
        <v>0</v>
      </c>
      <c r="CQ41" s="51">
        <f t="shared" si="32"/>
        <v>0</v>
      </c>
      <c r="CR41" s="51">
        <f t="shared" si="33"/>
        <v>1.04</v>
      </c>
      <c r="CS41" s="51">
        <f t="shared" si="34"/>
        <v>0</v>
      </c>
      <c r="CT41" s="51">
        <f t="shared" si="35"/>
        <v>0</v>
      </c>
      <c r="CU41" s="51">
        <f t="shared" si="36"/>
        <v>0</v>
      </c>
      <c r="CV41" s="51">
        <f t="shared" si="37"/>
        <v>0</v>
      </c>
      <c r="CW41" s="51">
        <f t="shared" si="38"/>
        <v>0</v>
      </c>
      <c r="CX41" s="51">
        <f t="shared" si="39"/>
        <v>0</v>
      </c>
      <c r="CY41" s="51">
        <f t="shared" si="40"/>
        <v>0</v>
      </c>
      <c r="CZ41" s="51">
        <f t="shared" si="41"/>
        <v>0</v>
      </c>
      <c r="DA41" s="51">
        <f t="shared" si="42"/>
        <v>0</v>
      </c>
    </row>
    <row r="42" spans="2:105" x14ac:dyDescent="0.2">
      <c r="B42" s="10">
        <f t="shared" si="46"/>
        <v>1960</v>
      </c>
      <c r="C42" s="10">
        <f t="shared" si="43"/>
        <v>60</v>
      </c>
      <c r="D42" s="148">
        <f t="shared" si="47"/>
        <v>60</v>
      </c>
      <c r="E42" s="30">
        <v>81711</v>
      </c>
      <c r="F42" s="30">
        <v>71649</v>
      </c>
      <c r="G42" s="21">
        <v>54.5</v>
      </c>
      <c r="H42" s="34"/>
      <c r="I42" s="34"/>
      <c r="J42" s="10"/>
      <c r="K42" s="34"/>
      <c r="L42" s="10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10"/>
      <c r="X42" s="37"/>
      <c r="Y42" s="12">
        <v>0.997</v>
      </c>
      <c r="Z42" s="12"/>
      <c r="AA42" s="12"/>
      <c r="AB42" s="10"/>
      <c r="AC42" s="10"/>
      <c r="AD42" s="10"/>
      <c r="AE42" s="21"/>
      <c r="AF42" s="21">
        <v>21.438666251467172</v>
      </c>
      <c r="AK42" s="176">
        <f t="shared" si="3"/>
        <v>1960</v>
      </c>
      <c r="AL42" s="174">
        <f t="shared" si="4"/>
        <v>60</v>
      </c>
      <c r="AM42" s="174">
        <f t="shared" si="5"/>
        <v>60</v>
      </c>
      <c r="AN42" s="52">
        <f t="shared" si="6"/>
        <v>81711</v>
      </c>
      <c r="AO42" s="52">
        <f t="shared" si="7"/>
        <v>71649</v>
      </c>
      <c r="AP42" s="53">
        <f t="shared" si="8"/>
        <v>54.5</v>
      </c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>
        <f t="shared" si="9"/>
        <v>0.997</v>
      </c>
      <c r="BI42" s="44"/>
      <c r="BJ42" s="44"/>
      <c r="BK42" s="44"/>
      <c r="BL42" s="44"/>
      <c r="BM42" s="44"/>
      <c r="BN42" s="44"/>
      <c r="BO42" s="44">
        <f t="shared" si="1"/>
        <v>21.438666251467172</v>
      </c>
      <c r="BP42" s="44"/>
      <c r="BQ42" s="44"/>
      <c r="BU42" s="179">
        <f t="shared" si="10"/>
        <v>1960</v>
      </c>
      <c r="BV42" s="179">
        <f t="shared" si="11"/>
        <v>60</v>
      </c>
      <c r="BW42" s="179">
        <f t="shared" si="12"/>
        <v>60</v>
      </c>
      <c r="BX42" s="51">
        <f t="shared" si="13"/>
        <v>81711</v>
      </c>
      <c r="BY42" s="51">
        <f t="shared" si="14"/>
        <v>71649</v>
      </c>
      <c r="BZ42" s="51">
        <f t="shared" si="15"/>
        <v>54.5</v>
      </c>
      <c r="CA42" s="51">
        <f t="shared" si="16"/>
        <v>0</v>
      </c>
      <c r="CB42" s="51">
        <f t="shared" si="17"/>
        <v>0</v>
      </c>
      <c r="CC42" s="51">
        <f t="shared" si="18"/>
        <v>0</v>
      </c>
      <c r="CD42" s="51">
        <f t="shared" si="19"/>
        <v>0</v>
      </c>
      <c r="CE42" s="51">
        <f t="shared" si="20"/>
        <v>0</v>
      </c>
      <c r="CF42" s="51">
        <f t="shared" si="21"/>
        <v>0</v>
      </c>
      <c r="CG42" s="51">
        <f t="shared" si="22"/>
        <v>0</v>
      </c>
      <c r="CH42" s="51">
        <f t="shared" si="23"/>
        <v>0</v>
      </c>
      <c r="CI42" s="51">
        <f t="shared" si="24"/>
        <v>0</v>
      </c>
      <c r="CJ42" s="51">
        <f t="shared" si="25"/>
        <v>0</v>
      </c>
      <c r="CK42" s="51">
        <f t="shared" si="26"/>
        <v>0</v>
      </c>
      <c r="CL42" s="51">
        <f t="shared" si="27"/>
        <v>0</v>
      </c>
      <c r="CM42" s="51">
        <f t="shared" si="28"/>
        <v>0</v>
      </c>
      <c r="CN42" s="51">
        <f t="shared" si="29"/>
        <v>0</v>
      </c>
      <c r="CO42" s="51">
        <f t="shared" si="30"/>
        <v>0</v>
      </c>
      <c r="CP42" s="51">
        <f t="shared" si="31"/>
        <v>0</v>
      </c>
      <c r="CQ42" s="51">
        <f t="shared" si="32"/>
        <v>0</v>
      </c>
      <c r="CR42" s="51">
        <f t="shared" si="33"/>
        <v>0.997</v>
      </c>
      <c r="CS42" s="51">
        <f t="shared" si="34"/>
        <v>0</v>
      </c>
      <c r="CT42" s="51">
        <f t="shared" si="35"/>
        <v>0</v>
      </c>
      <c r="CU42" s="51">
        <f t="shared" si="36"/>
        <v>0</v>
      </c>
      <c r="CV42" s="51">
        <f t="shared" si="37"/>
        <v>0</v>
      </c>
      <c r="CW42" s="51">
        <f t="shared" si="38"/>
        <v>0</v>
      </c>
      <c r="CX42" s="51">
        <f t="shared" si="39"/>
        <v>0</v>
      </c>
      <c r="CY42" s="51">
        <f t="shared" si="40"/>
        <v>21.438666251467172</v>
      </c>
      <c r="CZ42" s="51">
        <f t="shared" si="41"/>
        <v>0</v>
      </c>
      <c r="DA42" s="51">
        <f t="shared" si="42"/>
        <v>0</v>
      </c>
    </row>
    <row r="43" spans="2:105" x14ac:dyDescent="0.2">
      <c r="B43" s="10">
        <f t="shared" si="46"/>
        <v>1961</v>
      </c>
      <c r="C43" s="10">
        <f t="shared" si="43"/>
        <v>61</v>
      </c>
      <c r="D43" s="148">
        <f t="shared" si="47"/>
        <v>61</v>
      </c>
      <c r="E43" s="30">
        <v>66771</v>
      </c>
      <c r="F43" s="30">
        <v>58449</v>
      </c>
      <c r="G43" s="21">
        <v>62</v>
      </c>
      <c r="H43" s="34"/>
      <c r="I43" s="34"/>
      <c r="J43" s="10"/>
      <c r="K43" s="34"/>
      <c r="L43" s="10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10"/>
      <c r="X43" s="37"/>
      <c r="Y43" s="12">
        <v>1.08</v>
      </c>
      <c r="Z43" s="12"/>
      <c r="AA43" s="12"/>
      <c r="AB43" s="10"/>
      <c r="AC43" s="10"/>
      <c r="AD43" s="10"/>
      <c r="AE43" s="21"/>
      <c r="AF43" s="21">
        <v>21.67341365846648</v>
      </c>
      <c r="AK43" s="176">
        <f t="shared" si="3"/>
        <v>1961</v>
      </c>
      <c r="AL43" s="174">
        <f t="shared" si="4"/>
        <v>61</v>
      </c>
      <c r="AM43" s="174">
        <f t="shared" si="5"/>
        <v>61</v>
      </c>
      <c r="AN43" s="52">
        <f t="shared" si="6"/>
        <v>66771</v>
      </c>
      <c r="AO43" s="52">
        <f t="shared" si="7"/>
        <v>58449</v>
      </c>
      <c r="AP43" s="53">
        <f t="shared" si="8"/>
        <v>62</v>
      </c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>
        <f t="shared" si="9"/>
        <v>1.08</v>
      </c>
      <c r="BI43" s="44"/>
      <c r="BJ43" s="44"/>
      <c r="BK43" s="44"/>
      <c r="BL43" s="44"/>
      <c r="BM43" s="44"/>
      <c r="BN43" s="44"/>
      <c r="BO43" s="44">
        <f t="shared" si="1"/>
        <v>21.67341365846648</v>
      </c>
      <c r="BP43" s="44"/>
      <c r="BQ43" s="44"/>
      <c r="BU43" s="179">
        <f t="shared" si="10"/>
        <v>1961</v>
      </c>
      <c r="BV43" s="179">
        <f t="shared" si="11"/>
        <v>61</v>
      </c>
      <c r="BW43" s="179">
        <f t="shared" si="12"/>
        <v>61</v>
      </c>
      <c r="BX43" s="51">
        <f t="shared" si="13"/>
        <v>66771</v>
      </c>
      <c r="BY43" s="51">
        <f t="shared" si="14"/>
        <v>58449</v>
      </c>
      <c r="BZ43" s="51">
        <f t="shared" si="15"/>
        <v>62</v>
      </c>
      <c r="CA43" s="51">
        <f t="shared" si="16"/>
        <v>0</v>
      </c>
      <c r="CB43" s="51">
        <f t="shared" si="17"/>
        <v>0</v>
      </c>
      <c r="CC43" s="51">
        <f t="shared" si="18"/>
        <v>0</v>
      </c>
      <c r="CD43" s="51">
        <f t="shared" si="19"/>
        <v>0</v>
      </c>
      <c r="CE43" s="51">
        <f t="shared" si="20"/>
        <v>0</v>
      </c>
      <c r="CF43" s="51">
        <f t="shared" si="21"/>
        <v>0</v>
      </c>
      <c r="CG43" s="51">
        <f t="shared" si="22"/>
        <v>0</v>
      </c>
      <c r="CH43" s="51">
        <f t="shared" si="23"/>
        <v>0</v>
      </c>
      <c r="CI43" s="51">
        <f t="shared" si="24"/>
        <v>0</v>
      </c>
      <c r="CJ43" s="51">
        <f t="shared" si="25"/>
        <v>0</v>
      </c>
      <c r="CK43" s="51">
        <f t="shared" si="26"/>
        <v>0</v>
      </c>
      <c r="CL43" s="51">
        <f t="shared" si="27"/>
        <v>0</v>
      </c>
      <c r="CM43" s="51">
        <f t="shared" si="28"/>
        <v>0</v>
      </c>
      <c r="CN43" s="51">
        <f t="shared" si="29"/>
        <v>0</v>
      </c>
      <c r="CO43" s="51">
        <f t="shared" si="30"/>
        <v>0</v>
      </c>
      <c r="CP43" s="51">
        <f t="shared" si="31"/>
        <v>0</v>
      </c>
      <c r="CQ43" s="51">
        <f t="shared" si="32"/>
        <v>0</v>
      </c>
      <c r="CR43" s="51">
        <f t="shared" si="33"/>
        <v>1.08</v>
      </c>
      <c r="CS43" s="51">
        <f t="shared" si="34"/>
        <v>0</v>
      </c>
      <c r="CT43" s="51">
        <f t="shared" si="35"/>
        <v>0</v>
      </c>
      <c r="CU43" s="51">
        <f t="shared" si="36"/>
        <v>0</v>
      </c>
      <c r="CV43" s="51">
        <f t="shared" si="37"/>
        <v>0</v>
      </c>
      <c r="CW43" s="51">
        <f t="shared" si="38"/>
        <v>0</v>
      </c>
      <c r="CX43" s="51">
        <f t="shared" si="39"/>
        <v>0</v>
      </c>
      <c r="CY43" s="51">
        <f t="shared" si="40"/>
        <v>21.67341365846648</v>
      </c>
      <c r="CZ43" s="51">
        <f t="shared" si="41"/>
        <v>0</v>
      </c>
      <c r="DA43" s="51">
        <f t="shared" si="42"/>
        <v>0</v>
      </c>
    </row>
    <row r="44" spans="2:105" x14ac:dyDescent="0.2">
      <c r="B44" s="10">
        <f t="shared" si="46"/>
        <v>1962</v>
      </c>
      <c r="C44" s="10">
        <f t="shared" si="43"/>
        <v>62</v>
      </c>
      <c r="D44" s="148">
        <f t="shared" si="47"/>
        <v>62</v>
      </c>
      <c r="E44" s="30">
        <v>65750</v>
      </c>
      <c r="F44" s="30">
        <v>56609</v>
      </c>
      <c r="G44" s="21">
        <v>64.2</v>
      </c>
      <c r="H44" s="34"/>
      <c r="I44" s="34"/>
      <c r="J44" s="10"/>
      <c r="K44" s="34"/>
      <c r="L44" s="10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10"/>
      <c r="X44" s="37"/>
      <c r="Y44" s="12">
        <v>1.1000000000000001</v>
      </c>
      <c r="Z44" s="12"/>
      <c r="AA44" s="12"/>
      <c r="AB44" s="10"/>
      <c r="AC44" s="10"/>
      <c r="AD44" s="10"/>
      <c r="AE44" s="21"/>
      <c r="AF44" s="21">
        <v>21.972836371475797</v>
      </c>
      <c r="AK44" s="176">
        <f t="shared" si="3"/>
        <v>1962</v>
      </c>
      <c r="AL44" s="174">
        <f t="shared" si="4"/>
        <v>62</v>
      </c>
      <c r="AM44" s="174">
        <f t="shared" si="5"/>
        <v>62</v>
      </c>
      <c r="AN44" s="52">
        <f t="shared" si="6"/>
        <v>65750</v>
      </c>
      <c r="AO44" s="52">
        <f t="shared" si="7"/>
        <v>56609</v>
      </c>
      <c r="AP44" s="53">
        <f t="shared" si="8"/>
        <v>64.2</v>
      </c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>
        <f t="shared" si="9"/>
        <v>1.1000000000000001</v>
      </c>
      <c r="BI44" s="44"/>
      <c r="BJ44" s="44"/>
      <c r="BK44" s="44"/>
      <c r="BL44" s="44"/>
      <c r="BM44" s="44"/>
      <c r="BN44" s="44"/>
      <c r="BO44" s="44">
        <f t="shared" si="1"/>
        <v>21.972836371475797</v>
      </c>
      <c r="BP44" s="44"/>
      <c r="BQ44" s="44"/>
      <c r="BU44" s="179">
        <f t="shared" si="10"/>
        <v>1962</v>
      </c>
      <c r="BV44" s="179">
        <f t="shared" si="11"/>
        <v>62</v>
      </c>
      <c r="BW44" s="179">
        <f t="shared" si="12"/>
        <v>62</v>
      </c>
      <c r="BX44" s="51">
        <f t="shared" si="13"/>
        <v>65750</v>
      </c>
      <c r="BY44" s="51">
        <f t="shared" si="14"/>
        <v>56609</v>
      </c>
      <c r="BZ44" s="51">
        <f t="shared" si="15"/>
        <v>64.2</v>
      </c>
      <c r="CA44" s="51">
        <f t="shared" si="16"/>
        <v>0</v>
      </c>
      <c r="CB44" s="51">
        <f t="shared" si="17"/>
        <v>0</v>
      </c>
      <c r="CC44" s="51">
        <f t="shared" si="18"/>
        <v>0</v>
      </c>
      <c r="CD44" s="51">
        <f t="shared" si="19"/>
        <v>0</v>
      </c>
      <c r="CE44" s="51">
        <f t="shared" si="20"/>
        <v>0</v>
      </c>
      <c r="CF44" s="51">
        <f t="shared" si="21"/>
        <v>0</v>
      </c>
      <c r="CG44" s="51">
        <f t="shared" si="22"/>
        <v>0</v>
      </c>
      <c r="CH44" s="51">
        <f t="shared" si="23"/>
        <v>0</v>
      </c>
      <c r="CI44" s="51">
        <f t="shared" si="24"/>
        <v>0</v>
      </c>
      <c r="CJ44" s="51">
        <f t="shared" si="25"/>
        <v>0</v>
      </c>
      <c r="CK44" s="51">
        <f t="shared" si="26"/>
        <v>0</v>
      </c>
      <c r="CL44" s="51">
        <f t="shared" si="27"/>
        <v>0</v>
      </c>
      <c r="CM44" s="51">
        <f t="shared" si="28"/>
        <v>0</v>
      </c>
      <c r="CN44" s="51">
        <f t="shared" si="29"/>
        <v>0</v>
      </c>
      <c r="CO44" s="51">
        <f t="shared" si="30"/>
        <v>0</v>
      </c>
      <c r="CP44" s="51">
        <f t="shared" si="31"/>
        <v>0</v>
      </c>
      <c r="CQ44" s="51">
        <f t="shared" si="32"/>
        <v>0</v>
      </c>
      <c r="CR44" s="51">
        <f t="shared" si="33"/>
        <v>1.1000000000000001</v>
      </c>
      <c r="CS44" s="51">
        <f t="shared" si="34"/>
        <v>0</v>
      </c>
      <c r="CT44" s="51">
        <f t="shared" si="35"/>
        <v>0</v>
      </c>
      <c r="CU44" s="51">
        <f t="shared" si="36"/>
        <v>0</v>
      </c>
      <c r="CV44" s="51">
        <f t="shared" si="37"/>
        <v>0</v>
      </c>
      <c r="CW44" s="51">
        <f t="shared" si="38"/>
        <v>0</v>
      </c>
      <c r="CX44" s="51">
        <f t="shared" si="39"/>
        <v>0</v>
      </c>
      <c r="CY44" s="51">
        <f t="shared" si="40"/>
        <v>21.972836371475797</v>
      </c>
      <c r="CZ44" s="51">
        <f t="shared" si="41"/>
        <v>0</v>
      </c>
      <c r="DA44" s="51">
        <f t="shared" si="42"/>
        <v>0</v>
      </c>
    </row>
    <row r="45" spans="2:105" x14ac:dyDescent="0.2">
      <c r="B45" s="10">
        <f t="shared" ref="B45:B60" si="48">B44+1</f>
        <v>1963</v>
      </c>
      <c r="C45" s="10">
        <f t="shared" si="43"/>
        <v>63</v>
      </c>
      <c r="D45" s="148">
        <f t="shared" ref="D45:D52" si="49">+D44+1</f>
        <v>63</v>
      </c>
      <c r="E45" s="30">
        <v>68771</v>
      </c>
      <c r="F45" s="30">
        <v>59227</v>
      </c>
      <c r="G45" s="21">
        <v>67.900000000000006</v>
      </c>
      <c r="H45" s="34"/>
      <c r="I45" s="34"/>
      <c r="J45" s="10"/>
      <c r="K45" s="34"/>
      <c r="L45" s="10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10"/>
      <c r="X45" s="37"/>
      <c r="Y45" s="12">
        <v>1.1100000000000001</v>
      </c>
      <c r="Z45" s="12"/>
      <c r="AA45" s="12"/>
      <c r="AB45" s="10"/>
      <c r="AC45" s="10"/>
      <c r="AD45" s="10"/>
      <c r="AE45" s="21"/>
      <c r="AF45" s="21">
        <v>22.217165305291402</v>
      </c>
      <c r="AK45" s="176">
        <f t="shared" si="3"/>
        <v>1963</v>
      </c>
      <c r="AL45" s="174">
        <f t="shared" si="4"/>
        <v>63</v>
      </c>
      <c r="AM45" s="174">
        <f t="shared" si="5"/>
        <v>63</v>
      </c>
      <c r="AN45" s="52">
        <f t="shared" si="6"/>
        <v>68771</v>
      </c>
      <c r="AO45" s="52">
        <f t="shared" si="7"/>
        <v>59227</v>
      </c>
      <c r="AP45" s="53">
        <f t="shared" si="8"/>
        <v>67.900000000000006</v>
      </c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>
        <f t="shared" si="9"/>
        <v>1.1100000000000001</v>
      </c>
      <c r="BI45" s="44"/>
      <c r="BJ45" s="44"/>
      <c r="BK45" s="44"/>
      <c r="BL45" s="44"/>
      <c r="BM45" s="44"/>
      <c r="BN45" s="44"/>
      <c r="BO45" s="44">
        <f t="shared" si="1"/>
        <v>22.217165305291402</v>
      </c>
      <c r="BP45" s="44"/>
      <c r="BQ45" s="44"/>
      <c r="BU45" s="179">
        <f t="shared" si="10"/>
        <v>1963</v>
      </c>
      <c r="BV45" s="179">
        <f t="shared" si="11"/>
        <v>63</v>
      </c>
      <c r="BW45" s="179">
        <f t="shared" si="12"/>
        <v>63</v>
      </c>
      <c r="BX45" s="51">
        <f t="shared" si="13"/>
        <v>68771</v>
      </c>
      <c r="BY45" s="51">
        <f t="shared" si="14"/>
        <v>59227</v>
      </c>
      <c r="BZ45" s="51">
        <f t="shared" si="15"/>
        <v>67.900000000000006</v>
      </c>
      <c r="CA45" s="51">
        <f t="shared" si="16"/>
        <v>0</v>
      </c>
      <c r="CB45" s="51">
        <f t="shared" si="17"/>
        <v>0</v>
      </c>
      <c r="CC45" s="51">
        <f t="shared" si="18"/>
        <v>0</v>
      </c>
      <c r="CD45" s="51">
        <f t="shared" si="19"/>
        <v>0</v>
      </c>
      <c r="CE45" s="51">
        <f t="shared" si="20"/>
        <v>0</v>
      </c>
      <c r="CF45" s="51">
        <f t="shared" si="21"/>
        <v>0</v>
      </c>
      <c r="CG45" s="51">
        <f t="shared" si="22"/>
        <v>0</v>
      </c>
      <c r="CH45" s="51">
        <f t="shared" si="23"/>
        <v>0</v>
      </c>
      <c r="CI45" s="51">
        <f t="shared" si="24"/>
        <v>0</v>
      </c>
      <c r="CJ45" s="51">
        <f t="shared" si="25"/>
        <v>0</v>
      </c>
      <c r="CK45" s="51">
        <f t="shared" si="26"/>
        <v>0</v>
      </c>
      <c r="CL45" s="51">
        <f t="shared" si="27"/>
        <v>0</v>
      </c>
      <c r="CM45" s="51">
        <f t="shared" si="28"/>
        <v>0</v>
      </c>
      <c r="CN45" s="51">
        <f t="shared" si="29"/>
        <v>0</v>
      </c>
      <c r="CO45" s="51">
        <f t="shared" si="30"/>
        <v>0</v>
      </c>
      <c r="CP45" s="51">
        <f t="shared" si="31"/>
        <v>0</v>
      </c>
      <c r="CQ45" s="51">
        <f t="shared" si="32"/>
        <v>0</v>
      </c>
      <c r="CR45" s="51">
        <f t="shared" si="33"/>
        <v>1.1100000000000001</v>
      </c>
      <c r="CS45" s="51">
        <f t="shared" si="34"/>
        <v>0</v>
      </c>
      <c r="CT45" s="51">
        <f t="shared" si="35"/>
        <v>0</v>
      </c>
      <c r="CU45" s="51">
        <f t="shared" si="36"/>
        <v>0</v>
      </c>
      <c r="CV45" s="51">
        <f t="shared" si="37"/>
        <v>0</v>
      </c>
      <c r="CW45" s="51">
        <f t="shared" si="38"/>
        <v>0</v>
      </c>
      <c r="CX45" s="51">
        <f t="shared" si="39"/>
        <v>0</v>
      </c>
      <c r="CY45" s="51">
        <f t="shared" si="40"/>
        <v>22.217165305291402</v>
      </c>
      <c r="CZ45" s="51">
        <f t="shared" si="41"/>
        <v>0</v>
      </c>
      <c r="DA45" s="51">
        <f t="shared" si="42"/>
        <v>0</v>
      </c>
    </row>
    <row r="46" spans="2:105" x14ac:dyDescent="0.2">
      <c r="B46" s="10">
        <f t="shared" si="48"/>
        <v>1964</v>
      </c>
      <c r="C46" s="10">
        <f t="shared" si="43"/>
        <v>64</v>
      </c>
      <c r="D46" s="148">
        <f t="shared" si="49"/>
        <v>64</v>
      </c>
      <c r="E46" s="30">
        <v>65823</v>
      </c>
      <c r="F46" s="30">
        <v>55369</v>
      </c>
      <c r="G46" s="21">
        <v>62.9</v>
      </c>
      <c r="H46" s="34"/>
      <c r="I46" s="34"/>
      <c r="J46" s="10"/>
      <c r="K46" s="34"/>
      <c r="L46" s="10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10"/>
      <c r="X46" s="37"/>
      <c r="Y46" s="12">
        <v>1.17</v>
      </c>
      <c r="Z46" s="12"/>
      <c r="AA46" s="12"/>
      <c r="AB46" s="10"/>
      <c r="AC46" s="10"/>
      <c r="AD46" s="10"/>
      <c r="AE46" s="21"/>
      <c r="AF46" s="21">
        <v>22.552518743861839</v>
      </c>
      <c r="AK46" s="176">
        <f t="shared" si="3"/>
        <v>1964</v>
      </c>
      <c r="AL46" s="174">
        <f t="shared" si="4"/>
        <v>64</v>
      </c>
      <c r="AM46" s="174">
        <f t="shared" si="5"/>
        <v>64</v>
      </c>
      <c r="AN46" s="52">
        <f t="shared" si="6"/>
        <v>65823</v>
      </c>
      <c r="AO46" s="52">
        <f t="shared" si="7"/>
        <v>55369</v>
      </c>
      <c r="AP46" s="53">
        <f t="shared" si="8"/>
        <v>62.9</v>
      </c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>
        <f t="shared" si="9"/>
        <v>1.17</v>
      </c>
      <c r="BI46" s="44"/>
      <c r="BJ46" s="44"/>
      <c r="BK46" s="44"/>
      <c r="BL46" s="44"/>
      <c r="BM46" s="44"/>
      <c r="BN46" s="44"/>
      <c r="BO46" s="44">
        <f t="shared" si="1"/>
        <v>22.552518743861839</v>
      </c>
      <c r="BP46" s="44"/>
      <c r="BQ46" s="44"/>
      <c r="BU46" s="179">
        <f t="shared" si="10"/>
        <v>1964</v>
      </c>
      <c r="BV46" s="179">
        <f t="shared" si="11"/>
        <v>64</v>
      </c>
      <c r="BW46" s="179">
        <f t="shared" si="12"/>
        <v>64</v>
      </c>
      <c r="BX46" s="51">
        <f t="shared" si="13"/>
        <v>65823</v>
      </c>
      <c r="BY46" s="51">
        <f t="shared" si="14"/>
        <v>55369</v>
      </c>
      <c r="BZ46" s="51">
        <f t="shared" si="15"/>
        <v>62.9</v>
      </c>
      <c r="CA46" s="51">
        <f t="shared" si="16"/>
        <v>0</v>
      </c>
      <c r="CB46" s="51">
        <f t="shared" si="17"/>
        <v>0</v>
      </c>
      <c r="CC46" s="51">
        <f t="shared" si="18"/>
        <v>0</v>
      </c>
      <c r="CD46" s="51">
        <f t="shared" si="19"/>
        <v>0</v>
      </c>
      <c r="CE46" s="51">
        <f t="shared" si="20"/>
        <v>0</v>
      </c>
      <c r="CF46" s="51">
        <f t="shared" si="21"/>
        <v>0</v>
      </c>
      <c r="CG46" s="51">
        <f t="shared" si="22"/>
        <v>0</v>
      </c>
      <c r="CH46" s="51">
        <f t="shared" si="23"/>
        <v>0</v>
      </c>
      <c r="CI46" s="51">
        <f t="shared" si="24"/>
        <v>0</v>
      </c>
      <c r="CJ46" s="51">
        <f t="shared" si="25"/>
        <v>0</v>
      </c>
      <c r="CK46" s="51">
        <f t="shared" si="26"/>
        <v>0</v>
      </c>
      <c r="CL46" s="51">
        <f t="shared" si="27"/>
        <v>0</v>
      </c>
      <c r="CM46" s="51">
        <f t="shared" si="28"/>
        <v>0</v>
      </c>
      <c r="CN46" s="51">
        <f t="shared" si="29"/>
        <v>0</v>
      </c>
      <c r="CO46" s="51">
        <f t="shared" si="30"/>
        <v>0</v>
      </c>
      <c r="CP46" s="51">
        <f t="shared" si="31"/>
        <v>0</v>
      </c>
      <c r="CQ46" s="51">
        <f t="shared" si="32"/>
        <v>0</v>
      </c>
      <c r="CR46" s="51">
        <f t="shared" si="33"/>
        <v>1.17</v>
      </c>
      <c r="CS46" s="51">
        <f t="shared" si="34"/>
        <v>0</v>
      </c>
      <c r="CT46" s="51">
        <f t="shared" si="35"/>
        <v>0</v>
      </c>
      <c r="CU46" s="51">
        <f t="shared" si="36"/>
        <v>0</v>
      </c>
      <c r="CV46" s="51">
        <f t="shared" si="37"/>
        <v>0</v>
      </c>
      <c r="CW46" s="51">
        <f t="shared" si="38"/>
        <v>0</v>
      </c>
      <c r="CX46" s="51">
        <f t="shared" si="39"/>
        <v>0</v>
      </c>
      <c r="CY46" s="51">
        <f t="shared" si="40"/>
        <v>22.552518743861839</v>
      </c>
      <c r="CZ46" s="51">
        <f t="shared" si="41"/>
        <v>0</v>
      </c>
      <c r="DA46" s="51">
        <f t="shared" si="42"/>
        <v>0</v>
      </c>
    </row>
    <row r="47" spans="2:105" x14ac:dyDescent="0.2">
      <c r="B47" s="10">
        <f t="shared" si="48"/>
        <v>1965</v>
      </c>
      <c r="C47" s="10">
        <f t="shared" si="43"/>
        <v>65</v>
      </c>
      <c r="D47" s="148">
        <f t="shared" si="49"/>
        <v>65</v>
      </c>
      <c r="E47" s="30">
        <v>65171</v>
      </c>
      <c r="F47" s="30">
        <v>55392</v>
      </c>
      <c r="G47" s="21">
        <v>74.099999999999994</v>
      </c>
      <c r="H47" s="34"/>
      <c r="I47" s="34"/>
      <c r="J47" s="10"/>
      <c r="K47" s="34"/>
      <c r="L47" s="10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10"/>
      <c r="X47" s="37"/>
      <c r="Y47" s="12">
        <v>1.1599999999999999</v>
      </c>
      <c r="Z47" s="12"/>
      <c r="AA47" s="12"/>
      <c r="AB47" s="10"/>
      <c r="AC47" s="10"/>
      <c r="AD47" s="10"/>
      <c r="AE47" s="21"/>
      <c r="AF47" s="21">
        <v>22.976501305483033</v>
      </c>
      <c r="AK47" s="176">
        <f t="shared" si="3"/>
        <v>1965</v>
      </c>
      <c r="AL47" s="174">
        <f t="shared" si="4"/>
        <v>65</v>
      </c>
      <c r="AM47" s="174">
        <f t="shared" si="5"/>
        <v>65</v>
      </c>
      <c r="AN47" s="52">
        <f t="shared" si="6"/>
        <v>65171</v>
      </c>
      <c r="AO47" s="52">
        <f t="shared" si="7"/>
        <v>55392</v>
      </c>
      <c r="AP47" s="53">
        <f t="shared" si="8"/>
        <v>74.099999999999994</v>
      </c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>
        <f t="shared" si="9"/>
        <v>1.1599999999999999</v>
      </c>
      <c r="BI47" s="44"/>
      <c r="BJ47" s="44"/>
      <c r="BK47" s="44"/>
      <c r="BL47" s="44"/>
      <c r="BM47" s="44"/>
      <c r="BN47" s="44"/>
      <c r="BO47" s="44">
        <f t="shared" si="1"/>
        <v>22.976501305483033</v>
      </c>
      <c r="BP47" s="44"/>
      <c r="BQ47" s="44"/>
      <c r="BU47" s="179">
        <f t="shared" si="10"/>
        <v>1965</v>
      </c>
      <c r="BV47" s="179">
        <f t="shared" si="11"/>
        <v>65</v>
      </c>
      <c r="BW47" s="179">
        <f t="shared" si="12"/>
        <v>65</v>
      </c>
      <c r="BX47" s="51">
        <f t="shared" si="13"/>
        <v>65171</v>
      </c>
      <c r="BY47" s="51">
        <f t="shared" si="14"/>
        <v>55392</v>
      </c>
      <c r="BZ47" s="51">
        <f t="shared" si="15"/>
        <v>74.099999999999994</v>
      </c>
      <c r="CA47" s="51">
        <f t="shared" si="16"/>
        <v>0</v>
      </c>
      <c r="CB47" s="51">
        <f t="shared" si="17"/>
        <v>0</v>
      </c>
      <c r="CC47" s="51">
        <f t="shared" si="18"/>
        <v>0</v>
      </c>
      <c r="CD47" s="51">
        <f t="shared" si="19"/>
        <v>0</v>
      </c>
      <c r="CE47" s="51">
        <f t="shared" si="20"/>
        <v>0</v>
      </c>
      <c r="CF47" s="51">
        <f t="shared" si="21"/>
        <v>0</v>
      </c>
      <c r="CG47" s="51">
        <f t="shared" si="22"/>
        <v>0</v>
      </c>
      <c r="CH47" s="51">
        <f t="shared" si="23"/>
        <v>0</v>
      </c>
      <c r="CI47" s="51">
        <f t="shared" si="24"/>
        <v>0</v>
      </c>
      <c r="CJ47" s="51">
        <f t="shared" si="25"/>
        <v>0</v>
      </c>
      <c r="CK47" s="51">
        <f t="shared" si="26"/>
        <v>0</v>
      </c>
      <c r="CL47" s="51">
        <f t="shared" si="27"/>
        <v>0</v>
      </c>
      <c r="CM47" s="51">
        <f t="shared" si="28"/>
        <v>0</v>
      </c>
      <c r="CN47" s="51">
        <f t="shared" si="29"/>
        <v>0</v>
      </c>
      <c r="CO47" s="51">
        <f t="shared" si="30"/>
        <v>0</v>
      </c>
      <c r="CP47" s="51">
        <f t="shared" si="31"/>
        <v>0</v>
      </c>
      <c r="CQ47" s="51">
        <f t="shared" si="32"/>
        <v>0</v>
      </c>
      <c r="CR47" s="51">
        <f t="shared" si="33"/>
        <v>1.1599999999999999</v>
      </c>
      <c r="CS47" s="51">
        <f t="shared" si="34"/>
        <v>0</v>
      </c>
      <c r="CT47" s="51">
        <f t="shared" si="35"/>
        <v>0</v>
      </c>
      <c r="CU47" s="51">
        <f t="shared" si="36"/>
        <v>0</v>
      </c>
      <c r="CV47" s="51">
        <f t="shared" si="37"/>
        <v>0</v>
      </c>
      <c r="CW47" s="51">
        <f t="shared" si="38"/>
        <v>0</v>
      </c>
      <c r="CX47" s="51">
        <f t="shared" si="39"/>
        <v>0</v>
      </c>
      <c r="CY47" s="51">
        <f t="shared" si="40"/>
        <v>22.976501305483033</v>
      </c>
      <c r="CZ47" s="51">
        <f t="shared" si="41"/>
        <v>0</v>
      </c>
      <c r="DA47" s="51">
        <f t="shared" si="42"/>
        <v>0</v>
      </c>
    </row>
    <row r="48" spans="2:105" x14ac:dyDescent="0.2">
      <c r="B48" s="10">
        <f t="shared" si="48"/>
        <v>1966</v>
      </c>
      <c r="C48" s="10">
        <f t="shared" si="43"/>
        <v>66</v>
      </c>
      <c r="D48" s="148">
        <f t="shared" si="49"/>
        <v>66</v>
      </c>
      <c r="E48" s="30">
        <v>66347</v>
      </c>
      <c r="F48" s="30">
        <v>57002</v>
      </c>
      <c r="G48" s="21">
        <v>73.099999999999994</v>
      </c>
      <c r="H48" s="34"/>
      <c r="I48" s="34"/>
      <c r="J48" s="10"/>
      <c r="K48" s="34"/>
      <c r="L48" s="10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10"/>
      <c r="X48" s="37"/>
      <c r="Y48" s="12">
        <v>1.24</v>
      </c>
      <c r="Z48" s="12"/>
      <c r="AA48" s="12"/>
      <c r="AB48" s="10"/>
      <c r="AC48" s="10"/>
      <c r="AD48" s="10"/>
      <c r="AE48" s="21"/>
      <c r="AF48" s="21">
        <v>23.635231274103532</v>
      </c>
      <c r="AK48" s="176">
        <f t="shared" si="3"/>
        <v>1966</v>
      </c>
      <c r="AL48" s="174">
        <f t="shared" si="4"/>
        <v>66</v>
      </c>
      <c r="AM48" s="174">
        <f t="shared" si="5"/>
        <v>66</v>
      </c>
      <c r="AN48" s="52">
        <f t="shared" si="6"/>
        <v>66347</v>
      </c>
      <c r="AO48" s="52">
        <f t="shared" si="7"/>
        <v>57002</v>
      </c>
      <c r="AP48" s="53">
        <f t="shared" si="8"/>
        <v>73.099999999999994</v>
      </c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>
        <f t="shared" si="9"/>
        <v>1.24</v>
      </c>
      <c r="BI48" s="44"/>
      <c r="BJ48" s="44"/>
      <c r="BK48" s="44"/>
      <c r="BL48" s="44"/>
      <c r="BM48" s="44"/>
      <c r="BN48" s="44"/>
      <c r="BO48" s="44">
        <f t="shared" si="1"/>
        <v>23.635231274103532</v>
      </c>
      <c r="BP48" s="44"/>
      <c r="BQ48" s="44"/>
      <c r="BU48" s="179">
        <f t="shared" si="10"/>
        <v>1966</v>
      </c>
      <c r="BV48" s="179">
        <f t="shared" si="11"/>
        <v>66</v>
      </c>
      <c r="BW48" s="179">
        <f t="shared" si="12"/>
        <v>66</v>
      </c>
      <c r="BX48" s="51">
        <f t="shared" si="13"/>
        <v>66347</v>
      </c>
      <c r="BY48" s="51">
        <f t="shared" si="14"/>
        <v>57002</v>
      </c>
      <c r="BZ48" s="51">
        <f t="shared" si="15"/>
        <v>73.099999999999994</v>
      </c>
      <c r="CA48" s="51">
        <f t="shared" si="16"/>
        <v>0</v>
      </c>
      <c r="CB48" s="51">
        <f t="shared" si="17"/>
        <v>0</v>
      </c>
      <c r="CC48" s="51">
        <f t="shared" si="18"/>
        <v>0</v>
      </c>
      <c r="CD48" s="51">
        <f t="shared" si="19"/>
        <v>0</v>
      </c>
      <c r="CE48" s="51">
        <f t="shared" si="20"/>
        <v>0</v>
      </c>
      <c r="CF48" s="51">
        <f t="shared" si="21"/>
        <v>0</v>
      </c>
      <c r="CG48" s="51">
        <f t="shared" si="22"/>
        <v>0</v>
      </c>
      <c r="CH48" s="51">
        <f t="shared" si="23"/>
        <v>0</v>
      </c>
      <c r="CI48" s="51">
        <f t="shared" si="24"/>
        <v>0</v>
      </c>
      <c r="CJ48" s="51">
        <f t="shared" si="25"/>
        <v>0</v>
      </c>
      <c r="CK48" s="51">
        <f t="shared" si="26"/>
        <v>0</v>
      </c>
      <c r="CL48" s="51">
        <f t="shared" si="27"/>
        <v>0</v>
      </c>
      <c r="CM48" s="51">
        <f t="shared" si="28"/>
        <v>0</v>
      </c>
      <c r="CN48" s="51">
        <f t="shared" si="29"/>
        <v>0</v>
      </c>
      <c r="CO48" s="51">
        <f t="shared" si="30"/>
        <v>0</v>
      </c>
      <c r="CP48" s="51">
        <f t="shared" si="31"/>
        <v>0</v>
      </c>
      <c r="CQ48" s="51">
        <f t="shared" si="32"/>
        <v>0</v>
      </c>
      <c r="CR48" s="51">
        <f t="shared" si="33"/>
        <v>1.24</v>
      </c>
      <c r="CS48" s="51">
        <f t="shared" si="34"/>
        <v>0</v>
      </c>
      <c r="CT48" s="51">
        <f t="shared" si="35"/>
        <v>0</v>
      </c>
      <c r="CU48" s="51">
        <f t="shared" si="36"/>
        <v>0</v>
      </c>
      <c r="CV48" s="51">
        <f t="shared" si="37"/>
        <v>0</v>
      </c>
      <c r="CW48" s="51">
        <f t="shared" si="38"/>
        <v>0</v>
      </c>
      <c r="CX48" s="51">
        <f t="shared" si="39"/>
        <v>0</v>
      </c>
      <c r="CY48" s="51">
        <f t="shared" si="40"/>
        <v>23.635231274103532</v>
      </c>
      <c r="CZ48" s="51">
        <f t="shared" si="41"/>
        <v>0</v>
      </c>
      <c r="DA48" s="51">
        <f t="shared" si="42"/>
        <v>0</v>
      </c>
    </row>
    <row r="49" spans="2:105" x14ac:dyDescent="0.2">
      <c r="B49" s="10">
        <f t="shared" si="48"/>
        <v>1967</v>
      </c>
      <c r="C49" s="10">
        <f t="shared" si="43"/>
        <v>67</v>
      </c>
      <c r="D49" s="148">
        <f t="shared" si="49"/>
        <v>67</v>
      </c>
      <c r="E49" s="30">
        <v>71156</v>
      </c>
      <c r="F49" s="30">
        <v>60694</v>
      </c>
      <c r="G49" s="21">
        <v>80.099999999999994</v>
      </c>
      <c r="H49" s="34"/>
      <c r="I49" s="34"/>
      <c r="J49" s="10"/>
      <c r="K49" s="34"/>
      <c r="L49" s="10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10"/>
      <c r="X49" s="37"/>
      <c r="Y49" s="12">
        <v>1.03</v>
      </c>
      <c r="Z49" s="12"/>
      <c r="AA49" s="12"/>
      <c r="AB49" s="10"/>
      <c r="AC49" s="10"/>
      <c r="AD49" s="10"/>
      <c r="AE49" s="21"/>
      <c r="AF49" s="21">
        <v>24.368218075550342</v>
      </c>
      <c r="AK49" s="176">
        <f t="shared" si="3"/>
        <v>1967</v>
      </c>
      <c r="AL49" s="174">
        <f t="shared" si="4"/>
        <v>67</v>
      </c>
      <c r="AM49" s="174">
        <f t="shared" si="5"/>
        <v>67</v>
      </c>
      <c r="AN49" s="52">
        <f t="shared" si="6"/>
        <v>71156</v>
      </c>
      <c r="AO49" s="52">
        <f t="shared" si="7"/>
        <v>60694</v>
      </c>
      <c r="AP49" s="53">
        <f t="shared" si="8"/>
        <v>80.099999999999994</v>
      </c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>
        <f t="shared" si="9"/>
        <v>1.03</v>
      </c>
      <c r="BI49" s="44"/>
      <c r="BJ49" s="44"/>
      <c r="BK49" s="44"/>
      <c r="BL49" s="44"/>
      <c r="BM49" s="44"/>
      <c r="BN49" s="44"/>
      <c r="BO49" s="44">
        <f t="shared" si="1"/>
        <v>24.368218075550342</v>
      </c>
      <c r="BP49" s="44"/>
      <c r="BQ49" s="44"/>
      <c r="BU49" s="179">
        <f t="shared" si="10"/>
        <v>1967</v>
      </c>
      <c r="BV49" s="179">
        <f t="shared" si="11"/>
        <v>67</v>
      </c>
      <c r="BW49" s="179">
        <f t="shared" si="12"/>
        <v>67</v>
      </c>
      <c r="BX49" s="51">
        <f t="shared" si="13"/>
        <v>71156</v>
      </c>
      <c r="BY49" s="51">
        <f t="shared" si="14"/>
        <v>60694</v>
      </c>
      <c r="BZ49" s="51">
        <f t="shared" si="15"/>
        <v>80.099999999999994</v>
      </c>
      <c r="CA49" s="51">
        <f t="shared" si="16"/>
        <v>0</v>
      </c>
      <c r="CB49" s="51">
        <f t="shared" si="17"/>
        <v>0</v>
      </c>
      <c r="CC49" s="51">
        <f t="shared" si="18"/>
        <v>0</v>
      </c>
      <c r="CD49" s="51">
        <f t="shared" si="19"/>
        <v>0</v>
      </c>
      <c r="CE49" s="51">
        <f t="shared" si="20"/>
        <v>0</v>
      </c>
      <c r="CF49" s="51">
        <f t="shared" si="21"/>
        <v>0</v>
      </c>
      <c r="CG49" s="51">
        <f t="shared" si="22"/>
        <v>0</v>
      </c>
      <c r="CH49" s="51">
        <f t="shared" si="23"/>
        <v>0</v>
      </c>
      <c r="CI49" s="51">
        <f t="shared" si="24"/>
        <v>0</v>
      </c>
      <c r="CJ49" s="51">
        <f t="shared" si="25"/>
        <v>0</v>
      </c>
      <c r="CK49" s="51">
        <f t="shared" si="26"/>
        <v>0</v>
      </c>
      <c r="CL49" s="51">
        <f t="shared" si="27"/>
        <v>0</v>
      </c>
      <c r="CM49" s="51">
        <f t="shared" si="28"/>
        <v>0</v>
      </c>
      <c r="CN49" s="51">
        <f t="shared" si="29"/>
        <v>0</v>
      </c>
      <c r="CO49" s="51">
        <f t="shared" si="30"/>
        <v>0</v>
      </c>
      <c r="CP49" s="51">
        <f t="shared" si="31"/>
        <v>0</v>
      </c>
      <c r="CQ49" s="51">
        <f t="shared" si="32"/>
        <v>0</v>
      </c>
      <c r="CR49" s="51">
        <f t="shared" si="33"/>
        <v>1.03</v>
      </c>
      <c r="CS49" s="51">
        <f t="shared" si="34"/>
        <v>0</v>
      </c>
      <c r="CT49" s="51">
        <f t="shared" si="35"/>
        <v>0</v>
      </c>
      <c r="CU49" s="51">
        <f t="shared" si="36"/>
        <v>0</v>
      </c>
      <c r="CV49" s="51">
        <f t="shared" si="37"/>
        <v>0</v>
      </c>
      <c r="CW49" s="51">
        <f t="shared" si="38"/>
        <v>0</v>
      </c>
      <c r="CX49" s="51">
        <f t="shared" si="39"/>
        <v>0</v>
      </c>
      <c r="CY49" s="51">
        <f t="shared" si="40"/>
        <v>24.368218075550342</v>
      </c>
      <c r="CZ49" s="51">
        <f t="shared" si="41"/>
        <v>0</v>
      </c>
      <c r="DA49" s="51">
        <f t="shared" si="42"/>
        <v>0</v>
      </c>
    </row>
    <row r="50" spans="2:105" x14ac:dyDescent="0.2">
      <c r="B50" s="10">
        <f t="shared" si="48"/>
        <v>1968</v>
      </c>
      <c r="C50" s="10">
        <f t="shared" si="43"/>
        <v>68</v>
      </c>
      <c r="D50" s="148">
        <f t="shared" si="49"/>
        <v>68</v>
      </c>
      <c r="E50" s="30">
        <v>65126</v>
      </c>
      <c r="F50" s="30">
        <v>55980</v>
      </c>
      <c r="G50" s="21">
        <v>79.5</v>
      </c>
      <c r="H50" s="34"/>
      <c r="I50" s="34"/>
      <c r="J50" s="10"/>
      <c r="K50" s="34"/>
      <c r="L50" s="10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10"/>
      <c r="X50" s="37"/>
      <c r="Y50" s="12">
        <v>1.08</v>
      </c>
      <c r="Z50" s="12"/>
      <c r="AA50" s="12"/>
      <c r="AB50" s="10"/>
      <c r="AC50" s="10"/>
      <c r="AD50" s="10"/>
      <c r="AE50" s="21"/>
      <c r="AF50" s="21">
        <v>25.417395261934992</v>
      </c>
      <c r="AK50" s="176">
        <f t="shared" si="3"/>
        <v>1968</v>
      </c>
      <c r="AL50" s="174">
        <f t="shared" si="4"/>
        <v>68</v>
      </c>
      <c r="AM50" s="174">
        <f t="shared" si="5"/>
        <v>68</v>
      </c>
      <c r="AN50" s="52">
        <f t="shared" si="6"/>
        <v>65126</v>
      </c>
      <c r="AO50" s="52">
        <f t="shared" si="7"/>
        <v>55980</v>
      </c>
      <c r="AP50" s="53">
        <f t="shared" si="8"/>
        <v>79.5</v>
      </c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>
        <f t="shared" si="9"/>
        <v>1.08</v>
      </c>
      <c r="BI50" s="44"/>
      <c r="BJ50" s="44"/>
      <c r="BK50" s="44"/>
      <c r="BL50" s="44"/>
      <c r="BM50" s="44"/>
      <c r="BN50" s="44"/>
      <c r="BO50" s="44">
        <f t="shared" si="1"/>
        <v>25.417395261934992</v>
      </c>
      <c r="BP50" s="44"/>
      <c r="BQ50" s="44"/>
      <c r="BU50" s="179">
        <f t="shared" si="10"/>
        <v>1968</v>
      </c>
      <c r="BV50" s="179">
        <f t="shared" si="11"/>
        <v>68</v>
      </c>
      <c r="BW50" s="179">
        <f t="shared" si="12"/>
        <v>68</v>
      </c>
      <c r="BX50" s="51">
        <f t="shared" si="13"/>
        <v>65126</v>
      </c>
      <c r="BY50" s="51">
        <f t="shared" si="14"/>
        <v>55980</v>
      </c>
      <c r="BZ50" s="51">
        <f t="shared" si="15"/>
        <v>79.5</v>
      </c>
      <c r="CA50" s="51">
        <f t="shared" si="16"/>
        <v>0</v>
      </c>
      <c r="CB50" s="51">
        <f t="shared" si="17"/>
        <v>0</v>
      </c>
      <c r="CC50" s="51">
        <f t="shared" si="18"/>
        <v>0</v>
      </c>
      <c r="CD50" s="51">
        <f t="shared" si="19"/>
        <v>0</v>
      </c>
      <c r="CE50" s="51">
        <f t="shared" si="20"/>
        <v>0</v>
      </c>
      <c r="CF50" s="51">
        <f t="shared" si="21"/>
        <v>0</v>
      </c>
      <c r="CG50" s="51">
        <f t="shared" si="22"/>
        <v>0</v>
      </c>
      <c r="CH50" s="51">
        <f t="shared" si="23"/>
        <v>0</v>
      </c>
      <c r="CI50" s="51">
        <f t="shared" si="24"/>
        <v>0</v>
      </c>
      <c r="CJ50" s="51">
        <f t="shared" si="25"/>
        <v>0</v>
      </c>
      <c r="CK50" s="51">
        <f t="shared" si="26"/>
        <v>0</v>
      </c>
      <c r="CL50" s="51">
        <f t="shared" si="27"/>
        <v>0</v>
      </c>
      <c r="CM50" s="51">
        <f t="shared" si="28"/>
        <v>0</v>
      </c>
      <c r="CN50" s="51">
        <f t="shared" si="29"/>
        <v>0</v>
      </c>
      <c r="CO50" s="51">
        <f t="shared" si="30"/>
        <v>0</v>
      </c>
      <c r="CP50" s="51">
        <f t="shared" si="31"/>
        <v>0</v>
      </c>
      <c r="CQ50" s="51">
        <f t="shared" si="32"/>
        <v>0</v>
      </c>
      <c r="CR50" s="51">
        <f t="shared" si="33"/>
        <v>1.08</v>
      </c>
      <c r="CS50" s="51">
        <f t="shared" si="34"/>
        <v>0</v>
      </c>
      <c r="CT50" s="51">
        <f t="shared" si="35"/>
        <v>0</v>
      </c>
      <c r="CU50" s="51">
        <f t="shared" si="36"/>
        <v>0</v>
      </c>
      <c r="CV50" s="51">
        <f t="shared" si="37"/>
        <v>0</v>
      </c>
      <c r="CW50" s="51">
        <f t="shared" si="38"/>
        <v>0</v>
      </c>
      <c r="CX50" s="51">
        <f t="shared" si="39"/>
        <v>0</v>
      </c>
      <c r="CY50" s="51">
        <f t="shared" si="40"/>
        <v>25.417395261934992</v>
      </c>
      <c r="CZ50" s="51">
        <f t="shared" si="41"/>
        <v>0</v>
      </c>
      <c r="DA50" s="51">
        <f t="shared" si="42"/>
        <v>0</v>
      </c>
    </row>
    <row r="51" spans="2:105" x14ac:dyDescent="0.2">
      <c r="B51" s="10">
        <f t="shared" si="48"/>
        <v>1969</v>
      </c>
      <c r="C51" s="10">
        <f t="shared" si="43"/>
        <v>69</v>
      </c>
      <c r="D51" s="148">
        <f t="shared" si="49"/>
        <v>69</v>
      </c>
      <c r="E51" s="30">
        <v>64264</v>
      </c>
      <c r="F51" s="30">
        <v>54574</v>
      </c>
      <c r="G51" s="21">
        <v>85.9</v>
      </c>
      <c r="H51" s="34"/>
      <c r="I51" s="34"/>
      <c r="J51" s="10"/>
      <c r="K51" s="34"/>
      <c r="L51" s="10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10"/>
      <c r="X51" s="37"/>
      <c r="Y51" s="12">
        <v>1.1599999999999999</v>
      </c>
      <c r="Z51" s="12"/>
      <c r="AA51" s="12"/>
      <c r="AB51" s="10"/>
      <c r="AC51" s="10"/>
      <c r="AD51" s="10"/>
      <c r="AE51" s="21"/>
      <c r="AF51" s="21">
        <v>26.646226076125235</v>
      </c>
      <c r="AK51" s="176">
        <f t="shared" si="3"/>
        <v>1969</v>
      </c>
      <c r="AL51" s="174">
        <f t="shared" si="4"/>
        <v>69</v>
      </c>
      <c r="AM51" s="174">
        <f t="shared" si="5"/>
        <v>69</v>
      </c>
      <c r="AN51" s="52">
        <f t="shared" si="6"/>
        <v>64264</v>
      </c>
      <c r="AO51" s="52">
        <f t="shared" si="7"/>
        <v>54574</v>
      </c>
      <c r="AP51" s="53">
        <f t="shared" si="8"/>
        <v>85.9</v>
      </c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>
        <f t="shared" si="9"/>
        <v>1.1599999999999999</v>
      </c>
      <c r="BI51" s="44"/>
      <c r="BJ51" s="44"/>
      <c r="BK51" s="44"/>
      <c r="BL51" s="44"/>
      <c r="BM51" s="44"/>
      <c r="BN51" s="44"/>
      <c r="BO51" s="44">
        <f t="shared" si="1"/>
        <v>26.646226076125235</v>
      </c>
      <c r="BP51" s="44"/>
      <c r="BQ51" s="44"/>
      <c r="BU51" s="179">
        <f t="shared" si="10"/>
        <v>1969</v>
      </c>
      <c r="BV51" s="179">
        <f t="shared" si="11"/>
        <v>69</v>
      </c>
      <c r="BW51" s="179">
        <f t="shared" si="12"/>
        <v>69</v>
      </c>
      <c r="BX51" s="51">
        <f t="shared" si="13"/>
        <v>64264</v>
      </c>
      <c r="BY51" s="51">
        <f t="shared" si="14"/>
        <v>54574</v>
      </c>
      <c r="BZ51" s="51">
        <f t="shared" si="15"/>
        <v>85.9</v>
      </c>
      <c r="CA51" s="51">
        <f t="shared" si="16"/>
        <v>0</v>
      </c>
      <c r="CB51" s="51">
        <f t="shared" si="17"/>
        <v>0</v>
      </c>
      <c r="CC51" s="51">
        <f t="shared" si="18"/>
        <v>0</v>
      </c>
      <c r="CD51" s="51">
        <f t="shared" si="19"/>
        <v>0</v>
      </c>
      <c r="CE51" s="51">
        <f t="shared" si="20"/>
        <v>0</v>
      </c>
      <c r="CF51" s="51">
        <f t="shared" si="21"/>
        <v>0</v>
      </c>
      <c r="CG51" s="51">
        <f t="shared" si="22"/>
        <v>0</v>
      </c>
      <c r="CH51" s="51">
        <f t="shared" si="23"/>
        <v>0</v>
      </c>
      <c r="CI51" s="51">
        <f t="shared" si="24"/>
        <v>0</v>
      </c>
      <c r="CJ51" s="51">
        <f t="shared" si="25"/>
        <v>0</v>
      </c>
      <c r="CK51" s="51">
        <f t="shared" si="26"/>
        <v>0</v>
      </c>
      <c r="CL51" s="51">
        <f t="shared" si="27"/>
        <v>0</v>
      </c>
      <c r="CM51" s="51">
        <f t="shared" si="28"/>
        <v>0</v>
      </c>
      <c r="CN51" s="51">
        <f t="shared" si="29"/>
        <v>0</v>
      </c>
      <c r="CO51" s="51">
        <f t="shared" si="30"/>
        <v>0</v>
      </c>
      <c r="CP51" s="51">
        <f t="shared" si="31"/>
        <v>0</v>
      </c>
      <c r="CQ51" s="51">
        <f t="shared" si="32"/>
        <v>0</v>
      </c>
      <c r="CR51" s="51">
        <f t="shared" si="33"/>
        <v>1.1599999999999999</v>
      </c>
      <c r="CS51" s="51">
        <f t="shared" si="34"/>
        <v>0</v>
      </c>
      <c r="CT51" s="51">
        <f t="shared" si="35"/>
        <v>0</v>
      </c>
      <c r="CU51" s="51">
        <f t="shared" si="36"/>
        <v>0</v>
      </c>
      <c r="CV51" s="51">
        <f t="shared" si="37"/>
        <v>0</v>
      </c>
      <c r="CW51" s="51">
        <f t="shared" si="38"/>
        <v>0</v>
      </c>
      <c r="CX51" s="51">
        <f t="shared" si="39"/>
        <v>0</v>
      </c>
      <c r="CY51" s="51">
        <f t="shared" si="40"/>
        <v>26.646226076125235</v>
      </c>
      <c r="CZ51" s="51">
        <f t="shared" si="41"/>
        <v>0</v>
      </c>
      <c r="DA51" s="51">
        <f t="shared" si="42"/>
        <v>0</v>
      </c>
    </row>
    <row r="52" spans="2:105" x14ac:dyDescent="0.2">
      <c r="B52" s="10">
        <f t="shared" si="48"/>
        <v>1970</v>
      </c>
      <c r="C52" s="10">
        <f t="shared" si="43"/>
        <v>70</v>
      </c>
      <c r="D52" s="148">
        <f t="shared" si="49"/>
        <v>70</v>
      </c>
      <c r="E52" s="30">
        <v>66863</v>
      </c>
      <c r="F52" s="30">
        <v>57358</v>
      </c>
      <c r="G52" s="21">
        <v>72.400000000000006</v>
      </c>
      <c r="H52" s="34"/>
      <c r="I52" s="34"/>
      <c r="J52" s="10"/>
      <c r="K52" s="34"/>
      <c r="L52" s="10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10"/>
      <c r="X52" s="37"/>
      <c r="Y52" s="12">
        <v>1.33</v>
      </c>
      <c r="Z52" s="12"/>
      <c r="AA52" s="12"/>
      <c r="AB52" s="10"/>
      <c r="AC52" s="10"/>
      <c r="AD52" s="10"/>
      <c r="AE52" s="21"/>
      <c r="AF52" s="21">
        <v>28.06668742664144</v>
      </c>
      <c r="AK52" s="176">
        <f t="shared" si="3"/>
        <v>1970</v>
      </c>
      <c r="AL52" s="174">
        <f t="shared" si="4"/>
        <v>70</v>
      </c>
      <c r="AM52" s="174">
        <f t="shared" si="5"/>
        <v>70</v>
      </c>
      <c r="AN52" s="52">
        <f t="shared" si="6"/>
        <v>66863</v>
      </c>
      <c r="AO52" s="52">
        <f t="shared" si="7"/>
        <v>57358</v>
      </c>
      <c r="AP52" s="53">
        <f t="shared" si="8"/>
        <v>72.400000000000006</v>
      </c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>
        <f t="shared" si="9"/>
        <v>1.33</v>
      </c>
      <c r="BI52" s="44"/>
      <c r="BJ52" s="44"/>
      <c r="BK52" s="44"/>
      <c r="BL52" s="44"/>
      <c r="BM52" s="44"/>
      <c r="BN52" s="44"/>
      <c r="BO52" s="44">
        <f t="shared" si="1"/>
        <v>28.06668742664144</v>
      </c>
      <c r="BP52" s="44"/>
      <c r="BQ52" s="44"/>
      <c r="BU52" s="179">
        <f t="shared" si="10"/>
        <v>1970</v>
      </c>
      <c r="BV52" s="179">
        <f t="shared" si="11"/>
        <v>70</v>
      </c>
      <c r="BW52" s="179">
        <f t="shared" si="12"/>
        <v>70</v>
      </c>
      <c r="BX52" s="51">
        <f t="shared" si="13"/>
        <v>66863</v>
      </c>
      <c r="BY52" s="51">
        <f t="shared" si="14"/>
        <v>57358</v>
      </c>
      <c r="BZ52" s="51">
        <f t="shared" si="15"/>
        <v>72.400000000000006</v>
      </c>
      <c r="CA52" s="51">
        <f t="shared" si="16"/>
        <v>0</v>
      </c>
      <c r="CB52" s="51">
        <f t="shared" si="17"/>
        <v>0</v>
      </c>
      <c r="CC52" s="51">
        <f t="shared" si="18"/>
        <v>0</v>
      </c>
      <c r="CD52" s="51">
        <f t="shared" si="19"/>
        <v>0</v>
      </c>
      <c r="CE52" s="51">
        <f t="shared" si="20"/>
        <v>0</v>
      </c>
      <c r="CF52" s="51">
        <f t="shared" si="21"/>
        <v>0</v>
      </c>
      <c r="CG52" s="51">
        <f t="shared" si="22"/>
        <v>0</v>
      </c>
      <c r="CH52" s="51">
        <f t="shared" si="23"/>
        <v>0</v>
      </c>
      <c r="CI52" s="51">
        <f t="shared" si="24"/>
        <v>0</v>
      </c>
      <c r="CJ52" s="51">
        <f t="shared" si="25"/>
        <v>0</v>
      </c>
      <c r="CK52" s="51">
        <f t="shared" si="26"/>
        <v>0</v>
      </c>
      <c r="CL52" s="51">
        <f t="shared" si="27"/>
        <v>0</v>
      </c>
      <c r="CM52" s="51">
        <f t="shared" si="28"/>
        <v>0</v>
      </c>
      <c r="CN52" s="51">
        <f t="shared" si="29"/>
        <v>0</v>
      </c>
      <c r="CO52" s="51">
        <f t="shared" si="30"/>
        <v>0</v>
      </c>
      <c r="CP52" s="51">
        <f t="shared" si="31"/>
        <v>0</v>
      </c>
      <c r="CQ52" s="51">
        <f t="shared" si="32"/>
        <v>0</v>
      </c>
      <c r="CR52" s="51">
        <f t="shared" si="33"/>
        <v>1.33</v>
      </c>
      <c r="CS52" s="51">
        <f t="shared" si="34"/>
        <v>0</v>
      </c>
      <c r="CT52" s="51">
        <f t="shared" si="35"/>
        <v>0</v>
      </c>
      <c r="CU52" s="51">
        <f t="shared" si="36"/>
        <v>0</v>
      </c>
      <c r="CV52" s="51">
        <f t="shared" si="37"/>
        <v>0</v>
      </c>
      <c r="CW52" s="51">
        <f t="shared" si="38"/>
        <v>0</v>
      </c>
      <c r="CX52" s="51">
        <f t="shared" si="39"/>
        <v>0</v>
      </c>
      <c r="CY52" s="51">
        <f t="shared" si="40"/>
        <v>28.06668742664144</v>
      </c>
      <c r="CZ52" s="51">
        <f t="shared" si="41"/>
        <v>0</v>
      </c>
      <c r="DA52" s="51">
        <f t="shared" si="42"/>
        <v>0</v>
      </c>
    </row>
    <row r="53" spans="2:105" x14ac:dyDescent="0.2">
      <c r="B53" s="10">
        <f t="shared" si="48"/>
        <v>1971</v>
      </c>
      <c r="C53" s="10">
        <f t="shared" si="43"/>
        <v>71</v>
      </c>
      <c r="D53" s="148">
        <f>+D52+1</f>
        <v>71</v>
      </c>
      <c r="E53" s="30">
        <v>74179</v>
      </c>
      <c r="F53" s="30">
        <v>64123</v>
      </c>
      <c r="G53" s="21">
        <v>88.1</v>
      </c>
      <c r="H53" s="34"/>
      <c r="I53" s="34"/>
      <c r="J53" s="10"/>
      <c r="K53" s="34"/>
      <c r="L53" s="10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10"/>
      <c r="X53" s="37"/>
      <c r="Y53" s="12">
        <v>1.08</v>
      </c>
      <c r="Z53" s="12"/>
      <c r="AA53" s="12"/>
      <c r="AB53" s="10"/>
      <c r="AC53" s="10"/>
      <c r="AD53" s="10"/>
      <c r="AE53" s="21"/>
      <c r="AF53" s="21">
        <v>29.537451792943209</v>
      </c>
      <c r="AK53" s="176">
        <f t="shared" si="3"/>
        <v>1971</v>
      </c>
      <c r="AL53" s="174">
        <f t="shared" si="4"/>
        <v>71</v>
      </c>
      <c r="AM53" s="174">
        <f t="shared" si="5"/>
        <v>71</v>
      </c>
      <c r="AN53" s="52">
        <f t="shared" si="6"/>
        <v>74179</v>
      </c>
      <c r="AO53" s="52">
        <f t="shared" si="7"/>
        <v>64123</v>
      </c>
      <c r="AP53" s="53">
        <f t="shared" si="8"/>
        <v>88.1</v>
      </c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>
        <f t="shared" si="9"/>
        <v>1.08</v>
      </c>
      <c r="BI53" s="44"/>
      <c r="BJ53" s="44"/>
      <c r="BK53" s="44"/>
      <c r="BL53" s="44"/>
      <c r="BM53" s="44"/>
      <c r="BN53" s="44"/>
      <c r="BO53" s="44">
        <f t="shared" si="1"/>
        <v>29.537451792943209</v>
      </c>
      <c r="BP53" s="44"/>
      <c r="BQ53" s="44"/>
      <c r="BU53" s="179">
        <f t="shared" si="10"/>
        <v>1971</v>
      </c>
      <c r="BV53" s="179">
        <f t="shared" si="11"/>
        <v>71</v>
      </c>
      <c r="BW53" s="179">
        <f t="shared" si="12"/>
        <v>71</v>
      </c>
      <c r="BX53" s="51">
        <f t="shared" si="13"/>
        <v>74179</v>
      </c>
      <c r="BY53" s="51">
        <f t="shared" si="14"/>
        <v>64123</v>
      </c>
      <c r="BZ53" s="51">
        <f t="shared" si="15"/>
        <v>88.1</v>
      </c>
      <c r="CA53" s="51">
        <f t="shared" si="16"/>
        <v>0</v>
      </c>
      <c r="CB53" s="51">
        <f t="shared" si="17"/>
        <v>0</v>
      </c>
      <c r="CC53" s="51">
        <f t="shared" si="18"/>
        <v>0</v>
      </c>
      <c r="CD53" s="51">
        <f t="shared" si="19"/>
        <v>0</v>
      </c>
      <c r="CE53" s="51">
        <f t="shared" si="20"/>
        <v>0</v>
      </c>
      <c r="CF53" s="51">
        <f t="shared" si="21"/>
        <v>0</v>
      </c>
      <c r="CG53" s="51">
        <f t="shared" si="22"/>
        <v>0</v>
      </c>
      <c r="CH53" s="51">
        <f t="shared" si="23"/>
        <v>0</v>
      </c>
      <c r="CI53" s="51">
        <f t="shared" si="24"/>
        <v>0</v>
      </c>
      <c r="CJ53" s="51">
        <f t="shared" si="25"/>
        <v>0</v>
      </c>
      <c r="CK53" s="51">
        <f t="shared" si="26"/>
        <v>0</v>
      </c>
      <c r="CL53" s="51">
        <f t="shared" si="27"/>
        <v>0</v>
      </c>
      <c r="CM53" s="51">
        <f t="shared" si="28"/>
        <v>0</v>
      </c>
      <c r="CN53" s="51">
        <f t="shared" si="29"/>
        <v>0</v>
      </c>
      <c r="CO53" s="51">
        <f t="shared" si="30"/>
        <v>0</v>
      </c>
      <c r="CP53" s="51">
        <f t="shared" si="31"/>
        <v>0</v>
      </c>
      <c r="CQ53" s="51">
        <f t="shared" si="32"/>
        <v>0</v>
      </c>
      <c r="CR53" s="51">
        <f t="shared" si="33"/>
        <v>1.08</v>
      </c>
      <c r="CS53" s="51">
        <f t="shared" si="34"/>
        <v>0</v>
      </c>
      <c r="CT53" s="51">
        <f t="shared" si="35"/>
        <v>0</v>
      </c>
      <c r="CU53" s="51">
        <f t="shared" si="36"/>
        <v>0</v>
      </c>
      <c r="CV53" s="51">
        <f t="shared" si="37"/>
        <v>0</v>
      </c>
      <c r="CW53" s="51">
        <f t="shared" si="38"/>
        <v>0</v>
      </c>
      <c r="CX53" s="51">
        <f t="shared" si="39"/>
        <v>0</v>
      </c>
      <c r="CY53" s="51">
        <f t="shared" si="40"/>
        <v>29.537451792943209</v>
      </c>
      <c r="CZ53" s="51">
        <f t="shared" si="41"/>
        <v>0</v>
      </c>
      <c r="DA53" s="51">
        <f t="shared" si="42"/>
        <v>0</v>
      </c>
    </row>
    <row r="54" spans="2:105" x14ac:dyDescent="0.2">
      <c r="B54" s="10">
        <f t="shared" si="48"/>
        <v>1972</v>
      </c>
      <c r="C54" s="10">
        <f t="shared" si="43"/>
        <v>72</v>
      </c>
      <c r="D54" s="148">
        <f>+D53+1</f>
        <v>72</v>
      </c>
      <c r="E54" s="30">
        <v>67126</v>
      </c>
      <c r="F54" s="30">
        <v>57513</v>
      </c>
      <c r="G54" s="21">
        <v>97</v>
      </c>
      <c r="H54" s="34"/>
      <c r="I54" s="34"/>
      <c r="J54" s="10"/>
      <c r="K54" s="34"/>
      <c r="L54" s="10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10"/>
      <c r="X54" s="37"/>
      <c r="Y54" s="12">
        <v>1.57</v>
      </c>
      <c r="Z54" s="12"/>
      <c r="AA54" s="12"/>
      <c r="AB54" s="10"/>
      <c r="AC54" s="10"/>
      <c r="AD54" s="10"/>
      <c r="AE54" s="21"/>
      <c r="AF54" s="21">
        <v>30.830957913143461</v>
      </c>
      <c r="AK54" s="176">
        <f t="shared" si="3"/>
        <v>1972</v>
      </c>
      <c r="AL54" s="174">
        <f t="shared" si="4"/>
        <v>72</v>
      </c>
      <c r="AM54" s="174">
        <f t="shared" si="5"/>
        <v>72</v>
      </c>
      <c r="AN54" s="52">
        <f t="shared" si="6"/>
        <v>67126</v>
      </c>
      <c r="AO54" s="52">
        <f t="shared" si="7"/>
        <v>57513</v>
      </c>
      <c r="AP54" s="53">
        <f t="shared" si="8"/>
        <v>97</v>
      </c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>
        <f t="shared" si="9"/>
        <v>1.57</v>
      </c>
      <c r="BI54" s="44"/>
      <c r="BJ54" s="44"/>
      <c r="BK54" s="44"/>
      <c r="BL54" s="44"/>
      <c r="BM54" s="44"/>
      <c r="BN54" s="44"/>
      <c r="BO54" s="44">
        <f t="shared" si="1"/>
        <v>30.830957913143461</v>
      </c>
      <c r="BP54" s="44"/>
      <c r="BQ54" s="44"/>
      <c r="BU54" s="179">
        <f t="shared" si="10"/>
        <v>1972</v>
      </c>
      <c r="BV54" s="179">
        <f t="shared" si="11"/>
        <v>72</v>
      </c>
      <c r="BW54" s="179">
        <f t="shared" si="12"/>
        <v>72</v>
      </c>
      <c r="BX54" s="51">
        <f t="shared" si="13"/>
        <v>67126</v>
      </c>
      <c r="BY54" s="51">
        <f t="shared" si="14"/>
        <v>57513</v>
      </c>
      <c r="BZ54" s="51">
        <f t="shared" si="15"/>
        <v>97</v>
      </c>
      <c r="CA54" s="51">
        <f t="shared" si="16"/>
        <v>0</v>
      </c>
      <c r="CB54" s="51">
        <f t="shared" si="17"/>
        <v>0</v>
      </c>
      <c r="CC54" s="51">
        <f t="shared" si="18"/>
        <v>0</v>
      </c>
      <c r="CD54" s="51">
        <f t="shared" si="19"/>
        <v>0</v>
      </c>
      <c r="CE54" s="51">
        <f t="shared" si="20"/>
        <v>0</v>
      </c>
      <c r="CF54" s="51">
        <f t="shared" si="21"/>
        <v>0</v>
      </c>
      <c r="CG54" s="51">
        <f t="shared" si="22"/>
        <v>0</v>
      </c>
      <c r="CH54" s="51">
        <f t="shared" si="23"/>
        <v>0</v>
      </c>
      <c r="CI54" s="51">
        <f t="shared" si="24"/>
        <v>0</v>
      </c>
      <c r="CJ54" s="51">
        <f t="shared" si="25"/>
        <v>0</v>
      </c>
      <c r="CK54" s="51">
        <f t="shared" si="26"/>
        <v>0</v>
      </c>
      <c r="CL54" s="51">
        <f t="shared" si="27"/>
        <v>0</v>
      </c>
      <c r="CM54" s="51">
        <f t="shared" si="28"/>
        <v>0</v>
      </c>
      <c r="CN54" s="51">
        <f t="shared" si="29"/>
        <v>0</v>
      </c>
      <c r="CO54" s="51">
        <f t="shared" si="30"/>
        <v>0</v>
      </c>
      <c r="CP54" s="51">
        <f t="shared" si="31"/>
        <v>0</v>
      </c>
      <c r="CQ54" s="51">
        <f t="shared" si="32"/>
        <v>0</v>
      </c>
      <c r="CR54" s="51">
        <f t="shared" si="33"/>
        <v>1.57</v>
      </c>
      <c r="CS54" s="51">
        <f t="shared" si="34"/>
        <v>0</v>
      </c>
      <c r="CT54" s="51">
        <f t="shared" si="35"/>
        <v>0</v>
      </c>
      <c r="CU54" s="51">
        <f t="shared" si="36"/>
        <v>0</v>
      </c>
      <c r="CV54" s="51">
        <f t="shared" si="37"/>
        <v>0</v>
      </c>
      <c r="CW54" s="51">
        <f t="shared" si="38"/>
        <v>0</v>
      </c>
      <c r="CX54" s="51">
        <f t="shared" si="39"/>
        <v>0</v>
      </c>
      <c r="CY54" s="51">
        <f t="shared" si="40"/>
        <v>30.830957913143461</v>
      </c>
      <c r="CZ54" s="51">
        <f t="shared" si="41"/>
        <v>0</v>
      </c>
      <c r="DA54" s="51">
        <f t="shared" si="42"/>
        <v>0</v>
      </c>
    </row>
    <row r="55" spans="2:105" x14ac:dyDescent="0.2">
      <c r="B55" s="10">
        <f t="shared" si="48"/>
        <v>1973</v>
      </c>
      <c r="C55" s="10">
        <f t="shared" si="43"/>
        <v>73</v>
      </c>
      <c r="D55" s="148">
        <v>73</v>
      </c>
      <c r="E55" s="30">
        <v>72253</v>
      </c>
      <c r="F55" s="30">
        <v>62143</v>
      </c>
      <c r="G55" s="29">
        <f>'Annual Raw Data'!$C$10</f>
        <v>91.320450885668279</v>
      </c>
      <c r="H55" s="35">
        <f>'Annual Raw Data'!$C$12</f>
        <v>5671</v>
      </c>
      <c r="I55" s="35">
        <f>'Annual Raw Data'!$C$13</f>
        <v>708</v>
      </c>
      <c r="J55" s="1">
        <f>'Annual Raw Data'!$C$14</f>
        <v>1</v>
      </c>
      <c r="K55" s="35">
        <f>'Annual Raw Data'!$C$15</f>
        <v>6380</v>
      </c>
      <c r="L55" s="1">
        <f>'Annual Raw Data'!$C$19</f>
        <v>18</v>
      </c>
      <c r="M55" s="35">
        <f>'Annual Raw Data'!$C$21</f>
        <v>454</v>
      </c>
      <c r="N55" s="35"/>
      <c r="O55" s="35">
        <f>'Annual Raw Data'!$C$25</f>
        <v>4181</v>
      </c>
      <c r="P55" s="35">
        <f>'Annual Raw Data'!$C$26</f>
        <v>4653</v>
      </c>
      <c r="Q55" s="35">
        <f>'Annual Raw Data'!$C$29</f>
        <v>1243</v>
      </c>
      <c r="R55" s="35">
        <f>'Annual Raw Data'!$C$31</f>
        <v>5896</v>
      </c>
      <c r="S55" s="35">
        <f>'Annual Raw Data'!$C$34</f>
        <v>484</v>
      </c>
      <c r="T55" s="35">
        <f>'Annual Raw Data'!$C$36</f>
        <v>473</v>
      </c>
      <c r="U55" s="35">
        <f>'Annual Raw Data'!$C$37</f>
        <v>0</v>
      </c>
      <c r="V55" s="35">
        <f>'Annual Raw Data'!$C$38</f>
        <v>4</v>
      </c>
      <c r="W55" s="1">
        <f>'Annual Raw Data'!$C$39</f>
        <v>7</v>
      </c>
      <c r="X55" s="38">
        <f>'Annual Raw Data'!$C$41</f>
        <v>8.2089552238805971E-2</v>
      </c>
      <c r="Y55" s="2">
        <f>'Annual Raw Data'!$C$43</f>
        <v>2.5499999999999998</v>
      </c>
      <c r="Z55" s="2">
        <v>5.68</v>
      </c>
      <c r="AA55" s="255">
        <f>Z55/Y55</f>
        <v>2.2274509803921569</v>
      </c>
      <c r="AB55" s="2">
        <f>'Annual Raw Data'!$C$44</f>
        <v>1.64</v>
      </c>
      <c r="AC55" s="2">
        <f>'Annual Raw Data'!$C$45</f>
        <v>1.05</v>
      </c>
      <c r="AD55" s="25">
        <f>'Annual Raw Data'!$C$46</f>
        <v>2.4285714285714284</v>
      </c>
      <c r="AE55" s="21"/>
      <c r="AF55" s="21">
        <v>32.589168083934176</v>
      </c>
      <c r="AG55" s="45">
        <f>M55/H55</f>
        <v>8.0056427437841651E-2</v>
      </c>
      <c r="AH55" s="26">
        <f>O55/H55</f>
        <v>0.73725974254981486</v>
      </c>
      <c r="AI55" s="26"/>
      <c r="AK55" s="176">
        <f t="shared" si="3"/>
        <v>1973</v>
      </c>
      <c r="AL55" s="174">
        <f t="shared" si="4"/>
        <v>73</v>
      </c>
      <c r="AM55" s="174">
        <f t="shared" si="5"/>
        <v>73</v>
      </c>
      <c r="AN55" s="52">
        <f t="shared" si="6"/>
        <v>72253</v>
      </c>
      <c r="AO55" s="52">
        <f t="shared" si="7"/>
        <v>62143</v>
      </c>
      <c r="AP55" s="53">
        <f t="shared" si="8"/>
        <v>91.320450885668279</v>
      </c>
      <c r="AQ55" s="52">
        <f t="shared" ref="AQ55:AQ74" si="50">H55</f>
        <v>5671</v>
      </c>
      <c r="AR55" s="52">
        <f t="shared" ref="AR55:AR74" si="51">I55</f>
        <v>708</v>
      </c>
      <c r="AS55" s="44">
        <f t="shared" ref="AS55:AS74" si="52">J55</f>
        <v>1</v>
      </c>
      <c r="AT55" s="52">
        <f t="shared" ref="AT55:AT74" si="53">K55</f>
        <v>6380</v>
      </c>
      <c r="AU55" s="44">
        <f t="shared" ref="AU55:AU74" si="54">L55</f>
        <v>18</v>
      </c>
      <c r="AV55" s="52">
        <f t="shared" ref="AV55:AV74" si="55">M55</f>
        <v>454</v>
      </c>
      <c r="AW55" s="52">
        <f t="shared" ref="AW55:AW74" si="56">N55</f>
        <v>0</v>
      </c>
      <c r="AX55" s="52">
        <f t="shared" ref="AX55:AX74" si="57">O55</f>
        <v>4181</v>
      </c>
      <c r="AY55" s="52">
        <f t="shared" ref="AY55:AY74" si="58">P55</f>
        <v>4653</v>
      </c>
      <c r="AZ55" s="52">
        <f t="shared" ref="AZ55:AZ74" si="59">Q55</f>
        <v>1243</v>
      </c>
      <c r="BA55" s="52">
        <f t="shared" ref="BA55:BA74" si="60">R55</f>
        <v>5896</v>
      </c>
      <c r="BB55" s="52">
        <f t="shared" ref="BB55:BB74" si="61">S55</f>
        <v>484</v>
      </c>
      <c r="BC55" s="52">
        <f t="shared" ref="BC55:BC74" si="62">T55</f>
        <v>473</v>
      </c>
      <c r="BD55" s="44">
        <f t="shared" ref="BD55:BD74" si="63">U55</f>
        <v>0</v>
      </c>
      <c r="BE55" s="44">
        <f t="shared" ref="BE55:BE74" si="64">V55</f>
        <v>4</v>
      </c>
      <c r="BF55" s="44">
        <f t="shared" ref="BF55:BF74" si="65">W55</f>
        <v>7</v>
      </c>
      <c r="BG55" s="44">
        <f t="shared" ref="BG55:BG74" si="66">X55</f>
        <v>8.2089552238805971E-2</v>
      </c>
      <c r="BH55" s="44">
        <f t="shared" si="9"/>
        <v>2.5499999999999998</v>
      </c>
      <c r="BI55" s="44">
        <f t="shared" ref="BI55:BI73" si="67">Z55</f>
        <v>5.68</v>
      </c>
      <c r="BJ55" s="44">
        <f t="shared" ref="BJ55:BJ73" si="68">AA55</f>
        <v>2.2274509803921569</v>
      </c>
      <c r="BK55" s="44">
        <f t="shared" ref="BK55:BK73" si="69">AB55</f>
        <v>1.64</v>
      </c>
      <c r="BL55" s="44">
        <f t="shared" ref="BL55:BL73" si="70">AC55</f>
        <v>1.05</v>
      </c>
      <c r="BM55" s="44">
        <f t="shared" ref="BM55:BM73" si="71">AD55</f>
        <v>2.4285714285714284</v>
      </c>
      <c r="BN55" s="44">
        <f t="shared" ref="BN55:BN73" si="72">AE55</f>
        <v>0</v>
      </c>
      <c r="BO55" s="44">
        <f t="shared" si="1"/>
        <v>32.589168083934176</v>
      </c>
      <c r="BP55" s="44">
        <f t="shared" ref="BP55:BP73" si="73">AG55</f>
        <v>8.0056427437841651E-2</v>
      </c>
      <c r="BQ55" s="44">
        <f t="shared" ref="BQ55:BQ73" si="74">AH55</f>
        <v>0.73725974254981486</v>
      </c>
      <c r="BU55" s="179">
        <f t="shared" si="10"/>
        <v>1973</v>
      </c>
      <c r="BV55" s="179">
        <f t="shared" si="11"/>
        <v>73</v>
      </c>
      <c r="BW55" s="179">
        <f t="shared" si="12"/>
        <v>73</v>
      </c>
      <c r="BX55" s="51">
        <f t="shared" si="13"/>
        <v>72253</v>
      </c>
      <c r="BY55" s="51">
        <f t="shared" si="14"/>
        <v>62143</v>
      </c>
      <c r="BZ55" s="51">
        <f t="shared" si="15"/>
        <v>91.320450885668279</v>
      </c>
      <c r="CA55" s="51">
        <f t="shared" si="16"/>
        <v>5671</v>
      </c>
      <c r="CB55" s="51">
        <f t="shared" si="17"/>
        <v>708</v>
      </c>
      <c r="CC55" s="51">
        <f t="shared" si="18"/>
        <v>1</v>
      </c>
      <c r="CD55" s="51">
        <f t="shared" si="19"/>
        <v>6380</v>
      </c>
      <c r="CE55" s="51">
        <f t="shared" si="20"/>
        <v>18</v>
      </c>
      <c r="CF55" s="51">
        <f t="shared" si="21"/>
        <v>454</v>
      </c>
      <c r="CG55" s="51">
        <f t="shared" si="22"/>
        <v>0</v>
      </c>
      <c r="CH55" s="51">
        <f t="shared" si="23"/>
        <v>4181</v>
      </c>
      <c r="CI55" s="51">
        <f t="shared" si="24"/>
        <v>4653</v>
      </c>
      <c r="CJ55" s="51">
        <f t="shared" si="25"/>
        <v>1243</v>
      </c>
      <c r="CK55" s="51">
        <f t="shared" si="26"/>
        <v>5896</v>
      </c>
      <c r="CL55" s="51">
        <f t="shared" si="27"/>
        <v>484</v>
      </c>
      <c r="CM55" s="51">
        <f t="shared" si="28"/>
        <v>473</v>
      </c>
      <c r="CN55" s="51">
        <f t="shared" si="29"/>
        <v>0</v>
      </c>
      <c r="CO55" s="51">
        <f t="shared" si="30"/>
        <v>4</v>
      </c>
      <c r="CP55" s="51">
        <f t="shared" si="31"/>
        <v>7</v>
      </c>
      <c r="CQ55" s="51">
        <f t="shared" si="32"/>
        <v>8.2089552238805971E-2</v>
      </c>
      <c r="CR55" s="51">
        <f t="shared" si="33"/>
        <v>2.5499999999999998</v>
      </c>
      <c r="CS55" s="51">
        <f t="shared" si="34"/>
        <v>5.68</v>
      </c>
      <c r="CT55" s="51">
        <f t="shared" si="35"/>
        <v>2.2274509803921569</v>
      </c>
      <c r="CU55" s="51">
        <f t="shared" si="36"/>
        <v>1.64</v>
      </c>
      <c r="CV55" s="51">
        <f t="shared" si="37"/>
        <v>1.05</v>
      </c>
      <c r="CW55" s="51">
        <f t="shared" si="38"/>
        <v>2.4285714285714284</v>
      </c>
      <c r="CX55" s="51">
        <f t="shared" si="39"/>
        <v>0</v>
      </c>
      <c r="CY55" s="51">
        <f t="shared" si="40"/>
        <v>32.589168083934176</v>
      </c>
      <c r="CZ55" s="51">
        <f t="shared" si="41"/>
        <v>8.0056427437841651E-2</v>
      </c>
      <c r="DA55" s="51">
        <f t="shared" si="42"/>
        <v>0.73725974254981486</v>
      </c>
    </row>
    <row r="56" spans="2:105" x14ac:dyDescent="0.2">
      <c r="B56" s="10">
        <f t="shared" si="48"/>
        <v>1974</v>
      </c>
      <c r="C56" s="10">
        <f t="shared" si="43"/>
        <v>74</v>
      </c>
      <c r="D56" s="148">
        <v>74</v>
      </c>
      <c r="E56" s="30">
        <v>77935</v>
      </c>
      <c r="F56" s="30">
        <v>65405</v>
      </c>
      <c r="G56" s="21">
        <f>'Annual Raw Data'!$D$10</f>
        <v>71.880733944954116</v>
      </c>
      <c r="H56" s="30">
        <f>'Annual Raw Data'!$D$12</f>
        <v>4701</v>
      </c>
      <c r="I56" s="30">
        <f>'Annual Raw Data'!$D$13</f>
        <v>484</v>
      </c>
      <c r="J56">
        <f>'Annual Raw Data'!$D$14</f>
        <v>2</v>
      </c>
      <c r="K56" s="30">
        <f>'Annual Raw Data'!$D$15</f>
        <v>5187</v>
      </c>
      <c r="L56">
        <f>'Annual Raw Data'!$D$19</f>
        <v>19</v>
      </c>
      <c r="M56" s="30">
        <f>'Annual Raw Data'!$D$21</f>
        <v>478</v>
      </c>
      <c r="O56" s="30">
        <f>'Annual Raw Data'!$D$25</f>
        <v>3180</v>
      </c>
      <c r="P56" s="30">
        <f>'Annual Raw Data'!$D$26</f>
        <v>3677</v>
      </c>
      <c r="Q56" s="30">
        <f>'Annual Raw Data'!$D$29</f>
        <v>1149</v>
      </c>
      <c r="R56" s="30">
        <f>'Annual Raw Data'!$D$31</f>
        <v>4826</v>
      </c>
      <c r="S56" s="30">
        <f>'Annual Raw Data'!$D$34</f>
        <v>361</v>
      </c>
      <c r="T56" s="30">
        <f>'Annual Raw Data'!$D$36</f>
        <v>358</v>
      </c>
      <c r="U56" s="30">
        <f>'Annual Raw Data'!$D$37</f>
        <v>0</v>
      </c>
      <c r="V56" s="30">
        <f>'Annual Raw Data'!$D$38</f>
        <v>3</v>
      </c>
      <c r="W56">
        <f>'Annual Raw Data'!$D$39</f>
        <v>0</v>
      </c>
      <c r="X56" s="36">
        <f>'Annual Raw Data'!$D$41</f>
        <v>7.4803149606299218E-2</v>
      </c>
      <c r="Y56" s="12">
        <f>'Annual Raw Data'!$D$43</f>
        <v>3.02</v>
      </c>
      <c r="Z56" s="12">
        <v>6.64</v>
      </c>
      <c r="AA56" s="255">
        <f t="shared" ref="AA56:AA90" si="75">Z56/Y56</f>
        <v>2.1986754966887414</v>
      </c>
      <c r="AB56">
        <f>'Annual Raw Data'!$D$44</f>
        <v>1.38</v>
      </c>
      <c r="AC56">
        <f>'Annual Raw Data'!$D$45</f>
        <v>1.1000000000000001</v>
      </c>
      <c r="AD56" s="26">
        <f>'Annual Raw Data'!$D$46</f>
        <v>2.7454545454545451</v>
      </c>
      <c r="AE56" s="21"/>
      <c r="AF56" s="21">
        <v>35.415718494742137</v>
      </c>
      <c r="AG56" s="45">
        <f t="shared" ref="AG56:AG90" si="76">M56/H56</f>
        <v>0.10168049351201872</v>
      </c>
      <c r="AH56" s="26">
        <f t="shared" ref="AH56:AH90" si="77">O56/H56</f>
        <v>0.67645181876196558</v>
      </c>
      <c r="AI56" s="26"/>
      <c r="AK56" s="176">
        <f t="shared" si="3"/>
        <v>1974</v>
      </c>
      <c r="AL56" s="174">
        <f t="shared" si="4"/>
        <v>74</v>
      </c>
      <c r="AM56" s="174">
        <f t="shared" si="5"/>
        <v>74</v>
      </c>
      <c r="AN56" s="52">
        <f t="shared" si="6"/>
        <v>77935</v>
      </c>
      <c r="AO56" s="52">
        <f t="shared" si="7"/>
        <v>65405</v>
      </c>
      <c r="AP56" s="53">
        <f t="shared" si="8"/>
        <v>71.880733944954116</v>
      </c>
      <c r="AQ56" s="52">
        <f t="shared" si="50"/>
        <v>4701</v>
      </c>
      <c r="AR56" s="52">
        <f t="shared" si="51"/>
        <v>484</v>
      </c>
      <c r="AS56" s="44">
        <f t="shared" si="52"/>
        <v>2</v>
      </c>
      <c r="AT56" s="52">
        <f t="shared" si="53"/>
        <v>5187</v>
      </c>
      <c r="AU56" s="44">
        <f t="shared" si="54"/>
        <v>19</v>
      </c>
      <c r="AV56" s="52">
        <f t="shared" si="55"/>
        <v>478</v>
      </c>
      <c r="AW56" s="52">
        <f t="shared" si="56"/>
        <v>0</v>
      </c>
      <c r="AX56" s="52">
        <f t="shared" si="57"/>
        <v>3180</v>
      </c>
      <c r="AY56" s="52">
        <f t="shared" si="58"/>
        <v>3677</v>
      </c>
      <c r="AZ56" s="52">
        <f t="shared" si="59"/>
        <v>1149</v>
      </c>
      <c r="BA56" s="52">
        <f t="shared" si="60"/>
        <v>4826</v>
      </c>
      <c r="BB56" s="52">
        <f t="shared" si="61"/>
        <v>361</v>
      </c>
      <c r="BC56" s="52">
        <f t="shared" si="62"/>
        <v>358</v>
      </c>
      <c r="BD56" s="44">
        <f t="shared" si="63"/>
        <v>0</v>
      </c>
      <c r="BE56" s="44">
        <f t="shared" si="64"/>
        <v>3</v>
      </c>
      <c r="BF56" s="44">
        <f t="shared" si="65"/>
        <v>0</v>
      </c>
      <c r="BG56" s="44">
        <f t="shared" si="66"/>
        <v>7.4803149606299218E-2</v>
      </c>
      <c r="BH56" s="44">
        <f t="shared" si="9"/>
        <v>3.02</v>
      </c>
      <c r="BI56" s="44">
        <f t="shared" si="67"/>
        <v>6.64</v>
      </c>
      <c r="BJ56" s="44">
        <f t="shared" si="68"/>
        <v>2.1986754966887414</v>
      </c>
      <c r="BK56" s="44">
        <f t="shared" si="69"/>
        <v>1.38</v>
      </c>
      <c r="BL56" s="44">
        <f t="shared" si="70"/>
        <v>1.1000000000000001</v>
      </c>
      <c r="BM56" s="44">
        <f t="shared" si="71"/>
        <v>2.7454545454545451</v>
      </c>
      <c r="BN56" s="44">
        <f t="shared" si="72"/>
        <v>0</v>
      </c>
      <c r="BO56" s="44">
        <f t="shared" si="1"/>
        <v>35.415718494742137</v>
      </c>
      <c r="BP56" s="44">
        <f t="shared" si="73"/>
        <v>0.10168049351201872</v>
      </c>
      <c r="BQ56" s="44">
        <f t="shared" si="74"/>
        <v>0.67645181876196558</v>
      </c>
      <c r="BU56" s="179">
        <f t="shared" si="10"/>
        <v>1974</v>
      </c>
      <c r="BV56" s="179">
        <f t="shared" si="11"/>
        <v>74</v>
      </c>
      <c r="BW56" s="179">
        <f t="shared" si="12"/>
        <v>74</v>
      </c>
      <c r="BX56" s="51">
        <f t="shared" si="13"/>
        <v>77935</v>
      </c>
      <c r="BY56" s="51">
        <f t="shared" si="14"/>
        <v>65405</v>
      </c>
      <c r="BZ56" s="51">
        <f t="shared" si="15"/>
        <v>71.880733944954116</v>
      </c>
      <c r="CA56" s="51">
        <f t="shared" si="16"/>
        <v>4701</v>
      </c>
      <c r="CB56" s="51">
        <f t="shared" si="17"/>
        <v>484</v>
      </c>
      <c r="CC56" s="51">
        <f t="shared" si="18"/>
        <v>2</v>
      </c>
      <c r="CD56" s="51">
        <f t="shared" si="19"/>
        <v>5187</v>
      </c>
      <c r="CE56" s="51">
        <f t="shared" si="20"/>
        <v>19</v>
      </c>
      <c r="CF56" s="51">
        <f t="shared" si="21"/>
        <v>478</v>
      </c>
      <c r="CG56" s="51">
        <f t="shared" si="22"/>
        <v>0</v>
      </c>
      <c r="CH56" s="51">
        <f t="shared" si="23"/>
        <v>3180</v>
      </c>
      <c r="CI56" s="51">
        <f t="shared" si="24"/>
        <v>3677</v>
      </c>
      <c r="CJ56" s="51">
        <f t="shared" si="25"/>
        <v>1149</v>
      </c>
      <c r="CK56" s="51">
        <f t="shared" si="26"/>
        <v>4826</v>
      </c>
      <c r="CL56" s="51">
        <f t="shared" si="27"/>
        <v>361</v>
      </c>
      <c r="CM56" s="51">
        <f t="shared" si="28"/>
        <v>358</v>
      </c>
      <c r="CN56" s="51">
        <f t="shared" si="29"/>
        <v>0</v>
      </c>
      <c r="CO56" s="51">
        <f t="shared" si="30"/>
        <v>3</v>
      </c>
      <c r="CP56" s="51">
        <f t="shared" si="31"/>
        <v>0</v>
      </c>
      <c r="CQ56" s="51">
        <f t="shared" si="32"/>
        <v>7.4803149606299218E-2</v>
      </c>
      <c r="CR56" s="51">
        <f t="shared" si="33"/>
        <v>3.02</v>
      </c>
      <c r="CS56" s="51">
        <f t="shared" si="34"/>
        <v>6.64</v>
      </c>
      <c r="CT56" s="51">
        <f t="shared" si="35"/>
        <v>2.1986754966887414</v>
      </c>
      <c r="CU56" s="51">
        <f t="shared" si="36"/>
        <v>1.38</v>
      </c>
      <c r="CV56" s="51">
        <f t="shared" si="37"/>
        <v>1.1000000000000001</v>
      </c>
      <c r="CW56" s="51">
        <f t="shared" si="38"/>
        <v>2.7454545454545451</v>
      </c>
      <c r="CX56" s="51">
        <f t="shared" si="39"/>
        <v>0</v>
      </c>
      <c r="CY56" s="51">
        <f t="shared" si="40"/>
        <v>35.415718494742137</v>
      </c>
      <c r="CZ56" s="51">
        <f t="shared" si="41"/>
        <v>0.10168049351201872</v>
      </c>
      <c r="DA56" s="51">
        <f t="shared" si="42"/>
        <v>0.67645181876196558</v>
      </c>
    </row>
    <row r="57" spans="2:105" x14ac:dyDescent="0.2">
      <c r="B57" s="10">
        <f t="shared" si="48"/>
        <v>1975</v>
      </c>
      <c r="C57" s="10">
        <f t="shared" si="43"/>
        <v>75</v>
      </c>
      <c r="D57" s="148">
        <v>75</v>
      </c>
      <c r="E57" s="30">
        <v>78583</v>
      </c>
      <c r="F57" s="30">
        <v>67505</v>
      </c>
      <c r="G57" s="21">
        <f>'Annual Raw Data'!$E$10</f>
        <v>86.405325443786992</v>
      </c>
      <c r="H57" s="30">
        <f>'Annual Raw Data'!$E$12</f>
        <v>5841</v>
      </c>
      <c r="I57" s="30">
        <f>'Annual Raw Data'!$E$13</f>
        <v>558</v>
      </c>
      <c r="J57">
        <f>'Annual Raw Data'!$E$14</f>
        <v>2</v>
      </c>
      <c r="K57" s="30">
        <f>'Annual Raw Data'!$E$15</f>
        <v>6401</v>
      </c>
      <c r="L57">
        <f>'Annual Raw Data'!$E$19</f>
        <v>20</v>
      </c>
      <c r="M57" s="30">
        <f>'Annual Raw Data'!$E$21</f>
        <v>501</v>
      </c>
      <c r="O57" s="30">
        <f>'Annual Raw Data'!$E$25</f>
        <v>3582</v>
      </c>
      <c r="P57" s="30">
        <f>'Annual Raw Data'!$E$26</f>
        <v>4103</v>
      </c>
      <c r="Q57" s="30">
        <f>'Annual Raw Data'!$E$29</f>
        <v>1664</v>
      </c>
      <c r="R57" s="30">
        <f>'Annual Raw Data'!$E$31</f>
        <v>5767</v>
      </c>
      <c r="S57" s="30">
        <f>'Annual Raw Data'!$E$34</f>
        <v>634</v>
      </c>
      <c r="T57" s="30">
        <f>'Annual Raw Data'!$E$36</f>
        <v>602</v>
      </c>
      <c r="U57" s="30">
        <f>'Annual Raw Data'!$E$37</f>
        <v>0</v>
      </c>
      <c r="V57" s="30">
        <f>'Annual Raw Data'!$E$38</f>
        <v>0</v>
      </c>
      <c r="W57">
        <f>'Annual Raw Data'!$E$39</f>
        <v>32</v>
      </c>
      <c r="X57" s="36">
        <f>'Annual Raw Data'!$E$41</f>
        <v>0.10993584185885209</v>
      </c>
      <c r="Y57" s="12">
        <f>'Annual Raw Data'!$E$43</f>
        <v>2.54</v>
      </c>
      <c r="Z57" s="12">
        <v>4.92</v>
      </c>
      <c r="AA57" s="255">
        <f t="shared" si="75"/>
        <v>1.9370078740157479</v>
      </c>
      <c r="AB57">
        <f>'Annual Raw Data'!$E$44</f>
        <v>1.38</v>
      </c>
      <c r="AC57">
        <f>'Annual Raw Data'!$E$45</f>
        <v>1.1000000000000001</v>
      </c>
      <c r="AD57" s="26">
        <f>'Annual Raw Data'!$E$46</f>
        <v>2.3090909090909091</v>
      </c>
      <c r="AE57" s="21"/>
      <c r="AF57" s="21">
        <v>38.671042230579445</v>
      </c>
      <c r="AG57" s="45">
        <f t="shared" si="76"/>
        <v>8.5772984078068826E-2</v>
      </c>
      <c r="AH57" s="26">
        <f t="shared" si="77"/>
        <v>0.61325115562403698</v>
      </c>
      <c r="AI57" s="26"/>
      <c r="AK57" s="176">
        <f t="shared" si="3"/>
        <v>1975</v>
      </c>
      <c r="AL57" s="174">
        <f t="shared" si="4"/>
        <v>75</v>
      </c>
      <c r="AM57" s="174">
        <f t="shared" si="5"/>
        <v>75</v>
      </c>
      <c r="AN57" s="52">
        <f t="shared" si="6"/>
        <v>78583</v>
      </c>
      <c r="AO57" s="52">
        <f t="shared" si="7"/>
        <v>67505</v>
      </c>
      <c r="AP57" s="53">
        <f t="shared" si="8"/>
        <v>86.405325443786992</v>
      </c>
      <c r="AQ57" s="52">
        <f t="shared" si="50"/>
        <v>5841</v>
      </c>
      <c r="AR57" s="52">
        <f t="shared" si="51"/>
        <v>558</v>
      </c>
      <c r="AS57" s="44">
        <f t="shared" si="52"/>
        <v>2</v>
      </c>
      <c r="AT57" s="52">
        <f t="shared" si="53"/>
        <v>6401</v>
      </c>
      <c r="AU57" s="44">
        <f t="shared" si="54"/>
        <v>20</v>
      </c>
      <c r="AV57" s="52">
        <f t="shared" si="55"/>
        <v>501</v>
      </c>
      <c r="AW57" s="52">
        <f t="shared" si="56"/>
        <v>0</v>
      </c>
      <c r="AX57" s="52">
        <f t="shared" si="57"/>
        <v>3582</v>
      </c>
      <c r="AY57" s="52">
        <f t="shared" si="58"/>
        <v>4103</v>
      </c>
      <c r="AZ57" s="52">
        <f t="shared" si="59"/>
        <v>1664</v>
      </c>
      <c r="BA57" s="52">
        <f t="shared" si="60"/>
        <v>5767</v>
      </c>
      <c r="BB57" s="52">
        <f t="shared" si="61"/>
        <v>634</v>
      </c>
      <c r="BC57" s="52">
        <f t="shared" si="62"/>
        <v>602</v>
      </c>
      <c r="BD57" s="44">
        <f t="shared" si="63"/>
        <v>0</v>
      </c>
      <c r="BE57" s="44">
        <f t="shared" si="64"/>
        <v>0</v>
      </c>
      <c r="BF57" s="44">
        <f t="shared" si="65"/>
        <v>32</v>
      </c>
      <c r="BG57" s="44">
        <f t="shared" si="66"/>
        <v>0.10993584185885209</v>
      </c>
      <c r="BH57" s="44">
        <f t="shared" si="9"/>
        <v>2.54</v>
      </c>
      <c r="BI57" s="44">
        <f t="shared" si="67"/>
        <v>4.92</v>
      </c>
      <c r="BJ57" s="44">
        <f t="shared" si="68"/>
        <v>1.9370078740157479</v>
      </c>
      <c r="BK57" s="44">
        <f t="shared" si="69"/>
        <v>1.38</v>
      </c>
      <c r="BL57" s="44">
        <f t="shared" si="70"/>
        <v>1.1000000000000001</v>
      </c>
      <c r="BM57" s="44">
        <f t="shared" si="71"/>
        <v>2.3090909090909091</v>
      </c>
      <c r="BN57" s="44">
        <f t="shared" si="72"/>
        <v>0</v>
      </c>
      <c r="BO57" s="44">
        <f t="shared" si="1"/>
        <v>38.671042230579445</v>
      </c>
      <c r="BP57" s="44">
        <f t="shared" si="73"/>
        <v>8.5772984078068826E-2</v>
      </c>
      <c r="BQ57" s="44">
        <f t="shared" si="74"/>
        <v>0.61325115562403698</v>
      </c>
      <c r="BU57" s="179">
        <f t="shared" si="10"/>
        <v>1975</v>
      </c>
      <c r="BV57" s="179">
        <f t="shared" si="11"/>
        <v>75</v>
      </c>
      <c r="BW57" s="179">
        <f t="shared" si="12"/>
        <v>75</v>
      </c>
      <c r="BX57" s="51">
        <f t="shared" si="13"/>
        <v>78583</v>
      </c>
      <c r="BY57" s="51">
        <f t="shared" si="14"/>
        <v>67505</v>
      </c>
      <c r="BZ57" s="51">
        <f t="shared" si="15"/>
        <v>86.405325443786992</v>
      </c>
      <c r="CA57" s="51">
        <f t="shared" si="16"/>
        <v>5841</v>
      </c>
      <c r="CB57" s="51">
        <f t="shared" si="17"/>
        <v>558</v>
      </c>
      <c r="CC57" s="51">
        <f t="shared" si="18"/>
        <v>2</v>
      </c>
      <c r="CD57" s="51">
        <f t="shared" si="19"/>
        <v>6401</v>
      </c>
      <c r="CE57" s="51">
        <f t="shared" si="20"/>
        <v>20</v>
      </c>
      <c r="CF57" s="51">
        <f t="shared" si="21"/>
        <v>501</v>
      </c>
      <c r="CG57" s="51">
        <f t="shared" si="22"/>
        <v>0</v>
      </c>
      <c r="CH57" s="51">
        <f t="shared" si="23"/>
        <v>3582</v>
      </c>
      <c r="CI57" s="51">
        <f t="shared" si="24"/>
        <v>4103</v>
      </c>
      <c r="CJ57" s="51">
        <f t="shared" si="25"/>
        <v>1664</v>
      </c>
      <c r="CK57" s="51">
        <f t="shared" si="26"/>
        <v>5767</v>
      </c>
      <c r="CL57" s="51">
        <f t="shared" si="27"/>
        <v>634</v>
      </c>
      <c r="CM57" s="51">
        <f t="shared" si="28"/>
        <v>602</v>
      </c>
      <c r="CN57" s="51">
        <f t="shared" si="29"/>
        <v>0</v>
      </c>
      <c r="CO57" s="51">
        <f t="shared" si="30"/>
        <v>0</v>
      </c>
      <c r="CP57" s="51">
        <f t="shared" si="31"/>
        <v>32</v>
      </c>
      <c r="CQ57" s="51">
        <f t="shared" si="32"/>
        <v>0.10993584185885209</v>
      </c>
      <c r="CR57" s="51">
        <f t="shared" si="33"/>
        <v>2.54</v>
      </c>
      <c r="CS57" s="51">
        <f t="shared" si="34"/>
        <v>4.92</v>
      </c>
      <c r="CT57" s="51">
        <f t="shared" si="35"/>
        <v>1.9370078740157479</v>
      </c>
      <c r="CU57" s="51">
        <f t="shared" si="36"/>
        <v>1.38</v>
      </c>
      <c r="CV57" s="51">
        <f t="shared" si="37"/>
        <v>1.1000000000000001</v>
      </c>
      <c r="CW57" s="51">
        <f t="shared" si="38"/>
        <v>2.3090909090909091</v>
      </c>
      <c r="CX57" s="51">
        <f t="shared" si="39"/>
        <v>0</v>
      </c>
      <c r="CY57" s="51">
        <f t="shared" si="40"/>
        <v>38.671042230579445</v>
      </c>
      <c r="CZ57" s="51">
        <f t="shared" si="41"/>
        <v>8.5772984078068826E-2</v>
      </c>
      <c r="DA57" s="51">
        <f t="shared" si="42"/>
        <v>0.61325115562403698</v>
      </c>
    </row>
    <row r="58" spans="2:105" x14ac:dyDescent="0.2">
      <c r="B58" s="10">
        <f t="shared" si="48"/>
        <v>1976</v>
      </c>
      <c r="C58" s="10">
        <f t="shared" si="43"/>
        <v>76</v>
      </c>
      <c r="D58" s="148">
        <v>76</v>
      </c>
      <c r="E58" s="30">
        <v>84374</v>
      </c>
      <c r="F58" s="30">
        <v>71300</v>
      </c>
      <c r="G58" s="21">
        <f>'Annual Raw Data'!$F$10</f>
        <v>87.95804195804196</v>
      </c>
      <c r="H58" s="30">
        <f>'Annual Raw Data'!$F$12</f>
        <v>6289</v>
      </c>
      <c r="I58" s="30">
        <f>'Annual Raw Data'!$F$13</f>
        <v>633</v>
      </c>
      <c r="J58">
        <f>'Annual Raw Data'!$F$14</f>
        <v>2</v>
      </c>
      <c r="K58" s="30">
        <f>'Annual Raw Data'!$F$15</f>
        <v>6924</v>
      </c>
      <c r="L58">
        <f>'Annual Raw Data'!$F$19</f>
        <v>20</v>
      </c>
      <c r="M58" s="30">
        <f>'Annual Raw Data'!$F$21</f>
        <v>522</v>
      </c>
      <c r="O58" s="30">
        <f>'Annual Raw Data'!$F$25</f>
        <v>3602</v>
      </c>
      <c r="P58" s="30">
        <f>'Annual Raw Data'!$F$26</f>
        <v>4144</v>
      </c>
      <c r="Q58" s="30">
        <f>'Annual Raw Data'!$F$29</f>
        <v>1645</v>
      </c>
      <c r="R58" s="30">
        <f>'Annual Raw Data'!$F$31</f>
        <v>5789</v>
      </c>
      <c r="S58" s="30">
        <f>'Annual Raw Data'!$F$34</f>
        <v>1135</v>
      </c>
      <c r="T58" s="30">
        <f>'Annual Raw Data'!$F$36</f>
        <v>992</v>
      </c>
      <c r="U58" s="30">
        <f>'Annual Raw Data'!$F$37</f>
        <v>0</v>
      </c>
      <c r="V58" s="30">
        <f>'Annual Raw Data'!$F$38</f>
        <v>0</v>
      </c>
      <c r="W58">
        <f>'Annual Raw Data'!$F$39</f>
        <v>143</v>
      </c>
      <c r="X58" s="36">
        <f>'Annual Raw Data'!$F$41</f>
        <v>0.19606149594057695</v>
      </c>
      <c r="Y58" s="12">
        <f>'Annual Raw Data'!$F$43</f>
        <v>2.15</v>
      </c>
      <c r="Z58" s="12">
        <v>6.81</v>
      </c>
      <c r="AA58" s="255">
        <f t="shared" si="75"/>
        <v>3.1674418604651162</v>
      </c>
      <c r="AB58">
        <f>'Annual Raw Data'!$F$44</f>
        <v>1.57</v>
      </c>
      <c r="AC58">
        <f>'Annual Raw Data'!$F$45</f>
        <v>1.5</v>
      </c>
      <c r="AD58" s="26">
        <f>'Annual Raw Data'!$F$46</f>
        <v>1.4333333333333333</v>
      </c>
      <c r="AE58" s="21"/>
      <c r="AF58" s="21">
        <v>40.994562483531752</v>
      </c>
      <c r="AG58" s="45">
        <f t="shared" si="76"/>
        <v>8.3002067101287963E-2</v>
      </c>
      <c r="AH58" s="26">
        <f t="shared" si="77"/>
        <v>0.57274606455716326</v>
      </c>
      <c r="AI58" s="26"/>
      <c r="AK58" s="176">
        <f t="shared" si="3"/>
        <v>1976</v>
      </c>
      <c r="AL58" s="174">
        <f t="shared" si="4"/>
        <v>76</v>
      </c>
      <c r="AM58" s="174">
        <f t="shared" si="5"/>
        <v>76</v>
      </c>
      <c r="AN58" s="52">
        <f t="shared" si="6"/>
        <v>84374</v>
      </c>
      <c r="AO58" s="52">
        <f t="shared" si="7"/>
        <v>71300</v>
      </c>
      <c r="AP58" s="53">
        <f t="shared" si="8"/>
        <v>87.95804195804196</v>
      </c>
      <c r="AQ58" s="52">
        <f t="shared" si="50"/>
        <v>6289</v>
      </c>
      <c r="AR58" s="52">
        <f t="shared" si="51"/>
        <v>633</v>
      </c>
      <c r="AS58" s="44">
        <f t="shared" si="52"/>
        <v>2</v>
      </c>
      <c r="AT58" s="52">
        <f t="shared" si="53"/>
        <v>6924</v>
      </c>
      <c r="AU58" s="44">
        <f t="shared" si="54"/>
        <v>20</v>
      </c>
      <c r="AV58" s="52">
        <f t="shared" si="55"/>
        <v>522</v>
      </c>
      <c r="AW58" s="52">
        <f t="shared" si="56"/>
        <v>0</v>
      </c>
      <c r="AX58" s="52">
        <f t="shared" si="57"/>
        <v>3602</v>
      </c>
      <c r="AY58" s="52">
        <f t="shared" si="58"/>
        <v>4144</v>
      </c>
      <c r="AZ58" s="52">
        <f t="shared" si="59"/>
        <v>1645</v>
      </c>
      <c r="BA58" s="52">
        <f t="shared" si="60"/>
        <v>5789</v>
      </c>
      <c r="BB58" s="52">
        <f t="shared" si="61"/>
        <v>1135</v>
      </c>
      <c r="BC58" s="52">
        <f t="shared" si="62"/>
        <v>992</v>
      </c>
      <c r="BD58" s="44">
        <f t="shared" si="63"/>
        <v>0</v>
      </c>
      <c r="BE58" s="44">
        <f t="shared" si="64"/>
        <v>0</v>
      </c>
      <c r="BF58" s="44">
        <f t="shared" si="65"/>
        <v>143</v>
      </c>
      <c r="BG58" s="44">
        <f t="shared" si="66"/>
        <v>0.19606149594057695</v>
      </c>
      <c r="BH58" s="44">
        <f t="shared" si="9"/>
        <v>2.15</v>
      </c>
      <c r="BI58" s="44">
        <f t="shared" si="67"/>
        <v>6.81</v>
      </c>
      <c r="BJ58" s="44">
        <f t="shared" si="68"/>
        <v>3.1674418604651162</v>
      </c>
      <c r="BK58" s="44">
        <f t="shared" si="69"/>
        <v>1.57</v>
      </c>
      <c r="BL58" s="44">
        <f t="shared" si="70"/>
        <v>1.5</v>
      </c>
      <c r="BM58" s="44">
        <f t="shared" si="71"/>
        <v>1.4333333333333333</v>
      </c>
      <c r="BN58" s="44">
        <f t="shared" si="72"/>
        <v>0</v>
      </c>
      <c r="BO58" s="44">
        <f t="shared" si="1"/>
        <v>40.994562483531752</v>
      </c>
      <c r="BP58" s="44">
        <f t="shared" si="73"/>
        <v>8.3002067101287963E-2</v>
      </c>
      <c r="BQ58" s="44">
        <f t="shared" si="74"/>
        <v>0.57274606455716326</v>
      </c>
      <c r="BU58" s="179">
        <f t="shared" si="10"/>
        <v>1976</v>
      </c>
      <c r="BV58" s="179">
        <f t="shared" si="11"/>
        <v>76</v>
      </c>
      <c r="BW58" s="179">
        <f t="shared" si="12"/>
        <v>76</v>
      </c>
      <c r="BX58" s="51">
        <f t="shared" si="13"/>
        <v>84374</v>
      </c>
      <c r="BY58" s="51">
        <f t="shared" si="14"/>
        <v>71300</v>
      </c>
      <c r="BZ58" s="51">
        <f t="shared" si="15"/>
        <v>87.95804195804196</v>
      </c>
      <c r="CA58" s="51">
        <f t="shared" si="16"/>
        <v>6289</v>
      </c>
      <c r="CB58" s="51">
        <f t="shared" si="17"/>
        <v>633</v>
      </c>
      <c r="CC58" s="51">
        <f t="shared" si="18"/>
        <v>2</v>
      </c>
      <c r="CD58" s="51">
        <f t="shared" si="19"/>
        <v>6924</v>
      </c>
      <c r="CE58" s="51">
        <f t="shared" si="20"/>
        <v>20</v>
      </c>
      <c r="CF58" s="51">
        <f t="shared" si="21"/>
        <v>522</v>
      </c>
      <c r="CG58" s="51">
        <f t="shared" si="22"/>
        <v>0</v>
      </c>
      <c r="CH58" s="51">
        <f t="shared" si="23"/>
        <v>3602</v>
      </c>
      <c r="CI58" s="51">
        <f t="shared" si="24"/>
        <v>4144</v>
      </c>
      <c r="CJ58" s="51">
        <f t="shared" si="25"/>
        <v>1645</v>
      </c>
      <c r="CK58" s="51">
        <f t="shared" si="26"/>
        <v>5789</v>
      </c>
      <c r="CL58" s="51">
        <f t="shared" si="27"/>
        <v>1135</v>
      </c>
      <c r="CM58" s="51">
        <f t="shared" si="28"/>
        <v>992</v>
      </c>
      <c r="CN58" s="51">
        <f t="shared" si="29"/>
        <v>0</v>
      </c>
      <c r="CO58" s="51">
        <f t="shared" si="30"/>
        <v>0</v>
      </c>
      <c r="CP58" s="51">
        <f t="shared" si="31"/>
        <v>143</v>
      </c>
      <c r="CQ58" s="51">
        <f t="shared" si="32"/>
        <v>0.19606149594057695</v>
      </c>
      <c r="CR58" s="51">
        <f t="shared" si="33"/>
        <v>2.15</v>
      </c>
      <c r="CS58" s="51">
        <f t="shared" si="34"/>
        <v>6.81</v>
      </c>
      <c r="CT58" s="51">
        <f t="shared" si="35"/>
        <v>3.1674418604651162</v>
      </c>
      <c r="CU58" s="51">
        <f t="shared" si="36"/>
        <v>1.57</v>
      </c>
      <c r="CV58" s="51">
        <f t="shared" si="37"/>
        <v>1.5</v>
      </c>
      <c r="CW58" s="51">
        <f t="shared" si="38"/>
        <v>1.4333333333333333</v>
      </c>
      <c r="CX58" s="51">
        <f t="shared" si="39"/>
        <v>0</v>
      </c>
      <c r="CY58" s="51">
        <f t="shared" si="40"/>
        <v>40.994562483531752</v>
      </c>
      <c r="CZ58" s="51">
        <f t="shared" si="41"/>
        <v>8.3002067101287963E-2</v>
      </c>
      <c r="DA58" s="51">
        <f t="shared" si="42"/>
        <v>0.57274606455716326</v>
      </c>
    </row>
    <row r="59" spans="2:105" x14ac:dyDescent="0.2">
      <c r="B59" s="10">
        <f t="shared" si="48"/>
        <v>1977</v>
      </c>
      <c r="C59" s="10">
        <f t="shared" si="43"/>
        <v>77</v>
      </c>
      <c r="D59" s="148">
        <v>77</v>
      </c>
      <c r="E59" s="30">
        <v>84328</v>
      </c>
      <c r="F59" s="30">
        <v>71614</v>
      </c>
      <c r="G59" s="21">
        <f>'Annual Raw Data'!$G$10</f>
        <v>90.851955307262571</v>
      </c>
      <c r="H59" s="30">
        <f>'Annual Raw Data'!$G$12</f>
        <v>6505</v>
      </c>
      <c r="I59" s="30">
        <f>'Annual Raw Data'!$G$13</f>
        <v>1136</v>
      </c>
      <c r="J59">
        <f>'Annual Raw Data'!$G$14</f>
        <v>2</v>
      </c>
      <c r="K59" s="30">
        <f>'Annual Raw Data'!$G$15</f>
        <v>7643</v>
      </c>
      <c r="L59">
        <f>'Annual Raw Data'!$G$19</f>
        <v>20</v>
      </c>
      <c r="M59" s="30">
        <f>'Annual Raw Data'!$G$21</f>
        <v>561</v>
      </c>
      <c r="O59" s="30">
        <f>'Annual Raw Data'!$G$25</f>
        <v>3730</v>
      </c>
      <c r="P59" s="30">
        <f>'Annual Raw Data'!$G$26</f>
        <v>4311</v>
      </c>
      <c r="Q59" s="30">
        <f>'Annual Raw Data'!$G$29</f>
        <v>1896</v>
      </c>
      <c r="R59" s="30">
        <f>'Annual Raw Data'!$G$31</f>
        <v>6207</v>
      </c>
      <c r="S59" s="30">
        <f>'Annual Raw Data'!$G$34</f>
        <v>1436</v>
      </c>
      <c r="T59" s="30">
        <f>'Annual Raw Data'!$G$36</f>
        <v>740</v>
      </c>
      <c r="U59" s="30">
        <f>'Annual Raw Data'!$G$37</f>
        <v>212</v>
      </c>
      <c r="V59" s="30">
        <f>'Annual Raw Data'!$G$38</f>
        <v>4</v>
      </c>
      <c r="W59">
        <f>'Annual Raw Data'!$G$39</f>
        <v>480</v>
      </c>
      <c r="X59" s="36">
        <f>'Annual Raw Data'!$G$41</f>
        <v>0.23135169969389399</v>
      </c>
      <c r="Y59" s="12">
        <f>'Annual Raw Data'!$G$43</f>
        <v>2.0499999999999998</v>
      </c>
      <c r="Z59" s="12">
        <v>5.88</v>
      </c>
      <c r="AA59" s="255">
        <f t="shared" si="75"/>
        <v>2.8682926829268296</v>
      </c>
      <c r="AB59">
        <f>'Annual Raw Data'!$G$44</f>
        <v>2</v>
      </c>
      <c r="AC59">
        <f>'Annual Raw Data'!$G$45</f>
        <v>2</v>
      </c>
      <c r="AD59" s="26">
        <f>'Annual Raw Data'!$G$46</f>
        <v>1.0249999999999999</v>
      </c>
      <c r="AE59" s="21"/>
      <c r="AF59" s="21">
        <v>43.670203846983021</v>
      </c>
      <c r="AG59" s="45">
        <f t="shared" si="76"/>
        <v>8.6241352805534202E-2</v>
      </c>
      <c r="AH59" s="26">
        <f t="shared" si="77"/>
        <v>0.57340507302075328</v>
      </c>
      <c r="AI59" s="26"/>
      <c r="AK59" s="176">
        <f t="shared" si="3"/>
        <v>1977</v>
      </c>
      <c r="AL59" s="174">
        <f t="shared" si="4"/>
        <v>77</v>
      </c>
      <c r="AM59" s="174">
        <f t="shared" si="5"/>
        <v>77</v>
      </c>
      <c r="AN59" s="52">
        <f t="shared" si="6"/>
        <v>84328</v>
      </c>
      <c r="AO59" s="52">
        <f t="shared" si="7"/>
        <v>71614</v>
      </c>
      <c r="AP59" s="53">
        <f t="shared" si="8"/>
        <v>90.851955307262571</v>
      </c>
      <c r="AQ59" s="52">
        <f t="shared" si="50"/>
        <v>6505</v>
      </c>
      <c r="AR59" s="52">
        <f t="shared" si="51"/>
        <v>1136</v>
      </c>
      <c r="AS59" s="44">
        <f t="shared" si="52"/>
        <v>2</v>
      </c>
      <c r="AT59" s="52">
        <f t="shared" si="53"/>
        <v>7643</v>
      </c>
      <c r="AU59" s="44">
        <f t="shared" si="54"/>
        <v>20</v>
      </c>
      <c r="AV59" s="52">
        <f t="shared" si="55"/>
        <v>561</v>
      </c>
      <c r="AW59" s="52">
        <f t="shared" si="56"/>
        <v>0</v>
      </c>
      <c r="AX59" s="52">
        <f t="shared" si="57"/>
        <v>3730</v>
      </c>
      <c r="AY59" s="52">
        <f t="shared" si="58"/>
        <v>4311</v>
      </c>
      <c r="AZ59" s="52">
        <f t="shared" si="59"/>
        <v>1896</v>
      </c>
      <c r="BA59" s="52">
        <f t="shared" si="60"/>
        <v>6207</v>
      </c>
      <c r="BB59" s="52">
        <f t="shared" si="61"/>
        <v>1436</v>
      </c>
      <c r="BC59" s="52">
        <f t="shared" si="62"/>
        <v>740</v>
      </c>
      <c r="BD59" s="44">
        <f t="shared" si="63"/>
        <v>212</v>
      </c>
      <c r="BE59" s="44">
        <f t="shared" si="64"/>
        <v>4</v>
      </c>
      <c r="BF59" s="44">
        <f t="shared" si="65"/>
        <v>480</v>
      </c>
      <c r="BG59" s="44">
        <f t="shared" si="66"/>
        <v>0.23135169969389399</v>
      </c>
      <c r="BH59" s="44">
        <f t="shared" si="9"/>
        <v>2.0499999999999998</v>
      </c>
      <c r="BI59" s="44">
        <f t="shared" si="67"/>
        <v>5.88</v>
      </c>
      <c r="BJ59" s="44">
        <f t="shared" si="68"/>
        <v>2.8682926829268296</v>
      </c>
      <c r="BK59" s="44">
        <f t="shared" si="69"/>
        <v>2</v>
      </c>
      <c r="BL59" s="44">
        <f t="shared" si="70"/>
        <v>2</v>
      </c>
      <c r="BM59" s="44">
        <f t="shared" si="71"/>
        <v>1.0249999999999999</v>
      </c>
      <c r="BN59" s="44">
        <f t="shared" si="72"/>
        <v>0</v>
      </c>
      <c r="BO59" s="44">
        <f t="shared" si="1"/>
        <v>43.670203846983021</v>
      </c>
      <c r="BP59" s="44">
        <f t="shared" si="73"/>
        <v>8.6241352805534202E-2</v>
      </c>
      <c r="BQ59" s="44">
        <f t="shared" si="74"/>
        <v>0.57340507302075328</v>
      </c>
      <c r="BU59" s="179">
        <f t="shared" si="10"/>
        <v>1977</v>
      </c>
      <c r="BV59" s="179">
        <f t="shared" si="11"/>
        <v>77</v>
      </c>
      <c r="BW59" s="179">
        <f t="shared" si="12"/>
        <v>77</v>
      </c>
      <c r="BX59" s="51">
        <f t="shared" si="13"/>
        <v>84328</v>
      </c>
      <c r="BY59" s="51">
        <f t="shared" si="14"/>
        <v>71614</v>
      </c>
      <c r="BZ59" s="51">
        <f t="shared" si="15"/>
        <v>90.851955307262571</v>
      </c>
      <c r="CA59" s="51">
        <f t="shared" si="16"/>
        <v>6505</v>
      </c>
      <c r="CB59" s="51">
        <f t="shared" si="17"/>
        <v>1136</v>
      </c>
      <c r="CC59" s="51">
        <f t="shared" si="18"/>
        <v>2</v>
      </c>
      <c r="CD59" s="51">
        <f t="shared" si="19"/>
        <v>7643</v>
      </c>
      <c r="CE59" s="51">
        <f t="shared" si="20"/>
        <v>20</v>
      </c>
      <c r="CF59" s="51">
        <f t="shared" si="21"/>
        <v>561</v>
      </c>
      <c r="CG59" s="51">
        <f t="shared" si="22"/>
        <v>0</v>
      </c>
      <c r="CH59" s="51">
        <f t="shared" si="23"/>
        <v>3730</v>
      </c>
      <c r="CI59" s="51">
        <f t="shared" si="24"/>
        <v>4311</v>
      </c>
      <c r="CJ59" s="51">
        <f t="shared" si="25"/>
        <v>1896</v>
      </c>
      <c r="CK59" s="51">
        <f t="shared" si="26"/>
        <v>6207</v>
      </c>
      <c r="CL59" s="51">
        <f t="shared" si="27"/>
        <v>1436</v>
      </c>
      <c r="CM59" s="51">
        <f t="shared" si="28"/>
        <v>740</v>
      </c>
      <c r="CN59" s="51">
        <f t="shared" si="29"/>
        <v>212</v>
      </c>
      <c r="CO59" s="51">
        <f t="shared" si="30"/>
        <v>4</v>
      </c>
      <c r="CP59" s="51">
        <f t="shared" si="31"/>
        <v>480</v>
      </c>
      <c r="CQ59" s="51">
        <f t="shared" si="32"/>
        <v>0.23135169969389399</v>
      </c>
      <c r="CR59" s="51">
        <f t="shared" si="33"/>
        <v>2.0499999999999998</v>
      </c>
      <c r="CS59" s="51">
        <f t="shared" si="34"/>
        <v>5.88</v>
      </c>
      <c r="CT59" s="51">
        <f t="shared" si="35"/>
        <v>2.8682926829268296</v>
      </c>
      <c r="CU59" s="51">
        <f t="shared" si="36"/>
        <v>2</v>
      </c>
      <c r="CV59" s="51">
        <f t="shared" si="37"/>
        <v>2</v>
      </c>
      <c r="CW59" s="51">
        <f t="shared" si="38"/>
        <v>1.0249999999999999</v>
      </c>
      <c r="CX59" s="51">
        <f t="shared" si="39"/>
        <v>0</v>
      </c>
      <c r="CY59" s="51">
        <f t="shared" si="40"/>
        <v>43.670203846983021</v>
      </c>
      <c r="CZ59" s="51">
        <f t="shared" si="41"/>
        <v>8.6241352805534202E-2</v>
      </c>
      <c r="DA59" s="51">
        <f t="shared" si="42"/>
        <v>0.57340507302075328</v>
      </c>
    </row>
    <row r="60" spans="2:105" x14ac:dyDescent="0.2">
      <c r="B60" s="10">
        <f t="shared" si="48"/>
        <v>1978</v>
      </c>
      <c r="C60" s="10">
        <f t="shared" si="43"/>
        <v>78</v>
      </c>
      <c r="D60" s="148">
        <v>78</v>
      </c>
      <c r="E60" s="30">
        <v>81675</v>
      </c>
      <c r="F60" s="30">
        <v>71930</v>
      </c>
      <c r="G60" s="21">
        <f>'Annual Raw Data'!$H$10</f>
        <v>101.08484005563281</v>
      </c>
      <c r="H60" s="30">
        <f>'Annual Raw Data'!$H$12</f>
        <v>7268</v>
      </c>
      <c r="I60" s="30">
        <f>'Annual Raw Data'!$H$13</f>
        <v>1436</v>
      </c>
      <c r="J60">
        <f>'Annual Raw Data'!$H$14</f>
        <v>1</v>
      </c>
      <c r="K60" s="30">
        <f>'Annual Raw Data'!$H$15</f>
        <v>8705</v>
      </c>
      <c r="L60">
        <f>'Annual Raw Data'!$H$19</f>
        <v>20</v>
      </c>
      <c r="M60" s="30">
        <f>'Annual Raw Data'!$H$21</f>
        <v>588</v>
      </c>
      <c r="O60" s="30">
        <f>'Annual Raw Data'!$H$25</f>
        <v>4274</v>
      </c>
      <c r="P60" s="30">
        <f>'Annual Raw Data'!$H$26</f>
        <v>4882</v>
      </c>
      <c r="Q60" s="30">
        <f>'Annual Raw Data'!$H$29</f>
        <v>2113</v>
      </c>
      <c r="R60" s="30">
        <f>'Annual Raw Data'!$H$31</f>
        <v>6995</v>
      </c>
      <c r="S60" s="30">
        <f>'Annual Raw Data'!$H$34</f>
        <v>1710</v>
      </c>
      <c r="T60" s="30">
        <f>'Annual Raw Data'!$H$36</f>
        <v>866</v>
      </c>
      <c r="U60" s="30">
        <f>'Annual Raw Data'!$H$37</f>
        <v>585</v>
      </c>
      <c r="V60" s="30">
        <f>'Annual Raw Data'!$H$38</f>
        <v>101</v>
      </c>
      <c r="W60">
        <f>'Annual Raw Data'!$H$39</f>
        <v>158</v>
      </c>
      <c r="X60" s="36">
        <f>'Annual Raw Data'!$H$41</f>
        <v>0.24446032880629021</v>
      </c>
      <c r="Y60" s="12">
        <f>'Annual Raw Data'!$H$43</f>
        <v>2.25</v>
      </c>
      <c r="Z60" s="12">
        <v>6.66</v>
      </c>
      <c r="AA60" s="255">
        <f t="shared" si="75"/>
        <v>2.96</v>
      </c>
      <c r="AB60">
        <f>'Annual Raw Data'!$H$44</f>
        <v>2.1</v>
      </c>
      <c r="AC60">
        <f>'Annual Raw Data'!$H$45</f>
        <v>2</v>
      </c>
      <c r="AD60" s="26">
        <f>'Annual Raw Data'!$H$46</f>
        <v>1.125</v>
      </c>
      <c r="AE60" s="21"/>
      <c r="AF60" s="21">
        <v>46.685989412412873</v>
      </c>
      <c r="AG60" s="45">
        <f t="shared" si="76"/>
        <v>8.090258668134287E-2</v>
      </c>
      <c r="AH60" s="26">
        <f t="shared" si="77"/>
        <v>0.58805723720418268</v>
      </c>
      <c r="AI60" s="26"/>
      <c r="AK60" s="176">
        <f t="shared" si="3"/>
        <v>1978</v>
      </c>
      <c r="AL60" s="174">
        <f t="shared" si="4"/>
        <v>78</v>
      </c>
      <c r="AM60" s="174">
        <f t="shared" si="5"/>
        <v>78</v>
      </c>
      <c r="AN60" s="52">
        <f t="shared" si="6"/>
        <v>81675</v>
      </c>
      <c r="AO60" s="52">
        <f t="shared" si="7"/>
        <v>71930</v>
      </c>
      <c r="AP60" s="53">
        <f t="shared" si="8"/>
        <v>101.08484005563281</v>
      </c>
      <c r="AQ60" s="52">
        <f t="shared" si="50"/>
        <v>7268</v>
      </c>
      <c r="AR60" s="52">
        <f t="shared" si="51"/>
        <v>1436</v>
      </c>
      <c r="AS60" s="44">
        <f t="shared" si="52"/>
        <v>1</v>
      </c>
      <c r="AT60" s="52">
        <f t="shared" si="53"/>
        <v>8705</v>
      </c>
      <c r="AU60" s="44">
        <f t="shared" si="54"/>
        <v>20</v>
      </c>
      <c r="AV60" s="52">
        <f t="shared" si="55"/>
        <v>588</v>
      </c>
      <c r="AW60" s="52">
        <f t="shared" si="56"/>
        <v>0</v>
      </c>
      <c r="AX60" s="52">
        <f t="shared" si="57"/>
        <v>4274</v>
      </c>
      <c r="AY60" s="52">
        <f t="shared" si="58"/>
        <v>4882</v>
      </c>
      <c r="AZ60" s="52">
        <f t="shared" si="59"/>
        <v>2113</v>
      </c>
      <c r="BA60" s="52">
        <f t="shared" si="60"/>
        <v>6995</v>
      </c>
      <c r="BB60" s="52">
        <f t="shared" si="61"/>
        <v>1710</v>
      </c>
      <c r="BC60" s="52">
        <f t="shared" si="62"/>
        <v>866</v>
      </c>
      <c r="BD60" s="44">
        <f t="shared" si="63"/>
        <v>585</v>
      </c>
      <c r="BE60" s="44">
        <f t="shared" si="64"/>
        <v>101</v>
      </c>
      <c r="BF60" s="44">
        <f t="shared" si="65"/>
        <v>158</v>
      </c>
      <c r="BG60" s="44">
        <f t="shared" si="66"/>
        <v>0.24446032880629021</v>
      </c>
      <c r="BH60" s="44">
        <f t="shared" si="9"/>
        <v>2.25</v>
      </c>
      <c r="BI60" s="44">
        <f t="shared" si="67"/>
        <v>6.66</v>
      </c>
      <c r="BJ60" s="44">
        <f t="shared" si="68"/>
        <v>2.96</v>
      </c>
      <c r="BK60" s="44">
        <f t="shared" si="69"/>
        <v>2.1</v>
      </c>
      <c r="BL60" s="44">
        <f t="shared" si="70"/>
        <v>2</v>
      </c>
      <c r="BM60" s="44">
        <f t="shared" si="71"/>
        <v>1.125</v>
      </c>
      <c r="BN60" s="44">
        <f t="shared" si="72"/>
        <v>0</v>
      </c>
      <c r="BO60" s="44">
        <f t="shared" si="1"/>
        <v>46.685989412412873</v>
      </c>
      <c r="BP60" s="44">
        <f t="shared" si="73"/>
        <v>8.090258668134287E-2</v>
      </c>
      <c r="BQ60" s="44">
        <f t="shared" si="74"/>
        <v>0.58805723720418268</v>
      </c>
      <c r="BU60" s="179">
        <f t="shared" si="10"/>
        <v>1978</v>
      </c>
      <c r="BV60" s="179">
        <f t="shared" si="11"/>
        <v>78</v>
      </c>
      <c r="BW60" s="179">
        <f t="shared" si="12"/>
        <v>78</v>
      </c>
      <c r="BX60" s="51">
        <f t="shared" si="13"/>
        <v>81675</v>
      </c>
      <c r="BY60" s="51">
        <f t="shared" si="14"/>
        <v>71930</v>
      </c>
      <c r="BZ60" s="51">
        <f t="shared" si="15"/>
        <v>101.08484005563281</v>
      </c>
      <c r="CA60" s="51">
        <f t="shared" si="16"/>
        <v>7268</v>
      </c>
      <c r="CB60" s="51">
        <f t="shared" si="17"/>
        <v>1436</v>
      </c>
      <c r="CC60" s="51">
        <f t="shared" si="18"/>
        <v>1</v>
      </c>
      <c r="CD60" s="51">
        <f t="shared" si="19"/>
        <v>8705</v>
      </c>
      <c r="CE60" s="51">
        <f t="shared" si="20"/>
        <v>20</v>
      </c>
      <c r="CF60" s="51">
        <f t="shared" si="21"/>
        <v>588</v>
      </c>
      <c r="CG60" s="51">
        <f t="shared" si="22"/>
        <v>0</v>
      </c>
      <c r="CH60" s="51">
        <f t="shared" si="23"/>
        <v>4274</v>
      </c>
      <c r="CI60" s="51">
        <f t="shared" si="24"/>
        <v>4882</v>
      </c>
      <c r="CJ60" s="51">
        <f t="shared" si="25"/>
        <v>2113</v>
      </c>
      <c r="CK60" s="51">
        <f t="shared" si="26"/>
        <v>6995</v>
      </c>
      <c r="CL60" s="51">
        <f t="shared" si="27"/>
        <v>1710</v>
      </c>
      <c r="CM60" s="51">
        <f t="shared" si="28"/>
        <v>866</v>
      </c>
      <c r="CN60" s="51">
        <f t="shared" si="29"/>
        <v>585</v>
      </c>
      <c r="CO60" s="51">
        <f t="shared" si="30"/>
        <v>101</v>
      </c>
      <c r="CP60" s="51">
        <f t="shared" si="31"/>
        <v>158</v>
      </c>
      <c r="CQ60" s="51">
        <f t="shared" si="32"/>
        <v>0.24446032880629021</v>
      </c>
      <c r="CR60" s="51">
        <f t="shared" si="33"/>
        <v>2.25</v>
      </c>
      <c r="CS60" s="51">
        <f t="shared" si="34"/>
        <v>6.66</v>
      </c>
      <c r="CT60" s="51">
        <f t="shared" si="35"/>
        <v>2.96</v>
      </c>
      <c r="CU60" s="51">
        <f t="shared" si="36"/>
        <v>2.1</v>
      </c>
      <c r="CV60" s="51">
        <f t="shared" si="37"/>
        <v>2</v>
      </c>
      <c r="CW60" s="51">
        <f t="shared" si="38"/>
        <v>1.125</v>
      </c>
      <c r="CX60" s="51">
        <f t="shared" si="39"/>
        <v>0</v>
      </c>
      <c r="CY60" s="51">
        <f t="shared" si="40"/>
        <v>46.685989412412873</v>
      </c>
      <c r="CZ60" s="51">
        <f t="shared" si="41"/>
        <v>8.090258668134287E-2</v>
      </c>
      <c r="DA60" s="51">
        <f t="shared" si="42"/>
        <v>0.58805723720418268</v>
      </c>
    </row>
    <row r="61" spans="2:105" x14ac:dyDescent="0.2">
      <c r="B61" s="10">
        <f t="shared" ref="B61:B76" si="78">B60+1</f>
        <v>1979</v>
      </c>
      <c r="C61" s="10">
        <f t="shared" si="43"/>
        <v>79</v>
      </c>
      <c r="D61" s="148">
        <v>79</v>
      </c>
      <c r="E61" s="30">
        <v>81394</v>
      </c>
      <c r="F61" s="30">
        <v>72400</v>
      </c>
      <c r="G61" s="21">
        <f>'Annual Raw Data'!$I$10</f>
        <v>109.50276243093921</v>
      </c>
      <c r="H61" s="30">
        <f>'Annual Raw Data'!$I$12</f>
        <v>7928</v>
      </c>
      <c r="I61" s="30">
        <f>'Annual Raw Data'!$I$13</f>
        <v>1710</v>
      </c>
      <c r="J61">
        <f>'Annual Raw Data'!$I$14</f>
        <v>1</v>
      </c>
      <c r="K61" s="30">
        <f>'Annual Raw Data'!$I$15</f>
        <v>9639</v>
      </c>
      <c r="L61">
        <f>'Annual Raw Data'!$I$19</f>
        <v>20</v>
      </c>
      <c r="M61" s="30">
        <f>'Annual Raw Data'!$I$21</f>
        <v>620</v>
      </c>
      <c r="O61" s="30">
        <f>'Annual Raw Data'!$I$25</f>
        <v>4563</v>
      </c>
      <c r="P61" s="30">
        <f>'Annual Raw Data'!$I$26</f>
        <v>5203</v>
      </c>
      <c r="Q61" s="30">
        <f>'Annual Raw Data'!$I$29</f>
        <v>2402</v>
      </c>
      <c r="R61" s="30">
        <f>'Annual Raw Data'!$I$31</f>
        <v>7605</v>
      </c>
      <c r="S61" s="30">
        <f>'Annual Raw Data'!$I$34</f>
        <v>2034</v>
      </c>
      <c r="T61" s="30">
        <f>'Annual Raw Data'!$I$36</f>
        <v>988</v>
      </c>
      <c r="U61" s="30">
        <f>'Annual Raw Data'!$I$37</f>
        <v>670</v>
      </c>
      <c r="V61" s="30">
        <f>'Annual Raw Data'!$I$38</f>
        <v>260</v>
      </c>
      <c r="W61">
        <f>'Annual Raw Data'!$I$39</f>
        <v>116</v>
      </c>
      <c r="X61" s="36">
        <f>'Annual Raw Data'!$I$41</f>
        <v>0.26745562130177514</v>
      </c>
      <c r="Y61" s="12">
        <f>'Annual Raw Data'!$I$43</f>
        <v>2.48</v>
      </c>
      <c r="Z61" s="12">
        <v>6.28</v>
      </c>
      <c r="AA61" s="255">
        <f t="shared" si="75"/>
        <v>2.532258064516129</v>
      </c>
      <c r="AB61">
        <f>'Annual Raw Data'!$I$44</f>
        <v>2.2000000000000002</v>
      </c>
      <c r="AC61">
        <f>'Annual Raw Data'!$I$45</f>
        <v>2.1</v>
      </c>
      <c r="AD61" s="26">
        <f>'Annual Raw Data'!$I$46</f>
        <v>1.180952380952381</v>
      </c>
      <c r="AE61" s="21"/>
      <c r="AF61" s="21">
        <v>50.482669413371028</v>
      </c>
      <c r="AG61" s="45">
        <f t="shared" si="76"/>
        <v>7.8203834510595358E-2</v>
      </c>
      <c r="AH61" s="26">
        <f t="shared" si="77"/>
        <v>0.57555499495459128</v>
      </c>
      <c r="AI61" s="26"/>
      <c r="AK61" s="176">
        <f t="shared" si="3"/>
        <v>1979</v>
      </c>
      <c r="AL61" s="174">
        <f t="shared" si="4"/>
        <v>79</v>
      </c>
      <c r="AM61" s="174">
        <f t="shared" si="5"/>
        <v>79</v>
      </c>
      <c r="AN61" s="52">
        <f t="shared" si="6"/>
        <v>81394</v>
      </c>
      <c r="AO61" s="52">
        <f t="shared" si="7"/>
        <v>72400</v>
      </c>
      <c r="AP61" s="53">
        <f t="shared" si="8"/>
        <v>109.50276243093921</v>
      </c>
      <c r="AQ61" s="52">
        <f t="shared" si="50"/>
        <v>7928</v>
      </c>
      <c r="AR61" s="52">
        <f t="shared" si="51"/>
        <v>1710</v>
      </c>
      <c r="AS61" s="44">
        <f t="shared" si="52"/>
        <v>1</v>
      </c>
      <c r="AT61" s="52">
        <f t="shared" si="53"/>
        <v>9639</v>
      </c>
      <c r="AU61" s="44">
        <f t="shared" si="54"/>
        <v>20</v>
      </c>
      <c r="AV61" s="52">
        <f t="shared" si="55"/>
        <v>620</v>
      </c>
      <c r="AW61" s="52">
        <f t="shared" si="56"/>
        <v>0</v>
      </c>
      <c r="AX61" s="52">
        <f t="shared" si="57"/>
        <v>4563</v>
      </c>
      <c r="AY61" s="52">
        <f t="shared" si="58"/>
        <v>5203</v>
      </c>
      <c r="AZ61" s="52">
        <f t="shared" si="59"/>
        <v>2402</v>
      </c>
      <c r="BA61" s="52">
        <f t="shared" si="60"/>
        <v>7605</v>
      </c>
      <c r="BB61" s="52">
        <f t="shared" si="61"/>
        <v>2034</v>
      </c>
      <c r="BC61" s="52">
        <f t="shared" si="62"/>
        <v>988</v>
      </c>
      <c r="BD61" s="44">
        <f t="shared" si="63"/>
        <v>670</v>
      </c>
      <c r="BE61" s="44">
        <f t="shared" si="64"/>
        <v>260</v>
      </c>
      <c r="BF61" s="44">
        <f t="shared" si="65"/>
        <v>116</v>
      </c>
      <c r="BG61" s="44">
        <f t="shared" si="66"/>
        <v>0.26745562130177514</v>
      </c>
      <c r="BH61" s="44">
        <f t="shared" si="9"/>
        <v>2.48</v>
      </c>
      <c r="BI61" s="44">
        <f t="shared" si="67"/>
        <v>6.28</v>
      </c>
      <c r="BJ61" s="44">
        <f t="shared" si="68"/>
        <v>2.532258064516129</v>
      </c>
      <c r="BK61" s="44">
        <f t="shared" si="69"/>
        <v>2.2000000000000002</v>
      </c>
      <c r="BL61" s="44">
        <f t="shared" si="70"/>
        <v>2.1</v>
      </c>
      <c r="BM61" s="44">
        <f t="shared" si="71"/>
        <v>1.180952380952381</v>
      </c>
      <c r="BN61" s="44">
        <f t="shared" si="72"/>
        <v>0</v>
      </c>
      <c r="BO61" s="44">
        <f t="shared" si="1"/>
        <v>50.482669413371028</v>
      </c>
      <c r="BP61" s="44">
        <f t="shared" si="73"/>
        <v>7.8203834510595358E-2</v>
      </c>
      <c r="BQ61" s="44">
        <f t="shared" si="74"/>
        <v>0.57555499495459128</v>
      </c>
      <c r="BU61" s="179">
        <f t="shared" si="10"/>
        <v>1979</v>
      </c>
      <c r="BV61" s="179">
        <f t="shared" si="11"/>
        <v>79</v>
      </c>
      <c r="BW61" s="179">
        <f t="shared" si="12"/>
        <v>79</v>
      </c>
      <c r="BX61" s="51">
        <f t="shared" si="13"/>
        <v>81394</v>
      </c>
      <c r="BY61" s="51">
        <f t="shared" si="14"/>
        <v>72400</v>
      </c>
      <c r="BZ61" s="51">
        <f t="shared" si="15"/>
        <v>109.50276243093921</v>
      </c>
      <c r="CA61" s="51">
        <f t="shared" si="16"/>
        <v>7928</v>
      </c>
      <c r="CB61" s="51">
        <f t="shared" si="17"/>
        <v>1710</v>
      </c>
      <c r="CC61" s="51">
        <f t="shared" si="18"/>
        <v>1</v>
      </c>
      <c r="CD61" s="51">
        <f t="shared" si="19"/>
        <v>9639</v>
      </c>
      <c r="CE61" s="51">
        <f t="shared" si="20"/>
        <v>20</v>
      </c>
      <c r="CF61" s="51">
        <f t="shared" si="21"/>
        <v>620</v>
      </c>
      <c r="CG61" s="51">
        <f t="shared" si="22"/>
        <v>0</v>
      </c>
      <c r="CH61" s="51">
        <f t="shared" si="23"/>
        <v>4563</v>
      </c>
      <c r="CI61" s="51">
        <f t="shared" si="24"/>
        <v>5203</v>
      </c>
      <c r="CJ61" s="51">
        <f t="shared" si="25"/>
        <v>2402</v>
      </c>
      <c r="CK61" s="51">
        <f t="shared" si="26"/>
        <v>7605</v>
      </c>
      <c r="CL61" s="51">
        <f t="shared" si="27"/>
        <v>2034</v>
      </c>
      <c r="CM61" s="51">
        <f t="shared" si="28"/>
        <v>988</v>
      </c>
      <c r="CN61" s="51">
        <f t="shared" si="29"/>
        <v>670</v>
      </c>
      <c r="CO61" s="51">
        <f t="shared" si="30"/>
        <v>260</v>
      </c>
      <c r="CP61" s="51">
        <f t="shared" si="31"/>
        <v>116</v>
      </c>
      <c r="CQ61" s="51">
        <f t="shared" si="32"/>
        <v>0.26745562130177514</v>
      </c>
      <c r="CR61" s="51">
        <f t="shared" si="33"/>
        <v>2.48</v>
      </c>
      <c r="CS61" s="51">
        <f t="shared" si="34"/>
        <v>6.28</v>
      </c>
      <c r="CT61" s="51">
        <f t="shared" si="35"/>
        <v>2.532258064516129</v>
      </c>
      <c r="CU61" s="51">
        <f t="shared" si="36"/>
        <v>2.2000000000000002</v>
      </c>
      <c r="CV61" s="51">
        <f t="shared" si="37"/>
        <v>2.1</v>
      </c>
      <c r="CW61" s="51">
        <f t="shared" si="38"/>
        <v>1.180952380952381</v>
      </c>
      <c r="CX61" s="51">
        <f t="shared" si="39"/>
        <v>0</v>
      </c>
      <c r="CY61" s="51">
        <f t="shared" si="40"/>
        <v>50.482669413371028</v>
      </c>
      <c r="CZ61" s="51">
        <f t="shared" si="41"/>
        <v>7.8203834510595358E-2</v>
      </c>
      <c r="DA61" s="51">
        <f t="shared" si="42"/>
        <v>0.57555499495459128</v>
      </c>
    </row>
    <row r="62" spans="2:105" x14ac:dyDescent="0.2">
      <c r="B62" s="10">
        <f t="shared" si="78"/>
        <v>1980</v>
      </c>
      <c r="C62" s="10">
        <f t="shared" si="43"/>
        <v>80</v>
      </c>
      <c r="D62" s="148">
        <v>80</v>
      </c>
      <c r="E62" s="30">
        <v>84043</v>
      </c>
      <c r="F62" s="30">
        <v>72961</v>
      </c>
      <c r="G62" s="21">
        <f>'Annual Raw Data'!$J$10</f>
        <v>90.945205479452056</v>
      </c>
      <c r="H62" s="30">
        <f>'Annual Raw Data'!$J$12</f>
        <v>6639</v>
      </c>
      <c r="I62" s="30">
        <f>'Annual Raw Data'!$J$13</f>
        <v>2035</v>
      </c>
      <c r="J62">
        <f>'Annual Raw Data'!$J$14</f>
        <v>1</v>
      </c>
      <c r="K62" s="30">
        <f>'Annual Raw Data'!$J$15</f>
        <v>8675</v>
      </c>
      <c r="L62">
        <f>'Annual Raw Data'!$J$19</f>
        <v>20</v>
      </c>
      <c r="M62" s="30">
        <f>'Annual Raw Data'!$J$21</f>
        <v>639</v>
      </c>
      <c r="O62" s="30">
        <f>'Annual Raw Data'!$J$25</f>
        <v>4232</v>
      </c>
      <c r="P62" s="30">
        <f>'Annual Raw Data'!$J$26</f>
        <v>4891</v>
      </c>
      <c r="Q62" s="30">
        <f>'Annual Raw Data'!$J$29</f>
        <v>2391</v>
      </c>
      <c r="R62" s="30">
        <f>'Annual Raw Data'!$J$31</f>
        <v>7282</v>
      </c>
      <c r="S62" s="30">
        <f>'Annual Raw Data'!$J$34</f>
        <v>1393</v>
      </c>
      <c r="T62" s="30">
        <f>'Annual Raw Data'!$J$36</f>
        <v>801</v>
      </c>
      <c r="U62" s="30">
        <f>'Annual Raw Data'!$J$37</f>
        <v>0</v>
      </c>
      <c r="V62" s="30">
        <f>'Annual Raw Data'!$J$38</f>
        <v>242</v>
      </c>
      <c r="W62">
        <f>'Annual Raw Data'!$J$39</f>
        <v>350</v>
      </c>
      <c r="X62" s="36">
        <f>'Annual Raw Data'!$J$41</f>
        <v>0.19129360065915957</v>
      </c>
      <c r="Y62" s="12">
        <f>'Annual Raw Data'!$J$43</f>
        <v>3.12</v>
      </c>
      <c r="Z62" s="12">
        <v>7.57</v>
      </c>
      <c r="AA62" s="255">
        <f t="shared" si="75"/>
        <v>2.4262820512820511</v>
      </c>
      <c r="AB62">
        <f>'Annual Raw Data'!$J$44</f>
        <v>2.0499999999999998</v>
      </c>
      <c r="AC62">
        <f>'Annual Raw Data'!$J$45</f>
        <v>2.25</v>
      </c>
      <c r="AD62" s="26">
        <f>'Annual Raw Data'!$J$46</f>
        <v>1.3866666666666667</v>
      </c>
      <c r="AE62" s="21"/>
      <c r="AF62" s="21">
        <v>54.978800871918942</v>
      </c>
      <c r="AG62" s="45">
        <f t="shared" si="76"/>
        <v>9.624943515589697E-2</v>
      </c>
      <c r="AH62" s="26">
        <f t="shared" si="77"/>
        <v>0.637445398403374</v>
      </c>
      <c r="AI62" s="26"/>
      <c r="AK62" s="176">
        <f t="shared" si="3"/>
        <v>1980</v>
      </c>
      <c r="AL62" s="174">
        <f t="shared" si="4"/>
        <v>80</v>
      </c>
      <c r="AM62" s="174">
        <f t="shared" si="5"/>
        <v>80</v>
      </c>
      <c r="AN62" s="52">
        <f t="shared" si="6"/>
        <v>84043</v>
      </c>
      <c r="AO62" s="52">
        <f t="shared" si="7"/>
        <v>72961</v>
      </c>
      <c r="AP62" s="53">
        <f t="shared" si="8"/>
        <v>90.945205479452056</v>
      </c>
      <c r="AQ62" s="52">
        <f t="shared" si="50"/>
        <v>6639</v>
      </c>
      <c r="AR62" s="52">
        <f t="shared" si="51"/>
        <v>2035</v>
      </c>
      <c r="AS62" s="44">
        <f t="shared" si="52"/>
        <v>1</v>
      </c>
      <c r="AT62" s="52">
        <f t="shared" si="53"/>
        <v>8675</v>
      </c>
      <c r="AU62" s="44">
        <f t="shared" si="54"/>
        <v>20</v>
      </c>
      <c r="AV62" s="52">
        <f t="shared" si="55"/>
        <v>639</v>
      </c>
      <c r="AW62" s="52">
        <f t="shared" si="56"/>
        <v>0</v>
      </c>
      <c r="AX62" s="52">
        <f t="shared" si="57"/>
        <v>4232</v>
      </c>
      <c r="AY62" s="52">
        <f t="shared" si="58"/>
        <v>4891</v>
      </c>
      <c r="AZ62" s="52">
        <f t="shared" si="59"/>
        <v>2391</v>
      </c>
      <c r="BA62" s="52">
        <f t="shared" si="60"/>
        <v>7282</v>
      </c>
      <c r="BB62" s="52">
        <f t="shared" si="61"/>
        <v>1393</v>
      </c>
      <c r="BC62" s="52">
        <f t="shared" si="62"/>
        <v>801</v>
      </c>
      <c r="BD62" s="44">
        <f t="shared" si="63"/>
        <v>0</v>
      </c>
      <c r="BE62" s="44">
        <f t="shared" si="64"/>
        <v>242</v>
      </c>
      <c r="BF62" s="44">
        <f t="shared" si="65"/>
        <v>350</v>
      </c>
      <c r="BG62" s="44">
        <f t="shared" si="66"/>
        <v>0.19129360065915957</v>
      </c>
      <c r="BH62" s="44">
        <f t="shared" si="9"/>
        <v>3.12</v>
      </c>
      <c r="BI62" s="44">
        <f t="shared" si="67"/>
        <v>7.57</v>
      </c>
      <c r="BJ62" s="44">
        <f t="shared" si="68"/>
        <v>2.4262820512820511</v>
      </c>
      <c r="BK62" s="44">
        <f t="shared" si="69"/>
        <v>2.0499999999999998</v>
      </c>
      <c r="BL62" s="44">
        <f t="shared" si="70"/>
        <v>2.25</v>
      </c>
      <c r="BM62" s="44">
        <f t="shared" si="71"/>
        <v>1.3866666666666667</v>
      </c>
      <c r="BN62" s="44">
        <f t="shared" si="72"/>
        <v>0</v>
      </c>
      <c r="BO62" s="44">
        <f t="shared" si="1"/>
        <v>54.978800871918942</v>
      </c>
      <c r="BP62" s="44">
        <f t="shared" si="73"/>
        <v>9.624943515589697E-2</v>
      </c>
      <c r="BQ62" s="44">
        <f t="shared" si="74"/>
        <v>0.637445398403374</v>
      </c>
      <c r="BU62" s="179">
        <f t="shared" si="10"/>
        <v>1980</v>
      </c>
      <c r="BV62" s="179">
        <f t="shared" si="11"/>
        <v>80</v>
      </c>
      <c r="BW62" s="179">
        <f t="shared" si="12"/>
        <v>80</v>
      </c>
      <c r="BX62" s="51">
        <f t="shared" si="13"/>
        <v>84043</v>
      </c>
      <c r="BY62" s="51">
        <f t="shared" si="14"/>
        <v>72961</v>
      </c>
      <c r="BZ62" s="51">
        <f t="shared" si="15"/>
        <v>90.945205479452056</v>
      </c>
      <c r="CA62" s="51">
        <f t="shared" si="16"/>
        <v>6639</v>
      </c>
      <c r="CB62" s="51">
        <f t="shared" si="17"/>
        <v>2035</v>
      </c>
      <c r="CC62" s="51">
        <f t="shared" si="18"/>
        <v>1</v>
      </c>
      <c r="CD62" s="51">
        <f t="shared" si="19"/>
        <v>8675</v>
      </c>
      <c r="CE62" s="51">
        <f t="shared" si="20"/>
        <v>20</v>
      </c>
      <c r="CF62" s="51">
        <f t="shared" si="21"/>
        <v>639</v>
      </c>
      <c r="CG62" s="51">
        <f t="shared" si="22"/>
        <v>0</v>
      </c>
      <c r="CH62" s="51">
        <f t="shared" si="23"/>
        <v>4232</v>
      </c>
      <c r="CI62" s="51">
        <f t="shared" si="24"/>
        <v>4891</v>
      </c>
      <c r="CJ62" s="51">
        <f t="shared" si="25"/>
        <v>2391</v>
      </c>
      <c r="CK62" s="51">
        <f t="shared" si="26"/>
        <v>7282</v>
      </c>
      <c r="CL62" s="51">
        <f t="shared" si="27"/>
        <v>1393</v>
      </c>
      <c r="CM62" s="51">
        <f t="shared" si="28"/>
        <v>801</v>
      </c>
      <c r="CN62" s="51">
        <f t="shared" si="29"/>
        <v>0</v>
      </c>
      <c r="CO62" s="51">
        <f t="shared" si="30"/>
        <v>242</v>
      </c>
      <c r="CP62" s="51">
        <f t="shared" si="31"/>
        <v>350</v>
      </c>
      <c r="CQ62" s="51">
        <f t="shared" si="32"/>
        <v>0.19129360065915957</v>
      </c>
      <c r="CR62" s="51">
        <f t="shared" si="33"/>
        <v>3.12</v>
      </c>
      <c r="CS62" s="51">
        <f t="shared" si="34"/>
        <v>7.57</v>
      </c>
      <c r="CT62" s="51">
        <f t="shared" si="35"/>
        <v>2.4262820512820511</v>
      </c>
      <c r="CU62" s="51">
        <f t="shared" si="36"/>
        <v>2.0499999999999998</v>
      </c>
      <c r="CV62" s="51">
        <f t="shared" si="37"/>
        <v>2.25</v>
      </c>
      <c r="CW62" s="51">
        <f t="shared" si="38"/>
        <v>1.3866666666666667</v>
      </c>
      <c r="CX62" s="51">
        <f t="shared" si="39"/>
        <v>0</v>
      </c>
      <c r="CY62" s="51">
        <f t="shared" si="40"/>
        <v>54.978800871918942</v>
      </c>
      <c r="CZ62" s="51">
        <f t="shared" si="41"/>
        <v>9.624943515589697E-2</v>
      </c>
      <c r="DA62" s="51">
        <f t="shared" si="42"/>
        <v>0.637445398403374</v>
      </c>
    </row>
    <row r="63" spans="2:105" x14ac:dyDescent="0.2">
      <c r="B63" s="10">
        <f t="shared" si="78"/>
        <v>1981</v>
      </c>
      <c r="C63" s="10">
        <f t="shared" si="43"/>
        <v>81</v>
      </c>
      <c r="D63" s="148">
        <v>81</v>
      </c>
      <c r="E63" s="30">
        <v>84097</v>
      </c>
      <c r="F63" s="30">
        <v>74524</v>
      </c>
      <c r="G63" s="21">
        <f>'Annual Raw Data'!$K$10</f>
        <v>108.97986577181209</v>
      </c>
      <c r="H63" s="30">
        <f>'Annual Raw Data'!$K$12</f>
        <v>8119</v>
      </c>
      <c r="I63" s="30">
        <f>'Annual Raw Data'!$K$13</f>
        <v>1392</v>
      </c>
      <c r="J63">
        <f>'Annual Raw Data'!$K$14</f>
        <v>1</v>
      </c>
      <c r="K63" s="30">
        <f>'Annual Raw Data'!$K$15</f>
        <v>9512</v>
      </c>
      <c r="L63">
        <f>'Annual Raw Data'!$K$19</f>
        <v>19</v>
      </c>
      <c r="M63" s="30">
        <f>'Annual Raw Data'!$K$21</f>
        <v>714</v>
      </c>
      <c r="O63" s="30">
        <f>'Annual Raw Data'!$K$25</f>
        <v>4245</v>
      </c>
      <c r="P63" s="30">
        <f>'Annual Raw Data'!$K$26</f>
        <v>4978</v>
      </c>
      <c r="Q63" s="30">
        <f>'Annual Raw Data'!$K$29</f>
        <v>1997</v>
      </c>
      <c r="R63" s="30">
        <f>'Annual Raw Data'!$K$31</f>
        <v>6975</v>
      </c>
      <c r="S63" s="30">
        <f>'Annual Raw Data'!$K$34</f>
        <v>2537</v>
      </c>
      <c r="T63" s="30">
        <f>'Annual Raw Data'!$K$36</f>
        <v>539</v>
      </c>
      <c r="U63" s="30">
        <f>'Annual Raw Data'!$K$37</f>
        <v>1276</v>
      </c>
      <c r="V63" s="30">
        <f>'Annual Raw Data'!$K$38</f>
        <v>280</v>
      </c>
      <c r="W63">
        <f>'Annual Raw Data'!$K$39</f>
        <v>442</v>
      </c>
      <c r="X63" s="36">
        <f>'Annual Raw Data'!$K$41</f>
        <v>0.36372759856630826</v>
      </c>
      <c r="Y63" s="12">
        <f>'Annual Raw Data'!$K$43</f>
        <v>2.4700000000000002</v>
      </c>
      <c r="Z63" s="12">
        <v>6.07</v>
      </c>
      <c r="AA63" s="255">
        <f t="shared" si="75"/>
        <v>2.4574898785425101</v>
      </c>
      <c r="AB63">
        <f>'Annual Raw Data'!$K$44</f>
        <v>2.4</v>
      </c>
      <c r="AC63">
        <f>'Annual Raw Data'!$K$45</f>
        <v>2.4</v>
      </c>
      <c r="AD63" s="26">
        <f>'Annual Raw Data'!$K$46</f>
        <v>1.0291666666666668</v>
      </c>
      <c r="AE63" s="21"/>
      <c r="AF63" s="21">
        <v>60.083359283301796</v>
      </c>
      <c r="AG63" s="45">
        <f t="shared" si="76"/>
        <v>8.7941864761670152E-2</v>
      </c>
      <c r="AH63" s="26">
        <f t="shared" si="77"/>
        <v>0.52284764133513983</v>
      </c>
      <c r="AI63" s="26"/>
      <c r="AK63" s="176">
        <f t="shared" si="3"/>
        <v>1981</v>
      </c>
      <c r="AL63" s="174">
        <f t="shared" si="4"/>
        <v>81</v>
      </c>
      <c r="AM63" s="174">
        <f t="shared" si="5"/>
        <v>81</v>
      </c>
      <c r="AN63" s="52">
        <f t="shared" si="6"/>
        <v>84097</v>
      </c>
      <c r="AO63" s="52">
        <f t="shared" si="7"/>
        <v>74524</v>
      </c>
      <c r="AP63" s="53">
        <f t="shared" si="8"/>
        <v>108.97986577181209</v>
      </c>
      <c r="AQ63" s="52">
        <f t="shared" si="50"/>
        <v>8119</v>
      </c>
      <c r="AR63" s="52">
        <f t="shared" si="51"/>
        <v>1392</v>
      </c>
      <c r="AS63" s="44">
        <f t="shared" si="52"/>
        <v>1</v>
      </c>
      <c r="AT63" s="52">
        <f t="shared" si="53"/>
        <v>9512</v>
      </c>
      <c r="AU63" s="44">
        <f t="shared" si="54"/>
        <v>19</v>
      </c>
      <c r="AV63" s="52">
        <f t="shared" si="55"/>
        <v>714</v>
      </c>
      <c r="AW63" s="52">
        <f t="shared" si="56"/>
        <v>0</v>
      </c>
      <c r="AX63" s="52">
        <f t="shared" si="57"/>
        <v>4245</v>
      </c>
      <c r="AY63" s="52">
        <f t="shared" si="58"/>
        <v>4978</v>
      </c>
      <c r="AZ63" s="52">
        <f t="shared" si="59"/>
        <v>1997</v>
      </c>
      <c r="BA63" s="52">
        <f t="shared" si="60"/>
        <v>6975</v>
      </c>
      <c r="BB63" s="52">
        <f t="shared" si="61"/>
        <v>2537</v>
      </c>
      <c r="BC63" s="52">
        <f t="shared" si="62"/>
        <v>539</v>
      </c>
      <c r="BD63" s="44">
        <f t="shared" si="63"/>
        <v>1276</v>
      </c>
      <c r="BE63" s="44">
        <f t="shared" si="64"/>
        <v>280</v>
      </c>
      <c r="BF63" s="44">
        <f t="shared" si="65"/>
        <v>442</v>
      </c>
      <c r="BG63" s="44">
        <f t="shared" si="66"/>
        <v>0.36372759856630826</v>
      </c>
      <c r="BH63" s="44">
        <f t="shared" si="9"/>
        <v>2.4700000000000002</v>
      </c>
      <c r="BI63" s="44">
        <f t="shared" si="67"/>
        <v>6.07</v>
      </c>
      <c r="BJ63" s="44">
        <f t="shared" si="68"/>
        <v>2.4574898785425101</v>
      </c>
      <c r="BK63" s="44">
        <f t="shared" si="69"/>
        <v>2.4</v>
      </c>
      <c r="BL63" s="44">
        <f t="shared" si="70"/>
        <v>2.4</v>
      </c>
      <c r="BM63" s="44">
        <f t="shared" si="71"/>
        <v>1.0291666666666668</v>
      </c>
      <c r="BN63" s="44">
        <f t="shared" si="72"/>
        <v>0</v>
      </c>
      <c r="BO63" s="44">
        <f t="shared" si="1"/>
        <v>60.083359283301796</v>
      </c>
      <c r="BP63" s="44">
        <f t="shared" si="73"/>
        <v>8.7941864761670152E-2</v>
      </c>
      <c r="BQ63" s="44">
        <f t="shared" si="74"/>
        <v>0.52284764133513983</v>
      </c>
      <c r="BU63" s="179">
        <f t="shared" si="10"/>
        <v>1981</v>
      </c>
      <c r="BV63" s="179">
        <f t="shared" si="11"/>
        <v>81</v>
      </c>
      <c r="BW63" s="179">
        <f t="shared" si="12"/>
        <v>81</v>
      </c>
      <c r="BX63" s="51">
        <f t="shared" si="13"/>
        <v>84097</v>
      </c>
      <c r="BY63" s="51">
        <f t="shared" si="14"/>
        <v>74524</v>
      </c>
      <c r="BZ63" s="51">
        <f t="shared" si="15"/>
        <v>108.97986577181209</v>
      </c>
      <c r="CA63" s="51">
        <f t="shared" si="16"/>
        <v>8119</v>
      </c>
      <c r="CB63" s="51">
        <f t="shared" si="17"/>
        <v>1392</v>
      </c>
      <c r="CC63" s="51">
        <f t="shared" si="18"/>
        <v>1</v>
      </c>
      <c r="CD63" s="51">
        <f t="shared" si="19"/>
        <v>9512</v>
      </c>
      <c r="CE63" s="51">
        <f t="shared" si="20"/>
        <v>19</v>
      </c>
      <c r="CF63" s="51">
        <f t="shared" si="21"/>
        <v>714</v>
      </c>
      <c r="CG63" s="51">
        <f t="shared" si="22"/>
        <v>0</v>
      </c>
      <c r="CH63" s="51">
        <f t="shared" si="23"/>
        <v>4245</v>
      </c>
      <c r="CI63" s="51">
        <f t="shared" si="24"/>
        <v>4978</v>
      </c>
      <c r="CJ63" s="51">
        <f t="shared" si="25"/>
        <v>1997</v>
      </c>
      <c r="CK63" s="51">
        <f t="shared" si="26"/>
        <v>6975</v>
      </c>
      <c r="CL63" s="51">
        <f t="shared" si="27"/>
        <v>2537</v>
      </c>
      <c r="CM63" s="51">
        <f t="shared" si="28"/>
        <v>539</v>
      </c>
      <c r="CN63" s="51">
        <f t="shared" si="29"/>
        <v>1276</v>
      </c>
      <c r="CO63" s="51">
        <f t="shared" si="30"/>
        <v>280</v>
      </c>
      <c r="CP63" s="51">
        <f t="shared" si="31"/>
        <v>442</v>
      </c>
      <c r="CQ63" s="51">
        <f t="shared" si="32"/>
        <v>0.36372759856630826</v>
      </c>
      <c r="CR63" s="51">
        <f t="shared" si="33"/>
        <v>2.4700000000000002</v>
      </c>
      <c r="CS63" s="51">
        <f t="shared" si="34"/>
        <v>6.07</v>
      </c>
      <c r="CT63" s="51">
        <f t="shared" si="35"/>
        <v>2.4574898785425101</v>
      </c>
      <c r="CU63" s="51">
        <f t="shared" si="36"/>
        <v>2.4</v>
      </c>
      <c r="CV63" s="51">
        <f t="shared" si="37"/>
        <v>2.4</v>
      </c>
      <c r="CW63" s="51">
        <f t="shared" si="38"/>
        <v>1.0291666666666668</v>
      </c>
      <c r="CX63" s="51">
        <f t="shared" si="39"/>
        <v>0</v>
      </c>
      <c r="CY63" s="51">
        <f t="shared" si="40"/>
        <v>60.083359283301796</v>
      </c>
      <c r="CZ63" s="51">
        <f t="shared" si="41"/>
        <v>8.7941864761670152E-2</v>
      </c>
      <c r="DA63" s="51">
        <f t="shared" si="42"/>
        <v>0.52284764133513983</v>
      </c>
    </row>
    <row r="64" spans="2:105" x14ac:dyDescent="0.2">
      <c r="B64" s="10">
        <f t="shared" si="78"/>
        <v>1982</v>
      </c>
      <c r="C64" s="10">
        <f t="shared" si="43"/>
        <v>82</v>
      </c>
      <c r="D64" s="148">
        <v>82</v>
      </c>
      <c r="E64" s="30">
        <v>81857</v>
      </c>
      <c r="F64" s="30">
        <v>72719</v>
      </c>
      <c r="G64" s="21">
        <f>'Annual Raw Data'!$L$10</f>
        <v>113.27372764786794</v>
      </c>
      <c r="H64" s="30">
        <f>'Annual Raw Data'!$L$12</f>
        <v>8235</v>
      </c>
      <c r="I64" s="30">
        <f>'Annual Raw Data'!$L$13</f>
        <v>2537</v>
      </c>
      <c r="J64">
        <f>'Annual Raw Data'!$L$14</f>
        <v>1</v>
      </c>
      <c r="K64" s="30">
        <f>'Annual Raw Data'!$L$15</f>
        <v>10773</v>
      </c>
      <c r="L64">
        <f>'Annual Raw Data'!$L$19</f>
        <v>15</v>
      </c>
      <c r="M64" s="30">
        <f>'Annual Raw Data'!$L$21</f>
        <v>840</v>
      </c>
      <c r="O64" s="30">
        <f>'Annual Raw Data'!$L$25</f>
        <v>4573</v>
      </c>
      <c r="P64" s="30">
        <f>'Annual Raw Data'!$L$26</f>
        <v>5428</v>
      </c>
      <c r="Q64" s="30">
        <f>'Annual Raw Data'!$L$29</f>
        <v>1821</v>
      </c>
      <c r="R64" s="30">
        <f>'Annual Raw Data'!$L$31</f>
        <v>7249</v>
      </c>
      <c r="S64" s="30">
        <f>'Annual Raw Data'!$L$34</f>
        <v>3524</v>
      </c>
      <c r="T64" s="30">
        <f>'Annual Raw Data'!$L$36</f>
        <v>362</v>
      </c>
      <c r="U64" s="30">
        <f>'Annual Raw Data'!$L$37</f>
        <v>1890</v>
      </c>
      <c r="V64" s="30">
        <f>'Annual Raw Data'!$L$38</f>
        <v>1143</v>
      </c>
      <c r="W64">
        <f>'Annual Raw Data'!$L$39</f>
        <v>129</v>
      </c>
      <c r="X64" s="36">
        <f>'Annual Raw Data'!$L$41</f>
        <v>0.48613601876120843</v>
      </c>
      <c r="Y64" s="12">
        <f>'Annual Raw Data'!$L$43</f>
        <v>2.5499999999999998</v>
      </c>
      <c r="Z64" s="12">
        <v>5.71</v>
      </c>
      <c r="AA64" s="255">
        <f t="shared" si="75"/>
        <v>2.2392156862745098</v>
      </c>
      <c r="AB64">
        <f>'Annual Raw Data'!$L$44</f>
        <v>2.7</v>
      </c>
      <c r="AC64">
        <f>'Annual Raw Data'!$L$45</f>
        <v>2.5499999999999998</v>
      </c>
      <c r="AD64" s="26">
        <f>'Annual Raw Data'!$L$46</f>
        <v>1</v>
      </c>
      <c r="AE64" s="21"/>
      <c r="AF64" s="21">
        <v>63.729130236903259</v>
      </c>
      <c r="AG64" s="45">
        <f t="shared" si="76"/>
        <v>0.10200364298724955</v>
      </c>
      <c r="AH64" s="26">
        <f t="shared" si="77"/>
        <v>0.55531268973891923</v>
      </c>
      <c r="AI64" s="26"/>
      <c r="AK64" s="176">
        <f t="shared" si="3"/>
        <v>1982</v>
      </c>
      <c r="AL64" s="174">
        <f t="shared" si="4"/>
        <v>82</v>
      </c>
      <c r="AM64" s="174">
        <f t="shared" si="5"/>
        <v>82</v>
      </c>
      <c r="AN64" s="52">
        <f t="shared" si="6"/>
        <v>81857</v>
      </c>
      <c r="AO64" s="52">
        <f t="shared" si="7"/>
        <v>72719</v>
      </c>
      <c r="AP64" s="53">
        <f t="shared" si="8"/>
        <v>113.27372764786794</v>
      </c>
      <c r="AQ64" s="52">
        <f t="shared" si="50"/>
        <v>8235</v>
      </c>
      <c r="AR64" s="52">
        <f t="shared" si="51"/>
        <v>2537</v>
      </c>
      <c r="AS64" s="44">
        <f t="shared" si="52"/>
        <v>1</v>
      </c>
      <c r="AT64" s="52">
        <f t="shared" si="53"/>
        <v>10773</v>
      </c>
      <c r="AU64" s="44">
        <f t="shared" si="54"/>
        <v>15</v>
      </c>
      <c r="AV64" s="52">
        <f t="shared" si="55"/>
        <v>840</v>
      </c>
      <c r="AW64" s="52">
        <f t="shared" si="56"/>
        <v>0</v>
      </c>
      <c r="AX64" s="52">
        <f t="shared" si="57"/>
        <v>4573</v>
      </c>
      <c r="AY64" s="52">
        <f t="shared" si="58"/>
        <v>5428</v>
      </c>
      <c r="AZ64" s="52">
        <f t="shared" si="59"/>
        <v>1821</v>
      </c>
      <c r="BA64" s="52">
        <f t="shared" si="60"/>
        <v>7249</v>
      </c>
      <c r="BB64" s="52">
        <f t="shared" si="61"/>
        <v>3524</v>
      </c>
      <c r="BC64" s="52">
        <f t="shared" si="62"/>
        <v>362</v>
      </c>
      <c r="BD64" s="44">
        <f t="shared" si="63"/>
        <v>1890</v>
      </c>
      <c r="BE64" s="44">
        <f t="shared" si="64"/>
        <v>1143</v>
      </c>
      <c r="BF64" s="44">
        <f t="shared" si="65"/>
        <v>129</v>
      </c>
      <c r="BG64" s="44">
        <f t="shared" si="66"/>
        <v>0.48613601876120843</v>
      </c>
      <c r="BH64" s="44">
        <f t="shared" si="9"/>
        <v>2.5499999999999998</v>
      </c>
      <c r="BI64" s="44">
        <f t="shared" si="67"/>
        <v>5.71</v>
      </c>
      <c r="BJ64" s="44">
        <f t="shared" si="68"/>
        <v>2.2392156862745098</v>
      </c>
      <c r="BK64" s="44">
        <f t="shared" si="69"/>
        <v>2.7</v>
      </c>
      <c r="BL64" s="44">
        <f t="shared" si="70"/>
        <v>2.5499999999999998</v>
      </c>
      <c r="BM64" s="44">
        <f t="shared" si="71"/>
        <v>1</v>
      </c>
      <c r="BN64" s="44">
        <f t="shared" si="72"/>
        <v>0</v>
      </c>
      <c r="BO64" s="44">
        <f t="shared" si="1"/>
        <v>63.729130236903259</v>
      </c>
      <c r="BP64" s="44">
        <f t="shared" si="73"/>
        <v>0.10200364298724955</v>
      </c>
      <c r="BQ64" s="44">
        <f t="shared" si="74"/>
        <v>0.55531268973891923</v>
      </c>
      <c r="BU64" s="179">
        <f t="shared" si="10"/>
        <v>1982</v>
      </c>
      <c r="BV64" s="179">
        <f t="shared" si="11"/>
        <v>82</v>
      </c>
      <c r="BW64" s="179">
        <f t="shared" si="12"/>
        <v>82</v>
      </c>
      <c r="BX64" s="51">
        <f t="shared" si="13"/>
        <v>81857</v>
      </c>
      <c r="BY64" s="51">
        <f t="shared" si="14"/>
        <v>72719</v>
      </c>
      <c r="BZ64" s="51">
        <f t="shared" si="15"/>
        <v>113.27372764786794</v>
      </c>
      <c r="CA64" s="51">
        <f t="shared" si="16"/>
        <v>8235</v>
      </c>
      <c r="CB64" s="51">
        <f t="shared" si="17"/>
        <v>2537</v>
      </c>
      <c r="CC64" s="51">
        <f t="shared" si="18"/>
        <v>1</v>
      </c>
      <c r="CD64" s="51">
        <f t="shared" si="19"/>
        <v>10773</v>
      </c>
      <c r="CE64" s="51">
        <f t="shared" si="20"/>
        <v>15</v>
      </c>
      <c r="CF64" s="51">
        <f t="shared" si="21"/>
        <v>840</v>
      </c>
      <c r="CG64" s="51">
        <f t="shared" si="22"/>
        <v>0</v>
      </c>
      <c r="CH64" s="51">
        <f t="shared" si="23"/>
        <v>4573</v>
      </c>
      <c r="CI64" s="51">
        <f t="shared" si="24"/>
        <v>5428</v>
      </c>
      <c r="CJ64" s="51">
        <f t="shared" si="25"/>
        <v>1821</v>
      </c>
      <c r="CK64" s="51">
        <f t="shared" si="26"/>
        <v>7249</v>
      </c>
      <c r="CL64" s="51">
        <f t="shared" si="27"/>
        <v>3524</v>
      </c>
      <c r="CM64" s="51">
        <f t="shared" si="28"/>
        <v>362</v>
      </c>
      <c r="CN64" s="51">
        <f t="shared" si="29"/>
        <v>1890</v>
      </c>
      <c r="CO64" s="51">
        <f t="shared" si="30"/>
        <v>1143</v>
      </c>
      <c r="CP64" s="51">
        <f t="shared" si="31"/>
        <v>129</v>
      </c>
      <c r="CQ64" s="51">
        <f t="shared" si="32"/>
        <v>0.48613601876120843</v>
      </c>
      <c r="CR64" s="51">
        <f t="shared" si="33"/>
        <v>2.5499999999999998</v>
      </c>
      <c r="CS64" s="51">
        <f t="shared" si="34"/>
        <v>5.71</v>
      </c>
      <c r="CT64" s="51">
        <f t="shared" si="35"/>
        <v>2.2392156862745098</v>
      </c>
      <c r="CU64" s="51">
        <f t="shared" si="36"/>
        <v>2.7</v>
      </c>
      <c r="CV64" s="51">
        <f t="shared" si="37"/>
        <v>2.5499999999999998</v>
      </c>
      <c r="CW64" s="51">
        <f t="shared" si="38"/>
        <v>1</v>
      </c>
      <c r="CX64" s="51">
        <f t="shared" si="39"/>
        <v>0</v>
      </c>
      <c r="CY64" s="51">
        <f t="shared" si="40"/>
        <v>63.729130236903259</v>
      </c>
      <c r="CZ64" s="51">
        <f t="shared" si="41"/>
        <v>0.10200364298724955</v>
      </c>
      <c r="DA64" s="51">
        <f t="shared" si="42"/>
        <v>0.55531268973891923</v>
      </c>
    </row>
    <row r="65" spans="2:105" x14ac:dyDescent="0.2">
      <c r="B65" s="10">
        <f t="shared" si="78"/>
        <v>1983</v>
      </c>
      <c r="C65" s="10">
        <f t="shared" si="43"/>
        <v>83</v>
      </c>
      <c r="D65" s="148">
        <v>83</v>
      </c>
      <c r="E65" s="30">
        <v>60217</v>
      </c>
      <c r="F65" s="30">
        <v>51479</v>
      </c>
      <c r="G65" s="21">
        <f>'Annual Raw Data'!$M$10</f>
        <v>81.048543689320383</v>
      </c>
      <c r="H65" s="30">
        <f>'Annual Raw Data'!$M$12</f>
        <v>4174</v>
      </c>
      <c r="I65" s="30">
        <f>'Annual Raw Data'!$M$13</f>
        <v>3523</v>
      </c>
      <c r="J65">
        <f>'Annual Raw Data'!$M$14</f>
        <v>2</v>
      </c>
      <c r="K65" s="30">
        <f>'Annual Raw Data'!$M$15</f>
        <v>7699</v>
      </c>
      <c r="L65">
        <f>'Annual Raw Data'!$M$19</f>
        <v>19</v>
      </c>
      <c r="M65" s="30">
        <f>'Annual Raw Data'!$M$21</f>
        <v>911</v>
      </c>
      <c r="O65" s="30">
        <f>'Annual Raw Data'!$M$25</f>
        <v>3876</v>
      </c>
      <c r="P65" s="30">
        <f>'Annual Raw Data'!$M$26</f>
        <v>4806</v>
      </c>
      <c r="Q65" s="30">
        <f>'Annual Raw Data'!$M$29</f>
        <v>1886</v>
      </c>
      <c r="R65" s="30">
        <f>'Annual Raw Data'!$M$31</f>
        <v>6692</v>
      </c>
      <c r="S65" s="30">
        <f>'Annual Raw Data'!$M$34</f>
        <v>1007</v>
      </c>
      <c r="T65" s="30">
        <f>'Annual Raw Data'!$M$36</f>
        <v>313</v>
      </c>
      <c r="U65" s="30">
        <f>'Annual Raw Data'!$M$37</f>
        <v>447</v>
      </c>
      <c r="V65" s="30">
        <f>'Annual Raw Data'!$M$38</f>
        <v>202</v>
      </c>
      <c r="W65">
        <f>'Annual Raw Data'!$M$39</f>
        <v>45</v>
      </c>
      <c r="X65" s="36">
        <f>'Annual Raw Data'!$M$41</f>
        <v>0.15047818290496115</v>
      </c>
      <c r="Y65" s="12">
        <f>'Annual Raw Data'!$M$43</f>
        <v>3.21</v>
      </c>
      <c r="Z65" s="12">
        <v>7.83</v>
      </c>
      <c r="AA65" s="255">
        <f t="shared" si="75"/>
        <v>2.4392523364485981</v>
      </c>
      <c r="AB65">
        <f>'Annual Raw Data'!$M$44</f>
        <v>2.86</v>
      </c>
      <c r="AC65">
        <f>'Annual Raw Data'!$M$45</f>
        <v>2.65</v>
      </c>
      <c r="AD65" s="26">
        <f>'Annual Raw Data'!$M$46</f>
        <v>1.2113207547169811</v>
      </c>
      <c r="AE65" s="21"/>
      <c r="AF65" s="21">
        <v>66.325724004120062</v>
      </c>
      <c r="AG65" s="45">
        <f t="shared" si="76"/>
        <v>0.21825586966938187</v>
      </c>
      <c r="AH65" s="26">
        <f t="shared" si="77"/>
        <v>0.92860565404887396</v>
      </c>
      <c r="AI65" s="26"/>
      <c r="AK65" s="176">
        <f t="shared" si="3"/>
        <v>1983</v>
      </c>
      <c r="AL65" s="174">
        <f t="shared" si="4"/>
        <v>83</v>
      </c>
      <c r="AM65" s="174">
        <f t="shared" si="5"/>
        <v>83</v>
      </c>
      <c r="AN65" s="52">
        <f t="shared" si="6"/>
        <v>60217</v>
      </c>
      <c r="AO65" s="52">
        <f t="shared" si="7"/>
        <v>51479</v>
      </c>
      <c r="AP65" s="53">
        <f t="shared" si="8"/>
        <v>81.048543689320383</v>
      </c>
      <c r="AQ65" s="52">
        <f t="shared" si="50"/>
        <v>4174</v>
      </c>
      <c r="AR65" s="52">
        <f t="shared" si="51"/>
        <v>3523</v>
      </c>
      <c r="AS65" s="44">
        <f t="shared" si="52"/>
        <v>2</v>
      </c>
      <c r="AT65" s="52">
        <f t="shared" si="53"/>
        <v>7699</v>
      </c>
      <c r="AU65" s="44">
        <f t="shared" si="54"/>
        <v>19</v>
      </c>
      <c r="AV65" s="52">
        <f t="shared" si="55"/>
        <v>911</v>
      </c>
      <c r="AW65" s="52">
        <f t="shared" si="56"/>
        <v>0</v>
      </c>
      <c r="AX65" s="52">
        <f t="shared" si="57"/>
        <v>3876</v>
      </c>
      <c r="AY65" s="52">
        <f t="shared" si="58"/>
        <v>4806</v>
      </c>
      <c r="AZ65" s="52">
        <f t="shared" si="59"/>
        <v>1886</v>
      </c>
      <c r="BA65" s="52">
        <f t="shared" si="60"/>
        <v>6692</v>
      </c>
      <c r="BB65" s="52">
        <f t="shared" si="61"/>
        <v>1007</v>
      </c>
      <c r="BC65" s="52">
        <f t="shared" si="62"/>
        <v>313</v>
      </c>
      <c r="BD65" s="44">
        <f t="shared" si="63"/>
        <v>447</v>
      </c>
      <c r="BE65" s="44">
        <f t="shared" si="64"/>
        <v>202</v>
      </c>
      <c r="BF65" s="44">
        <f t="shared" si="65"/>
        <v>45</v>
      </c>
      <c r="BG65" s="44">
        <f t="shared" si="66"/>
        <v>0.15047818290496115</v>
      </c>
      <c r="BH65" s="44">
        <f t="shared" si="9"/>
        <v>3.21</v>
      </c>
      <c r="BI65" s="44">
        <f t="shared" si="67"/>
        <v>7.83</v>
      </c>
      <c r="BJ65" s="44">
        <f t="shared" si="68"/>
        <v>2.4392523364485981</v>
      </c>
      <c r="BK65" s="44">
        <f t="shared" si="69"/>
        <v>2.86</v>
      </c>
      <c r="BL65" s="44">
        <f t="shared" si="70"/>
        <v>2.65</v>
      </c>
      <c r="BM65" s="44">
        <f t="shared" si="71"/>
        <v>1.2113207547169811</v>
      </c>
      <c r="BN65" s="44">
        <f t="shared" si="72"/>
        <v>0</v>
      </c>
      <c r="BO65" s="44">
        <f t="shared" si="1"/>
        <v>66.325724004120062</v>
      </c>
      <c r="BP65" s="44">
        <f t="shared" si="73"/>
        <v>0.21825586966938187</v>
      </c>
      <c r="BQ65" s="44">
        <f t="shared" si="74"/>
        <v>0.92860565404887396</v>
      </c>
      <c r="BU65" s="179">
        <f t="shared" si="10"/>
        <v>1983</v>
      </c>
      <c r="BV65" s="179">
        <f t="shared" si="11"/>
        <v>83</v>
      </c>
      <c r="BW65" s="179">
        <f t="shared" si="12"/>
        <v>83</v>
      </c>
      <c r="BX65" s="51">
        <f t="shared" si="13"/>
        <v>60217</v>
      </c>
      <c r="BY65" s="51">
        <f t="shared" si="14"/>
        <v>51479</v>
      </c>
      <c r="BZ65" s="51">
        <f t="shared" si="15"/>
        <v>81.048543689320383</v>
      </c>
      <c r="CA65" s="51">
        <f t="shared" si="16"/>
        <v>4174</v>
      </c>
      <c r="CB65" s="51">
        <f t="shared" si="17"/>
        <v>3523</v>
      </c>
      <c r="CC65" s="51">
        <f t="shared" si="18"/>
        <v>2</v>
      </c>
      <c r="CD65" s="51">
        <f t="shared" si="19"/>
        <v>7699</v>
      </c>
      <c r="CE65" s="51">
        <f t="shared" si="20"/>
        <v>19</v>
      </c>
      <c r="CF65" s="51">
        <f t="shared" si="21"/>
        <v>911</v>
      </c>
      <c r="CG65" s="51">
        <f t="shared" si="22"/>
        <v>0</v>
      </c>
      <c r="CH65" s="51">
        <f t="shared" si="23"/>
        <v>3876</v>
      </c>
      <c r="CI65" s="51">
        <f t="shared" si="24"/>
        <v>4806</v>
      </c>
      <c r="CJ65" s="51">
        <f t="shared" si="25"/>
        <v>1886</v>
      </c>
      <c r="CK65" s="51">
        <f t="shared" si="26"/>
        <v>6692</v>
      </c>
      <c r="CL65" s="51">
        <f t="shared" si="27"/>
        <v>1007</v>
      </c>
      <c r="CM65" s="51">
        <f t="shared" si="28"/>
        <v>313</v>
      </c>
      <c r="CN65" s="51">
        <f t="shared" si="29"/>
        <v>447</v>
      </c>
      <c r="CO65" s="51">
        <f t="shared" si="30"/>
        <v>202</v>
      </c>
      <c r="CP65" s="51">
        <f t="shared" si="31"/>
        <v>45</v>
      </c>
      <c r="CQ65" s="51">
        <f t="shared" si="32"/>
        <v>0.15047818290496115</v>
      </c>
      <c r="CR65" s="51">
        <f t="shared" si="33"/>
        <v>3.21</v>
      </c>
      <c r="CS65" s="51">
        <f t="shared" si="34"/>
        <v>7.83</v>
      </c>
      <c r="CT65" s="51">
        <f t="shared" si="35"/>
        <v>2.4392523364485981</v>
      </c>
      <c r="CU65" s="51">
        <f t="shared" si="36"/>
        <v>2.86</v>
      </c>
      <c r="CV65" s="51">
        <f t="shared" si="37"/>
        <v>2.65</v>
      </c>
      <c r="CW65" s="51">
        <f t="shared" si="38"/>
        <v>1.2113207547169811</v>
      </c>
      <c r="CX65" s="51">
        <f t="shared" si="39"/>
        <v>0</v>
      </c>
      <c r="CY65" s="51">
        <f t="shared" si="40"/>
        <v>66.325724004120062</v>
      </c>
      <c r="CZ65" s="51">
        <f t="shared" si="41"/>
        <v>0.21825586966938187</v>
      </c>
      <c r="DA65" s="51">
        <f t="shared" si="42"/>
        <v>0.92860565404887396</v>
      </c>
    </row>
    <row r="66" spans="2:105" x14ac:dyDescent="0.2">
      <c r="B66" s="10">
        <f t="shared" si="78"/>
        <v>1984</v>
      </c>
      <c r="C66" s="10">
        <f t="shared" si="43"/>
        <v>84</v>
      </c>
      <c r="D66" s="148">
        <v>84</v>
      </c>
      <c r="E66" s="30">
        <v>80617</v>
      </c>
      <c r="F66" s="30">
        <v>71897</v>
      </c>
      <c r="G66" s="21">
        <f>'Annual Raw Data'!$N$10</f>
        <v>106.70375521557719</v>
      </c>
      <c r="H66" s="30">
        <f>'Annual Raw Data'!$N$12</f>
        <v>7672</v>
      </c>
      <c r="I66" s="30">
        <f>'Annual Raw Data'!$N$13</f>
        <v>1006</v>
      </c>
      <c r="J66">
        <f>'Annual Raw Data'!$N$14</f>
        <v>2</v>
      </c>
      <c r="K66" s="30">
        <f>'Annual Raw Data'!$N$15</f>
        <v>8680</v>
      </c>
      <c r="L66">
        <f>'Annual Raw Data'!$N$19</f>
        <v>21</v>
      </c>
      <c r="M66" s="30">
        <f>'Annual Raw Data'!$N$21</f>
        <v>1046</v>
      </c>
      <c r="O66" s="30">
        <f>'Annual Raw Data'!$N$25</f>
        <v>4115</v>
      </c>
      <c r="P66" s="30">
        <f>'Annual Raw Data'!$N$26</f>
        <v>5182</v>
      </c>
      <c r="Q66" s="30">
        <f>'Annual Raw Data'!$N$29</f>
        <v>1850</v>
      </c>
      <c r="R66" s="30">
        <f>'Annual Raw Data'!$N$31</f>
        <v>7032</v>
      </c>
      <c r="S66" s="30">
        <f>'Annual Raw Data'!$N$34</f>
        <v>1648</v>
      </c>
      <c r="T66" s="30">
        <f>'Annual Raw Data'!$N$36</f>
        <v>377</v>
      </c>
      <c r="U66" s="30">
        <f>'Annual Raw Data'!$N$37</f>
        <v>389</v>
      </c>
      <c r="V66" s="30">
        <f>'Annual Raw Data'!$N$38</f>
        <v>225</v>
      </c>
      <c r="W66">
        <f>'Annual Raw Data'!$N$39</f>
        <v>657</v>
      </c>
      <c r="X66" s="36">
        <f>'Annual Raw Data'!$N$41</f>
        <v>0.23435722411831628</v>
      </c>
      <c r="Y66" s="12">
        <f>'Annual Raw Data'!$N$43</f>
        <v>2.63</v>
      </c>
      <c r="Z66" s="12">
        <v>5.84</v>
      </c>
      <c r="AA66" s="255">
        <f t="shared" si="75"/>
        <v>2.2205323193916349</v>
      </c>
      <c r="AB66">
        <f>'Annual Raw Data'!$N$44</f>
        <v>3.03</v>
      </c>
      <c r="AC66">
        <f>'Annual Raw Data'!$N$45</f>
        <v>2.5499999999999998</v>
      </c>
      <c r="AD66" s="26">
        <f>'Annual Raw Data'!$N$46</f>
        <v>1.031372549019608</v>
      </c>
      <c r="AE66" s="21"/>
      <c r="AF66" s="21">
        <v>68.788176395908692</v>
      </c>
      <c r="AG66" s="45">
        <f t="shared" si="76"/>
        <v>0.13633993743482795</v>
      </c>
      <c r="AH66" s="26">
        <f t="shared" si="77"/>
        <v>0.5363660062565172</v>
      </c>
      <c r="AI66" s="26"/>
      <c r="AK66" s="176">
        <f t="shared" si="3"/>
        <v>1984</v>
      </c>
      <c r="AL66" s="174">
        <f t="shared" si="4"/>
        <v>84</v>
      </c>
      <c r="AM66" s="174">
        <f t="shared" si="5"/>
        <v>84</v>
      </c>
      <c r="AN66" s="52">
        <f t="shared" si="6"/>
        <v>80617</v>
      </c>
      <c r="AO66" s="52">
        <f t="shared" si="7"/>
        <v>71897</v>
      </c>
      <c r="AP66" s="53">
        <f t="shared" si="8"/>
        <v>106.70375521557719</v>
      </c>
      <c r="AQ66" s="52">
        <f t="shared" si="50"/>
        <v>7672</v>
      </c>
      <c r="AR66" s="52">
        <f t="shared" si="51"/>
        <v>1006</v>
      </c>
      <c r="AS66" s="44">
        <f t="shared" si="52"/>
        <v>2</v>
      </c>
      <c r="AT66" s="52">
        <f t="shared" si="53"/>
        <v>8680</v>
      </c>
      <c r="AU66" s="44">
        <f t="shared" si="54"/>
        <v>21</v>
      </c>
      <c r="AV66" s="52">
        <f t="shared" si="55"/>
        <v>1046</v>
      </c>
      <c r="AW66" s="52">
        <f t="shared" si="56"/>
        <v>0</v>
      </c>
      <c r="AX66" s="52">
        <f t="shared" si="57"/>
        <v>4115</v>
      </c>
      <c r="AY66" s="52">
        <f t="shared" si="58"/>
        <v>5182</v>
      </c>
      <c r="AZ66" s="52">
        <f t="shared" si="59"/>
        <v>1850</v>
      </c>
      <c r="BA66" s="52">
        <f t="shared" si="60"/>
        <v>7032</v>
      </c>
      <c r="BB66" s="52">
        <f t="shared" si="61"/>
        <v>1648</v>
      </c>
      <c r="BC66" s="52">
        <f t="shared" si="62"/>
        <v>377</v>
      </c>
      <c r="BD66" s="44">
        <f t="shared" si="63"/>
        <v>389</v>
      </c>
      <c r="BE66" s="44">
        <f t="shared" si="64"/>
        <v>225</v>
      </c>
      <c r="BF66" s="44">
        <f t="shared" si="65"/>
        <v>657</v>
      </c>
      <c r="BG66" s="44">
        <f t="shared" si="66"/>
        <v>0.23435722411831628</v>
      </c>
      <c r="BH66" s="44">
        <f t="shared" si="9"/>
        <v>2.63</v>
      </c>
      <c r="BI66" s="44">
        <f t="shared" si="67"/>
        <v>5.84</v>
      </c>
      <c r="BJ66" s="44">
        <f t="shared" si="68"/>
        <v>2.2205323193916349</v>
      </c>
      <c r="BK66" s="44">
        <f t="shared" si="69"/>
        <v>3.03</v>
      </c>
      <c r="BL66" s="44">
        <f t="shared" si="70"/>
        <v>2.5499999999999998</v>
      </c>
      <c r="BM66" s="44">
        <f t="shared" si="71"/>
        <v>1.031372549019608</v>
      </c>
      <c r="BN66" s="44">
        <f t="shared" si="72"/>
        <v>0</v>
      </c>
      <c r="BO66" s="44">
        <f t="shared" si="1"/>
        <v>68.788176395908692</v>
      </c>
      <c r="BP66" s="44">
        <f t="shared" si="73"/>
        <v>0.13633993743482795</v>
      </c>
      <c r="BQ66" s="44">
        <f t="shared" si="74"/>
        <v>0.5363660062565172</v>
      </c>
      <c r="BU66" s="179">
        <f t="shared" si="10"/>
        <v>1984</v>
      </c>
      <c r="BV66" s="179">
        <f t="shared" si="11"/>
        <v>84</v>
      </c>
      <c r="BW66" s="179">
        <f t="shared" si="12"/>
        <v>84</v>
      </c>
      <c r="BX66" s="51">
        <f t="shared" si="13"/>
        <v>80617</v>
      </c>
      <c r="BY66" s="51">
        <f t="shared" si="14"/>
        <v>71897</v>
      </c>
      <c r="BZ66" s="51">
        <f t="shared" si="15"/>
        <v>106.70375521557719</v>
      </c>
      <c r="CA66" s="51">
        <f t="shared" si="16"/>
        <v>7672</v>
      </c>
      <c r="CB66" s="51">
        <f t="shared" si="17"/>
        <v>1006</v>
      </c>
      <c r="CC66" s="51">
        <f t="shared" si="18"/>
        <v>2</v>
      </c>
      <c r="CD66" s="51">
        <f t="shared" si="19"/>
        <v>8680</v>
      </c>
      <c r="CE66" s="51">
        <f t="shared" si="20"/>
        <v>21</v>
      </c>
      <c r="CF66" s="51">
        <f t="shared" si="21"/>
        <v>1046</v>
      </c>
      <c r="CG66" s="51">
        <f t="shared" si="22"/>
        <v>0</v>
      </c>
      <c r="CH66" s="51">
        <f t="shared" si="23"/>
        <v>4115</v>
      </c>
      <c r="CI66" s="51">
        <f t="shared" si="24"/>
        <v>5182</v>
      </c>
      <c r="CJ66" s="51">
        <f t="shared" si="25"/>
        <v>1850</v>
      </c>
      <c r="CK66" s="51">
        <f t="shared" si="26"/>
        <v>7032</v>
      </c>
      <c r="CL66" s="51">
        <f t="shared" si="27"/>
        <v>1648</v>
      </c>
      <c r="CM66" s="51">
        <f t="shared" si="28"/>
        <v>377</v>
      </c>
      <c r="CN66" s="51">
        <f t="shared" si="29"/>
        <v>389</v>
      </c>
      <c r="CO66" s="51">
        <f t="shared" si="30"/>
        <v>225</v>
      </c>
      <c r="CP66" s="51">
        <f t="shared" si="31"/>
        <v>657</v>
      </c>
      <c r="CQ66" s="51">
        <f t="shared" si="32"/>
        <v>0.23435722411831628</v>
      </c>
      <c r="CR66" s="51">
        <f t="shared" si="33"/>
        <v>2.63</v>
      </c>
      <c r="CS66" s="51">
        <f t="shared" si="34"/>
        <v>5.84</v>
      </c>
      <c r="CT66" s="51">
        <f t="shared" si="35"/>
        <v>2.2205323193916349</v>
      </c>
      <c r="CU66" s="51">
        <f t="shared" si="36"/>
        <v>3.03</v>
      </c>
      <c r="CV66" s="51">
        <f t="shared" si="37"/>
        <v>2.5499999999999998</v>
      </c>
      <c r="CW66" s="51">
        <f t="shared" si="38"/>
        <v>1.031372549019608</v>
      </c>
      <c r="CX66" s="51">
        <f t="shared" si="39"/>
        <v>0</v>
      </c>
      <c r="CY66" s="51">
        <f t="shared" si="40"/>
        <v>68.788176395908692</v>
      </c>
      <c r="CZ66" s="51">
        <f t="shared" si="41"/>
        <v>0.13633993743482795</v>
      </c>
      <c r="DA66" s="51">
        <f t="shared" si="42"/>
        <v>0.5363660062565172</v>
      </c>
    </row>
    <row r="67" spans="2:105" x14ac:dyDescent="0.2">
      <c r="B67" s="10">
        <f t="shared" si="78"/>
        <v>1985</v>
      </c>
      <c r="C67" s="10">
        <f t="shared" si="43"/>
        <v>85</v>
      </c>
      <c r="D67" s="148">
        <v>85</v>
      </c>
      <c r="E67" s="30">
        <v>83398</v>
      </c>
      <c r="F67" s="30">
        <v>75209</v>
      </c>
      <c r="G67" s="21">
        <f>'Annual Raw Data'!$O$10</f>
        <v>118.0186170212766</v>
      </c>
      <c r="H67" s="30">
        <f>'Annual Raw Data'!$O$12</f>
        <v>8875</v>
      </c>
      <c r="I67" s="30">
        <f>'Annual Raw Data'!$O$13</f>
        <v>1648</v>
      </c>
      <c r="J67">
        <f>'Annual Raw Data'!$O$14</f>
        <v>10</v>
      </c>
      <c r="K67" s="30">
        <f>'Annual Raw Data'!$O$15</f>
        <v>10533</v>
      </c>
      <c r="L67">
        <f>'Annual Raw Data'!$O$19</f>
        <v>20</v>
      </c>
      <c r="M67" s="30">
        <f>'Annual Raw Data'!$O$21</f>
        <v>1133</v>
      </c>
      <c r="O67" s="30">
        <f>'Annual Raw Data'!$O$25</f>
        <v>4114</v>
      </c>
      <c r="P67" s="30">
        <f>'Annual Raw Data'!$O$26</f>
        <v>5267</v>
      </c>
      <c r="Q67" s="30">
        <f>'Annual Raw Data'!$O$29</f>
        <v>1227</v>
      </c>
      <c r="R67" s="30">
        <f>'Annual Raw Data'!$O$31</f>
        <v>6494</v>
      </c>
      <c r="S67" s="30">
        <f>'Annual Raw Data'!$O$34</f>
        <v>4039</v>
      </c>
      <c r="T67" s="30">
        <f>'Annual Raw Data'!$O$36</f>
        <v>193</v>
      </c>
      <c r="U67" s="30">
        <f>'Annual Raw Data'!$O$37</f>
        <v>711</v>
      </c>
      <c r="V67" s="30">
        <f>'Annual Raw Data'!$O$38</f>
        <v>546</v>
      </c>
      <c r="W67">
        <f>'Annual Raw Data'!$O$39</f>
        <v>2589</v>
      </c>
      <c r="X67" s="36">
        <f>'Annual Raw Data'!$O$41</f>
        <v>0.62195873113643363</v>
      </c>
      <c r="Y67" s="12">
        <f>'Annual Raw Data'!$O$43</f>
        <v>2.23</v>
      </c>
      <c r="Z67" s="12">
        <v>5.05</v>
      </c>
      <c r="AA67" s="255">
        <f t="shared" si="75"/>
        <v>2.2645739910313902</v>
      </c>
      <c r="AB67">
        <f>'Annual Raw Data'!$O$44</f>
        <v>3.03</v>
      </c>
      <c r="AC67">
        <f>'Annual Raw Data'!$O$45</f>
        <v>2.5499999999999998</v>
      </c>
      <c r="AD67" s="26">
        <f>'Annual Raw Data'!$O$46</f>
        <v>0.87450980392156863</v>
      </c>
      <c r="AE67" s="21"/>
      <c r="AF67" s="21">
        <v>70.939229166167621</v>
      </c>
      <c r="AG67" s="45">
        <f t="shared" si="76"/>
        <v>0.1276619718309859</v>
      </c>
      <c r="AH67" s="26">
        <f t="shared" si="77"/>
        <v>0.46354929577464787</v>
      </c>
      <c r="AI67" s="26"/>
      <c r="AK67" s="176">
        <f t="shared" si="3"/>
        <v>1985</v>
      </c>
      <c r="AL67" s="174">
        <f t="shared" si="4"/>
        <v>85</v>
      </c>
      <c r="AM67" s="174">
        <f t="shared" si="5"/>
        <v>85</v>
      </c>
      <c r="AN67" s="52">
        <f t="shared" si="6"/>
        <v>83398</v>
      </c>
      <c r="AO67" s="52">
        <f t="shared" si="7"/>
        <v>75209</v>
      </c>
      <c r="AP67" s="53">
        <f t="shared" si="8"/>
        <v>118.0186170212766</v>
      </c>
      <c r="AQ67" s="52">
        <f t="shared" si="50"/>
        <v>8875</v>
      </c>
      <c r="AR67" s="52">
        <f t="shared" si="51"/>
        <v>1648</v>
      </c>
      <c r="AS67" s="44">
        <f t="shared" si="52"/>
        <v>10</v>
      </c>
      <c r="AT67" s="52">
        <f t="shared" si="53"/>
        <v>10533</v>
      </c>
      <c r="AU67" s="44">
        <f t="shared" si="54"/>
        <v>20</v>
      </c>
      <c r="AV67" s="52">
        <f t="shared" si="55"/>
        <v>1133</v>
      </c>
      <c r="AW67" s="52">
        <f t="shared" si="56"/>
        <v>0</v>
      </c>
      <c r="AX67" s="52">
        <f t="shared" si="57"/>
        <v>4114</v>
      </c>
      <c r="AY67" s="52">
        <f t="shared" si="58"/>
        <v>5267</v>
      </c>
      <c r="AZ67" s="52">
        <f t="shared" si="59"/>
        <v>1227</v>
      </c>
      <c r="BA67" s="52">
        <f t="shared" si="60"/>
        <v>6494</v>
      </c>
      <c r="BB67" s="52">
        <f t="shared" si="61"/>
        <v>4039</v>
      </c>
      <c r="BC67" s="52">
        <f t="shared" si="62"/>
        <v>193</v>
      </c>
      <c r="BD67" s="44">
        <f t="shared" si="63"/>
        <v>711</v>
      </c>
      <c r="BE67" s="44">
        <f t="shared" si="64"/>
        <v>546</v>
      </c>
      <c r="BF67" s="44">
        <f t="shared" si="65"/>
        <v>2589</v>
      </c>
      <c r="BG67" s="44">
        <f t="shared" si="66"/>
        <v>0.62195873113643363</v>
      </c>
      <c r="BH67" s="44">
        <f t="shared" si="9"/>
        <v>2.23</v>
      </c>
      <c r="BI67" s="44">
        <f t="shared" si="67"/>
        <v>5.05</v>
      </c>
      <c r="BJ67" s="44">
        <f t="shared" si="68"/>
        <v>2.2645739910313902</v>
      </c>
      <c r="BK67" s="44">
        <f t="shared" si="69"/>
        <v>3.03</v>
      </c>
      <c r="BL67" s="44">
        <f t="shared" si="70"/>
        <v>2.5499999999999998</v>
      </c>
      <c r="BM67" s="44">
        <f t="shared" si="71"/>
        <v>0.87450980392156863</v>
      </c>
      <c r="BN67" s="44">
        <f t="shared" si="72"/>
        <v>0</v>
      </c>
      <c r="BO67" s="44">
        <f t="shared" si="1"/>
        <v>70.939229166167621</v>
      </c>
      <c r="BP67" s="44">
        <f t="shared" si="73"/>
        <v>0.1276619718309859</v>
      </c>
      <c r="BQ67" s="44">
        <f t="shared" si="74"/>
        <v>0.46354929577464787</v>
      </c>
      <c r="BU67" s="179">
        <f t="shared" si="10"/>
        <v>1985</v>
      </c>
      <c r="BV67" s="179">
        <f t="shared" si="11"/>
        <v>85</v>
      </c>
      <c r="BW67" s="179">
        <f t="shared" si="12"/>
        <v>85</v>
      </c>
      <c r="BX67" s="51">
        <f t="shared" si="13"/>
        <v>83398</v>
      </c>
      <c r="BY67" s="51">
        <f t="shared" si="14"/>
        <v>75209</v>
      </c>
      <c r="BZ67" s="51">
        <f t="shared" si="15"/>
        <v>118.0186170212766</v>
      </c>
      <c r="CA67" s="51">
        <f t="shared" si="16"/>
        <v>8875</v>
      </c>
      <c r="CB67" s="51">
        <f t="shared" si="17"/>
        <v>1648</v>
      </c>
      <c r="CC67" s="51">
        <f t="shared" si="18"/>
        <v>10</v>
      </c>
      <c r="CD67" s="51">
        <f t="shared" si="19"/>
        <v>10533</v>
      </c>
      <c r="CE67" s="51">
        <f t="shared" si="20"/>
        <v>20</v>
      </c>
      <c r="CF67" s="51">
        <f t="shared" si="21"/>
        <v>1133</v>
      </c>
      <c r="CG67" s="51">
        <f t="shared" si="22"/>
        <v>0</v>
      </c>
      <c r="CH67" s="51">
        <f t="shared" si="23"/>
        <v>4114</v>
      </c>
      <c r="CI67" s="51">
        <f t="shared" si="24"/>
        <v>5267</v>
      </c>
      <c r="CJ67" s="51">
        <f t="shared" si="25"/>
        <v>1227</v>
      </c>
      <c r="CK67" s="51">
        <f t="shared" si="26"/>
        <v>6494</v>
      </c>
      <c r="CL67" s="51">
        <f t="shared" si="27"/>
        <v>4039</v>
      </c>
      <c r="CM67" s="51">
        <f t="shared" si="28"/>
        <v>193</v>
      </c>
      <c r="CN67" s="51">
        <f t="shared" si="29"/>
        <v>711</v>
      </c>
      <c r="CO67" s="51">
        <f t="shared" si="30"/>
        <v>546</v>
      </c>
      <c r="CP67" s="51">
        <f t="shared" si="31"/>
        <v>2589</v>
      </c>
      <c r="CQ67" s="51">
        <f t="shared" si="32"/>
        <v>0.62195873113643363</v>
      </c>
      <c r="CR67" s="51">
        <f t="shared" si="33"/>
        <v>2.23</v>
      </c>
      <c r="CS67" s="51">
        <f t="shared" si="34"/>
        <v>5.05</v>
      </c>
      <c r="CT67" s="51">
        <f t="shared" si="35"/>
        <v>2.2645739910313902</v>
      </c>
      <c r="CU67" s="51">
        <f t="shared" si="36"/>
        <v>3.03</v>
      </c>
      <c r="CV67" s="51">
        <f t="shared" si="37"/>
        <v>2.5499999999999998</v>
      </c>
      <c r="CW67" s="51">
        <f t="shared" si="38"/>
        <v>0.87450980392156863</v>
      </c>
      <c r="CX67" s="51">
        <f t="shared" si="39"/>
        <v>0</v>
      </c>
      <c r="CY67" s="51">
        <f t="shared" si="40"/>
        <v>70.939229166167621</v>
      </c>
      <c r="CZ67" s="51">
        <f t="shared" si="41"/>
        <v>0.1276619718309859</v>
      </c>
      <c r="DA67" s="51">
        <f t="shared" si="42"/>
        <v>0.46354929577464787</v>
      </c>
    </row>
    <row r="68" spans="2:105" x14ac:dyDescent="0.2">
      <c r="B68" s="10">
        <f t="shared" si="78"/>
        <v>1986</v>
      </c>
      <c r="C68" s="10">
        <f t="shared" si="43"/>
        <v>86</v>
      </c>
      <c r="D68" s="148">
        <v>86</v>
      </c>
      <c r="E68" s="30">
        <f>'Annual Raw Data'!$P$8*1000</f>
        <v>76580</v>
      </c>
      <c r="F68" s="30">
        <f>'Annual Raw Data'!$P$9*1000</f>
        <v>68907</v>
      </c>
      <c r="G68" s="21">
        <f>'Annual Raw Data'!$P$10</f>
        <v>119.3748675751375</v>
      </c>
      <c r="H68" s="30">
        <f>'Annual Raw Data'!$P$12</f>
        <v>8225.7639999999992</v>
      </c>
      <c r="I68" s="30">
        <f>'Annual Raw Data'!$P$13</f>
        <v>4040</v>
      </c>
      <c r="J68">
        <f>'Annual Raw Data'!$P$14</f>
        <v>2</v>
      </c>
      <c r="K68" s="30">
        <f>'Annual Raw Data'!$P$15</f>
        <v>12267.763999999999</v>
      </c>
      <c r="L68">
        <f>'Annual Raw Data'!$P$19</f>
        <v>17</v>
      </c>
      <c r="M68" s="30">
        <f>'Annual Raw Data'!$P$21</f>
        <v>1207</v>
      </c>
      <c r="O68" s="30">
        <f>'Annual Raw Data'!$P$25</f>
        <v>4669</v>
      </c>
      <c r="P68" s="30">
        <f>'Annual Raw Data'!$P$26</f>
        <v>5893</v>
      </c>
      <c r="Q68" s="30">
        <f>'Annual Raw Data'!$P$29</f>
        <v>1492</v>
      </c>
      <c r="R68" s="30">
        <f>'Annual Raw Data'!$P$31</f>
        <v>7385</v>
      </c>
      <c r="S68" s="30">
        <f>'Annual Raw Data'!$P$34</f>
        <v>4882.7639999999992</v>
      </c>
      <c r="T68" s="30">
        <f>'Annual Raw Data'!$P$36</f>
        <v>-160.23600000000079</v>
      </c>
      <c r="U68" s="30">
        <f>'Annual Raw Data'!$P$37</f>
        <v>1498</v>
      </c>
      <c r="V68" s="30">
        <f>'Annual Raw Data'!$P$38</f>
        <v>1443</v>
      </c>
      <c r="W68">
        <f>'Annual Raw Data'!$P$39</f>
        <v>2102</v>
      </c>
      <c r="X68" s="36">
        <f>'Annual Raw Data'!$P$41</f>
        <v>0.66117318889641152</v>
      </c>
      <c r="Y68" s="12">
        <f>'Annual Raw Data'!$P$43</f>
        <v>1.5</v>
      </c>
      <c r="Z68" s="12">
        <v>4.78</v>
      </c>
      <c r="AA68" s="255">
        <f t="shared" si="75"/>
        <v>3.186666666666667</v>
      </c>
      <c r="AB68">
        <f>'Annual Raw Data'!$P$44</f>
        <v>3.03</v>
      </c>
      <c r="AC68">
        <f>'Annual Raw Data'!$P$45</f>
        <v>1.92</v>
      </c>
      <c r="AD68" s="26">
        <f>'Annual Raw Data'!$P$46</f>
        <v>0.78125</v>
      </c>
      <c r="AE68" s="21"/>
      <c r="AF68" s="21">
        <v>72.484250365295722</v>
      </c>
      <c r="AG68" s="45">
        <f t="shared" si="76"/>
        <v>0.14673409059632639</v>
      </c>
      <c r="AH68" s="26">
        <f t="shared" si="77"/>
        <v>0.56760685086515983</v>
      </c>
      <c r="AI68" s="26"/>
      <c r="AK68" s="176">
        <f t="shared" si="3"/>
        <v>1986</v>
      </c>
      <c r="AL68" s="174">
        <f t="shared" si="4"/>
        <v>86</v>
      </c>
      <c r="AM68" s="174">
        <f t="shared" si="5"/>
        <v>86</v>
      </c>
      <c r="AN68" s="52">
        <f t="shared" si="6"/>
        <v>76580</v>
      </c>
      <c r="AO68" s="52">
        <f t="shared" si="7"/>
        <v>68907</v>
      </c>
      <c r="AP68" s="53">
        <f t="shared" si="8"/>
        <v>119.3748675751375</v>
      </c>
      <c r="AQ68" s="52">
        <f t="shared" si="50"/>
        <v>8225.7639999999992</v>
      </c>
      <c r="AR68" s="52">
        <f t="shared" si="51"/>
        <v>4040</v>
      </c>
      <c r="AS68" s="44">
        <f t="shared" si="52"/>
        <v>2</v>
      </c>
      <c r="AT68" s="52">
        <f t="shared" si="53"/>
        <v>12267.763999999999</v>
      </c>
      <c r="AU68" s="44">
        <f t="shared" si="54"/>
        <v>17</v>
      </c>
      <c r="AV68" s="52">
        <f t="shared" si="55"/>
        <v>1207</v>
      </c>
      <c r="AW68" s="52">
        <f t="shared" si="56"/>
        <v>0</v>
      </c>
      <c r="AX68" s="52">
        <f t="shared" si="57"/>
        <v>4669</v>
      </c>
      <c r="AY68" s="52">
        <f t="shared" si="58"/>
        <v>5893</v>
      </c>
      <c r="AZ68" s="52">
        <f t="shared" si="59"/>
        <v>1492</v>
      </c>
      <c r="BA68" s="52">
        <f t="shared" si="60"/>
        <v>7385</v>
      </c>
      <c r="BB68" s="52">
        <f t="shared" si="61"/>
        <v>4882.7639999999992</v>
      </c>
      <c r="BC68" s="52">
        <f t="shared" si="62"/>
        <v>-160.23600000000079</v>
      </c>
      <c r="BD68" s="44">
        <f t="shared" si="63"/>
        <v>1498</v>
      </c>
      <c r="BE68" s="44">
        <f t="shared" si="64"/>
        <v>1443</v>
      </c>
      <c r="BF68" s="44">
        <f t="shared" si="65"/>
        <v>2102</v>
      </c>
      <c r="BG68" s="44">
        <f t="shared" si="66"/>
        <v>0.66117318889641152</v>
      </c>
      <c r="BH68" s="44">
        <f t="shared" si="9"/>
        <v>1.5</v>
      </c>
      <c r="BI68" s="44">
        <f t="shared" si="67"/>
        <v>4.78</v>
      </c>
      <c r="BJ68" s="44">
        <f t="shared" si="68"/>
        <v>3.186666666666667</v>
      </c>
      <c r="BK68" s="44">
        <f t="shared" si="69"/>
        <v>3.03</v>
      </c>
      <c r="BL68" s="44">
        <f t="shared" si="70"/>
        <v>1.92</v>
      </c>
      <c r="BM68" s="44">
        <f t="shared" si="71"/>
        <v>0.78125</v>
      </c>
      <c r="BN68" s="44">
        <f t="shared" si="72"/>
        <v>0</v>
      </c>
      <c r="BO68" s="44">
        <f t="shared" si="1"/>
        <v>72.484250365295722</v>
      </c>
      <c r="BP68" s="44">
        <f t="shared" si="73"/>
        <v>0.14673409059632639</v>
      </c>
      <c r="BQ68" s="44">
        <f t="shared" si="74"/>
        <v>0.56760685086515983</v>
      </c>
      <c r="BU68" s="179">
        <f t="shared" si="10"/>
        <v>1986</v>
      </c>
      <c r="BV68" s="179">
        <f t="shared" si="11"/>
        <v>86</v>
      </c>
      <c r="BW68" s="179">
        <f t="shared" si="12"/>
        <v>86</v>
      </c>
      <c r="BX68" s="51">
        <f t="shared" si="13"/>
        <v>76580</v>
      </c>
      <c r="BY68" s="51">
        <f t="shared" si="14"/>
        <v>68907</v>
      </c>
      <c r="BZ68" s="51">
        <f t="shared" si="15"/>
        <v>119.3748675751375</v>
      </c>
      <c r="CA68" s="51">
        <f t="shared" si="16"/>
        <v>8225.7639999999992</v>
      </c>
      <c r="CB68" s="51">
        <f t="shared" si="17"/>
        <v>4040</v>
      </c>
      <c r="CC68" s="51">
        <f t="shared" si="18"/>
        <v>2</v>
      </c>
      <c r="CD68" s="51">
        <f t="shared" si="19"/>
        <v>12267.763999999999</v>
      </c>
      <c r="CE68" s="51">
        <f t="shared" si="20"/>
        <v>17</v>
      </c>
      <c r="CF68" s="51">
        <f t="shared" si="21"/>
        <v>1207</v>
      </c>
      <c r="CG68" s="51">
        <f t="shared" si="22"/>
        <v>0</v>
      </c>
      <c r="CH68" s="51">
        <f t="shared" si="23"/>
        <v>4669</v>
      </c>
      <c r="CI68" s="51">
        <f t="shared" si="24"/>
        <v>5893</v>
      </c>
      <c r="CJ68" s="51">
        <f t="shared" si="25"/>
        <v>1492</v>
      </c>
      <c r="CK68" s="51">
        <f t="shared" si="26"/>
        <v>7385</v>
      </c>
      <c r="CL68" s="51">
        <f t="shared" si="27"/>
        <v>4882.7639999999992</v>
      </c>
      <c r="CM68" s="51">
        <f t="shared" si="28"/>
        <v>-160.23600000000079</v>
      </c>
      <c r="CN68" s="51">
        <f t="shared" si="29"/>
        <v>1498</v>
      </c>
      <c r="CO68" s="51">
        <f t="shared" si="30"/>
        <v>1443</v>
      </c>
      <c r="CP68" s="51">
        <f t="shared" si="31"/>
        <v>2102</v>
      </c>
      <c r="CQ68" s="51">
        <f t="shared" si="32"/>
        <v>0.66117318889641152</v>
      </c>
      <c r="CR68" s="51">
        <f t="shared" si="33"/>
        <v>1.5</v>
      </c>
      <c r="CS68" s="51">
        <f t="shared" si="34"/>
        <v>4.78</v>
      </c>
      <c r="CT68" s="51">
        <f t="shared" si="35"/>
        <v>3.186666666666667</v>
      </c>
      <c r="CU68" s="51">
        <f t="shared" si="36"/>
        <v>3.03</v>
      </c>
      <c r="CV68" s="51">
        <f t="shared" si="37"/>
        <v>1.92</v>
      </c>
      <c r="CW68" s="51">
        <f t="shared" si="38"/>
        <v>0.78125</v>
      </c>
      <c r="CX68" s="51">
        <f t="shared" si="39"/>
        <v>0</v>
      </c>
      <c r="CY68" s="51">
        <f t="shared" si="40"/>
        <v>72.484250365295722</v>
      </c>
      <c r="CZ68" s="51">
        <f t="shared" si="41"/>
        <v>0.14673409059632639</v>
      </c>
      <c r="DA68" s="51">
        <f t="shared" si="42"/>
        <v>0.56760685086515983</v>
      </c>
    </row>
    <row r="69" spans="2:105" x14ac:dyDescent="0.2">
      <c r="B69" s="10">
        <f t="shared" si="78"/>
        <v>1987</v>
      </c>
      <c r="C69" s="10">
        <f t="shared" si="43"/>
        <v>87</v>
      </c>
      <c r="D69" s="148">
        <v>87</v>
      </c>
      <c r="E69" s="30">
        <f>'Annual Raw Data'!$Q$8*1000</f>
        <v>66200</v>
      </c>
      <c r="F69" s="30">
        <f>'Annual Raw Data'!$Q$9*1000</f>
        <v>59505</v>
      </c>
      <c r="G69" s="21">
        <f>'Annual Raw Data'!$Q$10</f>
        <v>119.84371061255356</v>
      </c>
      <c r="H69" s="30">
        <f>'Annual Raw Data'!$Q$12</f>
        <v>7131.3</v>
      </c>
      <c r="I69" s="30">
        <f>'Annual Raw Data'!$Q$13</f>
        <v>4882</v>
      </c>
      <c r="J69">
        <f>'Annual Raw Data'!$Q$14</f>
        <v>3</v>
      </c>
      <c r="K69" s="30">
        <f>'Annual Raw Data'!$Q$15</f>
        <v>12016.3</v>
      </c>
      <c r="L69">
        <f>'Annual Raw Data'!$Q$19</f>
        <v>17</v>
      </c>
      <c r="M69" s="30">
        <f>'Annual Raw Data'!$Q$21</f>
        <v>1226</v>
      </c>
      <c r="O69" s="30">
        <f>'Annual Raw Data'!$Q$25</f>
        <v>4798</v>
      </c>
      <c r="P69" s="30">
        <f>'Annual Raw Data'!$Q$26</f>
        <v>6041</v>
      </c>
      <c r="Q69" s="30">
        <f>'Annual Raw Data'!$Q$29</f>
        <v>1716</v>
      </c>
      <c r="R69" s="30">
        <f>'Annual Raw Data'!$Q$31</f>
        <v>7757</v>
      </c>
      <c r="S69" s="30">
        <f>'Annual Raw Data'!$Q$34</f>
        <v>4259.2999999999993</v>
      </c>
      <c r="T69" s="30">
        <f>'Annual Raw Data'!$Q$36</f>
        <v>1369.2999999999993</v>
      </c>
      <c r="U69" s="30">
        <f>'Annual Raw Data'!$Q$37</f>
        <v>1127</v>
      </c>
      <c r="V69" s="30">
        <f>'Annual Raw Data'!$Q$38</f>
        <v>835</v>
      </c>
      <c r="W69">
        <f>'Annual Raw Data'!$Q$39</f>
        <v>928</v>
      </c>
      <c r="X69" s="36">
        <f>'Annual Raw Data'!$Q$41</f>
        <v>0.54909114348330534</v>
      </c>
      <c r="Y69" s="12">
        <f>'Annual Raw Data'!$Q$43</f>
        <v>1.94</v>
      </c>
      <c r="Z69" s="12">
        <v>5.88</v>
      </c>
      <c r="AA69" s="255">
        <f t="shared" si="75"/>
        <v>3.0309278350515463</v>
      </c>
      <c r="AB69">
        <f>'Annual Raw Data'!$Q$44</f>
        <v>3.03</v>
      </c>
      <c r="AC69">
        <f>'Annual Raw Data'!$Q$45</f>
        <v>1.82</v>
      </c>
      <c r="AD69" s="26">
        <f>'Annual Raw Data'!$Q$46</f>
        <v>1.0659340659340659</v>
      </c>
      <c r="AE69" s="21"/>
      <c r="AF69" s="21">
        <v>74.573023211248724</v>
      </c>
      <c r="AG69" s="45">
        <f t="shared" si="76"/>
        <v>0.1719181635886865</v>
      </c>
      <c r="AH69" s="26">
        <f t="shared" si="77"/>
        <v>0.67280860432179268</v>
      </c>
      <c r="AI69" s="26"/>
      <c r="AK69" s="176">
        <f t="shared" si="3"/>
        <v>1987</v>
      </c>
      <c r="AL69" s="174">
        <f t="shared" si="4"/>
        <v>87</v>
      </c>
      <c r="AM69" s="174">
        <f t="shared" si="5"/>
        <v>87</v>
      </c>
      <c r="AN69" s="52">
        <f t="shared" si="6"/>
        <v>66200</v>
      </c>
      <c r="AO69" s="52">
        <f t="shared" si="7"/>
        <v>59505</v>
      </c>
      <c r="AP69" s="53">
        <f t="shared" si="8"/>
        <v>119.84371061255356</v>
      </c>
      <c r="AQ69" s="52">
        <f t="shared" si="50"/>
        <v>7131.3</v>
      </c>
      <c r="AR69" s="52">
        <f t="shared" si="51"/>
        <v>4882</v>
      </c>
      <c r="AS69" s="44">
        <f t="shared" si="52"/>
        <v>3</v>
      </c>
      <c r="AT69" s="52">
        <f t="shared" si="53"/>
        <v>12016.3</v>
      </c>
      <c r="AU69" s="44">
        <f t="shared" si="54"/>
        <v>17</v>
      </c>
      <c r="AV69" s="52">
        <f t="shared" si="55"/>
        <v>1226</v>
      </c>
      <c r="AW69" s="52">
        <f t="shared" si="56"/>
        <v>0</v>
      </c>
      <c r="AX69" s="52">
        <f t="shared" si="57"/>
        <v>4798</v>
      </c>
      <c r="AY69" s="52">
        <f t="shared" si="58"/>
        <v>6041</v>
      </c>
      <c r="AZ69" s="52">
        <f t="shared" si="59"/>
        <v>1716</v>
      </c>
      <c r="BA69" s="52">
        <f t="shared" si="60"/>
        <v>7757</v>
      </c>
      <c r="BB69" s="52">
        <f t="shared" si="61"/>
        <v>4259.2999999999993</v>
      </c>
      <c r="BC69" s="52">
        <f t="shared" si="62"/>
        <v>1369.2999999999993</v>
      </c>
      <c r="BD69" s="44">
        <f t="shared" si="63"/>
        <v>1127</v>
      </c>
      <c r="BE69" s="44">
        <f t="shared" si="64"/>
        <v>835</v>
      </c>
      <c r="BF69" s="44">
        <f t="shared" si="65"/>
        <v>928</v>
      </c>
      <c r="BG69" s="44">
        <f t="shared" si="66"/>
        <v>0.54909114348330534</v>
      </c>
      <c r="BH69" s="44">
        <f t="shared" si="9"/>
        <v>1.94</v>
      </c>
      <c r="BI69" s="44">
        <f t="shared" si="67"/>
        <v>5.88</v>
      </c>
      <c r="BJ69" s="44">
        <f t="shared" si="68"/>
        <v>3.0309278350515463</v>
      </c>
      <c r="BK69" s="44">
        <f t="shared" si="69"/>
        <v>3.03</v>
      </c>
      <c r="BL69" s="44">
        <f t="shared" si="70"/>
        <v>1.82</v>
      </c>
      <c r="BM69" s="44">
        <f t="shared" si="71"/>
        <v>1.0659340659340659</v>
      </c>
      <c r="BN69" s="44">
        <f t="shared" si="72"/>
        <v>0</v>
      </c>
      <c r="BO69" s="44">
        <f t="shared" si="1"/>
        <v>74.573023211248724</v>
      </c>
      <c r="BP69" s="44">
        <f t="shared" si="73"/>
        <v>0.1719181635886865</v>
      </c>
      <c r="BQ69" s="44">
        <f t="shared" si="74"/>
        <v>0.67280860432179268</v>
      </c>
      <c r="BU69" s="179">
        <f t="shared" si="10"/>
        <v>1987</v>
      </c>
      <c r="BV69" s="179">
        <f t="shared" si="11"/>
        <v>87</v>
      </c>
      <c r="BW69" s="179">
        <f t="shared" si="12"/>
        <v>87</v>
      </c>
      <c r="BX69" s="51">
        <f t="shared" si="13"/>
        <v>66200</v>
      </c>
      <c r="BY69" s="51">
        <f t="shared" si="14"/>
        <v>59505</v>
      </c>
      <c r="BZ69" s="51">
        <f t="shared" si="15"/>
        <v>119.84371061255356</v>
      </c>
      <c r="CA69" s="51">
        <f t="shared" si="16"/>
        <v>7131.3</v>
      </c>
      <c r="CB69" s="51">
        <f t="shared" si="17"/>
        <v>4882</v>
      </c>
      <c r="CC69" s="51">
        <f t="shared" si="18"/>
        <v>3</v>
      </c>
      <c r="CD69" s="51">
        <f t="shared" si="19"/>
        <v>12016.3</v>
      </c>
      <c r="CE69" s="51">
        <f t="shared" si="20"/>
        <v>17</v>
      </c>
      <c r="CF69" s="51">
        <f t="shared" si="21"/>
        <v>1226</v>
      </c>
      <c r="CG69" s="51">
        <f t="shared" si="22"/>
        <v>0</v>
      </c>
      <c r="CH69" s="51">
        <f t="shared" si="23"/>
        <v>4798</v>
      </c>
      <c r="CI69" s="51">
        <f t="shared" si="24"/>
        <v>6041</v>
      </c>
      <c r="CJ69" s="51">
        <f t="shared" si="25"/>
        <v>1716</v>
      </c>
      <c r="CK69" s="51">
        <f t="shared" si="26"/>
        <v>7757</v>
      </c>
      <c r="CL69" s="51">
        <f t="shared" si="27"/>
        <v>4259.2999999999993</v>
      </c>
      <c r="CM69" s="51">
        <f t="shared" si="28"/>
        <v>1369.2999999999993</v>
      </c>
      <c r="CN69" s="51">
        <f t="shared" si="29"/>
        <v>1127</v>
      </c>
      <c r="CO69" s="51">
        <f t="shared" si="30"/>
        <v>835</v>
      </c>
      <c r="CP69" s="51">
        <f t="shared" si="31"/>
        <v>928</v>
      </c>
      <c r="CQ69" s="51">
        <f t="shared" si="32"/>
        <v>0.54909114348330534</v>
      </c>
      <c r="CR69" s="51">
        <f t="shared" si="33"/>
        <v>1.94</v>
      </c>
      <c r="CS69" s="51">
        <f t="shared" si="34"/>
        <v>5.88</v>
      </c>
      <c r="CT69" s="51">
        <f t="shared" si="35"/>
        <v>3.0309278350515463</v>
      </c>
      <c r="CU69" s="51">
        <f t="shared" si="36"/>
        <v>3.03</v>
      </c>
      <c r="CV69" s="51">
        <f t="shared" si="37"/>
        <v>1.82</v>
      </c>
      <c r="CW69" s="51">
        <f t="shared" si="38"/>
        <v>1.0659340659340659</v>
      </c>
      <c r="CX69" s="51">
        <f t="shared" si="39"/>
        <v>0</v>
      </c>
      <c r="CY69" s="51">
        <f t="shared" si="40"/>
        <v>74.573023211248724</v>
      </c>
      <c r="CZ69" s="51">
        <f t="shared" si="41"/>
        <v>0.1719181635886865</v>
      </c>
      <c r="DA69" s="51">
        <f t="shared" si="42"/>
        <v>0.67280860432179268</v>
      </c>
    </row>
    <row r="70" spans="2:105" x14ac:dyDescent="0.2">
      <c r="B70" s="10">
        <f t="shared" si="78"/>
        <v>1988</v>
      </c>
      <c r="C70" s="10">
        <f t="shared" si="43"/>
        <v>88</v>
      </c>
      <c r="D70" s="148">
        <v>88</v>
      </c>
      <c r="E70" s="30">
        <f>'Annual Raw Data'!$R$8*1000</f>
        <v>67717</v>
      </c>
      <c r="F70" s="30">
        <f>'Annual Raw Data'!$R$9*1000</f>
        <v>58250</v>
      </c>
      <c r="G70" s="46">
        <f>'Annual Raw Data'!$R$10</f>
        <v>84.61254935622317</v>
      </c>
      <c r="H70" s="30">
        <f>'Annual Raw Data'!$R$12</f>
        <v>4928.6809999999996</v>
      </c>
      <c r="I70" s="30">
        <f>'Annual Raw Data'!$R$13</f>
        <v>4259</v>
      </c>
      <c r="J70">
        <f>'Annual Raw Data'!$R$14</f>
        <v>3</v>
      </c>
      <c r="K70" s="30">
        <f>'Annual Raw Data'!$R$15</f>
        <v>9190.6810000000005</v>
      </c>
      <c r="L70">
        <f>'Annual Raw Data'!$R$19</f>
        <v>18</v>
      </c>
      <c r="M70" s="30">
        <f>'Annual Raw Data'!$R$21</f>
        <v>1275</v>
      </c>
      <c r="O70" s="30">
        <f>'Annual Raw Data'!$R$25</f>
        <v>3941</v>
      </c>
      <c r="P70" s="30">
        <f>'Annual Raw Data'!$R$26</f>
        <v>5234</v>
      </c>
      <c r="Q70" s="30">
        <f>'Annual Raw Data'!$R$29</f>
        <v>2026</v>
      </c>
      <c r="R70" s="30">
        <f>'Annual Raw Data'!$R$31</f>
        <v>7260</v>
      </c>
      <c r="S70" s="30">
        <f>'Annual Raw Data'!$R$34</f>
        <v>1930.6810000000005</v>
      </c>
      <c r="T70" s="30">
        <f>'Annual Raw Data'!$R$36</f>
        <v>507.68100000000049</v>
      </c>
      <c r="U70" s="30">
        <f>'Annual Raw Data'!$R$37</f>
        <v>724</v>
      </c>
      <c r="V70" s="30">
        <f>'Annual Raw Data'!$R$38</f>
        <v>362</v>
      </c>
      <c r="W70">
        <f>'Annual Raw Data'!$R$39</f>
        <v>337</v>
      </c>
      <c r="X70" s="36">
        <f>'Annual Raw Data'!$R$41</f>
        <v>0.26593402203856759</v>
      </c>
      <c r="Y70" s="12">
        <f>'Annual Raw Data'!$R$43</f>
        <v>2.54</v>
      </c>
      <c r="Z70" s="12">
        <v>7.42</v>
      </c>
      <c r="AA70" s="255">
        <f t="shared" si="75"/>
        <v>2.9212598425196852</v>
      </c>
      <c r="AB70">
        <f>'Annual Raw Data'!$R$44</f>
        <v>2.93</v>
      </c>
      <c r="AC70">
        <f>'Annual Raw Data'!$R$45</f>
        <v>1.77</v>
      </c>
      <c r="AD70" s="26">
        <f>'Annual Raw Data'!$R$46</f>
        <v>1.4350282485875707</v>
      </c>
      <c r="AE70" s="21"/>
      <c r="AF70" s="21">
        <v>77.083383237118852</v>
      </c>
      <c r="AG70" s="45">
        <f t="shared" si="76"/>
        <v>0.25868990101002687</v>
      </c>
      <c r="AH70" s="26">
        <f t="shared" si="77"/>
        <v>0.79960541167099275</v>
      </c>
      <c r="AI70" s="26"/>
      <c r="AK70" s="176">
        <f t="shared" si="3"/>
        <v>1988</v>
      </c>
      <c r="AL70" s="174">
        <f t="shared" si="4"/>
        <v>88</v>
      </c>
      <c r="AM70" s="174">
        <f t="shared" si="5"/>
        <v>88</v>
      </c>
      <c r="AN70" s="52">
        <f t="shared" si="6"/>
        <v>67717</v>
      </c>
      <c r="AO70" s="52">
        <f t="shared" si="7"/>
        <v>58250</v>
      </c>
      <c r="AP70" s="53">
        <f t="shared" si="8"/>
        <v>84.61254935622317</v>
      </c>
      <c r="AQ70" s="52">
        <f t="shared" si="50"/>
        <v>4928.6809999999996</v>
      </c>
      <c r="AR70" s="52">
        <f t="shared" si="51"/>
        <v>4259</v>
      </c>
      <c r="AS70" s="44">
        <f t="shared" si="52"/>
        <v>3</v>
      </c>
      <c r="AT70" s="52">
        <f t="shared" si="53"/>
        <v>9190.6810000000005</v>
      </c>
      <c r="AU70" s="44">
        <f t="shared" si="54"/>
        <v>18</v>
      </c>
      <c r="AV70" s="52">
        <f t="shared" si="55"/>
        <v>1275</v>
      </c>
      <c r="AW70" s="52">
        <f t="shared" si="56"/>
        <v>0</v>
      </c>
      <c r="AX70" s="52">
        <f t="shared" si="57"/>
        <v>3941</v>
      </c>
      <c r="AY70" s="52">
        <f t="shared" si="58"/>
        <v>5234</v>
      </c>
      <c r="AZ70" s="52">
        <f t="shared" si="59"/>
        <v>2026</v>
      </c>
      <c r="BA70" s="52">
        <f t="shared" si="60"/>
        <v>7260</v>
      </c>
      <c r="BB70" s="52">
        <f t="shared" si="61"/>
        <v>1930.6810000000005</v>
      </c>
      <c r="BC70" s="52">
        <f t="shared" si="62"/>
        <v>507.68100000000049</v>
      </c>
      <c r="BD70" s="44">
        <f t="shared" si="63"/>
        <v>724</v>
      </c>
      <c r="BE70" s="44">
        <f t="shared" si="64"/>
        <v>362</v>
      </c>
      <c r="BF70" s="44">
        <f t="shared" si="65"/>
        <v>337</v>
      </c>
      <c r="BG70" s="44">
        <f t="shared" si="66"/>
        <v>0.26593402203856759</v>
      </c>
      <c r="BH70" s="44">
        <f t="shared" si="9"/>
        <v>2.54</v>
      </c>
      <c r="BI70" s="44">
        <f t="shared" si="67"/>
        <v>7.42</v>
      </c>
      <c r="BJ70" s="44">
        <f t="shared" si="68"/>
        <v>2.9212598425196852</v>
      </c>
      <c r="BK70" s="44">
        <f t="shared" si="69"/>
        <v>2.93</v>
      </c>
      <c r="BL70" s="44">
        <f t="shared" si="70"/>
        <v>1.77</v>
      </c>
      <c r="BM70" s="44">
        <f t="shared" si="71"/>
        <v>1.4350282485875707</v>
      </c>
      <c r="BN70" s="44">
        <f t="shared" si="72"/>
        <v>0</v>
      </c>
      <c r="BO70" s="44">
        <f t="shared" si="1"/>
        <v>77.083383237118852</v>
      </c>
      <c r="BP70" s="44">
        <f t="shared" si="73"/>
        <v>0.25868990101002687</v>
      </c>
      <c r="BQ70" s="44">
        <f t="shared" si="74"/>
        <v>0.79960541167099275</v>
      </c>
      <c r="BU70" s="179">
        <f t="shared" si="10"/>
        <v>1988</v>
      </c>
      <c r="BV70" s="179">
        <f t="shared" si="11"/>
        <v>88</v>
      </c>
      <c r="BW70" s="179">
        <f t="shared" si="12"/>
        <v>88</v>
      </c>
      <c r="BX70" s="51">
        <f t="shared" si="13"/>
        <v>67717</v>
      </c>
      <c r="BY70" s="51">
        <f t="shared" si="14"/>
        <v>58250</v>
      </c>
      <c r="BZ70" s="51">
        <f t="shared" si="15"/>
        <v>84.61254935622317</v>
      </c>
      <c r="CA70" s="51">
        <f t="shared" si="16"/>
        <v>4928.6809999999996</v>
      </c>
      <c r="CB70" s="51">
        <f t="shared" si="17"/>
        <v>4259</v>
      </c>
      <c r="CC70" s="51">
        <f t="shared" si="18"/>
        <v>3</v>
      </c>
      <c r="CD70" s="51">
        <f t="shared" si="19"/>
        <v>9190.6810000000005</v>
      </c>
      <c r="CE70" s="51">
        <f t="shared" si="20"/>
        <v>18</v>
      </c>
      <c r="CF70" s="51">
        <f t="shared" si="21"/>
        <v>1275</v>
      </c>
      <c r="CG70" s="51">
        <f t="shared" si="22"/>
        <v>0</v>
      </c>
      <c r="CH70" s="51">
        <f t="shared" si="23"/>
        <v>3941</v>
      </c>
      <c r="CI70" s="51">
        <f t="shared" si="24"/>
        <v>5234</v>
      </c>
      <c r="CJ70" s="51">
        <f t="shared" si="25"/>
        <v>2026</v>
      </c>
      <c r="CK70" s="51">
        <f t="shared" si="26"/>
        <v>7260</v>
      </c>
      <c r="CL70" s="51">
        <f t="shared" si="27"/>
        <v>1930.6810000000005</v>
      </c>
      <c r="CM70" s="51">
        <f t="shared" si="28"/>
        <v>507.68100000000049</v>
      </c>
      <c r="CN70" s="51">
        <f t="shared" si="29"/>
        <v>724</v>
      </c>
      <c r="CO70" s="51">
        <f t="shared" si="30"/>
        <v>362</v>
      </c>
      <c r="CP70" s="51">
        <f t="shared" si="31"/>
        <v>337</v>
      </c>
      <c r="CQ70" s="51">
        <f t="shared" si="32"/>
        <v>0.26593402203856759</v>
      </c>
      <c r="CR70" s="51">
        <f t="shared" si="33"/>
        <v>2.54</v>
      </c>
      <c r="CS70" s="51">
        <f t="shared" si="34"/>
        <v>7.42</v>
      </c>
      <c r="CT70" s="51">
        <f t="shared" si="35"/>
        <v>2.9212598425196852</v>
      </c>
      <c r="CU70" s="51">
        <f t="shared" si="36"/>
        <v>2.93</v>
      </c>
      <c r="CV70" s="51">
        <f t="shared" si="37"/>
        <v>1.77</v>
      </c>
      <c r="CW70" s="51">
        <f t="shared" si="38"/>
        <v>1.4350282485875707</v>
      </c>
      <c r="CX70" s="51">
        <f t="shared" si="39"/>
        <v>0</v>
      </c>
      <c r="CY70" s="51">
        <f t="shared" si="40"/>
        <v>77.083383237118852</v>
      </c>
      <c r="CZ70" s="51">
        <f t="shared" si="41"/>
        <v>0.25868990101002687</v>
      </c>
      <c r="DA70" s="51">
        <f t="shared" si="42"/>
        <v>0.79960541167099275</v>
      </c>
    </row>
    <row r="71" spans="2:105" x14ac:dyDescent="0.2">
      <c r="B71" s="10">
        <f t="shared" si="78"/>
        <v>1989</v>
      </c>
      <c r="C71" s="10">
        <f t="shared" si="43"/>
        <v>89</v>
      </c>
      <c r="D71" s="148">
        <v>89</v>
      </c>
      <c r="E71" s="30">
        <f>'Annual Raw Data'!$S$8*1000</f>
        <v>72322</v>
      </c>
      <c r="F71" s="30">
        <f>'Annual Raw Data'!$S$9*1000</f>
        <v>64783</v>
      </c>
      <c r="G71" s="21">
        <f>'Annual Raw Data'!$S$10</f>
        <v>116.26434404087493</v>
      </c>
      <c r="H71" s="30">
        <f>'Annual Raw Data'!$S$12</f>
        <v>7531.9530000000004</v>
      </c>
      <c r="I71" s="30">
        <f>'Annual Raw Data'!$S$13</f>
        <v>1930</v>
      </c>
      <c r="J71">
        <f>'Annual Raw Data'!$S$14</f>
        <v>2</v>
      </c>
      <c r="K71" s="30">
        <f>'Annual Raw Data'!$S$15</f>
        <v>9463.9530000000013</v>
      </c>
      <c r="L71">
        <f>'Annual Raw Data'!$S$19</f>
        <v>19</v>
      </c>
      <c r="M71" s="30">
        <f>'Annual Raw Data'!$S$21</f>
        <v>1337</v>
      </c>
      <c r="O71" s="30">
        <f>'Annual Raw Data'!$S$25</f>
        <v>4389</v>
      </c>
      <c r="P71" s="30">
        <f>'Annual Raw Data'!$S$26</f>
        <v>5745</v>
      </c>
      <c r="Q71" s="30">
        <f>'Annual Raw Data'!$S$29</f>
        <v>2368</v>
      </c>
      <c r="R71" s="30">
        <f>'Annual Raw Data'!$S$31</f>
        <v>8113</v>
      </c>
      <c r="S71" s="30">
        <f>'Annual Raw Data'!$S$34</f>
        <v>1350.9530000000013</v>
      </c>
      <c r="T71" s="30">
        <f>'Annual Raw Data'!$S$36</f>
        <v>618.95300000000134</v>
      </c>
      <c r="U71" s="30">
        <f>'Annual Raw Data'!$S$37</f>
        <v>387</v>
      </c>
      <c r="V71" s="30">
        <f>'Annual Raw Data'!$S$38</f>
        <v>233</v>
      </c>
      <c r="W71">
        <f>'Annual Raw Data'!$S$39</f>
        <v>112</v>
      </c>
      <c r="X71" s="36">
        <f>'Annual Raw Data'!$S$41</f>
        <v>0.1665170713669421</v>
      </c>
      <c r="Y71" s="12">
        <f>'Annual Raw Data'!$S$43</f>
        <v>2.36</v>
      </c>
      <c r="Z71" s="12">
        <v>5.69</v>
      </c>
      <c r="AA71" s="255">
        <f t="shared" si="75"/>
        <v>2.4110169491525428</v>
      </c>
      <c r="AB71">
        <f>'Annual Raw Data'!$S$44</f>
        <v>2.84</v>
      </c>
      <c r="AC71">
        <f>'Annual Raw Data'!$S$45</f>
        <v>1.65</v>
      </c>
      <c r="AD71" s="26">
        <f>'Annual Raw Data'!$S$46</f>
        <v>1.4303030303030304</v>
      </c>
      <c r="AE71" s="21"/>
      <c r="AF71" s="21">
        <v>80.06563345869165</v>
      </c>
      <c r="AG71" s="45">
        <f t="shared" si="76"/>
        <v>0.17751040135274343</v>
      </c>
      <c r="AH71" s="26">
        <f t="shared" si="77"/>
        <v>0.58271739082811591</v>
      </c>
      <c r="AI71" s="26"/>
      <c r="AK71" s="176">
        <f t="shared" si="3"/>
        <v>1989</v>
      </c>
      <c r="AL71" s="174">
        <f t="shared" si="4"/>
        <v>89</v>
      </c>
      <c r="AM71" s="174">
        <f t="shared" si="5"/>
        <v>89</v>
      </c>
      <c r="AN71" s="52">
        <f t="shared" si="6"/>
        <v>72322</v>
      </c>
      <c r="AO71" s="52">
        <f t="shared" si="7"/>
        <v>64783</v>
      </c>
      <c r="AP71" s="53">
        <f t="shared" si="8"/>
        <v>116.26434404087493</v>
      </c>
      <c r="AQ71" s="52">
        <f t="shared" si="50"/>
        <v>7531.9530000000004</v>
      </c>
      <c r="AR71" s="52">
        <f t="shared" si="51"/>
        <v>1930</v>
      </c>
      <c r="AS71" s="44">
        <f t="shared" si="52"/>
        <v>2</v>
      </c>
      <c r="AT71" s="52">
        <f t="shared" si="53"/>
        <v>9463.9530000000013</v>
      </c>
      <c r="AU71" s="44">
        <f t="shared" si="54"/>
        <v>19</v>
      </c>
      <c r="AV71" s="52">
        <f t="shared" si="55"/>
        <v>1337</v>
      </c>
      <c r="AW71" s="52">
        <f t="shared" si="56"/>
        <v>0</v>
      </c>
      <c r="AX71" s="52">
        <f t="shared" si="57"/>
        <v>4389</v>
      </c>
      <c r="AY71" s="52">
        <f t="shared" si="58"/>
        <v>5745</v>
      </c>
      <c r="AZ71" s="52">
        <f t="shared" si="59"/>
        <v>2368</v>
      </c>
      <c r="BA71" s="52">
        <f t="shared" si="60"/>
        <v>8113</v>
      </c>
      <c r="BB71" s="52">
        <f t="shared" si="61"/>
        <v>1350.9530000000013</v>
      </c>
      <c r="BC71" s="52">
        <f t="shared" si="62"/>
        <v>618.95300000000134</v>
      </c>
      <c r="BD71" s="44">
        <f t="shared" si="63"/>
        <v>387</v>
      </c>
      <c r="BE71" s="44">
        <f t="shared" si="64"/>
        <v>233</v>
      </c>
      <c r="BF71" s="44">
        <f t="shared" si="65"/>
        <v>112</v>
      </c>
      <c r="BG71" s="44">
        <f t="shared" si="66"/>
        <v>0.1665170713669421</v>
      </c>
      <c r="BH71" s="44">
        <f t="shared" si="9"/>
        <v>2.36</v>
      </c>
      <c r="BI71" s="44">
        <f t="shared" si="67"/>
        <v>5.69</v>
      </c>
      <c r="BJ71" s="44">
        <f t="shared" si="68"/>
        <v>2.4110169491525428</v>
      </c>
      <c r="BK71" s="44">
        <f t="shared" si="69"/>
        <v>2.84</v>
      </c>
      <c r="BL71" s="44">
        <f t="shared" si="70"/>
        <v>1.65</v>
      </c>
      <c r="BM71" s="44">
        <f t="shared" si="71"/>
        <v>1.4303030303030304</v>
      </c>
      <c r="BN71" s="44">
        <f t="shared" si="72"/>
        <v>0</v>
      </c>
      <c r="BO71" s="44">
        <f t="shared" si="1"/>
        <v>80.06563345869165</v>
      </c>
      <c r="BP71" s="44">
        <f t="shared" si="73"/>
        <v>0.17751040135274343</v>
      </c>
      <c r="BQ71" s="44">
        <f t="shared" si="74"/>
        <v>0.58271739082811591</v>
      </c>
      <c r="BU71" s="179">
        <f t="shared" si="10"/>
        <v>1989</v>
      </c>
      <c r="BV71" s="179">
        <f t="shared" si="11"/>
        <v>89</v>
      </c>
      <c r="BW71" s="179">
        <f t="shared" si="12"/>
        <v>89</v>
      </c>
      <c r="BX71" s="51">
        <f t="shared" si="13"/>
        <v>72322</v>
      </c>
      <c r="BY71" s="51">
        <f t="shared" si="14"/>
        <v>64783</v>
      </c>
      <c r="BZ71" s="51">
        <f t="shared" si="15"/>
        <v>116.26434404087493</v>
      </c>
      <c r="CA71" s="51">
        <f t="shared" si="16"/>
        <v>7531.9530000000004</v>
      </c>
      <c r="CB71" s="51">
        <f t="shared" si="17"/>
        <v>1930</v>
      </c>
      <c r="CC71" s="51">
        <f t="shared" si="18"/>
        <v>2</v>
      </c>
      <c r="CD71" s="51">
        <f t="shared" si="19"/>
        <v>9463.9530000000013</v>
      </c>
      <c r="CE71" s="51">
        <f t="shared" si="20"/>
        <v>19</v>
      </c>
      <c r="CF71" s="51">
        <f t="shared" si="21"/>
        <v>1337</v>
      </c>
      <c r="CG71" s="51">
        <f t="shared" si="22"/>
        <v>0</v>
      </c>
      <c r="CH71" s="51">
        <f t="shared" si="23"/>
        <v>4389</v>
      </c>
      <c r="CI71" s="51">
        <f t="shared" si="24"/>
        <v>5745</v>
      </c>
      <c r="CJ71" s="51">
        <f t="shared" si="25"/>
        <v>2368</v>
      </c>
      <c r="CK71" s="51">
        <f t="shared" si="26"/>
        <v>8113</v>
      </c>
      <c r="CL71" s="51">
        <f t="shared" si="27"/>
        <v>1350.9530000000013</v>
      </c>
      <c r="CM71" s="51">
        <f t="shared" si="28"/>
        <v>618.95300000000134</v>
      </c>
      <c r="CN71" s="51">
        <f t="shared" si="29"/>
        <v>387</v>
      </c>
      <c r="CO71" s="51">
        <f t="shared" si="30"/>
        <v>233</v>
      </c>
      <c r="CP71" s="51">
        <f t="shared" si="31"/>
        <v>112</v>
      </c>
      <c r="CQ71" s="51">
        <f t="shared" si="32"/>
        <v>0.1665170713669421</v>
      </c>
      <c r="CR71" s="51">
        <f t="shared" si="33"/>
        <v>2.36</v>
      </c>
      <c r="CS71" s="51">
        <f t="shared" si="34"/>
        <v>5.69</v>
      </c>
      <c r="CT71" s="51">
        <f t="shared" si="35"/>
        <v>2.4110169491525428</v>
      </c>
      <c r="CU71" s="51">
        <f t="shared" si="36"/>
        <v>2.84</v>
      </c>
      <c r="CV71" s="51">
        <f t="shared" si="37"/>
        <v>1.65</v>
      </c>
      <c r="CW71" s="51">
        <f t="shared" si="38"/>
        <v>1.4303030303030304</v>
      </c>
      <c r="CX71" s="51">
        <f t="shared" si="39"/>
        <v>0</v>
      </c>
      <c r="CY71" s="51">
        <f t="shared" si="40"/>
        <v>80.06563345869165</v>
      </c>
      <c r="CZ71" s="51">
        <f t="shared" si="41"/>
        <v>0.17751040135274343</v>
      </c>
      <c r="DA71" s="51">
        <f t="shared" si="42"/>
        <v>0.58271739082811591</v>
      </c>
    </row>
    <row r="72" spans="2:105" x14ac:dyDescent="0.2">
      <c r="B72" s="10">
        <f t="shared" si="78"/>
        <v>1990</v>
      </c>
      <c r="C72" s="10">
        <f t="shared" si="43"/>
        <v>90</v>
      </c>
      <c r="D72" s="148">
        <v>90</v>
      </c>
      <c r="E72" s="30">
        <f>'Annual Raw Data'!$T$8*1000</f>
        <v>74166</v>
      </c>
      <c r="F72" s="30">
        <f>'Annual Raw Data'!$T$9*1000</f>
        <v>66952</v>
      </c>
      <c r="G72" s="21">
        <f>'Annual Raw Data'!$T$10</f>
        <v>118.50322619189868</v>
      </c>
      <c r="H72" s="30">
        <f>'Annual Raw Data'!$T$12</f>
        <v>7934.0280000000002</v>
      </c>
      <c r="I72" s="30">
        <f>'Annual Raw Data'!$T$13</f>
        <v>1344</v>
      </c>
      <c r="J72">
        <f>'Annual Raw Data'!$T$14</f>
        <v>3</v>
      </c>
      <c r="K72" s="30">
        <f>'Annual Raw Data'!$T$15</f>
        <v>9281.0280000000002</v>
      </c>
      <c r="L72">
        <f>'Annual Raw Data'!$T$19</f>
        <v>19</v>
      </c>
      <c r="M72" s="30">
        <f>'Annual Raw Data'!$T$21</f>
        <v>1354</v>
      </c>
      <c r="O72" s="30">
        <f>'Annual Raw Data'!$T$25</f>
        <v>4663</v>
      </c>
      <c r="P72" s="30">
        <f>'Annual Raw Data'!$T$26</f>
        <v>6036</v>
      </c>
      <c r="Q72" s="30">
        <f>'Annual Raw Data'!$T$29</f>
        <v>1725</v>
      </c>
      <c r="R72" s="30">
        <f>'Annual Raw Data'!$T$31</f>
        <v>7761</v>
      </c>
      <c r="S72" s="30">
        <f>'Annual Raw Data'!$T$34</f>
        <v>1520.0280000000002</v>
      </c>
      <c r="T72" s="30">
        <f>'Annual Raw Data'!$T$36</f>
        <v>937.02800000000025</v>
      </c>
      <c r="U72" s="30">
        <f>'Annual Raw Data'!$T$37</f>
        <v>3</v>
      </c>
      <c r="V72" s="30">
        <f>'Annual Raw Data'!$T$38</f>
        <v>371</v>
      </c>
      <c r="W72">
        <f>'Annual Raw Data'!$T$39</f>
        <v>209</v>
      </c>
      <c r="X72" s="36">
        <f>'Annual Raw Data'!$T$41</f>
        <v>0.19585465790490919</v>
      </c>
      <c r="Y72" s="12">
        <f>'Annual Raw Data'!$T$43</f>
        <v>2.2799999999999998</v>
      </c>
      <c r="Z72" s="12">
        <v>5.74</v>
      </c>
      <c r="AA72" s="255">
        <f t="shared" si="75"/>
        <v>2.5175438596491233</v>
      </c>
      <c r="AB72">
        <f>'Annual Raw Data'!$T$44</f>
        <v>2.75</v>
      </c>
      <c r="AC72">
        <f>'Annual Raw Data'!$T$45</f>
        <v>1.57</v>
      </c>
      <c r="AD72" s="26">
        <f>'Annual Raw Data'!$T$46</f>
        <v>1.4522292993630572</v>
      </c>
      <c r="AE72" s="21"/>
      <c r="AF72" s="21">
        <v>83.198792727621154</v>
      </c>
      <c r="AG72" s="45">
        <f t="shared" si="76"/>
        <v>0.17065732563585609</v>
      </c>
      <c r="AH72" s="26">
        <f t="shared" si="77"/>
        <v>0.58772164655834336</v>
      </c>
      <c r="AI72" s="26"/>
      <c r="AK72" s="176">
        <f t="shared" si="3"/>
        <v>1990</v>
      </c>
      <c r="AL72" s="174">
        <f t="shared" si="4"/>
        <v>90</v>
      </c>
      <c r="AM72" s="174">
        <f t="shared" si="5"/>
        <v>90</v>
      </c>
      <c r="AN72" s="52">
        <f t="shared" si="6"/>
        <v>74166</v>
      </c>
      <c r="AO72" s="52">
        <f t="shared" si="7"/>
        <v>66952</v>
      </c>
      <c r="AP72" s="53">
        <f t="shared" si="8"/>
        <v>118.50322619189868</v>
      </c>
      <c r="AQ72" s="52">
        <f t="shared" si="50"/>
        <v>7934.0280000000002</v>
      </c>
      <c r="AR72" s="52">
        <f t="shared" si="51"/>
        <v>1344</v>
      </c>
      <c r="AS72" s="44">
        <f t="shared" si="52"/>
        <v>3</v>
      </c>
      <c r="AT72" s="52">
        <f t="shared" si="53"/>
        <v>9281.0280000000002</v>
      </c>
      <c r="AU72" s="44">
        <f t="shared" si="54"/>
        <v>19</v>
      </c>
      <c r="AV72" s="52">
        <f t="shared" si="55"/>
        <v>1354</v>
      </c>
      <c r="AW72" s="52">
        <f t="shared" si="56"/>
        <v>0</v>
      </c>
      <c r="AX72" s="52">
        <f t="shared" si="57"/>
        <v>4663</v>
      </c>
      <c r="AY72" s="52">
        <f t="shared" si="58"/>
        <v>6036</v>
      </c>
      <c r="AZ72" s="52">
        <f t="shared" si="59"/>
        <v>1725</v>
      </c>
      <c r="BA72" s="52">
        <f t="shared" si="60"/>
        <v>7761</v>
      </c>
      <c r="BB72" s="52">
        <f t="shared" si="61"/>
        <v>1520.0280000000002</v>
      </c>
      <c r="BC72" s="52">
        <f t="shared" si="62"/>
        <v>937.02800000000025</v>
      </c>
      <c r="BD72" s="44">
        <f t="shared" si="63"/>
        <v>3</v>
      </c>
      <c r="BE72" s="44">
        <f t="shared" si="64"/>
        <v>371</v>
      </c>
      <c r="BF72" s="44">
        <f t="shared" si="65"/>
        <v>209</v>
      </c>
      <c r="BG72" s="44">
        <f t="shared" si="66"/>
        <v>0.19585465790490919</v>
      </c>
      <c r="BH72" s="44">
        <f t="shared" si="9"/>
        <v>2.2799999999999998</v>
      </c>
      <c r="BI72" s="44">
        <f t="shared" si="67"/>
        <v>5.74</v>
      </c>
      <c r="BJ72" s="44">
        <f t="shared" si="68"/>
        <v>2.5175438596491233</v>
      </c>
      <c r="BK72" s="44">
        <f t="shared" si="69"/>
        <v>2.75</v>
      </c>
      <c r="BL72" s="44">
        <f t="shared" si="70"/>
        <v>1.57</v>
      </c>
      <c r="BM72" s="44">
        <f t="shared" si="71"/>
        <v>1.4522292993630572</v>
      </c>
      <c r="BN72" s="44">
        <f t="shared" si="72"/>
        <v>0</v>
      </c>
      <c r="BO72" s="44">
        <f t="shared" si="1"/>
        <v>83.198792727621154</v>
      </c>
      <c r="BP72" s="44">
        <f t="shared" si="73"/>
        <v>0.17065732563585609</v>
      </c>
      <c r="BQ72" s="44">
        <f t="shared" si="74"/>
        <v>0.58772164655834336</v>
      </c>
      <c r="BU72" s="179">
        <f t="shared" si="10"/>
        <v>1990</v>
      </c>
      <c r="BV72" s="179">
        <f t="shared" si="11"/>
        <v>90</v>
      </c>
      <c r="BW72" s="179">
        <f t="shared" si="12"/>
        <v>90</v>
      </c>
      <c r="BX72" s="51">
        <f t="shared" si="13"/>
        <v>74166</v>
      </c>
      <c r="BY72" s="51">
        <f t="shared" si="14"/>
        <v>66952</v>
      </c>
      <c r="BZ72" s="51">
        <f t="shared" si="15"/>
        <v>118.50322619189868</v>
      </c>
      <c r="CA72" s="51">
        <f t="shared" si="16"/>
        <v>7934.0280000000002</v>
      </c>
      <c r="CB72" s="51">
        <f t="shared" si="17"/>
        <v>1344</v>
      </c>
      <c r="CC72" s="51">
        <f t="shared" si="18"/>
        <v>3</v>
      </c>
      <c r="CD72" s="51">
        <f t="shared" si="19"/>
        <v>9281.0280000000002</v>
      </c>
      <c r="CE72" s="51">
        <f t="shared" si="20"/>
        <v>19</v>
      </c>
      <c r="CF72" s="51">
        <f t="shared" si="21"/>
        <v>1354</v>
      </c>
      <c r="CG72" s="51">
        <f t="shared" si="22"/>
        <v>0</v>
      </c>
      <c r="CH72" s="51">
        <f t="shared" si="23"/>
        <v>4663</v>
      </c>
      <c r="CI72" s="51">
        <f t="shared" si="24"/>
        <v>6036</v>
      </c>
      <c r="CJ72" s="51">
        <f t="shared" si="25"/>
        <v>1725</v>
      </c>
      <c r="CK72" s="51">
        <f t="shared" si="26"/>
        <v>7761</v>
      </c>
      <c r="CL72" s="51">
        <f t="shared" si="27"/>
        <v>1520.0280000000002</v>
      </c>
      <c r="CM72" s="51">
        <f t="shared" si="28"/>
        <v>937.02800000000025</v>
      </c>
      <c r="CN72" s="51">
        <f t="shared" si="29"/>
        <v>3</v>
      </c>
      <c r="CO72" s="51">
        <f t="shared" si="30"/>
        <v>371</v>
      </c>
      <c r="CP72" s="51">
        <f t="shared" si="31"/>
        <v>209</v>
      </c>
      <c r="CQ72" s="51">
        <f t="shared" si="32"/>
        <v>0.19585465790490919</v>
      </c>
      <c r="CR72" s="51">
        <f t="shared" si="33"/>
        <v>2.2799999999999998</v>
      </c>
      <c r="CS72" s="51">
        <f t="shared" si="34"/>
        <v>5.74</v>
      </c>
      <c r="CT72" s="51">
        <f t="shared" si="35"/>
        <v>2.5175438596491233</v>
      </c>
      <c r="CU72" s="51">
        <f t="shared" si="36"/>
        <v>2.75</v>
      </c>
      <c r="CV72" s="51">
        <f t="shared" si="37"/>
        <v>1.57</v>
      </c>
      <c r="CW72" s="51">
        <f t="shared" si="38"/>
        <v>1.4522292993630572</v>
      </c>
      <c r="CX72" s="51">
        <f t="shared" si="39"/>
        <v>0</v>
      </c>
      <c r="CY72" s="51">
        <f t="shared" si="40"/>
        <v>83.198792727621154</v>
      </c>
      <c r="CZ72" s="51">
        <f t="shared" si="41"/>
        <v>0.17065732563585609</v>
      </c>
      <c r="DA72" s="51">
        <f t="shared" si="42"/>
        <v>0.58772164655834336</v>
      </c>
    </row>
    <row r="73" spans="2:105" x14ac:dyDescent="0.2">
      <c r="B73" s="10">
        <f t="shared" si="78"/>
        <v>1991</v>
      </c>
      <c r="C73" s="10">
        <f t="shared" si="43"/>
        <v>91</v>
      </c>
      <c r="D73" s="148">
        <v>91</v>
      </c>
      <c r="E73" s="30">
        <f>'Annual Raw Data'!$U$8*1000</f>
        <v>75957</v>
      </c>
      <c r="F73" s="30">
        <f>'Annual Raw Data'!$U$9*1000</f>
        <v>68822</v>
      </c>
      <c r="G73" s="21">
        <f>'Annual Raw Data'!$U$10</f>
        <v>108.61011013919968</v>
      </c>
      <c r="H73" s="30">
        <f>'Annual Raw Data'!$U$12</f>
        <v>7474.7650000000003</v>
      </c>
      <c r="I73" s="30">
        <f>'Annual Raw Data'!$U$13</f>
        <v>1521</v>
      </c>
      <c r="J73">
        <f>'Annual Raw Data'!$U$14</f>
        <v>20</v>
      </c>
      <c r="K73" s="30">
        <f>'Annual Raw Data'!$U$15</f>
        <v>9015.7649999999994</v>
      </c>
      <c r="L73">
        <f>'Annual Raw Data'!$U$19</f>
        <v>20</v>
      </c>
      <c r="M73" s="30">
        <f>'Annual Raw Data'!$U$21</f>
        <v>1434</v>
      </c>
      <c r="O73" s="30">
        <f>'Annual Raw Data'!$U$25</f>
        <v>4878</v>
      </c>
      <c r="P73" s="30">
        <f>'Annual Raw Data'!$U$26</f>
        <v>6332</v>
      </c>
      <c r="Q73" s="30">
        <f>'Annual Raw Data'!$U$29</f>
        <v>1584</v>
      </c>
      <c r="R73" s="30">
        <f>'Annual Raw Data'!$U$31</f>
        <v>7916</v>
      </c>
      <c r="S73" s="30">
        <f>'Annual Raw Data'!$U$34</f>
        <v>1099.7649999999994</v>
      </c>
      <c r="T73" s="30">
        <f>'Annual Raw Data'!$U$36</f>
        <v>790.76499999999942</v>
      </c>
      <c r="U73" s="30">
        <f>'Annual Raw Data'!$U$37</f>
        <v>0</v>
      </c>
      <c r="V73" s="30">
        <f>'Annual Raw Data'!$U$38</f>
        <v>113</v>
      </c>
      <c r="W73">
        <f>'Annual Raw Data'!$U$39</f>
        <v>196</v>
      </c>
      <c r="X73" s="36">
        <f>'Annual Raw Data'!$U$41</f>
        <v>0.1389293835270338</v>
      </c>
      <c r="Y73" s="12">
        <f>'Annual Raw Data'!$U$43</f>
        <v>2.37</v>
      </c>
      <c r="Z73" s="12">
        <v>5.58</v>
      </c>
      <c r="AA73" s="255">
        <f t="shared" si="75"/>
        <v>2.3544303797468356</v>
      </c>
      <c r="AB73">
        <f>'Annual Raw Data'!$U$44</f>
        <v>2.75</v>
      </c>
      <c r="AC73">
        <f>'Annual Raw Data'!$U$45</f>
        <v>1.62</v>
      </c>
      <c r="AD73" s="26">
        <f>'Annual Raw Data'!$U$46</f>
        <v>1.462962962962963</v>
      </c>
      <c r="AE73" s="21"/>
      <c r="AF73" s="21">
        <v>86.001389321388359</v>
      </c>
      <c r="AG73" s="45">
        <f t="shared" si="76"/>
        <v>0.19184549614603266</v>
      </c>
      <c r="AH73" s="26">
        <f t="shared" si="77"/>
        <v>0.65259576722478896</v>
      </c>
      <c r="AI73" s="26"/>
      <c r="AK73" s="176">
        <f t="shared" si="3"/>
        <v>1991</v>
      </c>
      <c r="AL73" s="174">
        <f t="shared" si="4"/>
        <v>91</v>
      </c>
      <c r="AM73" s="174">
        <f t="shared" si="5"/>
        <v>91</v>
      </c>
      <c r="AN73" s="52">
        <f t="shared" si="6"/>
        <v>75957</v>
      </c>
      <c r="AO73" s="52">
        <f t="shared" si="7"/>
        <v>68822</v>
      </c>
      <c r="AP73" s="53">
        <f t="shared" si="8"/>
        <v>108.61011013919968</v>
      </c>
      <c r="AQ73" s="52">
        <f t="shared" si="50"/>
        <v>7474.7650000000003</v>
      </c>
      <c r="AR73" s="52">
        <f t="shared" si="51"/>
        <v>1521</v>
      </c>
      <c r="AS73" s="44">
        <f t="shared" si="52"/>
        <v>20</v>
      </c>
      <c r="AT73" s="52">
        <f t="shared" si="53"/>
        <v>9015.7649999999994</v>
      </c>
      <c r="AU73" s="44">
        <f t="shared" si="54"/>
        <v>20</v>
      </c>
      <c r="AV73" s="52">
        <f t="shared" si="55"/>
        <v>1434</v>
      </c>
      <c r="AW73" s="52">
        <f t="shared" si="56"/>
        <v>0</v>
      </c>
      <c r="AX73" s="52">
        <f t="shared" si="57"/>
        <v>4878</v>
      </c>
      <c r="AY73" s="52">
        <f t="shared" si="58"/>
        <v>6332</v>
      </c>
      <c r="AZ73" s="52">
        <f t="shared" si="59"/>
        <v>1584</v>
      </c>
      <c r="BA73" s="52">
        <f t="shared" si="60"/>
        <v>7916</v>
      </c>
      <c r="BB73" s="52">
        <f t="shared" si="61"/>
        <v>1099.7649999999994</v>
      </c>
      <c r="BC73" s="52">
        <f t="shared" si="62"/>
        <v>790.76499999999942</v>
      </c>
      <c r="BD73" s="44">
        <f t="shared" si="63"/>
        <v>0</v>
      </c>
      <c r="BE73" s="44">
        <f t="shared" si="64"/>
        <v>113</v>
      </c>
      <c r="BF73" s="44">
        <f t="shared" si="65"/>
        <v>196</v>
      </c>
      <c r="BG73" s="44">
        <f t="shared" si="66"/>
        <v>0.1389293835270338</v>
      </c>
      <c r="BH73" s="44">
        <f t="shared" si="9"/>
        <v>2.37</v>
      </c>
      <c r="BI73" s="44">
        <f t="shared" si="67"/>
        <v>5.58</v>
      </c>
      <c r="BJ73" s="44">
        <f t="shared" si="68"/>
        <v>2.3544303797468356</v>
      </c>
      <c r="BK73" s="44">
        <f t="shared" si="69"/>
        <v>2.75</v>
      </c>
      <c r="BL73" s="44">
        <f t="shared" si="70"/>
        <v>1.62</v>
      </c>
      <c r="BM73" s="44">
        <f t="shared" si="71"/>
        <v>1.462962962962963</v>
      </c>
      <c r="BN73" s="44">
        <f t="shared" si="72"/>
        <v>0</v>
      </c>
      <c r="BO73" s="44">
        <f t="shared" si="1"/>
        <v>86.001389321388359</v>
      </c>
      <c r="BP73" s="44">
        <f t="shared" si="73"/>
        <v>0.19184549614603266</v>
      </c>
      <c r="BQ73" s="44">
        <f t="shared" si="74"/>
        <v>0.65259576722478896</v>
      </c>
      <c r="BU73" s="179">
        <f t="shared" si="10"/>
        <v>1991</v>
      </c>
      <c r="BV73" s="179">
        <f t="shared" si="11"/>
        <v>91</v>
      </c>
      <c r="BW73" s="179">
        <f t="shared" si="12"/>
        <v>91</v>
      </c>
      <c r="BX73" s="51">
        <f t="shared" si="13"/>
        <v>75957</v>
      </c>
      <c r="BY73" s="51">
        <f t="shared" si="14"/>
        <v>68822</v>
      </c>
      <c r="BZ73" s="51">
        <f t="shared" si="15"/>
        <v>108.61011013919968</v>
      </c>
      <c r="CA73" s="51">
        <f t="shared" si="16"/>
        <v>7474.7650000000003</v>
      </c>
      <c r="CB73" s="51">
        <f t="shared" si="17"/>
        <v>1521</v>
      </c>
      <c r="CC73" s="51">
        <f t="shared" si="18"/>
        <v>20</v>
      </c>
      <c r="CD73" s="51">
        <f t="shared" si="19"/>
        <v>9015.7649999999994</v>
      </c>
      <c r="CE73" s="51">
        <f t="shared" si="20"/>
        <v>20</v>
      </c>
      <c r="CF73" s="51">
        <f t="shared" si="21"/>
        <v>1434</v>
      </c>
      <c r="CG73" s="51">
        <f t="shared" si="22"/>
        <v>0</v>
      </c>
      <c r="CH73" s="51">
        <f t="shared" si="23"/>
        <v>4878</v>
      </c>
      <c r="CI73" s="51">
        <f t="shared" si="24"/>
        <v>6332</v>
      </c>
      <c r="CJ73" s="51">
        <f t="shared" si="25"/>
        <v>1584</v>
      </c>
      <c r="CK73" s="51">
        <f t="shared" si="26"/>
        <v>7916</v>
      </c>
      <c r="CL73" s="51">
        <f t="shared" si="27"/>
        <v>1099.7649999999994</v>
      </c>
      <c r="CM73" s="51">
        <f t="shared" si="28"/>
        <v>790.76499999999942</v>
      </c>
      <c r="CN73" s="51">
        <f t="shared" si="29"/>
        <v>0</v>
      </c>
      <c r="CO73" s="51">
        <f t="shared" si="30"/>
        <v>113</v>
      </c>
      <c r="CP73" s="51">
        <f t="shared" si="31"/>
        <v>196</v>
      </c>
      <c r="CQ73" s="51">
        <f t="shared" si="32"/>
        <v>0.1389293835270338</v>
      </c>
      <c r="CR73" s="51">
        <f t="shared" si="33"/>
        <v>2.37</v>
      </c>
      <c r="CS73" s="51">
        <f t="shared" si="34"/>
        <v>5.58</v>
      </c>
      <c r="CT73" s="51">
        <f t="shared" si="35"/>
        <v>2.3544303797468356</v>
      </c>
      <c r="CU73" s="51">
        <f t="shared" si="36"/>
        <v>2.75</v>
      </c>
      <c r="CV73" s="51">
        <f t="shared" si="37"/>
        <v>1.62</v>
      </c>
      <c r="CW73" s="51">
        <f t="shared" si="38"/>
        <v>1.462962962962963</v>
      </c>
      <c r="CX73" s="51">
        <f t="shared" si="39"/>
        <v>0</v>
      </c>
      <c r="CY73" s="51">
        <f t="shared" si="40"/>
        <v>86.001389321388359</v>
      </c>
      <c r="CZ73" s="51">
        <f t="shared" si="41"/>
        <v>0.19184549614603266</v>
      </c>
      <c r="DA73" s="51">
        <f t="shared" si="42"/>
        <v>0.65259576722478896</v>
      </c>
    </row>
    <row r="74" spans="2:105" x14ac:dyDescent="0.2">
      <c r="B74" s="10">
        <f t="shared" si="78"/>
        <v>1992</v>
      </c>
      <c r="C74" s="10">
        <f t="shared" si="43"/>
        <v>92</v>
      </c>
      <c r="D74" s="148">
        <v>92</v>
      </c>
      <c r="E74" s="30">
        <f>'Annual Raw Data'!$V$8*1000</f>
        <v>79311</v>
      </c>
      <c r="F74" s="30">
        <f>'Annual Raw Data'!$V$9*1000</f>
        <v>72077</v>
      </c>
      <c r="G74" s="21">
        <f>'Annual Raw Data'!$V$10</f>
        <v>131.48019479168113</v>
      </c>
      <c r="H74" s="30">
        <f>'Annual Raw Data'!$V$12</f>
        <v>9476.6980000000003</v>
      </c>
      <c r="I74" s="30">
        <f>'Annual Raw Data'!$V$13</f>
        <v>1100</v>
      </c>
      <c r="J74">
        <f>'Annual Raw Data'!$V$14</f>
        <v>7</v>
      </c>
      <c r="K74" s="30">
        <f>'Annual Raw Data'!$V$15</f>
        <v>10583.698</v>
      </c>
      <c r="L74">
        <f>'Annual Raw Data'!$V$19</f>
        <v>19</v>
      </c>
      <c r="M74" s="30">
        <f>'Annual Raw Data'!$V$21</f>
        <v>1492</v>
      </c>
      <c r="O74" s="30">
        <f>'Annual Raw Data'!$V$25</f>
        <v>5301</v>
      </c>
      <c r="P74" s="30">
        <f>'Annual Raw Data'!$V$26</f>
        <v>6812</v>
      </c>
      <c r="Q74" s="30">
        <f>'Annual Raw Data'!$V$29</f>
        <v>1663</v>
      </c>
      <c r="R74" s="30">
        <f>'Annual Raw Data'!$V$31</f>
        <v>8475</v>
      </c>
      <c r="S74" s="30">
        <f>'Annual Raw Data'!$V$34</f>
        <v>2108.6980000000003</v>
      </c>
      <c r="T74" s="30">
        <f>'Annual Raw Data'!$V$36</f>
        <v>1346.6980000000003</v>
      </c>
      <c r="U74" s="30">
        <f>'Annual Raw Data'!$V$37</f>
        <v>13</v>
      </c>
      <c r="V74" s="30">
        <f>'Annual Raw Data'!$V$38</f>
        <v>56</v>
      </c>
      <c r="W74">
        <f>'Annual Raw Data'!$V$39</f>
        <v>693</v>
      </c>
      <c r="X74" s="36">
        <f>'Annual Raw Data'!$V$41</f>
        <v>0.24881392330383484</v>
      </c>
      <c r="Y74" s="12">
        <f>'Annual Raw Data'!$V$43</f>
        <v>2.0699999999999998</v>
      </c>
      <c r="Z74" s="12">
        <v>5.56</v>
      </c>
      <c r="AA74" s="255">
        <f t="shared" si="75"/>
        <v>2.6859903381642511</v>
      </c>
      <c r="AB74">
        <f>'Annual Raw Data'!$V$44</f>
        <v>2.75</v>
      </c>
      <c r="AC74">
        <f>'Annual Raw Data'!$V$45</f>
        <v>1.72</v>
      </c>
      <c r="AD74" s="26">
        <f>'Annual Raw Data'!$V$46</f>
        <v>1.2034883720930232</v>
      </c>
      <c r="AE74" s="21"/>
      <c r="AF74" s="21">
        <v>87.857810142046148</v>
      </c>
      <c r="AG74" s="45">
        <f t="shared" si="76"/>
        <v>0.15743880410666247</v>
      </c>
      <c r="AH74" s="26">
        <f t="shared" si="77"/>
        <v>0.55937205131998502</v>
      </c>
      <c r="AI74" s="26"/>
      <c r="AK74" s="176">
        <f t="shared" si="3"/>
        <v>1992</v>
      </c>
      <c r="AL74" s="174">
        <f t="shared" si="4"/>
        <v>92</v>
      </c>
      <c r="AM74" s="174">
        <f t="shared" si="5"/>
        <v>92</v>
      </c>
      <c r="AN74" s="52">
        <f t="shared" si="6"/>
        <v>79311</v>
      </c>
      <c r="AO74" s="52">
        <f t="shared" si="7"/>
        <v>72077</v>
      </c>
      <c r="AP74" s="53">
        <f t="shared" si="8"/>
        <v>131.48019479168113</v>
      </c>
      <c r="AQ74" s="52">
        <f t="shared" si="50"/>
        <v>9476.6980000000003</v>
      </c>
      <c r="AR74" s="52">
        <f t="shared" si="51"/>
        <v>1100</v>
      </c>
      <c r="AS74" s="44">
        <f t="shared" si="52"/>
        <v>7</v>
      </c>
      <c r="AT74" s="52">
        <f t="shared" si="53"/>
        <v>10583.698</v>
      </c>
      <c r="AU74" s="44">
        <f t="shared" si="54"/>
        <v>19</v>
      </c>
      <c r="AV74" s="52">
        <f t="shared" si="55"/>
        <v>1492</v>
      </c>
      <c r="AW74" s="52">
        <f t="shared" si="56"/>
        <v>0</v>
      </c>
      <c r="AX74" s="52">
        <f t="shared" si="57"/>
        <v>5301</v>
      </c>
      <c r="AY74" s="52">
        <f t="shared" si="58"/>
        <v>6812</v>
      </c>
      <c r="AZ74" s="52">
        <f t="shared" si="59"/>
        <v>1663</v>
      </c>
      <c r="BA74" s="52">
        <f t="shared" si="60"/>
        <v>8475</v>
      </c>
      <c r="BB74" s="52">
        <f t="shared" si="61"/>
        <v>2108.6980000000003</v>
      </c>
      <c r="BC74" s="52">
        <f t="shared" si="62"/>
        <v>1346.6980000000003</v>
      </c>
      <c r="BD74" s="44">
        <f t="shared" si="63"/>
        <v>13</v>
      </c>
      <c r="BE74" s="44">
        <f t="shared" si="64"/>
        <v>56</v>
      </c>
      <c r="BF74" s="44">
        <f t="shared" si="65"/>
        <v>693</v>
      </c>
      <c r="BG74" s="44">
        <f t="shared" si="66"/>
        <v>0.24881392330383484</v>
      </c>
      <c r="BH74" s="44">
        <f t="shared" si="9"/>
        <v>2.0699999999999998</v>
      </c>
      <c r="BI74" s="44">
        <f>Z74</f>
        <v>5.56</v>
      </c>
      <c r="BJ74" s="44">
        <f>AA74</f>
        <v>2.6859903381642511</v>
      </c>
      <c r="BK74" s="44">
        <f>AB74</f>
        <v>2.75</v>
      </c>
      <c r="BL74" s="44">
        <f>AC74</f>
        <v>1.72</v>
      </c>
      <c r="BM74" s="44">
        <f t="shared" ref="BM74:BM88" si="79">AD74</f>
        <v>1.2034883720930232</v>
      </c>
      <c r="BN74" s="44">
        <f t="shared" ref="BN74:BN88" si="80">AE74</f>
        <v>0</v>
      </c>
      <c r="BO74" s="44">
        <f t="shared" ref="BO74:BO88" si="81">AF74</f>
        <v>87.857810142046148</v>
      </c>
      <c r="BP74" s="44">
        <f t="shared" ref="BP74:BP88" si="82">AG74</f>
        <v>0.15743880410666247</v>
      </c>
      <c r="BQ74" s="44">
        <f t="shared" ref="BQ74:BQ88" si="83">AH74</f>
        <v>0.55937205131998502</v>
      </c>
      <c r="BU74" s="179">
        <f t="shared" si="10"/>
        <v>1992</v>
      </c>
      <c r="BV74" s="179">
        <f t="shared" si="11"/>
        <v>92</v>
      </c>
      <c r="BW74" s="179">
        <f t="shared" si="12"/>
        <v>92</v>
      </c>
      <c r="BX74" s="51">
        <f t="shared" si="13"/>
        <v>79311</v>
      </c>
      <c r="BY74" s="51">
        <f t="shared" si="14"/>
        <v>72077</v>
      </c>
      <c r="BZ74" s="51">
        <f t="shared" si="15"/>
        <v>131.48019479168113</v>
      </c>
      <c r="CA74" s="51">
        <f t="shared" si="16"/>
        <v>9476.6980000000003</v>
      </c>
      <c r="CB74" s="51">
        <f t="shared" si="17"/>
        <v>1100</v>
      </c>
      <c r="CC74" s="51">
        <f t="shared" si="18"/>
        <v>7</v>
      </c>
      <c r="CD74" s="51">
        <f t="shared" si="19"/>
        <v>10583.698</v>
      </c>
      <c r="CE74" s="51">
        <f t="shared" si="20"/>
        <v>19</v>
      </c>
      <c r="CF74" s="51">
        <f t="shared" si="21"/>
        <v>1492</v>
      </c>
      <c r="CG74" s="51">
        <f t="shared" si="22"/>
        <v>0</v>
      </c>
      <c r="CH74" s="51">
        <f t="shared" si="23"/>
        <v>5301</v>
      </c>
      <c r="CI74" s="51">
        <f t="shared" si="24"/>
        <v>6812</v>
      </c>
      <c r="CJ74" s="51">
        <f t="shared" si="25"/>
        <v>1663</v>
      </c>
      <c r="CK74" s="51">
        <f t="shared" si="26"/>
        <v>8475</v>
      </c>
      <c r="CL74" s="51">
        <f t="shared" si="27"/>
        <v>2108.6980000000003</v>
      </c>
      <c r="CM74" s="51">
        <f t="shared" si="28"/>
        <v>1346.6980000000003</v>
      </c>
      <c r="CN74" s="51">
        <f t="shared" si="29"/>
        <v>13</v>
      </c>
      <c r="CO74" s="51">
        <f t="shared" si="30"/>
        <v>56</v>
      </c>
      <c r="CP74" s="51">
        <f t="shared" si="31"/>
        <v>693</v>
      </c>
      <c r="CQ74" s="51">
        <f t="shared" si="32"/>
        <v>0.24881392330383484</v>
      </c>
      <c r="CR74" s="51">
        <f t="shared" si="33"/>
        <v>2.0699999999999998</v>
      </c>
      <c r="CS74" s="51">
        <f t="shared" si="34"/>
        <v>5.56</v>
      </c>
      <c r="CT74" s="51">
        <f t="shared" si="35"/>
        <v>2.6859903381642511</v>
      </c>
      <c r="CU74" s="51">
        <f t="shared" si="36"/>
        <v>2.75</v>
      </c>
      <c r="CV74" s="51">
        <f t="shared" si="37"/>
        <v>1.72</v>
      </c>
      <c r="CW74" s="51">
        <f t="shared" si="38"/>
        <v>1.2034883720930232</v>
      </c>
      <c r="CX74" s="51">
        <f t="shared" si="39"/>
        <v>0</v>
      </c>
      <c r="CY74" s="51">
        <f t="shared" si="40"/>
        <v>87.857810142046148</v>
      </c>
      <c r="CZ74" s="51">
        <f t="shared" si="41"/>
        <v>0.15743880410666247</v>
      </c>
      <c r="DA74" s="51">
        <f t="shared" si="42"/>
        <v>0.55937205131998502</v>
      </c>
    </row>
    <row r="75" spans="2:105" x14ac:dyDescent="0.2">
      <c r="B75" s="10">
        <f t="shared" si="78"/>
        <v>1993</v>
      </c>
      <c r="C75" s="10">
        <f t="shared" si="43"/>
        <v>93</v>
      </c>
      <c r="D75" s="148">
        <v>93</v>
      </c>
      <c r="E75" s="30">
        <f>'Annual Raw Data'!$W$8*1000</f>
        <v>73235</v>
      </c>
      <c r="F75" s="30">
        <f>'Annual Raw Data'!$W$9*1000</f>
        <v>62921</v>
      </c>
      <c r="G75" s="46">
        <f>'Annual Raw Data'!$W$10</f>
        <v>100.70516997504808</v>
      </c>
      <c r="H75" s="30">
        <f>'Annual Raw Data'!$W$12</f>
        <v>6336.47</v>
      </c>
      <c r="I75" s="30">
        <f>'Annual Raw Data'!$W$13</f>
        <v>2113</v>
      </c>
      <c r="J75">
        <f>'Annual Raw Data'!$W$14</f>
        <v>21</v>
      </c>
      <c r="K75" s="30">
        <f>'Annual Raw Data'!$W$15</f>
        <v>8470.4700000000012</v>
      </c>
      <c r="L75">
        <f>'Annual Raw Data'!$W$19</f>
        <v>21</v>
      </c>
      <c r="M75" s="30">
        <f>'Annual Raw Data'!$W$21</f>
        <v>1567</v>
      </c>
      <c r="O75" s="30">
        <f>'Annual Raw Data'!$W$25</f>
        <v>4704</v>
      </c>
      <c r="P75" s="30">
        <f>'Annual Raw Data'!$W$26</f>
        <v>6292</v>
      </c>
      <c r="Q75" s="30">
        <f>'Annual Raw Data'!$W$29</f>
        <v>1328</v>
      </c>
      <c r="R75" s="30">
        <f>'Annual Raw Data'!$W$31</f>
        <v>7620</v>
      </c>
      <c r="S75" s="30">
        <f>'Annual Raw Data'!$W$34</f>
        <v>850.47000000000116</v>
      </c>
      <c r="T75" s="30">
        <f>'Annual Raw Data'!$W$36</f>
        <v>609.47000000000116</v>
      </c>
      <c r="U75" s="30">
        <f>'Annual Raw Data'!$W$37</f>
        <v>119</v>
      </c>
      <c r="V75" s="30">
        <f>'Annual Raw Data'!$W$38</f>
        <v>45</v>
      </c>
      <c r="W75">
        <f>'Annual Raw Data'!$W$39</f>
        <v>77</v>
      </c>
      <c r="X75" s="36">
        <f>'Annual Raw Data'!$W$41</f>
        <v>0.1116102362204726</v>
      </c>
      <c r="Y75" s="12">
        <f>'Annual Raw Data'!$W$43</f>
        <v>2.5</v>
      </c>
      <c r="Z75" s="12">
        <v>6.4</v>
      </c>
      <c r="AA75" s="255">
        <f t="shared" si="75"/>
        <v>2.56</v>
      </c>
      <c r="AB75">
        <f>'Annual Raw Data'!$W$44</f>
        <v>2.75</v>
      </c>
      <c r="AC75">
        <f>'Annual Raw Data'!$W$45</f>
        <v>1.72</v>
      </c>
      <c r="AD75" s="26">
        <f>'Annual Raw Data'!$W$46</f>
        <v>1.4534883720930232</v>
      </c>
      <c r="AE75" s="21"/>
      <c r="AF75" s="21">
        <v>90.217261120559584</v>
      </c>
      <c r="AG75" s="45">
        <f t="shared" si="76"/>
        <v>0.24729857475850117</v>
      </c>
      <c r="AH75" s="26">
        <f t="shared" si="77"/>
        <v>0.7423691740038223</v>
      </c>
      <c r="AI75" s="26"/>
      <c r="AK75" s="176">
        <f t="shared" ref="AK75:AK90" si="84">B75</f>
        <v>1993</v>
      </c>
      <c r="AL75" s="174">
        <f t="shared" ref="AL75:AL90" si="85">C75</f>
        <v>93</v>
      </c>
      <c r="AM75" s="174">
        <f t="shared" ref="AM75:AM90" si="86">D75</f>
        <v>93</v>
      </c>
      <c r="AN75" s="52">
        <f t="shared" ref="AN75:AN90" si="87">E75</f>
        <v>73235</v>
      </c>
      <c r="AO75" s="52">
        <f t="shared" ref="AO75:AO90" si="88">F75</f>
        <v>62921</v>
      </c>
      <c r="AP75" s="53">
        <f t="shared" ref="AP75:AP90" si="89">G75</f>
        <v>100.70516997504808</v>
      </c>
      <c r="AQ75" s="52">
        <f t="shared" ref="AQ75:AQ88" si="90">H75</f>
        <v>6336.47</v>
      </c>
      <c r="AR75" s="52">
        <f t="shared" ref="AR75:AR88" si="91">I75</f>
        <v>2113</v>
      </c>
      <c r="AS75" s="44">
        <f t="shared" ref="AS75:AS88" si="92">J75</f>
        <v>21</v>
      </c>
      <c r="AT75" s="52">
        <f t="shared" ref="AT75:AT88" si="93">K75</f>
        <v>8470.4700000000012</v>
      </c>
      <c r="AU75" s="44">
        <f t="shared" ref="AU75:AU88" si="94">L75</f>
        <v>21</v>
      </c>
      <c r="AV75" s="52">
        <f t="shared" ref="AV75:AV88" si="95">M75</f>
        <v>1567</v>
      </c>
      <c r="AW75" s="52">
        <f t="shared" ref="AW75:AW88" si="96">N75</f>
        <v>0</v>
      </c>
      <c r="AX75" s="52">
        <f t="shared" ref="AX75:AX88" si="97">O75</f>
        <v>4704</v>
      </c>
      <c r="AY75" s="52">
        <f t="shared" ref="AY75:AY88" si="98">P75</f>
        <v>6292</v>
      </c>
      <c r="AZ75" s="52">
        <f t="shared" ref="AZ75:AZ88" si="99">Q75</f>
        <v>1328</v>
      </c>
      <c r="BA75" s="52">
        <f t="shared" ref="BA75:BA88" si="100">R75</f>
        <v>7620</v>
      </c>
      <c r="BB75" s="52">
        <f t="shared" ref="BB75:BB88" si="101">S75</f>
        <v>850.47000000000116</v>
      </c>
      <c r="BC75" s="52">
        <f t="shared" ref="BC75:BC88" si="102">T75</f>
        <v>609.47000000000116</v>
      </c>
      <c r="BD75" s="44">
        <f t="shared" ref="BD75:BD88" si="103">U75</f>
        <v>119</v>
      </c>
      <c r="BE75" s="44">
        <f t="shared" ref="BE75:BE88" si="104">V75</f>
        <v>45</v>
      </c>
      <c r="BF75" s="44">
        <f t="shared" ref="BF75:BF88" si="105">W75</f>
        <v>77</v>
      </c>
      <c r="BG75" s="44">
        <f t="shared" ref="BG75:BG88" si="106">X75</f>
        <v>0.1116102362204726</v>
      </c>
      <c r="BH75" s="44">
        <f t="shared" ref="BH75:BH88" si="107">Y75</f>
        <v>2.5</v>
      </c>
      <c r="BI75" s="44">
        <f t="shared" ref="BI75:BI90" si="108">Z75</f>
        <v>6.4</v>
      </c>
      <c r="BJ75" s="44">
        <f t="shared" ref="BJ75:BJ90" si="109">AA75</f>
        <v>2.56</v>
      </c>
      <c r="BK75" s="44">
        <f t="shared" ref="BK75:BK88" si="110">AB75</f>
        <v>2.75</v>
      </c>
      <c r="BL75" s="44">
        <f t="shared" ref="BL75:BL88" si="111">AC75</f>
        <v>1.72</v>
      </c>
      <c r="BM75" s="44">
        <f t="shared" si="79"/>
        <v>1.4534883720930232</v>
      </c>
      <c r="BN75" s="44">
        <f t="shared" si="80"/>
        <v>0</v>
      </c>
      <c r="BO75" s="44">
        <f t="shared" si="81"/>
        <v>90.217261120559584</v>
      </c>
      <c r="BP75" s="44">
        <f t="shared" si="82"/>
        <v>0.24729857475850117</v>
      </c>
      <c r="BQ75" s="44">
        <f t="shared" si="83"/>
        <v>0.7423691740038223</v>
      </c>
      <c r="BU75" s="179">
        <f t="shared" ref="BU75:BU90" si="112">B75</f>
        <v>1993</v>
      </c>
      <c r="BV75" s="179">
        <f t="shared" ref="BV75:BV89" si="113">C75</f>
        <v>93</v>
      </c>
      <c r="BW75" s="179">
        <f t="shared" ref="BW75:BW89" si="114">D75</f>
        <v>93</v>
      </c>
      <c r="BX75" s="51">
        <f t="shared" ref="BX75:BX89" si="115">E75</f>
        <v>73235</v>
      </c>
      <c r="BY75" s="51">
        <f t="shared" ref="BY75:BY89" si="116">F75</f>
        <v>62921</v>
      </c>
      <c r="BZ75" s="51">
        <f t="shared" ref="BZ75:BZ89" si="117">G75</f>
        <v>100.70516997504808</v>
      </c>
      <c r="CA75" s="51">
        <f t="shared" ref="CA75:CA89" si="118">H75</f>
        <v>6336.47</v>
      </c>
      <c r="CB75" s="51">
        <f t="shared" ref="CB75:CB89" si="119">I75</f>
        <v>2113</v>
      </c>
      <c r="CC75" s="51">
        <f t="shared" ref="CC75:CC89" si="120">J75</f>
        <v>21</v>
      </c>
      <c r="CD75" s="51">
        <f t="shared" ref="CD75:CD89" si="121">K75</f>
        <v>8470.4700000000012</v>
      </c>
      <c r="CE75" s="51">
        <f t="shared" ref="CE75:CE89" si="122">L75</f>
        <v>21</v>
      </c>
      <c r="CF75" s="51">
        <f t="shared" ref="CF75:CF88" si="123">M75</f>
        <v>1567</v>
      </c>
      <c r="CG75" s="51">
        <f t="shared" ref="CG75:CG88" si="124">N75</f>
        <v>0</v>
      </c>
      <c r="CH75" s="51">
        <f t="shared" ref="CH75:CH88" si="125">O75</f>
        <v>4704</v>
      </c>
      <c r="CI75" s="51">
        <f t="shared" ref="CI75:CI88" si="126">P75</f>
        <v>6292</v>
      </c>
      <c r="CJ75" s="51">
        <f t="shared" ref="CJ75:CJ88" si="127">Q75</f>
        <v>1328</v>
      </c>
      <c r="CK75" s="51">
        <f t="shared" ref="CK75:CK88" si="128">R75</f>
        <v>7620</v>
      </c>
      <c r="CL75" s="51">
        <f t="shared" ref="CL75:CL88" si="129">S75</f>
        <v>850.47000000000116</v>
      </c>
      <c r="CM75" s="51">
        <f t="shared" ref="CM75:CM88" si="130">T75</f>
        <v>609.47000000000116</v>
      </c>
      <c r="CN75" s="51">
        <f t="shared" ref="CN75:CN88" si="131">U75</f>
        <v>119</v>
      </c>
      <c r="CO75" s="51">
        <f t="shared" ref="CO75:CO88" si="132">V75</f>
        <v>45</v>
      </c>
      <c r="CP75" s="51">
        <f t="shared" ref="CP75:CP88" si="133">W75</f>
        <v>77</v>
      </c>
      <c r="CQ75" s="51">
        <f t="shared" ref="CQ75:CQ88" si="134">X75</f>
        <v>0.1116102362204726</v>
      </c>
      <c r="CR75" s="51">
        <f t="shared" ref="CR75:CR88" si="135">Y75</f>
        <v>2.5</v>
      </c>
      <c r="CS75" s="51">
        <f t="shared" ref="CS75:CS89" si="136">Z75</f>
        <v>6.4</v>
      </c>
      <c r="CT75" s="51">
        <f t="shared" ref="CT75:CT88" si="137">AA75</f>
        <v>2.56</v>
      </c>
      <c r="CU75" s="51">
        <f t="shared" ref="CU75:CU88" si="138">AB75</f>
        <v>2.75</v>
      </c>
      <c r="CV75" s="51">
        <f t="shared" ref="CV75:CV88" si="139">AC75</f>
        <v>1.72</v>
      </c>
      <c r="CW75" s="51">
        <f t="shared" ref="CW75:CW88" si="140">AD75</f>
        <v>1.4534883720930232</v>
      </c>
      <c r="CX75" s="51">
        <f t="shared" ref="CX75:CX88" si="141">AE75</f>
        <v>0</v>
      </c>
      <c r="CY75" s="51">
        <f t="shared" ref="CY75:CY88" si="142">AF75</f>
        <v>90.217261120559584</v>
      </c>
      <c r="CZ75" s="51">
        <f t="shared" ref="CZ75:CZ88" si="143">AG75</f>
        <v>0.24729857475850117</v>
      </c>
      <c r="DA75" s="51">
        <f t="shared" ref="DA75:DA88" si="144">AH75</f>
        <v>0.7423691740038223</v>
      </c>
    </row>
    <row r="76" spans="2:105" x14ac:dyDescent="0.2">
      <c r="B76" s="10">
        <f t="shared" si="78"/>
        <v>1994</v>
      </c>
      <c r="C76" s="10">
        <f t="shared" ref="C76:C81" si="145">D76</f>
        <v>94</v>
      </c>
      <c r="D76" s="148">
        <v>94</v>
      </c>
      <c r="E76" s="30">
        <f>'Annual Raw Data'!$X$8*1000</f>
        <v>79175</v>
      </c>
      <c r="F76" s="30">
        <f>'Annual Raw Data'!$X$9*1000</f>
        <v>72887</v>
      </c>
      <c r="G76" s="21">
        <f>'Annual Raw Data'!$X$10</f>
        <v>138.60818801706753</v>
      </c>
      <c r="H76" s="30">
        <f>'Annual Raw Data'!$X$12</f>
        <v>10102.735000000001</v>
      </c>
      <c r="I76" s="30">
        <f>'Annual Raw Data'!$X$13</f>
        <v>850</v>
      </c>
      <c r="J76">
        <f>'Annual Raw Data'!$X$14</f>
        <v>9.56</v>
      </c>
      <c r="K76" s="30">
        <f>'Annual Raw Data'!$X$15</f>
        <v>10962.295</v>
      </c>
      <c r="L76">
        <f>'Annual Raw Data'!$X$19</f>
        <v>20</v>
      </c>
      <c r="M76" s="30">
        <f>'Annual Raw Data'!$X$21</f>
        <v>1684</v>
      </c>
      <c r="O76" s="30">
        <f>'Annual Raw Data'!$X$25</f>
        <v>5523</v>
      </c>
      <c r="P76" s="30">
        <f>'Annual Raw Data'!$X$26</f>
        <v>7227</v>
      </c>
      <c r="Q76" s="30">
        <f>'Annual Raw Data'!$X$29</f>
        <v>2177</v>
      </c>
      <c r="R76" s="30">
        <f>'Annual Raw Data'!$X$31</f>
        <v>9404</v>
      </c>
      <c r="S76" s="30">
        <f>'Annual Raw Data'!$X$34</f>
        <v>1558.2950000000001</v>
      </c>
      <c r="T76" s="30">
        <f>'Annual Raw Data'!$X$36</f>
        <v>1090.2950000000001</v>
      </c>
      <c r="U76" s="30">
        <f>'Annual Raw Data'!$X$37</f>
        <v>78</v>
      </c>
      <c r="V76" s="30">
        <f>'Annual Raw Data'!$X$38</f>
        <v>42</v>
      </c>
      <c r="W76">
        <f>'Annual Raw Data'!$X$39</f>
        <v>348</v>
      </c>
      <c r="X76" s="36">
        <f>'Annual Raw Data'!$X$41</f>
        <v>0.16570555082943428</v>
      </c>
      <c r="Y76" s="12">
        <f>'Annual Raw Data'!$X$43</f>
        <v>2.2599999999999998</v>
      </c>
      <c r="Z76" s="12">
        <v>5.48</v>
      </c>
      <c r="AA76" s="255">
        <f t="shared" si="75"/>
        <v>2.4247787610619471</v>
      </c>
      <c r="AB76">
        <f>'Annual Raw Data'!$X$44</f>
        <v>2.75</v>
      </c>
      <c r="AC76">
        <f>'Annual Raw Data'!$X$45</f>
        <v>1.89</v>
      </c>
      <c r="AD76" s="26">
        <f>'Annual Raw Data'!$X$46</f>
        <v>1.1957671957671958</v>
      </c>
      <c r="AE76" s="21"/>
      <c r="AF76" s="21">
        <v>92.10961266677846</v>
      </c>
      <c r="AG76" s="45">
        <f t="shared" si="76"/>
        <v>0.16668753560298274</v>
      </c>
      <c r="AH76" s="26">
        <f t="shared" si="77"/>
        <v>0.54668364556726468</v>
      </c>
      <c r="AI76" s="26"/>
      <c r="AK76" s="176">
        <f t="shared" si="84"/>
        <v>1994</v>
      </c>
      <c r="AL76" s="174">
        <f t="shared" si="85"/>
        <v>94</v>
      </c>
      <c r="AM76" s="174">
        <f t="shared" si="86"/>
        <v>94</v>
      </c>
      <c r="AN76" s="52">
        <f t="shared" si="87"/>
        <v>79175</v>
      </c>
      <c r="AO76" s="52">
        <f t="shared" si="88"/>
        <v>72887</v>
      </c>
      <c r="AP76" s="53">
        <f t="shared" si="89"/>
        <v>138.60818801706753</v>
      </c>
      <c r="AQ76" s="52">
        <f t="shared" si="90"/>
        <v>10102.735000000001</v>
      </c>
      <c r="AR76" s="52">
        <f t="shared" si="91"/>
        <v>850</v>
      </c>
      <c r="AS76" s="44">
        <f t="shared" si="92"/>
        <v>9.56</v>
      </c>
      <c r="AT76" s="52">
        <f t="shared" si="93"/>
        <v>10962.295</v>
      </c>
      <c r="AU76" s="44">
        <f t="shared" si="94"/>
        <v>20</v>
      </c>
      <c r="AV76" s="52">
        <f t="shared" si="95"/>
        <v>1684</v>
      </c>
      <c r="AW76" s="52">
        <f t="shared" si="96"/>
        <v>0</v>
      </c>
      <c r="AX76" s="52">
        <f t="shared" si="97"/>
        <v>5523</v>
      </c>
      <c r="AY76" s="52">
        <f t="shared" si="98"/>
        <v>7227</v>
      </c>
      <c r="AZ76" s="52">
        <f t="shared" si="99"/>
        <v>2177</v>
      </c>
      <c r="BA76" s="52">
        <f t="shared" si="100"/>
        <v>9404</v>
      </c>
      <c r="BB76" s="52">
        <f t="shared" si="101"/>
        <v>1558.2950000000001</v>
      </c>
      <c r="BC76" s="52">
        <f t="shared" si="102"/>
        <v>1090.2950000000001</v>
      </c>
      <c r="BD76" s="44">
        <f t="shared" si="103"/>
        <v>78</v>
      </c>
      <c r="BE76" s="44">
        <f t="shared" si="104"/>
        <v>42</v>
      </c>
      <c r="BF76" s="44">
        <f t="shared" si="105"/>
        <v>348</v>
      </c>
      <c r="BG76" s="44">
        <f t="shared" si="106"/>
        <v>0.16570555082943428</v>
      </c>
      <c r="BH76" s="44">
        <f t="shared" si="107"/>
        <v>2.2599999999999998</v>
      </c>
      <c r="BI76" s="44">
        <f t="shared" si="108"/>
        <v>5.48</v>
      </c>
      <c r="BJ76" s="44">
        <f t="shared" si="109"/>
        <v>2.4247787610619471</v>
      </c>
      <c r="BK76" s="44">
        <f t="shared" si="110"/>
        <v>2.75</v>
      </c>
      <c r="BL76" s="44">
        <f t="shared" si="111"/>
        <v>1.89</v>
      </c>
      <c r="BM76" s="44">
        <f t="shared" si="79"/>
        <v>1.1957671957671958</v>
      </c>
      <c r="BN76" s="44">
        <f t="shared" si="80"/>
        <v>0</v>
      </c>
      <c r="BO76" s="44">
        <f t="shared" si="81"/>
        <v>92.10961266677846</v>
      </c>
      <c r="BP76" s="44">
        <f t="shared" si="82"/>
        <v>0.16668753560298274</v>
      </c>
      <c r="BQ76" s="44">
        <f t="shared" si="83"/>
        <v>0.54668364556726468</v>
      </c>
      <c r="BU76" s="179">
        <f t="shared" si="112"/>
        <v>1994</v>
      </c>
      <c r="BV76" s="179">
        <f t="shared" si="113"/>
        <v>94</v>
      </c>
      <c r="BW76" s="179">
        <f t="shared" si="114"/>
        <v>94</v>
      </c>
      <c r="BX76" s="51">
        <f t="shared" si="115"/>
        <v>79175</v>
      </c>
      <c r="BY76" s="51">
        <f t="shared" si="116"/>
        <v>72887</v>
      </c>
      <c r="BZ76" s="51">
        <f t="shared" si="117"/>
        <v>138.60818801706753</v>
      </c>
      <c r="CA76" s="51">
        <f t="shared" si="118"/>
        <v>10102.735000000001</v>
      </c>
      <c r="CB76" s="51">
        <f t="shared" si="119"/>
        <v>850</v>
      </c>
      <c r="CC76" s="51">
        <f t="shared" si="120"/>
        <v>9.56</v>
      </c>
      <c r="CD76" s="51">
        <f t="shared" si="121"/>
        <v>10962.295</v>
      </c>
      <c r="CE76" s="51">
        <f t="shared" si="122"/>
        <v>20</v>
      </c>
      <c r="CF76" s="51">
        <f t="shared" si="123"/>
        <v>1684</v>
      </c>
      <c r="CG76" s="51">
        <f t="shared" si="124"/>
        <v>0</v>
      </c>
      <c r="CH76" s="51">
        <f t="shared" si="125"/>
        <v>5523</v>
      </c>
      <c r="CI76" s="51">
        <f t="shared" si="126"/>
        <v>7227</v>
      </c>
      <c r="CJ76" s="51">
        <f t="shared" si="127"/>
        <v>2177</v>
      </c>
      <c r="CK76" s="51">
        <f t="shared" si="128"/>
        <v>9404</v>
      </c>
      <c r="CL76" s="51">
        <f t="shared" si="129"/>
        <v>1558.2950000000001</v>
      </c>
      <c r="CM76" s="51">
        <f t="shared" si="130"/>
        <v>1090.2950000000001</v>
      </c>
      <c r="CN76" s="51">
        <f t="shared" si="131"/>
        <v>78</v>
      </c>
      <c r="CO76" s="51">
        <f t="shared" si="132"/>
        <v>42</v>
      </c>
      <c r="CP76" s="51">
        <f t="shared" si="133"/>
        <v>348</v>
      </c>
      <c r="CQ76" s="51">
        <f t="shared" si="134"/>
        <v>0.16570555082943428</v>
      </c>
      <c r="CR76" s="51">
        <f t="shared" si="135"/>
        <v>2.2599999999999998</v>
      </c>
      <c r="CS76" s="51">
        <f t="shared" si="136"/>
        <v>5.48</v>
      </c>
      <c r="CT76" s="51">
        <f t="shared" si="137"/>
        <v>2.4247787610619471</v>
      </c>
      <c r="CU76" s="51">
        <f t="shared" si="138"/>
        <v>2.75</v>
      </c>
      <c r="CV76" s="51">
        <f t="shared" si="139"/>
        <v>1.89</v>
      </c>
      <c r="CW76" s="51">
        <f t="shared" si="140"/>
        <v>1.1957671957671958</v>
      </c>
      <c r="CX76" s="51">
        <f t="shared" si="141"/>
        <v>0</v>
      </c>
      <c r="CY76" s="51">
        <f t="shared" si="142"/>
        <v>92.10961266677846</v>
      </c>
      <c r="CZ76" s="51">
        <f t="shared" si="143"/>
        <v>0.16668753560298274</v>
      </c>
      <c r="DA76" s="51">
        <f t="shared" si="144"/>
        <v>0.54668364556726468</v>
      </c>
    </row>
    <row r="77" spans="2:105" s="15" customFormat="1" x14ac:dyDescent="0.2">
      <c r="B77" s="10">
        <f t="shared" ref="B77:B82" si="146">B76+1</f>
        <v>1995</v>
      </c>
      <c r="C77" s="10">
        <f t="shared" si="145"/>
        <v>95</v>
      </c>
      <c r="D77" s="149">
        <v>95</v>
      </c>
      <c r="E77" s="31">
        <f>'Annual Raw Data'!$Y$8*1000</f>
        <v>71245</v>
      </c>
      <c r="F77" s="31">
        <f>'Annual Raw Data'!$Y$9*1000</f>
        <v>64995.000000000007</v>
      </c>
      <c r="G77" s="47">
        <f>'Annual Raw Data'!$Y$10</f>
        <v>113.45297330563889</v>
      </c>
      <c r="H77" s="31">
        <f>'Annual Raw Data'!$Y$12</f>
        <v>7373.8760000000002</v>
      </c>
      <c r="I77" s="31">
        <f>'Annual Raw Data'!$Y$13</f>
        <v>1558.2950000000001</v>
      </c>
      <c r="J77" s="13">
        <f>'Annual Raw Data'!$Y$14</f>
        <v>16</v>
      </c>
      <c r="K77" s="31">
        <f>'Annual Raw Data'!$Y$15</f>
        <v>8948.1710000000003</v>
      </c>
      <c r="L77" s="13">
        <f>'Annual Raw Data'!$Y$19</f>
        <v>21</v>
      </c>
      <c r="M77" s="31">
        <f>'Annual Raw Data'!$Y$21</f>
        <v>1591</v>
      </c>
      <c r="N77" s="31"/>
      <c r="O77" s="31">
        <f>'Annual Raw Data'!$Y$25</f>
        <v>4682</v>
      </c>
      <c r="P77" s="31">
        <f>'Annual Raw Data'!$Y$26</f>
        <v>6294</v>
      </c>
      <c r="Q77" s="31">
        <f>'Annual Raw Data'!$Y$29</f>
        <v>2228</v>
      </c>
      <c r="R77" s="31">
        <f>'Annual Raw Data'!$Y$31</f>
        <v>8522</v>
      </c>
      <c r="S77" s="31">
        <f>'Annual Raw Data'!$Y$34</f>
        <v>426.17100000000028</v>
      </c>
      <c r="T77" s="31">
        <f>'Annual Raw Data'!$Y$36</f>
        <v>363.17100000000028</v>
      </c>
      <c r="U77" s="31">
        <f>'Annual Raw Data'!$Y$37</f>
        <v>0</v>
      </c>
      <c r="V77" s="31">
        <f>'Annual Raw Data'!$Y$38</f>
        <v>30</v>
      </c>
      <c r="W77" s="13">
        <f>'Annual Raw Data'!$Y$39</f>
        <v>33</v>
      </c>
      <c r="X77" s="39">
        <f>'Annual Raw Data'!$Y$41</f>
        <v>5.0008331377610925E-2</v>
      </c>
      <c r="Y77" s="14">
        <f>'Annual Raw Data'!$Y$43</f>
        <v>3.24</v>
      </c>
      <c r="Z77" s="14">
        <v>6.72</v>
      </c>
      <c r="AA77" s="255">
        <f t="shared" si="75"/>
        <v>2.074074074074074</v>
      </c>
      <c r="AB77">
        <f>'Annual Raw Data'!$X$44</f>
        <v>2.75</v>
      </c>
      <c r="AC77">
        <f>'Annual Raw Data'!$X$45</f>
        <v>1.89</v>
      </c>
      <c r="AD77" s="27">
        <f>'Annual Raw Data'!$Y$46</f>
        <v>1.7142857142857144</v>
      </c>
      <c r="AE77" s="21"/>
      <c r="AF77" s="28">
        <v>94.073825664119568</v>
      </c>
      <c r="AG77" s="45">
        <f t="shared" si="76"/>
        <v>0.21576169710475196</v>
      </c>
      <c r="AH77" s="26">
        <f t="shared" si="77"/>
        <v>0.63494422743208589</v>
      </c>
      <c r="AI77" s="26"/>
      <c r="AK77" s="176">
        <f t="shared" si="84"/>
        <v>1995</v>
      </c>
      <c r="AL77" s="174">
        <f t="shared" si="85"/>
        <v>95</v>
      </c>
      <c r="AM77" s="174">
        <f t="shared" si="86"/>
        <v>95</v>
      </c>
      <c r="AN77" s="52">
        <f t="shared" si="87"/>
        <v>71245</v>
      </c>
      <c r="AO77" s="52">
        <f t="shared" si="88"/>
        <v>64995.000000000007</v>
      </c>
      <c r="AP77" s="53">
        <f t="shared" si="89"/>
        <v>113.45297330563889</v>
      </c>
      <c r="AQ77" s="52">
        <f t="shared" si="90"/>
        <v>7373.8760000000002</v>
      </c>
      <c r="AR77" s="52">
        <f t="shared" si="91"/>
        <v>1558.2950000000001</v>
      </c>
      <c r="AS77" s="44">
        <f t="shared" si="92"/>
        <v>16</v>
      </c>
      <c r="AT77" s="52">
        <f t="shared" si="93"/>
        <v>8948.1710000000003</v>
      </c>
      <c r="AU77" s="44">
        <f t="shared" si="94"/>
        <v>21</v>
      </c>
      <c r="AV77" s="52">
        <f t="shared" si="95"/>
        <v>1591</v>
      </c>
      <c r="AW77" s="52">
        <f t="shared" si="96"/>
        <v>0</v>
      </c>
      <c r="AX77" s="52">
        <f t="shared" si="97"/>
        <v>4682</v>
      </c>
      <c r="AY77" s="52">
        <f t="shared" si="98"/>
        <v>6294</v>
      </c>
      <c r="AZ77" s="52">
        <f t="shared" si="99"/>
        <v>2228</v>
      </c>
      <c r="BA77" s="52">
        <f t="shared" si="100"/>
        <v>8522</v>
      </c>
      <c r="BB77" s="52">
        <f t="shared" si="101"/>
        <v>426.17100000000028</v>
      </c>
      <c r="BC77" s="52">
        <f t="shared" si="102"/>
        <v>363.17100000000028</v>
      </c>
      <c r="BD77" s="44">
        <f t="shared" si="103"/>
        <v>0</v>
      </c>
      <c r="BE77" s="44">
        <f t="shared" si="104"/>
        <v>30</v>
      </c>
      <c r="BF77" s="44">
        <f t="shared" si="105"/>
        <v>33</v>
      </c>
      <c r="BG77" s="44">
        <f t="shared" si="106"/>
        <v>5.0008331377610925E-2</v>
      </c>
      <c r="BH77" s="44">
        <f t="shared" si="107"/>
        <v>3.24</v>
      </c>
      <c r="BI77" s="44">
        <f t="shared" si="108"/>
        <v>6.72</v>
      </c>
      <c r="BJ77" s="44">
        <f t="shared" si="109"/>
        <v>2.074074074074074</v>
      </c>
      <c r="BK77" s="44">
        <f t="shared" si="110"/>
        <v>2.75</v>
      </c>
      <c r="BL77" s="44">
        <f t="shared" si="111"/>
        <v>1.89</v>
      </c>
      <c r="BM77" s="44">
        <f t="shared" si="79"/>
        <v>1.7142857142857144</v>
      </c>
      <c r="BN77" s="44">
        <f t="shared" si="80"/>
        <v>0</v>
      </c>
      <c r="BO77" s="44">
        <f t="shared" si="81"/>
        <v>94.073825664119568</v>
      </c>
      <c r="BP77" s="44">
        <f t="shared" si="82"/>
        <v>0.21576169710475196</v>
      </c>
      <c r="BQ77" s="44">
        <f t="shared" si="83"/>
        <v>0.63494422743208589</v>
      </c>
      <c r="BR77"/>
      <c r="BU77" s="179">
        <f t="shared" si="112"/>
        <v>1995</v>
      </c>
      <c r="BV77" s="179">
        <f t="shared" si="113"/>
        <v>95</v>
      </c>
      <c r="BW77" s="179">
        <f t="shared" si="114"/>
        <v>95</v>
      </c>
      <c r="BX77" s="51">
        <f t="shared" si="115"/>
        <v>71245</v>
      </c>
      <c r="BY77" s="51">
        <f t="shared" si="116"/>
        <v>64995.000000000007</v>
      </c>
      <c r="BZ77" s="51">
        <f t="shared" si="117"/>
        <v>113.45297330563889</v>
      </c>
      <c r="CA77" s="51">
        <f t="shared" si="118"/>
        <v>7373.8760000000002</v>
      </c>
      <c r="CB77" s="51">
        <f t="shared" si="119"/>
        <v>1558.2950000000001</v>
      </c>
      <c r="CC77" s="51">
        <f t="shared" si="120"/>
        <v>16</v>
      </c>
      <c r="CD77" s="51">
        <f t="shared" si="121"/>
        <v>8948.1710000000003</v>
      </c>
      <c r="CE77" s="51">
        <f t="shared" si="122"/>
        <v>21</v>
      </c>
      <c r="CF77" s="51">
        <f t="shared" si="123"/>
        <v>1591</v>
      </c>
      <c r="CG77" s="51">
        <f t="shared" si="124"/>
        <v>0</v>
      </c>
      <c r="CH77" s="51">
        <f t="shared" si="125"/>
        <v>4682</v>
      </c>
      <c r="CI77" s="51">
        <f t="shared" si="126"/>
        <v>6294</v>
      </c>
      <c r="CJ77" s="51">
        <f t="shared" si="127"/>
        <v>2228</v>
      </c>
      <c r="CK77" s="51">
        <f t="shared" si="128"/>
        <v>8522</v>
      </c>
      <c r="CL77" s="51">
        <f t="shared" si="129"/>
        <v>426.17100000000028</v>
      </c>
      <c r="CM77" s="51">
        <f t="shared" si="130"/>
        <v>363.17100000000028</v>
      </c>
      <c r="CN77" s="51">
        <f t="shared" si="131"/>
        <v>0</v>
      </c>
      <c r="CO77" s="51">
        <f t="shared" si="132"/>
        <v>30</v>
      </c>
      <c r="CP77" s="51">
        <f t="shared" si="133"/>
        <v>33</v>
      </c>
      <c r="CQ77" s="51">
        <f t="shared" si="134"/>
        <v>5.0008331377610925E-2</v>
      </c>
      <c r="CR77" s="51">
        <f t="shared" si="135"/>
        <v>3.24</v>
      </c>
      <c r="CS77" s="51">
        <f t="shared" si="136"/>
        <v>6.72</v>
      </c>
      <c r="CT77" s="51">
        <f t="shared" si="137"/>
        <v>2.074074074074074</v>
      </c>
      <c r="CU77" s="51">
        <f t="shared" si="138"/>
        <v>2.75</v>
      </c>
      <c r="CV77" s="51">
        <f t="shared" si="139"/>
        <v>1.89</v>
      </c>
      <c r="CW77" s="51">
        <f t="shared" si="140"/>
        <v>1.7142857142857144</v>
      </c>
      <c r="CX77" s="51">
        <f t="shared" si="141"/>
        <v>0</v>
      </c>
      <c r="CY77" s="51">
        <f t="shared" si="142"/>
        <v>94.073825664119568</v>
      </c>
      <c r="CZ77" s="51">
        <f t="shared" si="143"/>
        <v>0.21576169710475196</v>
      </c>
      <c r="DA77" s="51">
        <f t="shared" si="144"/>
        <v>0.63494422743208589</v>
      </c>
    </row>
    <row r="78" spans="2:105" x14ac:dyDescent="0.2">
      <c r="B78" s="10">
        <f t="shared" si="146"/>
        <v>1996</v>
      </c>
      <c r="C78" s="10">
        <f t="shared" si="145"/>
        <v>96</v>
      </c>
      <c r="D78" s="148">
        <v>96</v>
      </c>
      <c r="E78" s="30">
        <f>'Annual Raw Data'!$Z$8*1000</f>
        <v>79200</v>
      </c>
      <c r="F78" s="30">
        <f>'Annual Raw Data'!$Z$9*1000</f>
        <v>72600</v>
      </c>
      <c r="G78" s="21">
        <f>'Annual Raw Data'!$Z$10</f>
        <v>127.17630853994491</v>
      </c>
      <c r="H78" s="30">
        <f>'Annual Raw Data'!$Z$12</f>
        <v>9233</v>
      </c>
      <c r="I78" s="30">
        <f>'Annual Raw Data'!$Z$13</f>
        <v>426</v>
      </c>
      <c r="J78">
        <f>'Annual Raw Data'!$Z$14</f>
        <v>13</v>
      </c>
      <c r="K78" s="30">
        <f>'Annual Raw Data'!$Z$15</f>
        <v>9672</v>
      </c>
      <c r="L78">
        <f>'Annual Raw Data'!$Z$19</f>
        <v>22</v>
      </c>
      <c r="M78" s="30">
        <f>'Annual Raw Data'!$Z$21</f>
        <v>1670</v>
      </c>
      <c r="O78" s="30">
        <f>'Annual Raw Data'!$Z$25</f>
        <v>5302</v>
      </c>
      <c r="P78" s="30">
        <f>'Annual Raw Data'!$Z$26</f>
        <v>6994</v>
      </c>
      <c r="Q78" s="30">
        <f>'Annual Raw Data'!$Z$29</f>
        <v>1795</v>
      </c>
      <c r="R78" s="30">
        <f>'Annual Raw Data'!$Z$31</f>
        <v>8789</v>
      </c>
      <c r="S78" s="30">
        <f>'Annual Raw Data'!$Z$34</f>
        <v>883</v>
      </c>
      <c r="T78" s="30">
        <f>'Annual Raw Data'!$Z$36</f>
        <v>702</v>
      </c>
      <c r="U78" s="30">
        <f>'Annual Raw Data'!$Z$37</f>
        <v>0</v>
      </c>
      <c r="V78" s="30">
        <f>'Annual Raw Data'!$Z$38</f>
        <v>2</v>
      </c>
      <c r="W78">
        <f>'Annual Raw Data'!$Z$39</f>
        <v>179</v>
      </c>
      <c r="X78" s="36">
        <f>'Annual Raw Data'!$Z$41</f>
        <v>0.1004664922061668</v>
      </c>
      <c r="Y78" s="12">
        <f>'Annual Raw Data'!$Z$43</f>
        <v>2.71</v>
      </c>
      <c r="Z78" s="12">
        <v>7.35</v>
      </c>
      <c r="AA78" s="255">
        <f t="shared" si="75"/>
        <v>2.7121771217712176</v>
      </c>
      <c r="AB78">
        <f>'Annual Raw Data'!$X$44</f>
        <v>2.75</v>
      </c>
      <c r="AC78">
        <f>'Annual Raw Data'!$Z$45</f>
        <v>1.89</v>
      </c>
      <c r="AD78" s="26">
        <f>'Annual Raw Data'!$Z$46</f>
        <v>1.4338624338624339</v>
      </c>
      <c r="AE78" s="21">
        <f>$E$160+($B78*$E$161)</f>
        <v>126.28788378566151</v>
      </c>
      <c r="AF78" s="21">
        <v>95.808082017869552</v>
      </c>
      <c r="AG78" s="45">
        <f t="shared" si="76"/>
        <v>0.18087295570237194</v>
      </c>
      <c r="AH78" s="26">
        <f t="shared" si="77"/>
        <v>0.57424455756525505</v>
      </c>
      <c r="AI78" s="26"/>
      <c r="AK78" s="176">
        <f t="shared" si="84"/>
        <v>1996</v>
      </c>
      <c r="AL78" s="174">
        <f t="shared" si="85"/>
        <v>96</v>
      </c>
      <c r="AM78" s="174">
        <f t="shared" si="86"/>
        <v>96</v>
      </c>
      <c r="AN78" s="52">
        <f t="shared" si="87"/>
        <v>79200</v>
      </c>
      <c r="AO78" s="52">
        <f t="shared" si="88"/>
        <v>72600</v>
      </c>
      <c r="AP78" s="53">
        <f t="shared" si="89"/>
        <v>127.17630853994491</v>
      </c>
      <c r="AQ78" s="52">
        <f t="shared" si="90"/>
        <v>9233</v>
      </c>
      <c r="AR78" s="52">
        <f t="shared" si="91"/>
        <v>426</v>
      </c>
      <c r="AS78" s="44">
        <f t="shared" si="92"/>
        <v>13</v>
      </c>
      <c r="AT78" s="52">
        <f t="shared" si="93"/>
        <v>9672</v>
      </c>
      <c r="AU78" s="44">
        <f t="shared" si="94"/>
        <v>22</v>
      </c>
      <c r="AV78" s="52">
        <f t="shared" si="95"/>
        <v>1670</v>
      </c>
      <c r="AW78" s="52">
        <f t="shared" si="96"/>
        <v>0</v>
      </c>
      <c r="AX78" s="52">
        <f t="shared" si="97"/>
        <v>5302</v>
      </c>
      <c r="AY78" s="52">
        <f t="shared" si="98"/>
        <v>6994</v>
      </c>
      <c r="AZ78" s="52">
        <f t="shared" si="99"/>
        <v>1795</v>
      </c>
      <c r="BA78" s="52">
        <f t="shared" si="100"/>
        <v>8789</v>
      </c>
      <c r="BB78" s="52">
        <f t="shared" si="101"/>
        <v>883</v>
      </c>
      <c r="BC78" s="52">
        <f t="shared" si="102"/>
        <v>702</v>
      </c>
      <c r="BD78" s="44">
        <f t="shared" si="103"/>
        <v>0</v>
      </c>
      <c r="BE78" s="44">
        <f t="shared" si="104"/>
        <v>2</v>
      </c>
      <c r="BF78" s="44">
        <f t="shared" si="105"/>
        <v>179</v>
      </c>
      <c r="BG78" s="44">
        <f t="shared" si="106"/>
        <v>0.1004664922061668</v>
      </c>
      <c r="BH78" s="44">
        <f t="shared" si="107"/>
        <v>2.71</v>
      </c>
      <c r="BI78" s="44">
        <f t="shared" si="108"/>
        <v>7.35</v>
      </c>
      <c r="BJ78" s="44">
        <f t="shared" si="109"/>
        <v>2.7121771217712176</v>
      </c>
      <c r="BK78" s="44">
        <f t="shared" si="110"/>
        <v>2.75</v>
      </c>
      <c r="BL78" s="44">
        <f t="shared" si="111"/>
        <v>1.89</v>
      </c>
      <c r="BM78" s="44">
        <f t="shared" si="79"/>
        <v>1.4338624338624339</v>
      </c>
      <c r="BN78" s="44">
        <f t="shared" si="80"/>
        <v>126.28788378566151</v>
      </c>
      <c r="BO78" s="44">
        <f t="shared" si="81"/>
        <v>95.808082017869552</v>
      </c>
      <c r="BP78" s="44">
        <f t="shared" si="82"/>
        <v>0.18087295570237194</v>
      </c>
      <c r="BQ78" s="44">
        <f t="shared" si="83"/>
        <v>0.57424455756525505</v>
      </c>
      <c r="BU78" s="179">
        <f t="shared" si="112"/>
        <v>1996</v>
      </c>
      <c r="BV78" s="179">
        <f t="shared" si="113"/>
        <v>96</v>
      </c>
      <c r="BW78" s="179">
        <f t="shared" si="114"/>
        <v>96</v>
      </c>
      <c r="BX78" s="51">
        <f t="shared" si="115"/>
        <v>79200</v>
      </c>
      <c r="BY78" s="51">
        <f t="shared" si="116"/>
        <v>72600</v>
      </c>
      <c r="BZ78" s="51">
        <f t="shared" si="117"/>
        <v>127.17630853994491</v>
      </c>
      <c r="CA78" s="51">
        <f t="shared" si="118"/>
        <v>9233</v>
      </c>
      <c r="CB78" s="51">
        <f t="shared" si="119"/>
        <v>426</v>
      </c>
      <c r="CC78" s="51">
        <f t="shared" si="120"/>
        <v>13</v>
      </c>
      <c r="CD78" s="51">
        <f t="shared" si="121"/>
        <v>9672</v>
      </c>
      <c r="CE78" s="51">
        <f t="shared" si="122"/>
        <v>22</v>
      </c>
      <c r="CF78" s="51">
        <f t="shared" si="123"/>
        <v>1670</v>
      </c>
      <c r="CG78" s="51">
        <f t="shared" si="124"/>
        <v>0</v>
      </c>
      <c r="CH78" s="51">
        <f t="shared" si="125"/>
        <v>5302</v>
      </c>
      <c r="CI78" s="51">
        <f t="shared" si="126"/>
        <v>6994</v>
      </c>
      <c r="CJ78" s="51">
        <f t="shared" si="127"/>
        <v>1795</v>
      </c>
      <c r="CK78" s="51">
        <f t="shared" si="128"/>
        <v>8789</v>
      </c>
      <c r="CL78" s="51">
        <f t="shared" si="129"/>
        <v>883</v>
      </c>
      <c r="CM78" s="51">
        <f t="shared" si="130"/>
        <v>702</v>
      </c>
      <c r="CN78" s="51">
        <f t="shared" si="131"/>
        <v>0</v>
      </c>
      <c r="CO78" s="51">
        <f t="shared" si="132"/>
        <v>2</v>
      </c>
      <c r="CP78" s="51">
        <f t="shared" si="133"/>
        <v>179</v>
      </c>
      <c r="CQ78" s="51">
        <f t="shared" si="134"/>
        <v>0.1004664922061668</v>
      </c>
      <c r="CR78" s="51">
        <f t="shared" si="135"/>
        <v>2.71</v>
      </c>
      <c r="CS78" s="51">
        <f t="shared" si="136"/>
        <v>7.35</v>
      </c>
      <c r="CT78" s="51">
        <f t="shared" si="137"/>
        <v>2.7121771217712176</v>
      </c>
      <c r="CU78" s="51">
        <f t="shared" si="138"/>
        <v>2.75</v>
      </c>
      <c r="CV78" s="51">
        <f t="shared" si="139"/>
        <v>1.89</v>
      </c>
      <c r="CW78" s="51">
        <f t="shared" si="140"/>
        <v>1.4338624338624339</v>
      </c>
      <c r="CX78" s="51">
        <f t="shared" si="141"/>
        <v>126.28788378566151</v>
      </c>
      <c r="CY78" s="51">
        <f t="shared" si="142"/>
        <v>95.808082017869552</v>
      </c>
      <c r="CZ78" s="51">
        <f t="shared" si="143"/>
        <v>0.18087295570237194</v>
      </c>
      <c r="DA78" s="51">
        <f t="shared" si="144"/>
        <v>0.57424455756525505</v>
      </c>
    </row>
    <row r="79" spans="2:105" x14ac:dyDescent="0.2">
      <c r="B79" s="10">
        <f t="shared" si="146"/>
        <v>1997</v>
      </c>
      <c r="C79" s="10">
        <f t="shared" si="145"/>
        <v>97</v>
      </c>
      <c r="D79" s="148">
        <v>97</v>
      </c>
      <c r="E79" s="30">
        <f>'Annual Raw Data'!$AA$8*1000</f>
        <v>79537</v>
      </c>
      <c r="F79" s="30">
        <f>'Annual Raw Data'!$AA$9*1000</f>
        <v>72700</v>
      </c>
      <c r="G79" s="21">
        <f>'Annual Raw Data'!$AA$10</f>
        <v>126.64374140302613</v>
      </c>
      <c r="H79" s="30">
        <f>'Annual Raw Data'!$AA$12</f>
        <v>9207</v>
      </c>
      <c r="I79" s="30">
        <f>'Annual Raw Data'!$AA$13</f>
        <v>883</v>
      </c>
      <c r="J79" s="22">
        <f>'Annual Raw Data'!$AA$14</f>
        <v>9</v>
      </c>
      <c r="K79" s="30">
        <f>'Annual Raw Data'!$AA$15</f>
        <v>10099</v>
      </c>
      <c r="L79" s="22">
        <f>'Annual Raw Data'!$AA$19</f>
        <v>22</v>
      </c>
      <c r="M79" s="30">
        <f>'Annual Raw Data'!$AA$21</f>
        <v>1760</v>
      </c>
      <c r="O79" s="30">
        <f>'Annual Raw Data'!$AA$25</f>
        <v>5505</v>
      </c>
      <c r="P79" s="30">
        <f>'Annual Raw Data'!$AA$26</f>
        <v>7287</v>
      </c>
      <c r="Q79" s="30">
        <f>'Annual Raw Data'!$AA$29</f>
        <v>1504</v>
      </c>
      <c r="R79" s="30">
        <f>'Annual Raw Data'!$AA$31</f>
        <v>8791</v>
      </c>
      <c r="S79" s="30">
        <f>'Annual Raw Data'!$AA$34</f>
        <v>1308</v>
      </c>
      <c r="T79" s="30">
        <f>'Annual Raw Data'!$AA$36</f>
        <v>994</v>
      </c>
      <c r="U79" s="30">
        <f>'Annual Raw Data'!$AA$37</f>
        <v>0</v>
      </c>
      <c r="V79" s="30">
        <f>'Annual Raw Data'!$AA$38</f>
        <v>4</v>
      </c>
      <c r="W79" s="22">
        <f>'Annual Raw Data'!$AA$39</f>
        <v>310</v>
      </c>
      <c r="X79" s="36">
        <f>'Annual Raw Data'!$AA$41</f>
        <v>0.14878853372767603</v>
      </c>
      <c r="Y79" s="12">
        <f>'Annual Raw Data'!$AA$43</f>
        <v>2.4300000000000002</v>
      </c>
      <c r="Z79" s="12">
        <v>6.47</v>
      </c>
      <c r="AA79" s="255">
        <f t="shared" si="75"/>
        <v>2.6625514403292176</v>
      </c>
      <c r="AB79" s="24">
        <f>'Annual Raw Data'!$AA$44</f>
        <v>2.75</v>
      </c>
      <c r="AC79" s="24">
        <f>'Annual Raw Data'!$AA$45</f>
        <v>1.89</v>
      </c>
      <c r="AD79" s="23">
        <f>'Annual Raw Data'!$AA$46</f>
        <v>1.2857142857142858</v>
      </c>
      <c r="AE79" s="21">
        <f t="shared" ref="AE79:AE90" si="147">$E$160+($B79*$E$161)</f>
        <v>128.73951438085533</v>
      </c>
      <c r="AF79" s="21">
        <v>97.401010851079135</v>
      </c>
      <c r="AG79" s="45">
        <f t="shared" si="76"/>
        <v>0.1911589008363202</v>
      </c>
      <c r="AH79" s="26">
        <f t="shared" si="77"/>
        <v>0.59791463017269464</v>
      </c>
      <c r="AI79" s="26"/>
      <c r="AK79" s="176">
        <f t="shared" si="84"/>
        <v>1997</v>
      </c>
      <c r="AL79" s="174">
        <f t="shared" si="85"/>
        <v>97</v>
      </c>
      <c r="AM79" s="174">
        <f t="shared" si="86"/>
        <v>97</v>
      </c>
      <c r="AN79" s="52">
        <f t="shared" si="87"/>
        <v>79537</v>
      </c>
      <c r="AO79" s="52">
        <f t="shared" si="88"/>
        <v>72700</v>
      </c>
      <c r="AP79" s="53">
        <f t="shared" si="89"/>
        <v>126.64374140302613</v>
      </c>
      <c r="AQ79" s="52">
        <f t="shared" si="90"/>
        <v>9207</v>
      </c>
      <c r="AR79" s="52">
        <f t="shared" si="91"/>
        <v>883</v>
      </c>
      <c r="AS79" s="44">
        <f t="shared" si="92"/>
        <v>9</v>
      </c>
      <c r="AT79" s="52">
        <f t="shared" si="93"/>
        <v>10099</v>
      </c>
      <c r="AU79" s="44">
        <f t="shared" si="94"/>
        <v>22</v>
      </c>
      <c r="AV79" s="52">
        <f t="shared" si="95"/>
        <v>1760</v>
      </c>
      <c r="AW79" s="52">
        <f t="shared" si="96"/>
        <v>0</v>
      </c>
      <c r="AX79" s="52">
        <f t="shared" si="97"/>
        <v>5505</v>
      </c>
      <c r="AY79" s="52">
        <f t="shared" si="98"/>
        <v>7287</v>
      </c>
      <c r="AZ79" s="52">
        <f t="shared" si="99"/>
        <v>1504</v>
      </c>
      <c r="BA79" s="52">
        <f t="shared" si="100"/>
        <v>8791</v>
      </c>
      <c r="BB79" s="52">
        <f t="shared" si="101"/>
        <v>1308</v>
      </c>
      <c r="BC79" s="52">
        <f t="shared" si="102"/>
        <v>994</v>
      </c>
      <c r="BD79" s="44">
        <f t="shared" si="103"/>
        <v>0</v>
      </c>
      <c r="BE79" s="44">
        <f t="shared" si="104"/>
        <v>4</v>
      </c>
      <c r="BF79" s="44">
        <f t="shared" si="105"/>
        <v>310</v>
      </c>
      <c r="BG79" s="44">
        <f t="shared" si="106"/>
        <v>0.14878853372767603</v>
      </c>
      <c r="BH79" s="44">
        <f t="shared" si="107"/>
        <v>2.4300000000000002</v>
      </c>
      <c r="BI79" s="44">
        <f t="shared" si="108"/>
        <v>6.47</v>
      </c>
      <c r="BJ79" s="44">
        <f t="shared" si="109"/>
        <v>2.6625514403292176</v>
      </c>
      <c r="BK79" s="44">
        <f t="shared" si="110"/>
        <v>2.75</v>
      </c>
      <c r="BL79" s="44">
        <f t="shared" si="111"/>
        <v>1.89</v>
      </c>
      <c r="BM79" s="44">
        <f t="shared" si="79"/>
        <v>1.2857142857142858</v>
      </c>
      <c r="BN79" s="44">
        <f t="shared" si="80"/>
        <v>128.73951438085533</v>
      </c>
      <c r="BO79" s="44">
        <f t="shared" si="81"/>
        <v>97.401010851079135</v>
      </c>
      <c r="BP79" s="44">
        <f t="shared" si="82"/>
        <v>0.1911589008363202</v>
      </c>
      <c r="BQ79" s="44">
        <f t="shared" si="83"/>
        <v>0.59791463017269464</v>
      </c>
      <c r="BU79" s="179">
        <f t="shared" si="112"/>
        <v>1997</v>
      </c>
      <c r="BV79" s="179">
        <f t="shared" si="113"/>
        <v>97</v>
      </c>
      <c r="BW79" s="179">
        <f t="shared" si="114"/>
        <v>97</v>
      </c>
      <c r="BX79" s="51">
        <f t="shared" si="115"/>
        <v>79537</v>
      </c>
      <c r="BY79" s="51">
        <f t="shared" si="116"/>
        <v>72700</v>
      </c>
      <c r="BZ79" s="51">
        <f t="shared" si="117"/>
        <v>126.64374140302613</v>
      </c>
      <c r="CA79" s="51">
        <f t="shared" si="118"/>
        <v>9207</v>
      </c>
      <c r="CB79" s="51">
        <f t="shared" si="119"/>
        <v>883</v>
      </c>
      <c r="CC79" s="51">
        <f t="shared" si="120"/>
        <v>9</v>
      </c>
      <c r="CD79" s="51">
        <f t="shared" si="121"/>
        <v>10099</v>
      </c>
      <c r="CE79" s="51">
        <f t="shared" si="122"/>
        <v>22</v>
      </c>
      <c r="CF79" s="51">
        <f t="shared" si="123"/>
        <v>1760</v>
      </c>
      <c r="CG79" s="51">
        <f t="shared" si="124"/>
        <v>0</v>
      </c>
      <c r="CH79" s="51">
        <f t="shared" si="125"/>
        <v>5505</v>
      </c>
      <c r="CI79" s="51">
        <f t="shared" si="126"/>
        <v>7287</v>
      </c>
      <c r="CJ79" s="51">
        <f t="shared" si="127"/>
        <v>1504</v>
      </c>
      <c r="CK79" s="51">
        <f t="shared" si="128"/>
        <v>8791</v>
      </c>
      <c r="CL79" s="51">
        <f t="shared" si="129"/>
        <v>1308</v>
      </c>
      <c r="CM79" s="51">
        <f t="shared" si="130"/>
        <v>994</v>
      </c>
      <c r="CN79" s="51">
        <f t="shared" si="131"/>
        <v>0</v>
      </c>
      <c r="CO79" s="51">
        <f t="shared" si="132"/>
        <v>4</v>
      </c>
      <c r="CP79" s="51">
        <f t="shared" si="133"/>
        <v>310</v>
      </c>
      <c r="CQ79" s="51">
        <f t="shared" si="134"/>
        <v>0.14878853372767603</v>
      </c>
      <c r="CR79" s="51">
        <f t="shared" si="135"/>
        <v>2.4300000000000002</v>
      </c>
      <c r="CS79" s="51">
        <f t="shared" si="136"/>
        <v>6.47</v>
      </c>
      <c r="CT79" s="51">
        <f t="shared" si="137"/>
        <v>2.6625514403292176</v>
      </c>
      <c r="CU79" s="51">
        <f t="shared" si="138"/>
        <v>2.75</v>
      </c>
      <c r="CV79" s="51">
        <f t="shared" si="139"/>
        <v>1.89</v>
      </c>
      <c r="CW79" s="51">
        <f t="shared" si="140"/>
        <v>1.2857142857142858</v>
      </c>
      <c r="CX79" s="51">
        <f t="shared" si="141"/>
        <v>128.73951438085533</v>
      </c>
      <c r="CY79" s="51">
        <f t="shared" si="142"/>
        <v>97.401010851079135</v>
      </c>
      <c r="CZ79" s="51">
        <f t="shared" si="143"/>
        <v>0.1911589008363202</v>
      </c>
      <c r="DA79" s="51">
        <f t="shared" si="144"/>
        <v>0.59791463017269464</v>
      </c>
    </row>
    <row r="80" spans="2:105" x14ac:dyDescent="0.2">
      <c r="B80" s="10">
        <f t="shared" si="146"/>
        <v>1998</v>
      </c>
      <c r="C80" s="10">
        <f t="shared" si="145"/>
        <v>98</v>
      </c>
      <c r="D80" s="148">
        <v>98</v>
      </c>
      <c r="E80" s="30">
        <f>'Annual Raw Data'!$AB$8*1000</f>
        <v>80187</v>
      </c>
      <c r="F80" s="30">
        <f>'Annual Raw Data'!$AB$9*1000</f>
        <v>72600</v>
      </c>
      <c r="G80" s="21">
        <f>'Annual Raw Data'!$AB$10</f>
        <v>134.41597796143253</v>
      </c>
      <c r="H80" s="30">
        <f>'Annual Raw Data'!$AB$12</f>
        <v>9758.6</v>
      </c>
      <c r="I80" s="30">
        <f>'Annual Raw Data'!$AB$13</f>
        <v>1308</v>
      </c>
      <c r="J80" s="22">
        <f>'Annual Raw Data'!$AB$14</f>
        <v>19</v>
      </c>
      <c r="K80" s="30">
        <f>'Annual Raw Data'!$AB$15</f>
        <v>11085.6</v>
      </c>
      <c r="L80" s="22">
        <f>'Annual Raw Data'!$AB$19</f>
        <v>22</v>
      </c>
      <c r="M80" s="30">
        <f>'Annual Raw Data'!$AB$21</f>
        <v>1824</v>
      </c>
      <c r="O80" s="30">
        <f>'Annual Raw Data'!$AB$25</f>
        <v>5471</v>
      </c>
      <c r="P80" s="30">
        <f>'Annual Raw Data'!$AB$26</f>
        <v>7317</v>
      </c>
      <c r="Q80" s="30">
        <f>'Annual Raw Data'!$AB$29</f>
        <v>1981</v>
      </c>
      <c r="R80" s="30">
        <f>'Annual Raw Data'!$AB$31</f>
        <v>9298</v>
      </c>
      <c r="S80" s="30">
        <f>'Annual Raw Data'!$AB$34</f>
        <v>1787.6000000000004</v>
      </c>
      <c r="T80" s="30">
        <f>'Annual Raw Data'!$AB$36</f>
        <v>1384.6000000000004</v>
      </c>
      <c r="U80" s="30">
        <f>'Annual Raw Data'!$AB$37</f>
        <v>0</v>
      </c>
      <c r="V80" s="30">
        <f>'Annual Raw Data'!$AB$38</f>
        <v>12</v>
      </c>
      <c r="W80" s="22">
        <f>'Annual Raw Data'!$AB$39</f>
        <v>391</v>
      </c>
      <c r="X80" s="36">
        <f>'Annual Raw Data'!$AB$41</f>
        <v>0.19225639922563997</v>
      </c>
      <c r="Y80" s="12">
        <f>'Annual Raw Data'!$AB$43</f>
        <v>1.94</v>
      </c>
      <c r="Z80" s="12">
        <v>4.93</v>
      </c>
      <c r="AA80" s="255">
        <f t="shared" si="75"/>
        <v>2.5412371134020617</v>
      </c>
      <c r="AE80" s="21">
        <f t="shared" si="147"/>
        <v>131.19114497604915</v>
      </c>
      <c r="AF80" s="21">
        <v>98.553189450738969</v>
      </c>
      <c r="AG80" s="45">
        <f t="shared" si="76"/>
        <v>0.18691205705736477</v>
      </c>
      <c r="AH80" s="26">
        <f t="shared" si="77"/>
        <v>0.56063369745660241</v>
      </c>
      <c r="AI80" s="26"/>
      <c r="AK80" s="176">
        <f t="shared" si="84"/>
        <v>1998</v>
      </c>
      <c r="AL80" s="174">
        <f t="shared" si="85"/>
        <v>98</v>
      </c>
      <c r="AM80" s="174">
        <f t="shared" si="86"/>
        <v>98</v>
      </c>
      <c r="AN80" s="52">
        <f t="shared" si="87"/>
        <v>80187</v>
      </c>
      <c r="AO80" s="52">
        <f t="shared" si="88"/>
        <v>72600</v>
      </c>
      <c r="AP80" s="53">
        <f t="shared" si="89"/>
        <v>134.41597796143253</v>
      </c>
      <c r="AQ80" s="52">
        <f t="shared" si="90"/>
        <v>9758.6</v>
      </c>
      <c r="AR80" s="52">
        <f t="shared" si="91"/>
        <v>1308</v>
      </c>
      <c r="AS80" s="44">
        <f t="shared" si="92"/>
        <v>19</v>
      </c>
      <c r="AT80" s="52">
        <f t="shared" si="93"/>
        <v>11085.6</v>
      </c>
      <c r="AU80" s="44">
        <f t="shared" si="94"/>
        <v>22</v>
      </c>
      <c r="AV80" s="52">
        <f t="shared" si="95"/>
        <v>1824</v>
      </c>
      <c r="AW80" s="52">
        <f t="shared" si="96"/>
        <v>0</v>
      </c>
      <c r="AX80" s="52">
        <f t="shared" si="97"/>
        <v>5471</v>
      </c>
      <c r="AY80" s="52">
        <f t="shared" si="98"/>
        <v>7317</v>
      </c>
      <c r="AZ80" s="52">
        <f t="shared" si="99"/>
        <v>1981</v>
      </c>
      <c r="BA80" s="52">
        <f t="shared" si="100"/>
        <v>9298</v>
      </c>
      <c r="BB80" s="52">
        <f t="shared" si="101"/>
        <v>1787.6000000000004</v>
      </c>
      <c r="BC80" s="52">
        <f t="shared" si="102"/>
        <v>1384.6000000000004</v>
      </c>
      <c r="BD80" s="44">
        <f t="shared" si="103"/>
        <v>0</v>
      </c>
      <c r="BE80" s="44">
        <f t="shared" si="104"/>
        <v>12</v>
      </c>
      <c r="BF80" s="44">
        <f t="shared" si="105"/>
        <v>391</v>
      </c>
      <c r="BG80" s="44">
        <f t="shared" si="106"/>
        <v>0.19225639922563997</v>
      </c>
      <c r="BH80" s="44">
        <f t="shared" si="107"/>
        <v>1.94</v>
      </c>
      <c r="BI80" s="44">
        <f t="shared" si="108"/>
        <v>4.93</v>
      </c>
      <c r="BJ80" s="44">
        <f t="shared" si="109"/>
        <v>2.5412371134020617</v>
      </c>
      <c r="BK80" s="44">
        <f t="shared" si="110"/>
        <v>0</v>
      </c>
      <c r="BL80" s="44">
        <f t="shared" si="111"/>
        <v>0</v>
      </c>
      <c r="BM80" s="44">
        <f t="shared" si="79"/>
        <v>0</v>
      </c>
      <c r="BN80" s="44">
        <f t="shared" si="80"/>
        <v>131.19114497604915</v>
      </c>
      <c r="BO80" s="44">
        <f t="shared" si="81"/>
        <v>98.553189450738969</v>
      </c>
      <c r="BP80" s="44">
        <f t="shared" si="82"/>
        <v>0.18691205705736477</v>
      </c>
      <c r="BQ80" s="44">
        <f t="shared" si="83"/>
        <v>0.56063369745660241</v>
      </c>
      <c r="BU80" s="179">
        <f t="shared" si="112"/>
        <v>1998</v>
      </c>
      <c r="BV80" s="179">
        <f t="shared" si="113"/>
        <v>98</v>
      </c>
      <c r="BW80" s="179">
        <f t="shared" si="114"/>
        <v>98</v>
      </c>
      <c r="BX80" s="51">
        <f t="shared" si="115"/>
        <v>80187</v>
      </c>
      <c r="BY80" s="51">
        <f t="shared" si="116"/>
        <v>72600</v>
      </c>
      <c r="BZ80" s="51">
        <f t="shared" si="117"/>
        <v>134.41597796143253</v>
      </c>
      <c r="CA80" s="51">
        <f t="shared" si="118"/>
        <v>9758.6</v>
      </c>
      <c r="CB80" s="51">
        <f t="shared" si="119"/>
        <v>1308</v>
      </c>
      <c r="CC80" s="51">
        <f t="shared" si="120"/>
        <v>19</v>
      </c>
      <c r="CD80" s="51">
        <f t="shared" si="121"/>
        <v>11085.6</v>
      </c>
      <c r="CE80" s="51">
        <f t="shared" si="122"/>
        <v>22</v>
      </c>
      <c r="CF80" s="51">
        <f t="shared" si="123"/>
        <v>1824</v>
      </c>
      <c r="CG80" s="51">
        <f t="shared" si="124"/>
        <v>0</v>
      </c>
      <c r="CH80" s="51">
        <f t="shared" si="125"/>
        <v>5471</v>
      </c>
      <c r="CI80" s="51">
        <f t="shared" si="126"/>
        <v>7317</v>
      </c>
      <c r="CJ80" s="51">
        <f t="shared" si="127"/>
        <v>1981</v>
      </c>
      <c r="CK80" s="51">
        <f t="shared" si="128"/>
        <v>9298</v>
      </c>
      <c r="CL80" s="51">
        <f t="shared" si="129"/>
        <v>1787.6000000000004</v>
      </c>
      <c r="CM80" s="51">
        <f t="shared" si="130"/>
        <v>1384.6000000000004</v>
      </c>
      <c r="CN80" s="51">
        <f t="shared" si="131"/>
        <v>0</v>
      </c>
      <c r="CO80" s="51">
        <f t="shared" si="132"/>
        <v>12</v>
      </c>
      <c r="CP80" s="51">
        <f t="shared" si="133"/>
        <v>391</v>
      </c>
      <c r="CQ80" s="51">
        <f t="shared" si="134"/>
        <v>0.19225639922563997</v>
      </c>
      <c r="CR80" s="51">
        <f t="shared" si="135"/>
        <v>1.94</v>
      </c>
      <c r="CS80" s="51">
        <f t="shared" si="136"/>
        <v>4.93</v>
      </c>
      <c r="CT80" s="51">
        <f t="shared" si="137"/>
        <v>2.5412371134020617</v>
      </c>
      <c r="CU80" s="51">
        <f t="shared" si="138"/>
        <v>0</v>
      </c>
      <c r="CV80" s="51">
        <f t="shared" si="139"/>
        <v>0</v>
      </c>
      <c r="CW80" s="51">
        <f t="shared" si="140"/>
        <v>0</v>
      </c>
      <c r="CX80" s="51">
        <f t="shared" si="141"/>
        <v>131.19114497604915</v>
      </c>
      <c r="CY80" s="51">
        <f t="shared" si="142"/>
        <v>98.553189450738969</v>
      </c>
      <c r="CZ80" s="51">
        <f t="shared" si="143"/>
        <v>0.18691205705736477</v>
      </c>
      <c r="DA80" s="51">
        <f t="shared" si="144"/>
        <v>0.56063369745660241</v>
      </c>
    </row>
    <row r="81" spans="2:115" x14ac:dyDescent="0.2">
      <c r="B81" s="10">
        <f t="shared" si="146"/>
        <v>1999</v>
      </c>
      <c r="C81" s="10">
        <f t="shared" si="145"/>
        <v>99</v>
      </c>
      <c r="D81" s="148">
        <v>99</v>
      </c>
      <c r="E81" s="30">
        <f>'Annual Raw Data'!$AC$8*1000</f>
        <v>77400</v>
      </c>
      <c r="F81" s="30">
        <f>'Annual Raw Data'!$AC$9*1000</f>
        <v>70500</v>
      </c>
      <c r="G81" s="21">
        <f>'Annual Raw Data'!$AC$10</f>
        <v>133.77304964539007</v>
      </c>
      <c r="H81" s="30">
        <f>'Annual Raw Data'!$AC$12</f>
        <v>9431</v>
      </c>
      <c r="I81" s="30">
        <f>'Annual Raw Data'!$AC$13</f>
        <v>1787.6000000000004</v>
      </c>
      <c r="J81" s="22">
        <f>'Annual Raw Data'!$AC$14</f>
        <v>14.5</v>
      </c>
      <c r="K81" s="30">
        <f>'Annual Raw Data'!$AC$15</f>
        <v>11233.1</v>
      </c>
      <c r="L81" s="22">
        <f>'Annual Raw Data'!$AC$19</f>
        <v>22</v>
      </c>
      <c r="M81" s="30">
        <f>'Annual Raw Data'!$AC$21</f>
        <v>1891</v>
      </c>
      <c r="O81" s="30">
        <f>'Annual Raw Data'!$AC$25</f>
        <v>5665</v>
      </c>
      <c r="P81" s="30">
        <f>'Annual Raw Data'!$AC$26</f>
        <v>7578</v>
      </c>
      <c r="Q81" s="30">
        <f>'Annual Raw Data'!$AC$29</f>
        <v>1937</v>
      </c>
      <c r="R81" s="30">
        <f>'Annual Raw Data'!$AC$31</f>
        <v>9515</v>
      </c>
      <c r="S81" s="30">
        <f>'Annual Raw Data'!$AC$34</f>
        <v>1718.1000000000004</v>
      </c>
      <c r="T81" s="30">
        <f>'Annual Raw Data'!$AC$36</f>
        <v>1312.1000000000004</v>
      </c>
      <c r="U81" s="30">
        <f>'Annual Raw Data'!$AC$37</f>
        <v>0</v>
      </c>
      <c r="V81" s="30">
        <f>'Annual Raw Data'!$AC$38</f>
        <v>14</v>
      </c>
      <c r="W81" s="22">
        <f>'Annual Raw Data'!$AC$39</f>
        <v>392</v>
      </c>
      <c r="X81" s="36">
        <f>'Annual Raw Data'!$AC$41</f>
        <v>0.18056752496058859</v>
      </c>
      <c r="Y81" s="12">
        <f>'Annual Raw Data'!$AC$43</f>
        <v>1.82</v>
      </c>
      <c r="Z81" s="12">
        <v>4.63</v>
      </c>
      <c r="AA81" s="255">
        <f t="shared" si="75"/>
        <v>2.5439560439560438</v>
      </c>
      <c r="AE81" s="21">
        <f t="shared" si="147"/>
        <v>133.64277557124296</v>
      </c>
      <c r="AF81" s="21">
        <v>100</v>
      </c>
      <c r="AG81" s="45">
        <f t="shared" si="76"/>
        <v>0.2005089598133814</v>
      </c>
      <c r="AH81" s="26">
        <f t="shared" si="77"/>
        <v>0.60067861308450854</v>
      </c>
      <c r="AI81" s="26"/>
      <c r="AK81" s="176">
        <f t="shared" si="84"/>
        <v>1999</v>
      </c>
      <c r="AL81" s="174">
        <f t="shared" si="85"/>
        <v>99</v>
      </c>
      <c r="AM81" s="174">
        <f t="shared" si="86"/>
        <v>99</v>
      </c>
      <c r="AN81" s="52">
        <f t="shared" si="87"/>
        <v>77400</v>
      </c>
      <c r="AO81" s="52">
        <f t="shared" si="88"/>
        <v>70500</v>
      </c>
      <c r="AP81" s="53">
        <f t="shared" si="89"/>
        <v>133.77304964539007</v>
      </c>
      <c r="AQ81" s="52">
        <f t="shared" si="90"/>
        <v>9431</v>
      </c>
      <c r="AR81" s="52">
        <f t="shared" si="91"/>
        <v>1787.6000000000004</v>
      </c>
      <c r="AS81" s="44">
        <f t="shared" si="92"/>
        <v>14.5</v>
      </c>
      <c r="AT81" s="52">
        <f t="shared" si="93"/>
        <v>11233.1</v>
      </c>
      <c r="AU81" s="44">
        <f t="shared" si="94"/>
        <v>22</v>
      </c>
      <c r="AV81" s="52">
        <f t="shared" si="95"/>
        <v>1891</v>
      </c>
      <c r="AW81" s="52">
        <f t="shared" si="96"/>
        <v>0</v>
      </c>
      <c r="AX81" s="52">
        <f t="shared" si="97"/>
        <v>5665</v>
      </c>
      <c r="AY81" s="52">
        <f t="shared" si="98"/>
        <v>7578</v>
      </c>
      <c r="AZ81" s="52">
        <f t="shared" si="99"/>
        <v>1937</v>
      </c>
      <c r="BA81" s="52">
        <f t="shared" si="100"/>
        <v>9515</v>
      </c>
      <c r="BB81" s="52">
        <f t="shared" si="101"/>
        <v>1718.1000000000004</v>
      </c>
      <c r="BC81" s="52">
        <f t="shared" si="102"/>
        <v>1312.1000000000004</v>
      </c>
      <c r="BD81" s="44">
        <f t="shared" si="103"/>
        <v>0</v>
      </c>
      <c r="BE81" s="44">
        <f t="shared" si="104"/>
        <v>14</v>
      </c>
      <c r="BF81" s="44">
        <f t="shared" si="105"/>
        <v>392</v>
      </c>
      <c r="BG81" s="44">
        <f t="shared" si="106"/>
        <v>0.18056752496058859</v>
      </c>
      <c r="BH81" s="44">
        <f t="shared" si="107"/>
        <v>1.82</v>
      </c>
      <c r="BI81" s="44">
        <f t="shared" si="108"/>
        <v>4.63</v>
      </c>
      <c r="BJ81" s="44">
        <f t="shared" si="109"/>
        <v>2.5439560439560438</v>
      </c>
      <c r="BK81" s="44">
        <f t="shared" si="110"/>
        <v>0</v>
      </c>
      <c r="BL81" s="44">
        <f t="shared" si="111"/>
        <v>0</v>
      </c>
      <c r="BM81" s="44">
        <f t="shared" si="79"/>
        <v>0</v>
      </c>
      <c r="BN81" s="44">
        <f t="shared" si="80"/>
        <v>133.64277557124296</v>
      </c>
      <c r="BO81" s="44">
        <f t="shared" si="81"/>
        <v>100</v>
      </c>
      <c r="BP81" s="44">
        <f t="shared" si="82"/>
        <v>0.2005089598133814</v>
      </c>
      <c r="BQ81" s="44">
        <f t="shared" si="83"/>
        <v>0.60067861308450854</v>
      </c>
      <c r="BU81" s="179">
        <f t="shared" si="112"/>
        <v>1999</v>
      </c>
      <c r="BV81" s="179">
        <f t="shared" si="113"/>
        <v>99</v>
      </c>
      <c r="BW81" s="179">
        <f t="shared" si="114"/>
        <v>99</v>
      </c>
      <c r="BX81" s="51">
        <f t="shared" si="115"/>
        <v>77400</v>
      </c>
      <c r="BY81" s="51">
        <f t="shared" si="116"/>
        <v>70500</v>
      </c>
      <c r="BZ81" s="51">
        <f t="shared" si="117"/>
        <v>133.77304964539007</v>
      </c>
      <c r="CA81" s="51">
        <f t="shared" si="118"/>
        <v>9431</v>
      </c>
      <c r="CB81" s="51">
        <f t="shared" si="119"/>
        <v>1787.6000000000004</v>
      </c>
      <c r="CC81" s="51">
        <f t="shared" si="120"/>
        <v>14.5</v>
      </c>
      <c r="CD81" s="51">
        <f t="shared" si="121"/>
        <v>11233.1</v>
      </c>
      <c r="CE81" s="51">
        <f t="shared" si="122"/>
        <v>22</v>
      </c>
      <c r="CF81" s="51">
        <f t="shared" si="123"/>
        <v>1891</v>
      </c>
      <c r="CG81" s="51">
        <f t="shared" si="124"/>
        <v>0</v>
      </c>
      <c r="CH81" s="51">
        <f t="shared" si="125"/>
        <v>5665</v>
      </c>
      <c r="CI81" s="51">
        <f t="shared" si="126"/>
        <v>7578</v>
      </c>
      <c r="CJ81" s="51">
        <f t="shared" si="127"/>
        <v>1937</v>
      </c>
      <c r="CK81" s="51">
        <f t="shared" si="128"/>
        <v>9515</v>
      </c>
      <c r="CL81" s="51">
        <f t="shared" si="129"/>
        <v>1718.1000000000004</v>
      </c>
      <c r="CM81" s="51">
        <f t="shared" si="130"/>
        <v>1312.1000000000004</v>
      </c>
      <c r="CN81" s="51">
        <f t="shared" si="131"/>
        <v>0</v>
      </c>
      <c r="CO81" s="51">
        <f t="shared" si="132"/>
        <v>14</v>
      </c>
      <c r="CP81" s="51">
        <f t="shared" si="133"/>
        <v>392</v>
      </c>
      <c r="CQ81" s="51">
        <f t="shared" si="134"/>
        <v>0.18056752496058859</v>
      </c>
      <c r="CR81" s="51">
        <f t="shared" si="135"/>
        <v>1.82</v>
      </c>
      <c r="CS81" s="51">
        <f t="shared" si="136"/>
        <v>4.63</v>
      </c>
      <c r="CT81" s="51">
        <f t="shared" si="137"/>
        <v>2.5439560439560438</v>
      </c>
      <c r="CU81" s="51">
        <f t="shared" si="138"/>
        <v>0</v>
      </c>
      <c r="CV81" s="51">
        <f t="shared" si="139"/>
        <v>0</v>
      </c>
      <c r="CW81" s="51">
        <f t="shared" si="140"/>
        <v>0</v>
      </c>
      <c r="CX81" s="51">
        <f t="shared" si="141"/>
        <v>133.64277557124296</v>
      </c>
      <c r="CY81" s="51">
        <f t="shared" si="142"/>
        <v>100</v>
      </c>
      <c r="CZ81" s="51">
        <f t="shared" si="143"/>
        <v>0.2005089598133814</v>
      </c>
      <c r="DA81" s="51">
        <f t="shared" si="144"/>
        <v>0.60067861308450854</v>
      </c>
    </row>
    <row r="82" spans="2:115" x14ac:dyDescent="0.2">
      <c r="B82" s="10">
        <f t="shared" si="146"/>
        <v>2000</v>
      </c>
      <c r="C82" s="10">
        <v>100</v>
      </c>
      <c r="D82" s="150" t="s">
        <v>21</v>
      </c>
      <c r="E82" s="30">
        <f>'Annual Raw Data'!$AD$8*1000</f>
        <v>79551</v>
      </c>
      <c r="F82" s="30">
        <f>'Annual Raw Data'!$AD$9*1000</f>
        <v>72440</v>
      </c>
      <c r="G82" s="21">
        <f>'Annual Raw Data'!$AD$10</f>
        <v>136.87189398122584</v>
      </c>
      <c r="H82" s="30">
        <f>'Annual Raw Data'!$AD$12</f>
        <v>9915</v>
      </c>
      <c r="I82" s="30">
        <f>'Annual Raw Data'!$AD$13</f>
        <v>1718.1000000000004</v>
      </c>
      <c r="J82" s="22">
        <f>'Annual Raw Data'!$AD$14</f>
        <v>7</v>
      </c>
      <c r="K82" s="30">
        <f>'Annual Raw Data'!$AD$15</f>
        <v>11640.1</v>
      </c>
      <c r="L82" s="22">
        <f>'Annual Raw Data'!$AD$19</f>
        <v>22</v>
      </c>
      <c r="M82" s="30">
        <f>'Annual Raw Data'!$AD$21</f>
        <v>1935</v>
      </c>
      <c r="O82" s="30">
        <f>'Annual Raw Data'!$AD$25</f>
        <v>5842</v>
      </c>
      <c r="P82" s="30">
        <f>'Annual Raw Data'!$AD$26</f>
        <v>7799</v>
      </c>
      <c r="Q82" s="30">
        <f>'Annual Raw Data'!$AD$29</f>
        <v>1941</v>
      </c>
      <c r="R82" s="30">
        <f>'Annual Raw Data'!$AD$31</f>
        <v>9740</v>
      </c>
      <c r="S82" s="30">
        <f>'Annual Raw Data'!$AD$34</f>
        <v>1900.1000000000004</v>
      </c>
      <c r="T82" s="30">
        <f>'Annual Raw Data'!$AD$36</f>
        <v>1639.1000000000004</v>
      </c>
      <c r="U82" s="30">
        <f>'Annual Raw Data'!$AD$37</f>
        <v>0</v>
      </c>
      <c r="V82" s="30">
        <f>'Annual Raw Data'!$AD$38</f>
        <v>8</v>
      </c>
      <c r="W82" s="22">
        <f>'Annual Raw Data'!$AD$39</f>
        <v>253</v>
      </c>
      <c r="X82" s="36">
        <f>'Annual Raw Data'!$AD$41</f>
        <v>0.195082135523614</v>
      </c>
      <c r="Y82" s="12">
        <f>'Annual Raw Data'!$AD$43</f>
        <v>1.8499999999999999</v>
      </c>
      <c r="Z82" s="12">
        <v>4.54</v>
      </c>
      <c r="AA82" s="255">
        <f t="shared" si="75"/>
        <v>2.4540540540540543</v>
      </c>
      <c r="AE82" s="21">
        <f t="shared" si="147"/>
        <v>136.09440616643678</v>
      </c>
      <c r="AG82" s="45">
        <f t="shared" si="76"/>
        <v>0.19515885022692889</v>
      </c>
      <c r="AH82" s="26">
        <f t="shared" si="77"/>
        <v>0.58920827029752898</v>
      </c>
      <c r="AI82" s="26"/>
      <c r="AK82" s="176">
        <f t="shared" si="84"/>
        <v>2000</v>
      </c>
      <c r="AL82" s="174">
        <f t="shared" si="85"/>
        <v>100</v>
      </c>
      <c r="AM82" s="174" t="str">
        <f t="shared" si="86"/>
        <v>00</v>
      </c>
      <c r="AN82" s="52">
        <f t="shared" si="87"/>
        <v>79551</v>
      </c>
      <c r="AO82" s="52">
        <f t="shared" si="88"/>
        <v>72440</v>
      </c>
      <c r="AP82" s="53">
        <f t="shared" si="89"/>
        <v>136.87189398122584</v>
      </c>
      <c r="AQ82" s="52">
        <f t="shared" si="90"/>
        <v>9915</v>
      </c>
      <c r="AR82" s="52">
        <f t="shared" si="91"/>
        <v>1718.1000000000004</v>
      </c>
      <c r="AS82" s="44">
        <f t="shared" si="92"/>
        <v>7</v>
      </c>
      <c r="AT82" s="52">
        <f t="shared" si="93"/>
        <v>11640.1</v>
      </c>
      <c r="AU82" s="44">
        <f t="shared" si="94"/>
        <v>22</v>
      </c>
      <c r="AV82" s="52">
        <f t="shared" si="95"/>
        <v>1935</v>
      </c>
      <c r="AW82" s="52">
        <f t="shared" si="96"/>
        <v>0</v>
      </c>
      <c r="AX82" s="52">
        <f t="shared" si="97"/>
        <v>5842</v>
      </c>
      <c r="AY82" s="52">
        <f t="shared" si="98"/>
        <v>7799</v>
      </c>
      <c r="AZ82" s="52">
        <f t="shared" si="99"/>
        <v>1941</v>
      </c>
      <c r="BA82" s="52">
        <f t="shared" si="100"/>
        <v>9740</v>
      </c>
      <c r="BB82" s="52">
        <f t="shared" si="101"/>
        <v>1900.1000000000004</v>
      </c>
      <c r="BC82" s="52">
        <f t="shared" si="102"/>
        <v>1639.1000000000004</v>
      </c>
      <c r="BD82" s="44">
        <f t="shared" si="103"/>
        <v>0</v>
      </c>
      <c r="BE82" s="44">
        <f t="shared" si="104"/>
        <v>8</v>
      </c>
      <c r="BF82" s="44">
        <f t="shared" si="105"/>
        <v>253</v>
      </c>
      <c r="BG82" s="44">
        <f t="shared" si="106"/>
        <v>0.195082135523614</v>
      </c>
      <c r="BH82" s="44">
        <f t="shared" si="107"/>
        <v>1.8499999999999999</v>
      </c>
      <c r="BI82" s="44">
        <f t="shared" si="108"/>
        <v>4.54</v>
      </c>
      <c r="BJ82" s="44">
        <f t="shared" si="109"/>
        <v>2.4540540540540543</v>
      </c>
      <c r="BK82" s="44">
        <f t="shared" si="110"/>
        <v>0</v>
      </c>
      <c r="BL82" s="44">
        <f t="shared" si="111"/>
        <v>0</v>
      </c>
      <c r="BM82" s="44">
        <f t="shared" si="79"/>
        <v>0</v>
      </c>
      <c r="BN82" s="44">
        <f t="shared" si="80"/>
        <v>136.09440616643678</v>
      </c>
      <c r="BO82" s="44">
        <f t="shared" si="81"/>
        <v>0</v>
      </c>
      <c r="BP82" s="44">
        <f t="shared" si="82"/>
        <v>0.19515885022692889</v>
      </c>
      <c r="BQ82" s="44">
        <f t="shared" si="83"/>
        <v>0.58920827029752898</v>
      </c>
      <c r="BU82" s="179">
        <f t="shared" si="112"/>
        <v>2000</v>
      </c>
      <c r="BV82" s="179">
        <f t="shared" si="113"/>
        <v>100</v>
      </c>
      <c r="BW82" s="179" t="str">
        <f t="shared" si="114"/>
        <v>00</v>
      </c>
      <c r="BX82" s="51">
        <f t="shared" si="115"/>
        <v>79551</v>
      </c>
      <c r="BY82" s="51">
        <f t="shared" si="116"/>
        <v>72440</v>
      </c>
      <c r="BZ82" s="51">
        <f t="shared" si="117"/>
        <v>136.87189398122584</v>
      </c>
      <c r="CA82" s="51">
        <f t="shared" si="118"/>
        <v>9915</v>
      </c>
      <c r="CB82" s="51">
        <f t="shared" si="119"/>
        <v>1718.1000000000004</v>
      </c>
      <c r="CC82" s="51">
        <f t="shared" si="120"/>
        <v>7</v>
      </c>
      <c r="CD82" s="51">
        <f t="shared" si="121"/>
        <v>11640.1</v>
      </c>
      <c r="CE82" s="51">
        <f t="shared" si="122"/>
        <v>22</v>
      </c>
      <c r="CF82" s="51">
        <f t="shared" si="123"/>
        <v>1935</v>
      </c>
      <c r="CG82" s="51">
        <f t="shared" si="124"/>
        <v>0</v>
      </c>
      <c r="CH82" s="51">
        <f t="shared" si="125"/>
        <v>5842</v>
      </c>
      <c r="CI82" s="51">
        <f t="shared" si="126"/>
        <v>7799</v>
      </c>
      <c r="CJ82" s="51">
        <f t="shared" si="127"/>
        <v>1941</v>
      </c>
      <c r="CK82" s="51">
        <f t="shared" si="128"/>
        <v>9740</v>
      </c>
      <c r="CL82" s="51">
        <f t="shared" si="129"/>
        <v>1900.1000000000004</v>
      </c>
      <c r="CM82" s="51">
        <f t="shared" si="130"/>
        <v>1639.1000000000004</v>
      </c>
      <c r="CN82" s="51">
        <f t="shared" si="131"/>
        <v>0</v>
      </c>
      <c r="CO82" s="51">
        <f t="shared" si="132"/>
        <v>8</v>
      </c>
      <c r="CP82" s="51">
        <f t="shared" si="133"/>
        <v>253</v>
      </c>
      <c r="CQ82" s="51">
        <f t="shared" si="134"/>
        <v>0.195082135523614</v>
      </c>
      <c r="CR82" s="51">
        <f t="shared" si="135"/>
        <v>1.8499999999999999</v>
      </c>
      <c r="CS82" s="51">
        <f t="shared" si="136"/>
        <v>4.54</v>
      </c>
      <c r="CT82" s="51">
        <f t="shared" si="137"/>
        <v>2.4540540540540543</v>
      </c>
      <c r="CU82" s="51">
        <f t="shared" si="138"/>
        <v>0</v>
      </c>
      <c r="CV82" s="51">
        <f t="shared" si="139"/>
        <v>0</v>
      </c>
      <c r="CW82" s="51">
        <f t="shared" si="140"/>
        <v>0</v>
      </c>
      <c r="CX82" s="51">
        <f t="shared" si="141"/>
        <v>136.09440616643678</v>
      </c>
      <c r="CY82" s="51">
        <f t="shared" si="142"/>
        <v>0</v>
      </c>
      <c r="CZ82" s="51">
        <f t="shared" si="143"/>
        <v>0.19515885022692889</v>
      </c>
      <c r="DA82" s="51">
        <f t="shared" si="144"/>
        <v>0.58920827029752898</v>
      </c>
    </row>
    <row r="83" spans="2:115" x14ac:dyDescent="0.2">
      <c r="B83" s="10">
        <v>2001</v>
      </c>
      <c r="C83" s="10">
        <f t="shared" ref="C83:C94" si="148">C82+1</f>
        <v>101</v>
      </c>
      <c r="D83" s="150" t="s">
        <v>16</v>
      </c>
      <c r="E83" s="30">
        <f>'Annual Raw Data'!$AE$8*1000</f>
        <v>75800</v>
      </c>
      <c r="F83" s="30">
        <f>'Annual Raw Data'!$AE$9*1000</f>
        <v>68808</v>
      </c>
      <c r="G83" s="21">
        <f>'Annual Raw Data'!$AE$10</f>
        <v>138.16707359609347</v>
      </c>
      <c r="H83" s="30">
        <f>'Annual Raw Data'!$AE$12</f>
        <v>9507</v>
      </c>
      <c r="I83" s="30">
        <f>'Annual Raw Data'!$AE$13</f>
        <v>1900.1000000000004</v>
      </c>
      <c r="J83" s="22">
        <f>'Annual Raw Data'!$AE$14</f>
        <v>10</v>
      </c>
      <c r="K83" s="30">
        <f>'Annual Raw Data'!$AE$15</f>
        <v>11417.1</v>
      </c>
      <c r="L83" s="22">
        <f>'Annual Raw Data'!$AE$19</f>
        <v>22</v>
      </c>
      <c r="M83" s="30">
        <f>'Annual Raw Data'!$AE$21</f>
        <v>2034</v>
      </c>
      <c r="O83" s="30">
        <f>'Annual Raw Data'!$AE$25</f>
        <v>5868</v>
      </c>
      <c r="P83" s="30">
        <f>'Annual Raw Data'!$AE$26</f>
        <v>7924</v>
      </c>
      <c r="Q83" s="30">
        <f>'Annual Raw Data'!$AE$29</f>
        <v>1905</v>
      </c>
      <c r="R83" s="30">
        <f>'Annual Raw Data'!$AE$31</f>
        <v>9829</v>
      </c>
      <c r="S83" s="30">
        <f>'Annual Raw Data'!$AE$34</f>
        <v>1588.1000000000004</v>
      </c>
      <c r="T83" s="30">
        <f>'Annual Raw Data'!$AE$36</f>
        <v>1369.1000000000004</v>
      </c>
      <c r="U83" s="30">
        <f>'Annual Raw Data'!$AE$37</f>
        <v>0</v>
      </c>
      <c r="V83" s="30">
        <f>'Annual Raw Data'!$AE$38</f>
        <v>6</v>
      </c>
      <c r="W83" s="22">
        <f>'Annual Raw Data'!$AE$39</f>
        <v>213</v>
      </c>
      <c r="X83" s="36">
        <f>'Annual Raw Data'!$AE$41</f>
        <v>0.16157289653067458</v>
      </c>
      <c r="Y83" s="12">
        <f>'Annual Raw Data'!$AE$43</f>
        <v>1.97</v>
      </c>
      <c r="Z83" s="12">
        <v>4.38</v>
      </c>
      <c r="AA83" s="255">
        <f t="shared" si="75"/>
        <v>2.2233502538071064</v>
      </c>
      <c r="AE83" s="21">
        <f t="shared" si="147"/>
        <v>138.5460367616306</v>
      </c>
      <c r="AG83" s="45">
        <f t="shared" si="76"/>
        <v>0.21394761754496686</v>
      </c>
      <c r="AH83" s="26">
        <f t="shared" si="77"/>
        <v>0.61722940990848851</v>
      </c>
      <c r="AI83" s="26"/>
      <c r="AK83" s="176">
        <f t="shared" si="84"/>
        <v>2001</v>
      </c>
      <c r="AL83" s="174">
        <f t="shared" si="85"/>
        <v>101</v>
      </c>
      <c r="AM83" s="174" t="str">
        <f t="shared" si="86"/>
        <v>01</v>
      </c>
      <c r="AN83" s="52">
        <f t="shared" si="87"/>
        <v>75800</v>
      </c>
      <c r="AO83" s="52">
        <f t="shared" si="88"/>
        <v>68808</v>
      </c>
      <c r="AP83" s="53">
        <f t="shared" si="89"/>
        <v>138.16707359609347</v>
      </c>
      <c r="AQ83" s="52">
        <f t="shared" si="90"/>
        <v>9507</v>
      </c>
      <c r="AR83" s="52">
        <f t="shared" si="91"/>
        <v>1900.1000000000004</v>
      </c>
      <c r="AS83" s="44">
        <f t="shared" si="92"/>
        <v>10</v>
      </c>
      <c r="AT83" s="52">
        <f t="shared" si="93"/>
        <v>11417.1</v>
      </c>
      <c r="AU83" s="44">
        <f t="shared" si="94"/>
        <v>22</v>
      </c>
      <c r="AV83" s="52">
        <f t="shared" si="95"/>
        <v>2034</v>
      </c>
      <c r="AW83" s="52">
        <f t="shared" si="96"/>
        <v>0</v>
      </c>
      <c r="AX83" s="52">
        <f t="shared" si="97"/>
        <v>5868</v>
      </c>
      <c r="AY83" s="52">
        <f t="shared" si="98"/>
        <v>7924</v>
      </c>
      <c r="AZ83" s="52">
        <f t="shared" si="99"/>
        <v>1905</v>
      </c>
      <c r="BA83" s="52">
        <f t="shared" si="100"/>
        <v>9829</v>
      </c>
      <c r="BB83" s="52">
        <f t="shared" si="101"/>
        <v>1588.1000000000004</v>
      </c>
      <c r="BC83" s="52">
        <f t="shared" si="102"/>
        <v>1369.1000000000004</v>
      </c>
      <c r="BD83" s="44">
        <f t="shared" si="103"/>
        <v>0</v>
      </c>
      <c r="BE83" s="44">
        <f t="shared" si="104"/>
        <v>6</v>
      </c>
      <c r="BF83" s="44">
        <f t="shared" si="105"/>
        <v>213</v>
      </c>
      <c r="BG83" s="44">
        <f t="shared" si="106"/>
        <v>0.16157289653067458</v>
      </c>
      <c r="BH83" s="44">
        <f t="shared" si="107"/>
        <v>1.97</v>
      </c>
      <c r="BI83" s="44">
        <f t="shared" si="108"/>
        <v>4.38</v>
      </c>
      <c r="BJ83" s="44">
        <f t="shared" si="109"/>
        <v>2.2233502538071064</v>
      </c>
      <c r="BK83" s="44">
        <f t="shared" si="110"/>
        <v>0</v>
      </c>
      <c r="BL83" s="44">
        <f t="shared" si="111"/>
        <v>0</v>
      </c>
      <c r="BM83" s="44">
        <f t="shared" si="79"/>
        <v>0</v>
      </c>
      <c r="BN83" s="44">
        <f t="shared" si="80"/>
        <v>138.5460367616306</v>
      </c>
      <c r="BO83" s="44">
        <f t="shared" si="81"/>
        <v>0</v>
      </c>
      <c r="BP83" s="44">
        <f t="shared" si="82"/>
        <v>0.21394761754496686</v>
      </c>
      <c r="BQ83" s="44">
        <f t="shared" si="83"/>
        <v>0.61722940990848851</v>
      </c>
      <c r="BU83" s="179">
        <f t="shared" si="112"/>
        <v>2001</v>
      </c>
      <c r="BV83" s="179">
        <f t="shared" si="113"/>
        <v>101</v>
      </c>
      <c r="BW83" s="179" t="str">
        <f t="shared" si="114"/>
        <v>01</v>
      </c>
      <c r="BX83" s="51">
        <f t="shared" si="115"/>
        <v>75800</v>
      </c>
      <c r="BY83" s="51">
        <f t="shared" si="116"/>
        <v>68808</v>
      </c>
      <c r="BZ83" s="51">
        <f t="shared" si="117"/>
        <v>138.16707359609347</v>
      </c>
      <c r="CA83" s="51">
        <f t="shared" si="118"/>
        <v>9507</v>
      </c>
      <c r="CB83" s="51">
        <f t="shared" si="119"/>
        <v>1900.1000000000004</v>
      </c>
      <c r="CC83" s="51">
        <f t="shared" si="120"/>
        <v>10</v>
      </c>
      <c r="CD83" s="51">
        <f t="shared" si="121"/>
        <v>11417.1</v>
      </c>
      <c r="CE83" s="51">
        <f t="shared" si="122"/>
        <v>22</v>
      </c>
      <c r="CF83" s="51">
        <f t="shared" si="123"/>
        <v>2034</v>
      </c>
      <c r="CG83" s="51">
        <f t="shared" si="124"/>
        <v>0</v>
      </c>
      <c r="CH83" s="51">
        <f t="shared" si="125"/>
        <v>5868</v>
      </c>
      <c r="CI83" s="51">
        <f t="shared" si="126"/>
        <v>7924</v>
      </c>
      <c r="CJ83" s="51">
        <f t="shared" si="127"/>
        <v>1905</v>
      </c>
      <c r="CK83" s="51">
        <f t="shared" si="128"/>
        <v>9829</v>
      </c>
      <c r="CL83" s="51">
        <f t="shared" si="129"/>
        <v>1588.1000000000004</v>
      </c>
      <c r="CM83" s="51">
        <f t="shared" si="130"/>
        <v>1369.1000000000004</v>
      </c>
      <c r="CN83" s="51">
        <f t="shared" si="131"/>
        <v>0</v>
      </c>
      <c r="CO83" s="51">
        <f t="shared" si="132"/>
        <v>6</v>
      </c>
      <c r="CP83" s="51">
        <f t="shared" si="133"/>
        <v>213</v>
      </c>
      <c r="CQ83" s="51">
        <f t="shared" si="134"/>
        <v>0.16157289653067458</v>
      </c>
      <c r="CR83" s="51">
        <f t="shared" si="135"/>
        <v>1.97</v>
      </c>
      <c r="CS83" s="51">
        <f t="shared" si="136"/>
        <v>4.38</v>
      </c>
      <c r="CT83" s="51">
        <f t="shared" si="137"/>
        <v>2.2233502538071064</v>
      </c>
      <c r="CU83" s="51">
        <f t="shared" si="138"/>
        <v>0</v>
      </c>
      <c r="CV83" s="51">
        <f t="shared" si="139"/>
        <v>0</v>
      </c>
      <c r="CW83" s="51">
        <f t="shared" si="140"/>
        <v>0</v>
      </c>
      <c r="CX83" s="51">
        <f t="shared" si="141"/>
        <v>138.5460367616306</v>
      </c>
      <c r="CY83" s="51">
        <f t="shared" si="142"/>
        <v>0</v>
      </c>
      <c r="CZ83" s="51">
        <f t="shared" si="143"/>
        <v>0.21394761754496686</v>
      </c>
      <c r="DA83" s="51">
        <f t="shared" si="144"/>
        <v>0.61722940990848851</v>
      </c>
    </row>
    <row r="84" spans="2:115" x14ac:dyDescent="0.2">
      <c r="B84" s="10">
        <v>2002</v>
      </c>
      <c r="C84" s="10">
        <f t="shared" si="148"/>
        <v>102</v>
      </c>
      <c r="D84" s="150" t="s">
        <v>83</v>
      </c>
      <c r="E84" s="30">
        <f>'Annual Raw Data'!$AF$8*1000</f>
        <v>78900</v>
      </c>
      <c r="F84" s="30">
        <f>'Annual Raw Data'!$AF$9*1000</f>
        <v>69313</v>
      </c>
      <c r="G84" s="21">
        <f>'Annual Raw Data'!$AF$10</f>
        <v>129.36967091310433</v>
      </c>
      <c r="H84" s="30">
        <f>'Annual Raw Data'!$AF$12</f>
        <v>8967</v>
      </c>
      <c r="I84" s="30">
        <f>'Annual Raw Data'!$AF$13</f>
        <v>1596</v>
      </c>
      <c r="J84" s="22">
        <f>'Annual Raw Data'!$AF$14</f>
        <v>14</v>
      </c>
      <c r="K84" s="30">
        <f>'Annual Raw Data'!$AF$15</f>
        <v>10577</v>
      </c>
      <c r="L84" s="22">
        <f>'Annual Raw Data'!$AF$19</f>
        <v>22</v>
      </c>
      <c r="M84" s="30">
        <f>'Annual Raw Data'!$AF$21</f>
        <v>2318</v>
      </c>
      <c r="N84" s="30">
        <f>'Annual Raw Data'!AF22</f>
        <v>996</v>
      </c>
      <c r="O84" s="30">
        <f>'Annual Raw Data'!$AF$25</f>
        <v>5563</v>
      </c>
      <c r="P84" s="30">
        <f>'Annual Raw Data'!$AF$26</f>
        <v>7903</v>
      </c>
      <c r="Q84" s="30">
        <f>'Annual Raw Data'!$AF$29</f>
        <v>1588</v>
      </c>
      <c r="R84" s="30">
        <f>'Annual Raw Data'!$AF$31</f>
        <v>9491</v>
      </c>
      <c r="S84" s="30">
        <f>'Annual Raw Data'!$AF$34</f>
        <v>1086</v>
      </c>
      <c r="T84" s="30">
        <f>'Annual Raw Data'!$AF$36</f>
        <v>805</v>
      </c>
      <c r="U84" s="30">
        <f>'Annual Raw Data'!$AF$37</f>
        <v>0</v>
      </c>
      <c r="V84" s="30">
        <f>'Annual Raw Data'!$AF$38</f>
        <v>4</v>
      </c>
      <c r="W84" s="22">
        <f>'Annual Raw Data'!$AF$39</f>
        <v>277</v>
      </c>
      <c r="X84" s="36">
        <f>'Annual Raw Data'!$AF$41</f>
        <v>0.11442419133916341</v>
      </c>
      <c r="Y84" s="12">
        <f>'Annual Raw Data'!$AF$43</f>
        <v>2.3199999999999998</v>
      </c>
      <c r="Z84" s="12">
        <v>5.53</v>
      </c>
      <c r="AA84" s="255">
        <f t="shared" si="75"/>
        <v>2.3836206896551726</v>
      </c>
      <c r="AE84" s="21">
        <f t="shared" si="147"/>
        <v>140.99766735682442</v>
      </c>
      <c r="AG84" s="45">
        <f t="shared" si="76"/>
        <v>0.25850340136054423</v>
      </c>
      <c r="AH84" s="26">
        <f t="shared" si="77"/>
        <v>0.6203858592617375</v>
      </c>
      <c r="AI84" s="26">
        <f>N84/H84</f>
        <v>0.11107393777183004</v>
      </c>
      <c r="AK84" s="176">
        <f t="shared" si="84"/>
        <v>2002</v>
      </c>
      <c r="AL84" s="174">
        <f t="shared" si="85"/>
        <v>102</v>
      </c>
      <c r="AM84" s="174" t="str">
        <f t="shared" si="86"/>
        <v>02</v>
      </c>
      <c r="AN84" s="52">
        <f t="shared" si="87"/>
        <v>78900</v>
      </c>
      <c r="AO84" s="52">
        <f t="shared" si="88"/>
        <v>69313</v>
      </c>
      <c r="AP84" s="53">
        <f t="shared" si="89"/>
        <v>129.36967091310433</v>
      </c>
      <c r="AQ84" s="52">
        <f t="shared" si="90"/>
        <v>8967</v>
      </c>
      <c r="AR84" s="52">
        <f t="shared" si="91"/>
        <v>1596</v>
      </c>
      <c r="AS84" s="44">
        <f t="shared" si="92"/>
        <v>14</v>
      </c>
      <c r="AT84" s="52">
        <f t="shared" si="93"/>
        <v>10577</v>
      </c>
      <c r="AU84" s="44">
        <f t="shared" si="94"/>
        <v>22</v>
      </c>
      <c r="AV84" s="52">
        <f t="shared" si="95"/>
        <v>2318</v>
      </c>
      <c r="AW84" s="52">
        <f t="shared" si="96"/>
        <v>996</v>
      </c>
      <c r="AX84" s="52">
        <f t="shared" si="97"/>
        <v>5563</v>
      </c>
      <c r="AY84" s="52">
        <f t="shared" si="98"/>
        <v>7903</v>
      </c>
      <c r="AZ84" s="52">
        <f t="shared" si="99"/>
        <v>1588</v>
      </c>
      <c r="BA84" s="52">
        <f t="shared" si="100"/>
        <v>9491</v>
      </c>
      <c r="BB84" s="52">
        <f t="shared" si="101"/>
        <v>1086</v>
      </c>
      <c r="BC84" s="52">
        <f t="shared" si="102"/>
        <v>805</v>
      </c>
      <c r="BD84" s="44">
        <f t="shared" si="103"/>
        <v>0</v>
      </c>
      <c r="BE84" s="44">
        <f t="shared" si="104"/>
        <v>4</v>
      </c>
      <c r="BF84" s="44">
        <f t="shared" si="105"/>
        <v>277</v>
      </c>
      <c r="BG84" s="44">
        <f t="shared" si="106"/>
        <v>0.11442419133916341</v>
      </c>
      <c r="BH84" s="44">
        <f t="shared" si="107"/>
        <v>2.3199999999999998</v>
      </c>
      <c r="BI84" s="44">
        <f t="shared" si="108"/>
        <v>5.53</v>
      </c>
      <c r="BJ84" s="44">
        <f t="shared" si="109"/>
        <v>2.3836206896551726</v>
      </c>
      <c r="BK84" s="44">
        <f t="shared" si="110"/>
        <v>0</v>
      </c>
      <c r="BL84" s="44">
        <f t="shared" si="111"/>
        <v>0</v>
      </c>
      <c r="BM84" s="44">
        <f t="shared" si="79"/>
        <v>0</v>
      </c>
      <c r="BN84" s="44">
        <f t="shared" si="80"/>
        <v>140.99766735682442</v>
      </c>
      <c r="BO84" s="44">
        <f t="shared" si="81"/>
        <v>0</v>
      </c>
      <c r="BP84" s="44">
        <f t="shared" si="82"/>
        <v>0.25850340136054423</v>
      </c>
      <c r="BQ84" s="44">
        <f t="shared" si="83"/>
        <v>0.6203858592617375</v>
      </c>
      <c r="BU84" s="179">
        <f t="shared" si="112"/>
        <v>2002</v>
      </c>
      <c r="BV84" s="179">
        <f t="shared" si="113"/>
        <v>102</v>
      </c>
      <c r="BW84" s="179" t="str">
        <f t="shared" si="114"/>
        <v>02</v>
      </c>
      <c r="BX84" s="51">
        <f t="shared" si="115"/>
        <v>78900</v>
      </c>
      <c r="BY84" s="51">
        <f t="shared" si="116"/>
        <v>69313</v>
      </c>
      <c r="BZ84" s="51">
        <f t="shared" si="117"/>
        <v>129.36967091310433</v>
      </c>
      <c r="CA84" s="51">
        <f t="shared" si="118"/>
        <v>8967</v>
      </c>
      <c r="CB84" s="51">
        <f t="shared" si="119"/>
        <v>1596</v>
      </c>
      <c r="CC84" s="51">
        <f t="shared" si="120"/>
        <v>14</v>
      </c>
      <c r="CD84" s="51">
        <f t="shared" si="121"/>
        <v>10577</v>
      </c>
      <c r="CE84" s="51">
        <f t="shared" si="122"/>
        <v>22</v>
      </c>
      <c r="CF84" s="51">
        <f t="shared" si="123"/>
        <v>2318</v>
      </c>
      <c r="CG84" s="51">
        <f t="shared" si="124"/>
        <v>996</v>
      </c>
      <c r="CH84" s="51">
        <f t="shared" si="125"/>
        <v>5563</v>
      </c>
      <c r="CI84" s="51">
        <f t="shared" si="126"/>
        <v>7903</v>
      </c>
      <c r="CJ84" s="51">
        <f t="shared" si="127"/>
        <v>1588</v>
      </c>
      <c r="CK84" s="51">
        <f t="shared" si="128"/>
        <v>9491</v>
      </c>
      <c r="CL84" s="51">
        <f t="shared" si="129"/>
        <v>1086</v>
      </c>
      <c r="CM84" s="51">
        <f t="shared" si="130"/>
        <v>805</v>
      </c>
      <c r="CN84" s="51">
        <f t="shared" si="131"/>
        <v>0</v>
      </c>
      <c r="CO84" s="51">
        <f t="shared" si="132"/>
        <v>4</v>
      </c>
      <c r="CP84" s="51">
        <f t="shared" si="133"/>
        <v>277</v>
      </c>
      <c r="CQ84" s="51">
        <f t="shared" si="134"/>
        <v>0.11442419133916341</v>
      </c>
      <c r="CR84" s="51">
        <f t="shared" si="135"/>
        <v>2.3199999999999998</v>
      </c>
      <c r="CS84" s="51">
        <f t="shared" si="136"/>
        <v>5.53</v>
      </c>
      <c r="CT84" s="51">
        <f t="shared" si="137"/>
        <v>2.3836206896551726</v>
      </c>
      <c r="CU84" s="51">
        <f t="shared" si="138"/>
        <v>0</v>
      </c>
      <c r="CV84" s="51">
        <f t="shared" si="139"/>
        <v>0</v>
      </c>
      <c r="CW84" s="51">
        <f t="shared" si="140"/>
        <v>0</v>
      </c>
      <c r="CX84" s="51">
        <f t="shared" si="141"/>
        <v>140.99766735682442</v>
      </c>
      <c r="CY84" s="51">
        <f t="shared" si="142"/>
        <v>0</v>
      </c>
      <c r="CZ84" s="51">
        <f t="shared" si="143"/>
        <v>0.25850340136054423</v>
      </c>
      <c r="DA84" s="51">
        <f t="shared" si="144"/>
        <v>0.6203858592617375</v>
      </c>
    </row>
    <row r="85" spans="2:115" x14ac:dyDescent="0.2">
      <c r="B85" s="10">
        <v>2003</v>
      </c>
      <c r="C85" s="10">
        <f t="shared" si="148"/>
        <v>103</v>
      </c>
      <c r="D85" s="150" t="s">
        <v>25</v>
      </c>
      <c r="E85" s="30">
        <f>'Annual Raw Data'!$AG$8*1000</f>
        <v>78600</v>
      </c>
      <c r="F85" s="30">
        <f>'Annual Raw Data'!$AG$9*1000</f>
        <v>70900</v>
      </c>
      <c r="G85" s="21">
        <f>'Annual Raw Data'!$AG$10</f>
        <v>142.29901269393511</v>
      </c>
      <c r="H85" s="30">
        <f>'Annual Raw Data'!$AG$12</f>
        <v>10089</v>
      </c>
      <c r="I85" s="30">
        <f>'Annual Raw Data'!$AG$13</f>
        <v>1087</v>
      </c>
      <c r="J85" s="22">
        <f>'Annual Raw Data'!$AG$14</f>
        <v>14</v>
      </c>
      <c r="K85" s="30">
        <f>'Annual Raw Data'!$AG$15</f>
        <v>11190</v>
      </c>
      <c r="L85" s="22">
        <f>'Annual Raw Data'!$AG$19</f>
        <v>22</v>
      </c>
      <c r="M85" s="30">
        <f>'Annual Raw Data'!$AG$21</f>
        <v>2515</v>
      </c>
      <c r="N85" s="30">
        <f>'Annual Raw Data'!AG22</f>
        <v>1168</v>
      </c>
      <c r="O85" s="30">
        <f>'Annual Raw Data'!$AG$25</f>
        <v>5795</v>
      </c>
      <c r="P85" s="30">
        <f>'Annual Raw Data'!$AG$26</f>
        <v>8332</v>
      </c>
      <c r="Q85" s="30">
        <f>'Annual Raw Data'!$AG$29</f>
        <v>1900</v>
      </c>
      <c r="R85" s="30">
        <f>'Annual Raw Data'!$AG$31</f>
        <v>10232</v>
      </c>
      <c r="S85" s="30">
        <f>'Annual Raw Data'!$AG$34</f>
        <v>958</v>
      </c>
      <c r="T85" s="30">
        <f>'Annual Raw Data'!$AG$36</f>
        <v>794</v>
      </c>
      <c r="U85" s="30">
        <f>'Annual Raw Data'!$AG$37</f>
        <v>0</v>
      </c>
      <c r="V85" s="30">
        <f>'Annual Raw Data'!$AG$38</f>
        <v>0</v>
      </c>
      <c r="W85" s="22">
        <f>'Annual Raw Data'!$AG$39</f>
        <v>164</v>
      </c>
      <c r="X85" s="36">
        <f>'Annual Raw Data'!$AG$41</f>
        <v>9.3627834245504304E-2</v>
      </c>
      <c r="Y85" s="12">
        <f>'Annual Raw Data'!$AG$43</f>
        <v>2.42</v>
      </c>
      <c r="Z85" s="12">
        <v>7.34</v>
      </c>
      <c r="AA85" s="255">
        <f t="shared" si="75"/>
        <v>3.0330578512396693</v>
      </c>
      <c r="AE85" s="21">
        <f t="shared" si="147"/>
        <v>143.44929795201824</v>
      </c>
      <c r="AG85" s="45">
        <f t="shared" si="76"/>
        <v>0.24928139557934384</v>
      </c>
      <c r="AH85" s="26">
        <f t="shared" si="77"/>
        <v>0.5743879472693032</v>
      </c>
      <c r="AI85" s="26">
        <f t="shared" ref="AI85:AI90" si="149">N85/H85</f>
        <v>0.11576965011398553</v>
      </c>
      <c r="AK85" s="176">
        <f t="shared" si="84"/>
        <v>2003</v>
      </c>
      <c r="AL85" s="174">
        <f t="shared" si="85"/>
        <v>103</v>
      </c>
      <c r="AM85" s="174" t="str">
        <f t="shared" si="86"/>
        <v>03</v>
      </c>
      <c r="AN85" s="52">
        <f t="shared" si="87"/>
        <v>78600</v>
      </c>
      <c r="AO85" s="52">
        <f t="shared" si="88"/>
        <v>70900</v>
      </c>
      <c r="AP85" s="53">
        <f t="shared" si="89"/>
        <v>142.29901269393511</v>
      </c>
      <c r="AQ85" s="52">
        <f t="shared" si="90"/>
        <v>10089</v>
      </c>
      <c r="AR85" s="52">
        <f t="shared" si="91"/>
        <v>1087</v>
      </c>
      <c r="AS85" s="44">
        <f t="shared" si="92"/>
        <v>14</v>
      </c>
      <c r="AT85" s="52">
        <f t="shared" si="93"/>
        <v>11190</v>
      </c>
      <c r="AU85" s="44">
        <f t="shared" si="94"/>
        <v>22</v>
      </c>
      <c r="AV85" s="52">
        <f t="shared" si="95"/>
        <v>2515</v>
      </c>
      <c r="AW85" s="52">
        <f t="shared" si="96"/>
        <v>1168</v>
      </c>
      <c r="AX85" s="52">
        <f t="shared" si="97"/>
        <v>5795</v>
      </c>
      <c r="AY85" s="52">
        <f t="shared" si="98"/>
        <v>8332</v>
      </c>
      <c r="AZ85" s="52">
        <f t="shared" si="99"/>
        <v>1900</v>
      </c>
      <c r="BA85" s="52">
        <f t="shared" si="100"/>
        <v>10232</v>
      </c>
      <c r="BB85" s="52">
        <f t="shared" si="101"/>
        <v>958</v>
      </c>
      <c r="BC85" s="52">
        <f t="shared" si="102"/>
        <v>794</v>
      </c>
      <c r="BD85" s="44">
        <f t="shared" si="103"/>
        <v>0</v>
      </c>
      <c r="BE85" s="44">
        <f t="shared" si="104"/>
        <v>0</v>
      </c>
      <c r="BF85" s="44">
        <f t="shared" si="105"/>
        <v>164</v>
      </c>
      <c r="BG85" s="44">
        <f t="shared" si="106"/>
        <v>9.3627834245504304E-2</v>
      </c>
      <c r="BH85" s="44">
        <f t="shared" si="107"/>
        <v>2.42</v>
      </c>
      <c r="BI85" s="44">
        <f t="shared" si="108"/>
        <v>7.34</v>
      </c>
      <c r="BJ85" s="44">
        <f t="shared" si="109"/>
        <v>3.0330578512396693</v>
      </c>
      <c r="BK85" s="44">
        <f t="shared" si="110"/>
        <v>0</v>
      </c>
      <c r="BL85" s="44">
        <f t="shared" si="111"/>
        <v>0</v>
      </c>
      <c r="BM85" s="44">
        <f t="shared" si="79"/>
        <v>0</v>
      </c>
      <c r="BN85" s="44">
        <f t="shared" si="80"/>
        <v>143.44929795201824</v>
      </c>
      <c r="BO85" s="44">
        <f t="shared" si="81"/>
        <v>0</v>
      </c>
      <c r="BP85" s="44">
        <f t="shared" si="82"/>
        <v>0.24928139557934384</v>
      </c>
      <c r="BQ85" s="44">
        <f t="shared" si="83"/>
        <v>0.5743879472693032</v>
      </c>
      <c r="BU85" s="179">
        <f t="shared" si="112"/>
        <v>2003</v>
      </c>
      <c r="BV85" s="179">
        <f t="shared" si="113"/>
        <v>103</v>
      </c>
      <c r="BW85" s="179" t="str">
        <f t="shared" si="114"/>
        <v>03</v>
      </c>
      <c r="BX85" s="51">
        <f t="shared" si="115"/>
        <v>78600</v>
      </c>
      <c r="BY85" s="51">
        <f t="shared" si="116"/>
        <v>70900</v>
      </c>
      <c r="BZ85" s="51">
        <f t="shared" si="117"/>
        <v>142.29901269393511</v>
      </c>
      <c r="CA85" s="51">
        <f t="shared" si="118"/>
        <v>10089</v>
      </c>
      <c r="CB85" s="51">
        <f t="shared" si="119"/>
        <v>1087</v>
      </c>
      <c r="CC85" s="51">
        <f t="shared" si="120"/>
        <v>14</v>
      </c>
      <c r="CD85" s="51">
        <f t="shared" si="121"/>
        <v>11190</v>
      </c>
      <c r="CE85" s="51">
        <f t="shared" si="122"/>
        <v>22</v>
      </c>
      <c r="CF85" s="51">
        <f t="shared" si="123"/>
        <v>2515</v>
      </c>
      <c r="CG85" s="51">
        <f t="shared" si="124"/>
        <v>1168</v>
      </c>
      <c r="CH85" s="51">
        <f t="shared" si="125"/>
        <v>5795</v>
      </c>
      <c r="CI85" s="51">
        <f t="shared" si="126"/>
        <v>8332</v>
      </c>
      <c r="CJ85" s="51">
        <f t="shared" si="127"/>
        <v>1900</v>
      </c>
      <c r="CK85" s="51">
        <f t="shared" si="128"/>
        <v>10232</v>
      </c>
      <c r="CL85" s="51">
        <f t="shared" si="129"/>
        <v>958</v>
      </c>
      <c r="CM85" s="51">
        <f t="shared" si="130"/>
        <v>794</v>
      </c>
      <c r="CN85" s="51">
        <f t="shared" si="131"/>
        <v>0</v>
      </c>
      <c r="CO85" s="51">
        <f t="shared" si="132"/>
        <v>0</v>
      </c>
      <c r="CP85" s="51">
        <f t="shared" si="133"/>
        <v>164</v>
      </c>
      <c r="CQ85" s="51">
        <f t="shared" si="134"/>
        <v>9.3627834245504304E-2</v>
      </c>
      <c r="CR85" s="51">
        <f t="shared" si="135"/>
        <v>2.42</v>
      </c>
      <c r="CS85" s="51">
        <f t="shared" si="136"/>
        <v>7.34</v>
      </c>
      <c r="CT85" s="51">
        <f t="shared" si="137"/>
        <v>3.0330578512396693</v>
      </c>
      <c r="CU85" s="51">
        <f t="shared" si="138"/>
        <v>0</v>
      </c>
      <c r="CV85" s="51">
        <f t="shared" si="139"/>
        <v>0</v>
      </c>
      <c r="CW85" s="51">
        <f t="shared" si="140"/>
        <v>0</v>
      </c>
      <c r="CX85" s="51">
        <f t="shared" si="141"/>
        <v>143.44929795201824</v>
      </c>
      <c r="CY85" s="51">
        <f t="shared" si="142"/>
        <v>0</v>
      </c>
      <c r="CZ85" s="51">
        <f t="shared" si="143"/>
        <v>0.24928139557934384</v>
      </c>
      <c r="DA85" s="51">
        <f t="shared" si="144"/>
        <v>0.5743879472693032</v>
      </c>
    </row>
    <row r="86" spans="2:115" x14ac:dyDescent="0.2">
      <c r="B86" s="10">
        <v>2004</v>
      </c>
      <c r="C86" s="10">
        <f t="shared" si="148"/>
        <v>104</v>
      </c>
      <c r="D86" s="150" t="s">
        <v>208</v>
      </c>
      <c r="E86" s="30">
        <f>'Annual Raw Data'!$AH$8*1000</f>
        <v>80900</v>
      </c>
      <c r="F86" s="30">
        <f>'Annual Raw Data'!$AH$9*1000</f>
        <v>73600</v>
      </c>
      <c r="G86" s="21">
        <f>'Annual Raw Data'!$AH$10</f>
        <v>160.42119565217394</v>
      </c>
      <c r="H86" s="30">
        <f>'Annual Raw Data'!$AH$12</f>
        <v>11807</v>
      </c>
      <c r="I86" s="30">
        <f>'Annual Raw Data'!$AH$13</f>
        <v>958</v>
      </c>
      <c r="J86" s="22">
        <f>'Annual Raw Data'!$AH$14</f>
        <v>11</v>
      </c>
      <c r="K86" s="30">
        <f>'Annual Raw Data'!$AH$15</f>
        <v>12776</v>
      </c>
      <c r="L86" s="22">
        <f>'Annual Raw Data'!$AH$19</f>
        <v>22</v>
      </c>
      <c r="M86" s="30">
        <f>'Annual Raw Data'!$AH$21</f>
        <v>2664</v>
      </c>
      <c r="N86" s="30">
        <f>'Annual Raw Data'!AH22</f>
        <v>1323</v>
      </c>
      <c r="O86" s="30">
        <f>'Annual Raw Data'!$AH$25</f>
        <v>6162</v>
      </c>
      <c r="P86" s="30">
        <f>'Annual Raw Data'!$AH$26</f>
        <v>8848</v>
      </c>
      <c r="Q86" s="30">
        <f>'Annual Raw Data'!$AH$29</f>
        <v>1814</v>
      </c>
      <c r="R86" s="30">
        <f>'Annual Raw Data'!$AH$31</f>
        <v>10662</v>
      </c>
      <c r="S86" s="30">
        <f>'Annual Raw Data'!$AH$34</f>
        <v>2114</v>
      </c>
      <c r="T86" s="30">
        <f>'Annual Raw Data'!$AH$36</f>
        <v>1833</v>
      </c>
      <c r="U86" s="30">
        <f>'Annual Raw Data'!$AH$37</f>
        <v>0</v>
      </c>
      <c r="V86" s="30">
        <f>'Annual Raw Data'!$AH$38</f>
        <v>1</v>
      </c>
      <c r="W86" s="22">
        <f>'Annual Raw Data'!$AH$39</f>
        <v>280</v>
      </c>
      <c r="X86" s="36">
        <f>'Annual Raw Data'!$AH$41</f>
        <v>0.19827424498217971</v>
      </c>
      <c r="Y86" s="12">
        <f>'Annual Raw Data'!$AH$43</f>
        <v>2.06</v>
      </c>
      <c r="Z86" s="12">
        <v>5.74</v>
      </c>
      <c r="AA86" s="255">
        <f t="shared" si="75"/>
        <v>2.7864077669902914</v>
      </c>
      <c r="AE86" s="21">
        <f t="shared" si="147"/>
        <v>145.90092854721206</v>
      </c>
      <c r="AG86" s="45">
        <f t="shared" si="76"/>
        <v>0.22562886423308207</v>
      </c>
      <c r="AH86" s="26">
        <f t="shared" si="77"/>
        <v>0.52189379181841278</v>
      </c>
      <c r="AI86" s="26">
        <f t="shared" si="149"/>
        <v>0.11205217244007792</v>
      </c>
      <c r="AK86" s="176">
        <f t="shared" si="84"/>
        <v>2004</v>
      </c>
      <c r="AL86" s="174">
        <f t="shared" si="85"/>
        <v>104</v>
      </c>
      <c r="AM86" s="174" t="str">
        <f t="shared" si="86"/>
        <v>04</v>
      </c>
      <c r="AN86" s="52">
        <f t="shared" si="87"/>
        <v>80900</v>
      </c>
      <c r="AO86" s="52">
        <f t="shared" si="88"/>
        <v>73600</v>
      </c>
      <c r="AP86" s="53">
        <f t="shared" si="89"/>
        <v>160.42119565217394</v>
      </c>
      <c r="AQ86" s="52">
        <f t="shared" si="90"/>
        <v>11807</v>
      </c>
      <c r="AR86" s="52">
        <f t="shared" si="91"/>
        <v>958</v>
      </c>
      <c r="AS86" s="44">
        <f t="shared" si="92"/>
        <v>11</v>
      </c>
      <c r="AT86" s="52">
        <f t="shared" si="93"/>
        <v>12776</v>
      </c>
      <c r="AU86" s="44">
        <f t="shared" si="94"/>
        <v>22</v>
      </c>
      <c r="AV86" s="52">
        <f t="shared" si="95"/>
        <v>2664</v>
      </c>
      <c r="AW86" s="52">
        <f t="shared" si="96"/>
        <v>1323</v>
      </c>
      <c r="AX86" s="52">
        <f t="shared" si="97"/>
        <v>6162</v>
      </c>
      <c r="AY86" s="52">
        <f t="shared" si="98"/>
        <v>8848</v>
      </c>
      <c r="AZ86" s="52">
        <f t="shared" si="99"/>
        <v>1814</v>
      </c>
      <c r="BA86" s="52">
        <f t="shared" si="100"/>
        <v>10662</v>
      </c>
      <c r="BB86" s="52">
        <f t="shared" si="101"/>
        <v>2114</v>
      </c>
      <c r="BC86" s="52">
        <f t="shared" si="102"/>
        <v>1833</v>
      </c>
      <c r="BD86" s="44">
        <f t="shared" si="103"/>
        <v>0</v>
      </c>
      <c r="BE86" s="44">
        <f t="shared" si="104"/>
        <v>1</v>
      </c>
      <c r="BF86" s="44">
        <f t="shared" si="105"/>
        <v>280</v>
      </c>
      <c r="BG86" s="44">
        <f t="shared" si="106"/>
        <v>0.19827424498217971</v>
      </c>
      <c r="BH86" s="44">
        <f t="shared" si="107"/>
        <v>2.06</v>
      </c>
      <c r="BI86" s="44">
        <f t="shared" si="108"/>
        <v>5.74</v>
      </c>
      <c r="BJ86" s="44">
        <f t="shared" si="109"/>
        <v>2.7864077669902914</v>
      </c>
      <c r="BK86" s="44">
        <f t="shared" si="110"/>
        <v>0</v>
      </c>
      <c r="BL86" s="44">
        <f t="shared" si="111"/>
        <v>0</v>
      </c>
      <c r="BM86" s="44">
        <f t="shared" si="79"/>
        <v>0</v>
      </c>
      <c r="BN86" s="44">
        <f t="shared" si="80"/>
        <v>145.90092854721206</v>
      </c>
      <c r="BO86" s="44">
        <f t="shared" si="81"/>
        <v>0</v>
      </c>
      <c r="BP86" s="44">
        <f t="shared" si="82"/>
        <v>0.22562886423308207</v>
      </c>
      <c r="BQ86" s="44">
        <f t="shared" si="83"/>
        <v>0.52189379181841278</v>
      </c>
      <c r="BU86" s="179">
        <f t="shared" si="112"/>
        <v>2004</v>
      </c>
      <c r="BV86" s="179">
        <f t="shared" si="113"/>
        <v>104</v>
      </c>
      <c r="BW86" s="179" t="str">
        <f t="shared" si="114"/>
        <v>04</v>
      </c>
      <c r="BX86" s="51">
        <f t="shared" si="115"/>
        <v>80900</v>
      </c>
      <c r="BY86" s="51">
        <f t="shared" si="116"/>
        <v>73600</v>
      </c>
      <c r="BZ86" s="51">
        <f t="shared" si="117"/>
        <v>160.42119565217394</v>
      </c>
      <c r="CA86" s="51">
        <f t="shared" si="118"/>
        <v>11807</v>
      </c>
      <c r="CB86" s="51">
        <f t="shared" si="119"/>
        <v>958</v>
      </c>
      <c r="CC86" s="51">
        <f t="shared" si="120"/>
        <v>11</v>
      </c>
      <c r="CD86" s="51">
        <f t="shared" si="121"/>
        <v>12776</v>
      </c>
      <c r="CE86" s="51">
        <f t="shared" si="122"/>
        <v>22</v>
      </c>
      <c r="CF86" s="51">
        <f t="shared" si="123"/>
        <v>2664</v>
      </c>
      <c r="CG86" s="51">
        <f t="shared" si="124"/>
        <v>1323</v>
      </c>
      <c r="CH86" s="51">
        <f t="shared" si="125"/>
        <v>6162</v>
      </c>
      <c r="CI86" s="51">
        <f t="shared" si="126"/>
        <v>8848</v>
      </c>
      <c r="CJ86" s="51">
        <f t="shared" si="127"/>
        <v>1814</v>
      </c>
      <c r="CK86" s="51">
        <f t="shared" si="128"/>
        <v>10662</v>
      </c>
      <c r="CL86" s="51">
        <f t="shared" si="129"/>
        <v>2114</v>
      </c>
      <c r="CM86" s="51">
        <f t="shared" si="130"/>
        <v>1833</v>
      </c>
      <c r="CN86" s="51">
        <f t="shared" si="131"/>
        <v>0</v>
      </c>
      <c r="CO86" s="51">
        <f t="shared" si="132"/>
        <v>1</v>
      </c>
      <c r="CP86" s="51">
        <f t="shared" si="133"/>
        <v>280</v>
      </c>
      <c r="CQ86" s="51">
        <f t="shared" si="134"/>
        <v>0.19827424498217971</v>
      </c>
      <c r="CR86" s="51">
        <f t="shared" si="135"/>
        <v>2.06</v>
      </c>
      <c r="CS86" s="51">
        <f t="shared" si="136"/>
        <v>5.74</v>
      </c>
      <c r="CT86" s="51">
        <f t="shared" si="137"/>
        <v>2.7864077669902914</v>
      </c>
      <c r="CU86" s="51">
        <f t="shared" si="138"/>
        <v>0</v>
      </c>
      <c r="CV86" s="51">
        <f t="shared" si="139"/>
        <v>0</v>
      </c>
      <c r="CW86" s="51">
        <f t="shared" si="140"/>
        <v>0</v>
      </c>
      <c r="CX86" s="51">
        <f t="shared" si="141"/>
        <v>145.90092854721206</v>
      </c>
      <c r="CY86" s="51">
        <f t="shared" si="142"/>
        <v>0</v>
      </c>
      <c r="CZ86" s="51">
        <f t="shared" si="143"/>
        <v>0.22562886423308207</v>
      </c>
      <c r="DA86" s="51">
        <f t="shared" si="144"/>
        <v>0.52189379181841278</v>
      </c>
    </row>
    <row r="87" spans="2:115" x14ac:dyDescent="0.2">
      <c r="B87" s="10">
        <v>2005</v>
      </c>
      <c r="C87" s="10">
        <f t="shared" si="148"/>
        <v>105</v>
      </c>
      <c r="D87" s="150" t="s">
        <v>220</v>
      </c>
      <c r="E87" s="30">
        <f>'Annual Raw Data'!$AI$8*1000</f>
        <v>81800</v>
      </c>
      <c r="F87" s="30">
        <f>'Annual Raw Data'!$AI$9*1000</f>
        <v>75100</v>
      </c>
      <c r="G87" s="21">
        <f>'Annual Raw Data'!$AI$10</f>
        <v>147.98934753661786</v>
      </c>
      <c r="H87" s="30">
        <f>'Annual Raw Data'!$AI$12</f>
        <v>11114</v>
      </c>
      <c r="I87" s="30">
        <f>'Annual Raw Data'!$AI$13</f>
        <v>2114</v>
      </c>
      <c r="J87" s="22">
        <f>'Annual Raw Data'!$AI$14</f>
        <v>9</v>
      </c>
      <c r="K87" s="30">
        <f>'Annual Raw Data'!$AI$15</f>
        <v>13237</v>
      </c>
      <c r="L87" s="22">
        <f>'Annual Raw Data'!$AI$19</f>
        <v>22</v>
      </c>
      <c r="M87" s="30">
        <f>'Annual Raw Data'!$AI$21</f>
        <v>2959</v>
      </c>
      <c r="N87" s="30">
        <f>'Annual Raw Data'!AI22</f>
        <v>1603</v>
      </c>
      <c r="O87" s="30">
        <f>'Annual Raw Data'!$AI$25</f>
        <v>6141</v>
      </c>
      <c r="P87" s="30">
        <f>'Annual Raw Data'!$AI$26</f>
        <v>9122</v>
      </c>
      <c r="Q87" s="30">
        <f>'Annual Raw Data'!$AI$29</f>
        <v>2147</v>
      </c>
      <c r="R87" s="30">
        <f>'Annual Raw Data'!$AI$31</f>
        <v>11269</v>
      </c>
      <c r="S87" s="30">
        <f>'Annual Raw Data'!$AI$34</f>
        <v>1968</v>
      </c>
      <c r="T87" s="30">
        <f>'Annual Raw Data'!$AI$36</f>
        <v>1968</v>
      </c>
      <c r="U87" s="30">
        <f>'Annual Raw Data'!$AI$37</f>
        <v>0</v>
      </c>
      <c r="V87" s="30">
        <f>'Annual Raw Data'!$AI$38</f>
        <v>0</v>
      </c>
      <c r="W87" s="22">
        <f>'Annual Raw Data'!$AI$39</f>
        <v>171</v>
      </c>
      <c r="X87" s="36">
        <f>'Annual Raw Data'!$AI$41</f>
        <v>0.1746383884994232</v>
      </c>
      <c r="Y87" s="12">
        <f>'Annual Raw Data'!$AI$43</f>
        <v>2</v>
      </c>
      <c r="Z87" s="12">
        <v>5.66</v>
      </c>
      <c r="AA87" s="255">
        <f t="shared" si="75"/>
        <v>2.83</v>
      </c>
      <c r="AE87" s="21">
        <f t="shared" si="147"/>
        <v>148.35255914240588</v>
      </c>
      <c r="AG87" s="45">
        <f t="shared" si="76"/>
        <v>0.26624077739787655</v>
      </c>
      <c r="AH87" s="26">
        <f t="shared" si="77"/>
        <v>0.55254633795213248</v>
      </c>
      <c r="AI87" s="26">
        <f t="shared" si="149"/>
        <v>0.14423249955011697</v>
      </c>
      <c r="AK87" s="176">
        <f t="shared" si="84"/>
        <v>2005</v>
      </c>
      <c r="AL87" s="174">
        <f t="shared" si="85"/>
        <v>105</v>
      </c>
      <c r="AM87" s="174" t="str">
        <f t="shared" si="86"/>
        <v>05</v>
      </c>
      <c r="AN87" s="52">
        <f t="shared" si="87"/>
        <v>81800</v>
      </c>
      <c r="AO87" s="52">
        <f t="shared" si="88"/>
        <v>75100</v>
      </c>
      <c r="AP87" s="53">
        <f t="shared" si="89"/>
        <v>147.98934753661786</v>
      </c>
      <c r="AQ87" s="52">
        <f t="shared" si="90"/>
        <v>11114</v>
      </c>
      <c r="AR87" s="52">
        <f t="shared" si="91"/>
        <v>2114</v>
      </c>
      <c r="AS87" s="44">
        <f t="shared" si="92"/>
        <v>9</v>
      </c>
      <c r="AT87" s="52">
        <f t="shared" si="93"/>
        <v>13237</v>
      </c>
      <c r="AU87" s="44">
        <f t="shared" si="94"/>
        <v>22</v>
      </c>
      <c r="AV87" s="52">
        <f t="shared" si="95"/>
        <v>2959</v>
      </c>
      <c r="AW87" s="52">
        <f t="shared" si="96"/>
        <v>1603</v>
      </c>
      <c r="AX87" s="52">
        <f t="shared" si="97"/>
        <v>6141</v>
      </c>
      <c r="AY87" s="52">
        <f t="shared" si="98"/>
        <v>9122</v>
      </c>
      <c r="AZ87" s="52">
        <f t="shared" si="99"/>
        <v>2147</v>
      </c>
      <c r="BA87" s="52">
        <f t="shared" si="100"/>
        <v>11269</v>
      </c>
      <c r="BB87" s="52">
        <f t="shared" si="101"/>
        <v>1968</v>
      </c>
      <c r="BC87" s="52">
        <f t="shared" si="102"/>
        <v>1968</v>
      </c>
      <c r="BD87" s="44">
        <f t="shared" si="103"/>
        <v>0</v>
      </c>
      <c r="BE87" s="44">
        <f t="shared" si="104"/>
        <v>0</v>
      </c>
      <c r="BF87" s="44">
        <f t="shared" si="105"/>
        <v>171</v>
      </c>
      <c r="BG87" s="44">
        <f t="shared" si="106"/>
        <v>0.1746383884994232</v>
      </c>
      <c r="BH87" s="44">
        <f t="shared" si="107"/>
        <v>2</v>
      </c>
      <c r="BI87" s="44">
        <f t="shared" si="108"/>
        <v>5.66</v>
      </c>
      <c r="BJ87" s="44">
        <f t="shared" si="109"/>
        <v>2.83</v>
      </c>
      <c r="BK87" s="44">
        <f t="shared" si="110"/>
        <v>0</v>
      </c>
      <c r="BL87" s="44">
        <f t="shared" si="111"/>
        <v>0</v>
      </c>
      <c r="BM87" s="44">
        <f t="shared" si="79"/>
        <v>0</v>
      </c>
      <c r="BN87" s="44">
        <f t="shared" si="80"/>
        <v>148.35255914240588</v>
      </c>
      <c r="BO87" s="44">
        <f t="shared" si="81"/>
        <v>0</v>
      </c>
      <c r="BP87" s="44">
        <f t="shared" si="82"/>
        <v>0.26624077739787655</v>
      </c>
      <c r="BQ87" s="44">
        <f t="shared" si="83"/>
        <v>0.55254633795213248</v>
      </c>
      <c r="BU87" s="179">
        <f t="shared" si="112"/>
        <v>2005</v>
      </c>
      <c r="BV87" s="179">
        <f t="shared" si="113"/>
        <v>105</v>
      </c>
      <c r="BW87" s="179" t="str">
        <f t="shared" si="114"/>
        <v>05</v>
      </c>
      <c r="BX87" s="51">
        <f t="shared" si="115"/>
        <v>81800</v>
      </c>
      <c r="BY87" s="51">
        <f t="shared" si="116"/>
        <v>75100</v>
      </c>
      <c r="BZ87" s="51">
        <f t="shared" si="117"/>
        <v>147.98934753661786</v>
      </c>
      <c r="CA87" s="51">
        <f t="shared" si="118"/>
        <v>11114</v>
      </c>
      <c r="CB87" s="51">
        <f t="shared" si="119"/>
        <v>2114</v>
      </c>
      <c r="CC87" s="51">
        <f t="shared" si="120"/>
        <v>9</v>
      </c>
      <c r="CD87" s="51">
        <f t="shared" si="121"/>
        <v>13237</v>
      </c>
      <c r="CE87" s="51">
        <f t="shared" si="122"/>
        <v>22</v>
      </c>
      <c r="CF87" s="51">
        <f t="shared" si="123"/>
        <v>2959</v>
      </c>
      <c r="CG87" s="51">
        <f t="shared" si="124"/>
        <v>1603</v>
      </c>
      <c r="CH87" s="51">
        <f t="shared" si="125"/>
        <v>6141</v>
      </c>
      <c r="CI87" s="51">
        <f t="shared" si="126"/>
        <v>9122</v>
      </c>
      <c r="CJ87" s="51">
        <f t="shared" si="127"/>
        <v>2147</v>
      </c>
      <c r="CK87" s="51">
        <f t="shared" si="128"/>
        <v>11269</v>
      </c>
      <c r="CL87" s="51">
        <f t="shared" si="129"/>
        <v>1968</v>
      </c>
      <c r="CM87" s="51">
        <f t="shared" si="130"/>
        <v>1968</v>
      </c>
      <c r="CN87" s="51">
        <f t="shared" si="131"/>
        <v>0</v>
      </c>
      <c r="CO87" s="51">
        <f t="shared" si="132"/>
        <v>0</v>
      </c>
      <c r="CP87" s="51">
        <f t="shared" si="133"/>
        <v>171</v>
      </c>
      <c r="CQ87" s="51">
        <f t="shared" si="134"/>
        <v>0.1746383884994232</v>
      </c>
      <c r="CR87" s="51">
        <f t="shared" si="135"/>
        <v>2</v>
      </c>
      <c r="CS87" s="51">
        <f t="shared" si="136"/>
        <v>5.66</v>
      </c>
      <c r="CT87" s="51">
        <f t="shared" si="137"/>
        <v>2.83</v>
      </c>
      <c r="CU87" s="51">
        <f t="shared" si="138"/>
        <v>0</v>
      </c>
      <c r="CV87" s="51">
        <f t="shared" si="139"/>
        <v>0</v>
      </c>
      <c r="CW87" s="51">
        <f t="shared" si="140"/>
        <v>0</v>
      </c>
      <c r="CX87" s="51">
        <f t="shared" si="141"/>
        <v>148.35255914240588</v>
      </c>
      <c r="CY87" s="51">
        <f t="shared" si="142"/>
        <v>0</v>
      </c>
      <c r="CZ87" s="51">
        <f t="shared" si="143"/>
        <v>0.26624077739787655</v>
      </c>
      <c r="DA87" s="51">
        <f t="shared" si="144"/>
        <v>0.55254633795213248</v>
      </c>
    </row>
    <row r="88" spans="2:115" x14ac:dyDescent="0.2">
      <c r="B88" s="10">
        <v>2006</v>
      </c>
      <c r="C88" s="10">
        <f t="shared" si="148"/>
        <v>106</v>
      </c>
      <c r="D88" s="150" t="s">
        <v>222</v>
      </c>
      <c r="E88" s="30">
        <f>'Annual Raw Data'!$AJ$8*1000</f>
        <v>78327</v>
      </c>
      <c r="F88" s="30">
        <f>'Annual Raw Data'!$AJ$9*1000</f>
        <v>70648</v>
      </c>
      <c r="G88" s="21">
        <f>'Annual Raw Data'!$AJ$10</f>
        <v>149.11957875665271</v>
      </c>
      <c r="H88" s="30">
        <f>'Annual Raw Data'!$AJ$12</f>
        <v>10535</v>
      </c>
      <c r="I88" s="30">
        <f>'Annual Raw Data'!$AJ$13</f>
        <v>1967</v>
      </c>
      <c r="J88" s="22">
        <f>'Annual Raw Data'!$AJ$14</f>
        <v>12</v>
      </c>
      <c r="K88" s="30">
        <f>'Annual Raw Data'!$AJ$15</f>
        <v>12514</v>
      </c>
      <c r="L88" s="22">
        <f>'Annual Raw Data'!$AJ$19</f>
        <v>22</v>
      </c>
      <c r="M88" s="30">
        <f>'Annual Raw Data'!$AJ$21</f>
        <v>3468</v>
      </c>
      <c r="N88" s="30">
        <f>'Annual Raw Data'!AJ22</f>
        <v>2119</v>
      </c>
      <c r="O88" s="30">
        <f>'Annual Raw Data'!$AJ$25</f>
        <v>5595</v>
      </c>
      <c r="P88" s="30">
        <f>'Annual Raw Data'!$AJ$26</f>
        <v>9085</v>
      </c>
      <c r="Q88" s="30">
        <f>'Annual Raw Data'!$AJ$29</f>
        <v>2125</v>
      </c>
      <c r="R88" s="30">
        <f>'Annual Raw Data'!$AJ$31</f>
        <v>11210</v>
      </c>
      <c r="S88" s="30">
        <f>'Annual Raw Data'!$AJ$34</f>
        <v>1304</v>
      </c>
      <c r="T88" s="30">
        <f>'Annual Raw Data'!$AJ$36</f>
        <v>1304</v>
      </c>
      <c r="U88" s="30">
        <f>'Annual Raw Data'!$AJ$37</f>
        <v>0</v>
      </c>
      <c r="V88" s="30">
        <f>'Annual Raw Data'!$AJ$38</f>
        <v>0</v>
      </c>
      <c r="W88" s="22">
        <f>'Annual Raw Data'!$AJ$39</f>
        <v>116</v>
      </c>
      <c r="X88" s="36">
        <f>'Annual Raw Data'!$AJ$41</f>
        <v>0.11632471008028546</v>
      </c>
      <c r="Y88" s="12">
        <f>'Annual Raw Data'!$AJ$43</f>
        <v>3.04</v>
      </c>
      <c r="Z88" s="12">
        <v>6.43</v>
      </c>
      <c r="AA88" s="255">
        <f t="shared" si="75"/>
        <v>2.1151315789473681</v>
      </c>
      <c r="AE88" s="21">
        <f t="shared" si="147"/>
        <v>150.8041897375997</v>
      </c>
      <c r="AG88" s="45">
        <f t="shared" si="76"/>
        <v>0.32918841955386807</v>
      </c>
      <c r="AH88" s="26">
        <f t="shared" si="77"/>
        <v>0.5310868533459896</v>
      </c>
      <c r="AI88" s="26">
        <f t="shared" si="149"/>
        <v>0.2011390602752729</v>
      </c>
      <c r="AK88" s="176">
        <f t="shared" si="84"/>
        <v>2006</v>
      </c>
      <c r="AL88" s="174">
        <f t="shared" si="85"/>
        <v>106</v>
      </c>
      <c r="AM88" s="174" t="str">
        <f t="shared" si="86"/>
        <v>06</v>
      </c>
      <c r="AN88" s="52">
        <f t="shared" si="87"/>
        <v>78327</v>
      </c>
      <c r="AO88" s="52">
        <f t="shared" si="88"/>
        <v>70648</v>
      </c>
      <c r="AP88" s="53">
        <f t="shared" si="89"/>
        <v>149.11957875665271</v>
      </c>
      <c r="AQ88" s="52">
        <f t="shared" si="90"/>
        <v>10535</v>
      </c>
      <c r="AR88" s="52">
        <f t="shared" si="91"/>
        <v>1967</v>
      </c>
      <c r="AS88" s="44">
        <f t="shared" si="92"/>
        <v>12</v>
      </c>
      <c r="AT88" s="52">
        <f t="shared" si="93"/>
        <v>12514</v>
      </c>
      <c r="AU88" s="44">
        <f t="shared" si="94"/>
        <v>22</v>
      </c>
      <c r="AV88" s="52">
        <f t="shared" si="95"/>
        <v>3468</v>
      </c>
      <c r="AW88" s="52">
        <f t="shared" si="96"/>
        <v>2119</v>
      </c>
      <c r="AX88" s="52">
        <f t="shared" si="97"/>
        <v>5595</v>
      </c>
      <c r="AY88" s="52">
        <f t="shared" si="98"/>
        <v>9085</v>
      </c>
      <c r="AZ88" s="52">
        <f t="shared" si="99"/>
        <v>2125</v>
      </c>
      <c r="BA88" s="52">
        <f t="shared" si="100"/>
        <v>11210</v>
      </c>
      <c r="BB88" s="52">
        <f t="shared" si="101"/>
        <v>1304</v>
      </c>
      <c r="BC88" s="52">
        <f t="shared" si="102"/>
        <v>1304</v>
      </c>
      <c r="BD88" s="44">
        <f t="shared" si="103"/>
        <v>0</v>
      </c>
      <c r="BE88" s="44">
        <f t="shared" si="104"/>
        <v>0</v>
      </c>
      <c r="BF88" s="44">
        <f t="shared" si="105"/>
        <v>116</v>
      </c>
      <c r="BG88" s="44">
        <f t="shared" si="106"/>
        <v>0.11632471008028546</v>
      </c>
      <c r="BH88" s="44">
        <f t="shared" si="107"/>
        <v>3.04</v>
      </c>
      <c r="BI88" s="44">
        <f t="shared" si="108"/>
        <v>6.43</v>
      </c>
      <c r="BJ88" s="44">
        <f t="shared" si="109"/>
        <v>2.1151315789473681</v>
      </c>
      <c r="BK88" s="44">
        <f t="shared" si="110"/>
        <v>0</v>
      </c>
      <c r="BL88" s="44">
        <f t="shared" si="111"/>
        <v>0</v>
      </c>
      <c r="BM88" s="44">
        <f t="shared" si="79"/>
        <v>0</v>
      </c>
      <c r="BN88" s="44">
        <f t="shared" si="80"/>
        <v>150.8041897375997</v>
      </c>
      <c r="BO88" s="44">
        <f t="shared" si="81"/>
        <v>0</v>
      </c>
      <c r="BP88" s="44">
        <f t="shared" si="82"/>
        <v>0.32918841955386807</v>
      </c>
      <c r="BQ88" s="44">
        <f t="shared" si="83"/>
        <v>0.5310868533459896</v>
      </c>
      <c r="BU88" s="179">
        <f t="shared" si="112"/>
        <v>2006</v>
      </c>
      <c r="BV88" s="179">
        <f t="shared" si="113"/>
        <v>106</v>
      </c>
      <c r="BW88" s="179" t="str">
        <f t="shared" si="114"/>
        <v>06</v>
      </c>
      <c r="BX88" s="51">
        <f t="shared" si="115"/>
        <v>78327</v>
      </c>
      <c r="BY88" s="51">
        <f t="shared" si="116"/>
        <v>70648</v>
      </c>
      <c r="BZ88" s="51">
        <f t="shared" si="117"/>
        <v>149.11957875665271</v>
      </c>
      <c r="CA88" s="51">
        <f t="shared" si="118"/>
        <v>10535</v>
      </c>
      <c r="CB88" s="51">
        <f t="shared" si="119"/>
        <v>1967</v>
      </c>
      <c r="CC88" s="51">
        <f t="shared" si="120"/>
        <v>12</v>
      </c>
      <c r="CD88" s="51">
        <f t="shared" si="121"/>
        <v>12514</v>
      </c>
      <c r="CE88" s="51">
        <f t="shared" si="122"/>
        <v>22</v>
      </c>
      <c r="CF88" s="51">
        <f t="shared" si="123"/>
        <v>3468</v>
      </c>
      <c r="CG88" s="51">
        <f t="shared" si="124"/>
        <v>2119</v>
      </c>
      <c r="CH88" s="51">
        <f t="shared" si="125"/>
        <v>5595</v>
      </c>
      <c r="CI88" s="51">
        <f t="shared" si="126"/>
        <v>9085</v>
      </c>
      <c r="CJ88" s="51">
        <f t="shared" si="127"/>
        <v>2125</v>
      </c>
      <c r="CK88" s="51">
        <f t="shared" si="128"/>
        <v>11210</v>
      </c>
      <c r="CL88" s="51">
        <f t="shared" si="129"/>
        <v>1304</v>
      </c>
      <c r="CM88" s="51">
        <f t="shared" si="130"/>
        <v>1304</v>
      </c>
      <c r="CN88" s="51">
        <f t="shared" si="131"/>
        <v>0</v>
      </c>
      <c r="CO88" s="51">
        <f t="shared" si="132"/>
        <v>0</v>
      </c>
      <c r="CP88" s="51">
        <f t="shared" si="133"/>
        <v>116</v>
      </c>
      <c r="CQ88" s="51">
        <f t="shared" si="134"/>
        <v>0.11632471008028546</v>
      </c>
      <c r="CR88" s="51">
        <f t="shared" si="135"/>
        <v>3.04</v>
      </c>
      <c r="CS88" s="51">
        <f t="shared" si="136"/>
        <v>6.43</v>
      </c>
      <c r="CT88" s="51">
        <f t="shared" si="137"/>
        <v>2.1151315789473681</v>
      </c>
      <c r="CU88" s="51">
        <f t="shared" si="138"/>
        <v>0</v>
      </c>
      <c r="CV88" s="51">
        <f t="shared" si="139"/>
        <v>0</v>
      </c>
      <c r="CW88" s="51">
        <f t="shared" si="140"/>
        <v>0</v>
      </c>
      <c r="CX88" s="51">
        <f t="shared" si="141"/>
        <v>150.8041897375997</v>
      </c>
      <c r="CY88" s="51">
        <f t="shared" si="142"/>
        <v>0</v>
      </c>
      <c r="CZ88" s="51">
        <f t="shared" si="143"/>
        <v>0.32918841955386807</v>
      </c>
      <c r="DA88" s="51">
        <f t="shared" si="144"/>
        <v>0.5310868533459896</v>
      </c>
    </row>
    <row r="89" spans="2:115" x14ac:dyDescent="0.2">
      <c r="B89" s="10">
        <v>2007</v>
      </c>
      <c r="C89" s="10">
        <f t="shared" si="148"/>
        <v>107</v>
      </c>
      <c r="D89" s="150" t="s">
        <v>228</v>
      </c>
      <c r="E89" s="30">
        <f>'Annual Raw Data'!$AK$8*1000</f>
        <v>93600</v>
      </c>
      <c r="F89" s="30">
        <f>'Annual Raw Data'!$AK$9*1000</f>
        <v>86500</v>
      </c>
      <c r="G89" s="21">
        <f>'Annual Raw Data'!$AK$10</f>
        <v>151.14450867052022</v>
      </c>
      <c r="H89" s="30">
        <f>'Annual Raw Data'!$AK$12</f>
        <v>13074</v>
      </c>
      <c r="I89" s="30">
        <f>'Annual Raw Data'!$AK$13</f>
        <v>1304</v>
      </c>
      <c r="J89" s="22">
        <f>'Annual Raw Data'!$AK$14</f>
        <v>20</v>
      </c>
      <c r="K89" s="30">
        <f>'Annual Raw Data'!$AK$15</f>
        <v>14398</v>
      </c>
      <c r="L89" s="22">
        <f>'Annual Raw Data'!$AK$19</f>
        <v>22</v>
      </c>
      <c r="M89" s="30">
        <f>'Annual Raw Data'!$AK$21</f>
        <v>4342</v>
      </c>
      <c r="N89" s="30">
        <f>'Annual Raw Data'!$AK$22</f>
        <v>3026</v>
      </c>
      <c r="O89" s="30">
        <f>'Annual Raw Data'!$AK$25</f>
        <v>5913</v>
      </c>
      <c r="P89" s="30">
        <f>'Annual Raw Data'!$AK$26</f>
        <v>10277</v>
      </c>
      <c r="Q89" s="30">
        <f>'Annual Raw Data'!$AK$29</f>
        <v>2436</v>
      </c>
      <c r="R89" s="30">
        <f>'Annual Raw Data'!$AK$31</f>
        <v>12713</v>
      </c>
      <c r="S89" s="30">
        <f>'Annual Raw Data'!$AK$34</f>
        <v>1685</v>
      </c>
      <c r="T89" s="30">
        <f>'Annual Raw Data'!$AK$36</f>
        <v>1685</v>
      </c>
      <c r="U89" s="30">
        <f>'Annual Raw Data'!$AK$37</f>
        <v>0</v>
      </c>
      <c r="V89" s="30">
        <f>'Annual Raw Data'!$AK$38</f>
        <v>0</v>
      </c>
      <c r="W89" s="22">
        <f>'Annual Raw Data'!$AK$39</f>
        <v>106</v>
      </c>
      <c r="X89" s="36">
        <f>'Annual Raw Data'!$AK$41</f>
        <v>0.13254149295996223</v>
      </c>
      <c r="Y89" s="12">
        <f>'Annual Raw Data'!$AK$43</f>
        <v>4.2</v>
      </c>
      <c r="Z89" s="12">
        <v>10.15</v>
      </c>
      <c r="AA89" s="255">
        <f t="shared" si="75"/>
        <v>2.4166666666666665</v>
      </c>
      <c r="AE89" s="21">
        <f t="shared" si="147"/>
        <v>153.25582033279352</v>
      </c>
      <c r="AG89" s="45">
        <f t="shared" si="76"/>
        <v>0.33210953036561114</v>
      </c>
      <c r="AH89" s="26">
        <f t="shared" si="77"/>
        <v>0.45227168425883435</v>
      </c>
      <c r="AI89" s="26">
        <f t="shared" si="149"/>
        <v>0.23145173627046045</v>
      </c>
      <c r="AK89" s="177">
        <f t="shared" si="84"/>
        <v>2007</v>
      </c>
      <c r="AL89" s="175">
        <f t="shared" si="85"/>
        <v>107</v>
      </c>
      <c r="AM89" s="175" t="str">
        <f t="shared" si="86"/>
        <v>07</v>
      </c>
      <c r="AN89" s="52">
        <f t="shared" si="87"/>
        <v>93600</v>
      </c>
      <c r="AO89" s="52">
        <f t="shared" si="88"/>
        <v>86500</v>
      </c>
      <c r="AP89" s="53">
        <f t="shared" si="89"/>
        <v>151.14450867052022</v>
      </c>
      <c r="AQ89" s="52">
        <f t="shared" ref="AQ89:BH89" si="150">H89</f>
        <v>13074</v>
      </c>
      <c r="AR89" s="52">
        <f t="shared" si="150"/>
        <v>1304</v>
      </c>
      <c r="AS89" s="44">
        <f t="shared" si="150"/>
        <v>20</v>
      </c>
      <c r="AT89" s="52">
        <f t="shared" si="150"/>
        <v>14398</v>
      </c>
      <c r="AU89" s="44">
        <f t="shared" si="150"/>
        <v>22</v>
      </c>
      <c r="AV89" s="52">
        <f t="shared" si="150"/>
        <v>4342</v>
      </c>
      <c r="AW89" s="52">
        <f t="shared" si="150"/>
        <v>3026</v>
      </c>
      <c r="AX89" s="52">
        <f t="shared" si="150"/>
        <v>5913</v>
      </c>
      <c r="AY89" s="52">
        <f t="shared" si="150"/>
        <v>10277</v>
      </c>
      <c r="AZ89" s="52">
        <f t="shared" si="150"/>
        <v>2436</v>
      </c>
      <c r="BA89" s="52">
        <f t="shared" si="150"/>
        <v>12713</v>
      </c>
      <c r="BB89" s="52">
        <f t="shared" si="150"/>
        <v>1685</v>
      </c>
      <c r="BC89" s="52">
        <f t="shared" si="150"/>
        <v>1685</v>
      </c>
      <c r="BD89" s="44">
        <f t="shared" si="150"/>
        <v>0</v>
      </c>
      <c r="BE89" s="44">
        <f t="shared" si="150"/>
        <v>0</v>
      </c>
      <c r="BF89" s="44">
        <f t="shared" si="150"/>
        <v>106</v>
      </c>
      <c r="BG89" s="44">
        <f t="shared" si="150"/>
        <v>0.13254149295996223</v>
      </c>
      <c r="BH89" s="44">
        <f t="shared" si="150"/>
        <v>4.2</v>
      </c>
      <c r="BI89" s="44">
        <f t="shared" si="108"/>
        <v>10.15</v>
      </c>
      <c r="BJ89" s="44">
        <f t="shared" si="109"/>
        <v>2.4166666666666665</v>
      </c>
      <c r="BK89" s="44">
        <f t="shared" ref="BK89:BQ90" si="151">AB89</f>
        <v>0</v>
      </c>
      <c r="BL89" s="44">
        <f t="shared" si="151"/>
        <v>0</v>
      </c>
      <c r="BM89" s="44">
        <f t="shared" si="151"/>
        <v>0</v>
      </c>
      <c r="BN89" s="44">
        <f t="shared" si="151"/>
        <v>153.25582033279352</v>
      </c>
      <c r="BO89" s="44">
        <f t="shared" si="151"/>
        <v>0</v>
      </c>
      <c r="BP89" s="44">
        <f t="shared" si="151"/>
        <v>0.33210953036561114</v>
      </c>
      <c r="BQ89" s="44">
        <f t="shared" si="151"/>
        <v>0.45227168425883435</v>
      </c>
      <c r="BU89" s="180">
        <f t="shared" si="112"/>
        <v>2007</v>
      </c>
      <c r="BV89" s="180">
        <f t="shared" si="113"/>
        <v>107</v>
      </c>
      <c r="BW89" s="180" t="str">
        <f t="shared" si="114"/>
        <v>07</v>
      </c>
      <c r="BX89" s="51">
        <f t="shared" si="115"/>
        <v>93600</v>
      </c>
      <c r="BY89" s="51">
        <f t="shared" si="116"/>
        <v>86500</v>
      </c>
      <c r="BZ89" s="51">
        <f t="shared" si="117"/>
        <v>151.14450867052022</v>
      </c>
      <c r="CA89" s="51">
        <f t="shared" si="118"/>
        <v>13074</v>
      </c>
      <c r="CB89" s="51">
        <f t="shared" si="119"/>
        <v>1304</v>
      </c>
      <c r="CC89" s="51">
        <f t="shared" si="120"/>
        <v>20</v>
      </c>
      <c r="CD89" s="51">
        <f t="shared" si="121"/>
        <v>14398</v>
      </c>
      <c r="CE89" s="51">
        <f t="shared" si="122"/>
        <v>22</v>
      </c>
      <c r="CF89" s="51">
        <f t="shared" ref="CF89:CR89" si="152">M89</f>
        <v>4342</v>
      </c>
      <c r="CG89" s="51">
        <f t="shared" si="152"/>
        <v>3026</v>
      </c>
      <c r="CH89" s="51">
        <f t="shared" si="152"/>
        <v>5913</v>
      </c>
      <c r="CI89" s="51">
        <f t="shared" si="152"/>
        <v>10277</v>
      </c>
      <c r="CJ89" s="51">
        <f t="shared" si="152"/>
        <v>2436</v>
      </c>
      <c r="CK89" s="51">
        <f t="shared" si="152"/>
        <v>12713</v>
      </c>
      <c r="CL89" s="51">
        <f t="shared" si="152"/>
        <v>1685</v>
      </c>
      <c r="CM89" s="51">
        <f t="shared" si="152"/>
        <v>1685</v>
      </c>
      <c r="CN89" s="51">
        <f t="shared" si="152"/>
        <v>0</v>
      </c>
      <c r="CO89" s="51">
        <f t="shared" si="152"/>
        <v>0</v>
      </c>
      <c r="CP89" s="51">
        <f t="shared" si="152"/>
        <v>106</v>
      </c>
      <c r="CQ89" s="51">
        <f t="shared" si="152"/>
        <v>0.13254149295996223</v>
      </c>
      <c r="CR89" s="51">
        <f t="shared" si="152"/>
        <v>4.2</v>
      </c>
      <c r="CS89" s="51">
        <f t="shared" si="136"/>
        <v>10.15</v>
      </c>
      <c r="CT89" s="51">
        <f t="shared" ref="CT89:DA90" si="153">AA89</f>
        <v>2.4166666666666665</v>
      </c>
      <c r="CU89" s="51">
        <f t="shared" si="153"/>
        <v>0</v>
      </c>
      <c r="CV89" s="51">
        <f t="shared" si="153"/>
        <v>0</v>
      </c>
      <c r="CW89" s="51">
        <f t="shared" si="153"/>
        <v>0</v>
      </c>
      <c r="CX89" s="51">
        <f t="shared" si="153"/>
        <v>153.25582033279352</v>
      </c>
      <c r="CY89" s="51">
        <f t="shared" si="153"/>
        <v>0</v>
      </c>
      <c r="CZ89" s="51">
        <f t="shared" si="153"/>
        <v>0.33210953036561114</v>
      </c>
      <c r="DA89" s="51">
        <f t="shared" si="153"/>
        <v>0.45227168425883435</v>
      </c>
    </row>
    <row r="90" spans="2:115" x14ac:dyDescent="0.2">
      <c r="B90" s="10">
        <v>2008</v>
      </c>
      <c r="C90" s="10">
        <f t="shared" si="148"/>
        <v>108</v>
      </c>
      <c r="D90" s="151" t="s">
        <v>243</v>
      </c>
      <c r="E90" s="56">
        <f>'Annual Raw Data'!$AL$8*1000</f>
        <v>86000</v>
      </c>
      <c r="F90" s="56">
        <f>'Annual Raw Data'!$AL$9*1000</f>
        <v>78630</v>
      </c>
      <c r="G90" s="57">
        <f>'Annual Raw Data'!$AL$10</f>
        <v>153.78354317690449</v>
      </c>
      <c r="H90" s="56">
        <f>'Annual Raw Data'!$AL$12</f>
        <v>12092</v>
      </c>
      <c r="I90" s="56">
        <f>'Annual Raw Data'!$AL$13</f>
        <v>1624</v>
      </c>
      <c r="J90" s="58">
        <f>'Annual Raw Data'!$AL$14</f>
        <v>14</v>
      </c>
      <c r="K90" s="56">
        <f>'Annual Raw Data'!$AL$15</f>
        <v>13729</v>
      </c>
      <c r="L90" s="58">
        <f>'Annual Raw Data'!$AL$19</f>
        <v>22</v>
      </c>
      <c r="M90" s="56">
        <f>'Annual Raw Data'!$AL$21</f>
        <v>4930</v>
      </c>
      <c r="N90" s="56">
        <f>'Annual Raw Data'!$AL$22</f>
        <v>3709</v>
      </c>
      <c r="O90" s="56">
        <f>'Annual Raw Data'!$AL$25</f>
        <v>5246</v>
      </c>
      <c r="P90" s="56">
        <f>'Annual Raw Data'!$AL$26</f>
        <v>10198</v>
      </c>
      <c r="Q90" s="56">
        <f>'Annual Raw Data'!$AL$29</f>
        <v>1858</v>
      </c>
      <c r="R90" s="56">
        <f>'Annual Raw Data'!$AL$31</f>
        <v>12056</v>
      </c>
      <c r="S90" s="56">
        <f>'Annual Raw Data'!$AL$34</f>
        <v>1673</v>
      </c>
      <c r="T90" s="56">
        <f>'Annual Raw Data'!$AL$36</f>
        <v>1673</v>
      </c>
      <c r="U90" s="30">
        <f>'Annual Raw Data'!$AL$37</f>
        <v>0</v>
      </c>
      <c r="V90" s="30">
        <f>'Annual Raw Data'!$AL$38</f>
        <v>0</v>
      </c>
      <c r="W90" s="58">
        <f>'Annual Raw Data'!$AL$39</f>
        <v>171</v>
      </c>
      <c r="X90" s="59">
        <f>'Annual Raw Data'!$AL$41</f>
        <v>0.13876907763769078</v>
      </c>
      <c r="Y90" s="60">
        <f>'Annual Raw Data'!$AL$43</f>
        <v>4.08</v>
      </c>
      <c r="Z90" s="60">
        <v>9.9700000000000006</v>
      </c>
      <c r="AA90" s="255">
        <f t="shared" si="75"/>
        <v>2.4436274509803924</v>
      </c>
      <c r="AE90" s="21">
        <f t="shared" si="147"/>
        <v>155.70745092798825</v>
      </c>
      <c r="AG90" s="45">
        <f t="shared" si="76"/>
        <v>0.40770757525636786</v>
      </c>
      <c r="AH90" s="26">
        <f t="shared" si="77"/>
        <v>0.43384055573933178</v>
      </c>
      <c r="AI90" s="26">
        <f t="shared" si="149"/>
        <v>0.30673172345352301</v>
      </c>
      <c r="AK90" s="177">
        <f t="shared" si="84"/>
        <v>2008</v>
      </c>
      <c r="AL90" s="175">
        <f t="shared" si="85"/>
        <v>108</v>
      </c>
      <c r="AM90" s="175" t="str">
        <f t="shared" si="86"/>
        <v>08</v>
      </c>
      <c r="AN90" s="52">
        <f t="shared" si="87"/>
        <v>86000</v>
      </c>
      <c r="AO90" s="52">
        <f t="shared" si="88"/>
        <v>78630</v>
      </c>
      <c r="AP90" s="53">
        <f t="shared" si="89"/>
        <v>153.78354317690449</v>
      </c>
      <c r="AQ90" s="52">
        <f t="shared" ref="AQ90:AW91" si="154">H90</f>
        <v>12092</v>
      </c>
      <c r="AR90" s="52">
        <f t="shared" si="154"/>
        <v>1624</v>
      </c>
      <c r="AS90" s="44">
        <f t="shared" si="154"/>
        <v>14</v>
      </c>
      <c r="AT90" s="52">
        <f t="shared" si="154"/>
        <v>13729</v>
      </c>
      <c r="AU90" s="44">
        <f t="shared" si="154"/>
        <v>22</v>
      </c>
      <c r="AV90" s="52">
        <f t="shared" si="154"/>
        <v>4930</v>
      </c>
      <c r="AW90" s="52">
        <f t="shared" si="154"/>
        <v>3709</v>
      </c>
      <c r="AX90" s="52">
        <f t="shared" ref="AX90:BF90" si="155">O90</f>
        <v>5246</v>
      </c>
      <c r="AY90" s="52">
        <f t="shared" si="155"/>
        <v>10198</v>
      </c>
      <c r="AZ90" s="52">
        <f t="shared" si="155"/>
        <v>1858</v>
      </c>
      <c r="BA90" s="52">
        <f t="shared" si="155"/>
        <v>12056</v>
      </c>
      <c r="BB90" s="52">
        <f t="shared" si="155"/>
        <v>1673</v>
      </c>
      <c r="BC90" s="52">
        <f t="shared" si="155"/>
        <v>1673</v>
      </c>
      <c r="BD90" s="44">
        <f t="shared" si="155"/>
        <v>0</v>
      </c>
      <c r="BE90" s="44">
        <f t="shared" si="155"/>
        <v>0</v>
      </c>
      <c r="BF90" s="44">
        <f t="shared" si="155"/>
        <v>171</v>
      </c>
      <c r="BG90" s="44">
        <f t="shared" ref="BG90:BH92" si="156">X90</f>
        <v>0.13876907763769078</v>
      </c>
      <c r="BH90" s="44">
        <f t="shared" si="156"/>
        <v>4.08</v>
      </c>
      <c r="BI90" s="44">
        <f t="shared" si="108"/>
        <v>9.9700000000000006</v>
      </c>
      <c r="BJ90" s="44">
        <f t="shared" si="109"/>
        <v>2.4436274509803924</v>
      </c>
      <c r="BK90" s="44">
        <f t="shared" si="151"/>
        <v>0</v>
      </c>
      <c r="BL90" s="44">
        <f t="shared" si="151"/>
        <v>0</v>
      </c>
      <c r="BM90" s="44">
        <f t="shared" si="151"/>
        <v>0</v>
      </c>
      <c r="BN90" s="44">
        <f t="shared" si="151"/>
        <v>155.70745092798825</v>
      </c>
      <c r="BO90" s="44">
        <f t="shared" si="151"/>
        <v>0</v>
      </c>
      <c r="BP90" s="44">
        <f t="shared" si="151"/>
        <v>0.40770757525636786</v>
      </c>
      <c r="BQ90" s="44">
        <f t="shared" si="151"/>
        <v>0.43384055573933178</v>
      </c>
      <c r="BU90" s="180">
        <f t="shared" si="112"/>
        <v>2008</v>
      </c>
      <c r="BV90" s="180">
        <f t="shared" ref="BV90:CE90" si="157">C90</f>
        <v>108</v>
      </c>
      <c r="BW90" s="180" t="str">
        <f t="shared" si="157"/>
        <v>08</v>
      </c>
      <c r="BX90" s="51">
        <f t="shared" si="157"/>
        <v>86000</v>
      </c>
      <c r="BY90" s="51">
        <f t="shared" si="157"/>
        <v>78630</v>
      </c>
      <c r="BZ90" s="51">
        <f t="shared" si="157"/>
        <v>153.78354317690449</v>
      </c>
      <c r="CA90" s="51">
        <f t="shared" si="157"/>
        <v>12092</v>
      </c>
      <c r="CB90" s="51">
        <f t="shared" si="157"/>
        <v>1624</v>
      </c>
      <c r="CC90" s="51">
        <f t="shared" si="157"/>
        <v>14</v>
      </c>
      <c r="CD90" s="51">
        <f t="shared" si="157"/>
        <v>13729</v>
      </c>
      <c r="CE90" s="51">
        <f t="shared" si="157"/>
        <v>22</v>
      </c>
      <c r="CF90" s="51">
        <f t="shared" ref="CF90:CO90" si="158">M90</f>
        <v>4930</v>
      </c>
      <c r="CG90" s="51">
        <f t="shared" si="158"/>
        <v>3709</v>
      </c>
      <c r="CH90" s="51">
        <f t="shared" si="158"/>
        <v>5246</v>
      </c>
      <c r="CI90" s="51">
        <f t="shared" si="158"/>
        <v>10198</v>
      </c>
      <c r="CJ90" s="51">
        <f t="shared" si="158"/>
        <v>1858</v>
      </c>
      <c r="CK90" s="51">
        <f t="shared" si="158"/>
        <v>12056</v>
      </c>
      <c r="CL90" s="51">
        <f t="shared" si="158"/>
        <v>1673</v>
      </c>
      <c r="CM90" s="51">
        <f t="shared" si="158"/>
        <v>1673</v>
      </c>
      <c r="CN90" s="51">
        <f t="shared" si="158"/>
        <v>0</v>
      </c>
      <c r="CO90" s="51">
        <f t="shared" si="158"/>
        <v>0</v>
      </c>
      <c r="CP90" s="51">
        <f>W90</f>
        <v>171</v>
      </c>
      <c r="CQ90" s="51">
        <f>X90</f>
        <v>0.13876907763769078</v>
      </c>
      <c r="CR90" s="51">
        <f>Y90</f>
        <v>4.08</v>
      </c>
      <c r="CS90" s="51">
        <f>Z90</f>
        <v>9.9700000000000006</v>
      </c>
      <c r="CT90" s="51">
        <f t="shared" si="153"/>
        <v>2.4436274509803924</v>
      </c>
      <c r="CU90" s="51">
        <f t="shared" si="153"/>
        <v>0</v>
      </c>
      <c r="CV90" s="51">
        <f t="shared" si="153"/>
        <v>0</v>
      </c>
      <c r="CW90" s="51">
        <f t="shared" si="153"/>
        <v>0</v>
      </c>
      <c r="CX90" s="51">
        <f t="shared" si="153"/>
        <v>155.70745092798825</v>
      </c>
      <c r="CY90" s="51">
        <f t="shared" si="153"/>
        <v>0</v>
      </c>
      <c r="CZ90" s="51">
        <f t="shared" si="153"/>
        <v>0.40770757525636786</v>
      </c>
      <c r="DA90" s="51">
        <f t="shared" si="153"/>
        <v>0.43384055573933178</v>
      </c>
    </row>
    <row r="91" spans="2:115" x14ac:dyDescent="0.2">
      <c r="B91" s="10">
        <v>2009</v>
      </c>
      <c r="C91" s="10">
        <f t="shared" si="148"/>
        <v>109</v>
      </c>
      <c r="D91" s="151" t="s">
        <v>258</v>
      </c>
      <c r="E91" s="56">
        <f>'Annual Raw Data'!$AM$8*1000</f>
        <v>86400</v>
      </c>
      <c r="F91" s="56">
        <f>'Annual Raw Data'!$AM$9*1000</f>
        <v>79500</v>
      </c>
      <c r="G91" s="57">
        <f>'Annual Raw Data'!$AM$10</f>
        <v>164.67924528301887</v>
      </c>
      <c r="H91" s="56">
        <f>'Annual Raw Data'!$AM$12</f>
        <v>13092</v>
      </c>
      <c r="I91" s="56">
        <f>'Annual Raw Data'!$AM$13</f>
        <v>1673</v>
      </c>
      <c r="J91" s="58">
        <f>'Annual Raw Data'!$AM$14</f>
        <v>8</v>
      </c>
      <c r="K91" s="56">
        <f>'Annual Raw Data'!$AM$15</f>
        <v>14773</v>
      </c>
      <c r="L91" s="58">
        <f>'Annual Raw Data'!$AM$19</f>
        <v>22</v>
      </c>
      <c r="M91" s="56">
        <f>'Annual Raw Data'!$AM$21</f>
        <v>5939</v>
      </c>
      <c r="N91" s="56">
        <f>'Annual Raw Data'!$AM$22</f>
        <v>4591</v>
      </c>
      <c r="O91" s="56">
        <f>'Annual Raw Data'!$AM$25</f>
        <v>5125</v>
      </c>
      <c r="P91" s="56">
        <f>'Annual Raw Data'!$AM$26</f>
        <v>11086</v>
      </c>
      <c r="Q91" s="56">
        <f>'Annual Raw Data'!$AM$29</f>
        <v>1980</v>
      </c>
      <c r="R91" s="56">
        <f>'Annual Raw Data'!$AM$31</f>
        <v>13066</v>
      </c>
      <c r="S91" s="56">
        <f>'Annual Raw Data'!$AM$34</f>
        <v>1708</v>
      </c>
      <c r="T91" s="56">
        <f>'Annual Raw Data'!$AM$36</f>
        <v>1708</v>
      </c>
      <c r="U91" s="63">
        <f>'Annual Raw Data'!$AM$37</f>
        <v>0</v>
      </c>
      <c r="V91" s="63">
        <f>'Annual Raw Data'!$AM$38</f>
        <v>0</v>
      </c>
      <c r="W91" s="58">
        <f>'Annual Raw Data'!$AM$39</f>
        <v>147</v>
      </c>
      <c r="X91" s="59">
        <f>'Annual Raw Data'!$AM$41</f>
        <v>0.130720955150773</v>
      </c>
      <c r="Y91" s="60">
        <f>'Annual Raw Data'!$AM$43</f>
        <v>3.55</v>
      </c>
      <c r="Z91" s="60">
        <v>9.59</v>
      </c>
      <c r="AA91" s="256">
        <f t="shared" ref="AA91:AA96" si="159">Z91/Y91</f>
        <v>2.7014084507042253</v>
      </c>
      <c r="AB91" s="65"/>
      <c r="AC91" s="65"/>
      <c r="AD91" s="65"/>
      <c r="AE91" s="57">
        <f t="shared" ref="AE91:AE103" si="160">$E$160+($B91*$E$161)</f>
        <v>158.15908152318207</v>
      </c>
      <c r="AF91" s="65"/>
      <c r="AG91" s="66">
        <f t="shared" ref="AG91:AG96" si="161">M91/H91</f>
        <v>0.45363580812710053</v>
      </c>
      <c r="AH91" s="67">
        <f t="shared" ref="AH91:AH96" si="162">O91/H91</f>
        <v>0.39146043385273449</v>
      </c>
      <c r="AI91" s="67">
        <f t="shared" ref="AI91:AI96" si="163">N91/H91</f>
        <v>0.35067216620837155</v>
      </c>
      <c r="AJ91" s="65"/>
      <c r="AK91" s="177">
        <f t="shared" ref="AK91:AP91" si="164">B91</f>
        <v>2009</v>
      </c>
      <c r="AL91" s="175">
        <f t="shared" si="164"/>
        <v>109</v>
      </c>
      <c r="AM91" s="175" t="str">
        <f t="shared" si="164"/>
        <v>09</v>
      </c>
      <c r="AN91" s="68">
        <f t="shared" si="164"/>
        <v>86400</v>
      </c>
      <c r="AO91" s="68">
        <f t="shared" si="164"/>
        <v>79500</v>
      </c>
      <c r="AP91" s="69">
        <f t="shared" si="164"/>
        <v>164.67924528301887</v>
      </c>
      <c r="AQ91" s="68">
        <f t="shared" si="154"/>
        <v>13092</v>
      </c>
      <c r="AR91" s="68">
        <f t="shared" si="154"/>
        <v>1673</v>
      </c>
      <c r="AS91" s="61">
        <f t="shared" si="154"/>
        <v>8</v>
      </c>
      <c r="AT91" s="68">
        <f t="shared" si="154"/>
        <v>14773</v>
      </c>
      <c r="AU91" s="61">
        <f t="shared" si="154"/>
        <v>22</v>
      </c>
      <c r="AV91" s="68">
        <f t="shared" si="154"/>
        <v>5939</v>
      </c>
      <c r="AW91" s="68">
        <f t="shared" si="154"/>
        <v>4591</v>
      </c>
      <c r="AX91" s="68">
        <f t="shared" ref="AX91:BF91" si="165">O91</f>
        <v>5125</v>
      </c>
      <c r="AY91" s="68">
        <f t="shared" si="165"/>
        <v>11086</v>
      </c>
      <c r="AZ91" s="68">
        <f t="shared" si="165"/>
        <v>1980</v>
      </c>
      <c r="BA91" s="68">
        <f t="shared" si="165"/>
        <v>13066</v>
      </c>
      <c r="BB91" s="68">
        <f t="shared" si="165"/>
        <v>1708</v>
      </c>
      <c r="BC91" s="68">
        <f t="shared" si="165"/>
        <v>1708</v>
      </c>
      <c r="BD91" s="61">
        <f t="shared" si="165"/>
        <v>0</v>
      </c>
      <c r="BE91" s="61">
        <f t="shared" si="165"/>
        <v>0</v>
      </c>
      <c r="BF91" s="61">
        <f t="shared" si="165"/>
        <v>147</v>
      </c>
      <c r="BG91" s="61">
        <f t="shared" si="156"/>
        <v>0.130720955150773</v>
      </c>
      <c r="BH91" s="61">
        <f t="shared" si="156"/>
        <v>3.55</v>
      </c>
      <c r="BI91" s="61">
        <f t="shared" ref="BI91:BJ96" si="166">Z91</f>
        <v>9.59</v>
      </c>
      <c r="BJ91" s="61">
        <f t="shared" si="166"/>
        <v>2.7014084507042253</v>
      </c>
      <c r="BK91" s="61">
        <f t="shared" ref="BK91:BQ91" si="167">AB91</f>
        <v>0</v>
      </c>
      <c r="BL91" s="61">
        <f t="shared" si="167"/>
        <v>0</v>
      </c>
      <c r="BM91" s="61">
        <f t="shared" ref="BM91:BM96" si="168">AD92</f>
        <v>0</v>
      </c>
      <c r="BN91" s="61">
        <f t="shared" ref="BN91:BN96" si="169">AE91</f>
        <v>158.15908152318207</v>
      </c>
      <c r="BO91" s="61">
        <f t="shared" si="167"/>
        <v>0</v>
      </c>
      <c r="BP91" s="61">
        <f t="shared" si="167"/>
        <v>0.45363580812710053</v>
      </c>
      <c r="BQ91" s="61">
        <f t="shared" si="167"/>
        <v>0.39146043385273449</v>
      </c>
      <c r="BR91" s="65"/>
      <c r="BS91" s="65"/>
      <c r="BT91" s="65"/>
      <c r="BU91" s="180">
        <f t="shared" ref="BU91:BY92" si="170">B91</f>
        <v>2009</v>
      </c>
      <c r="BV91" s="180">
        <f t="shared" si="170"/>
        <v>109</v>
      </c>
      <c r="BW91" s="180" t="str">
        <f t="shared" si="170"/>
        <v>09</v>
      </c>
      <c r="BX91" s="62">
        <f t="shared" si="170"/>
        <v>86400</v>
      </c>
      <c r="BY91" s="62">
        <f t="shared" si="170"/>
        <v>79500</v>
      </c>
      <c r="BZ91" s="51">
        <f t="shared" ref="BZ91:BZ98" si="171">G91</f>
        <v>164.67924528301887</v>
      </c>
      <c r="CA91" s="62">
        <f t="shared" ref="CA91:CA96" si="172">BY91*BZ91/1000</f>
        <v>13092</v>
      </c>
      <c r="CB91" s="62">
        <f t="shared" ref="CB91:CC96" si="173">I91</f>
        <v>1673</v>
      </c>
      <c r="CC91" s="62">
        <f t="shared" si="173"/>
        <v>8</v>
      </c>
      <c r="CD91" s="62">
        <f t="shared" ref="CD91:CD96" si="174">CA91+CB91+CC91</f>
        <v>14773</v>
      </c>
      <c r="CE91" s="62">
        <f t="shared" ref="CE91:CK91" si="175">L91</f>
        <v>22</v>
      </c>
      <c r="CF91" s="62">
        <f t="shared" si="175"/>
        <v>5939</v>
      </c>
      <c r="CG91" s="62">
        <f t="shared" si="175"/>
        <v>4591</v>
      </c>
      <c r="CH91" s="62">
        <f t="shared" si="175"/>
        <v>5125</v>
      </c>
      <c r="CI91" s="62">
        <f t="shared" si="175"/>
        <v>11086</v>
      </c>
      <c r="CJ91" s="62">
        <f t="shared" si="175"/>
        <v>1980</v>
      </c>
      <c r="CK91" s="62">
        <f t="shared" si="175"/>
        <v>13066</v>
      </c>
      <c r="CL91" s="62">
        <f>CD91-CK91</f>
        <v>1707</v>
      </c>
      <c r="CM91" s="62">
        <f t="shared" ref="CM91:DA91" si="176">T91</f>
        <v>1708</v>
      </c>
      <c r="CN91" s="62">
        <f t="shared" si="176"/>
        <v>0</v>
      </c>
      <c r="CO91" s="62">
        <f t="shared" si="176"/>
        <v>0</v>
      </c>
      <c r="CP91" s="62">
        <f t="shared" si="176"/>
        <v>147</v>
      </c>
      <c r="CQ91" s="62">
        <f t="shared" si="176"/>
        <v>0.130720955150773</v>
      </c>
      <c r="CR91" s="62">
        <f t="shared" si="176"/>
        <v>3.55</v>
      </c>
      <c r="CS91" s="62">
        <f t="shared" si="176"/>
        <v>9.59</v>
      </c>
      <c r="CT91" s="62">
        <f t="shared" si="176"/>
        <v>2.7014084507042253</v>
      </c>
      <c r="CU91" s="62">
        <f t="shared" si="176"/>
        <v>0</v>
      </c>
      <c r="CV91" s="62">
        <f t="shared" si="176"/>
        <v>0</v>
      </c>
      <c r="CW91" s="62">
        <f t="shared" si="176"/>
        <v>0</v>
      </c>
      <c r="CX91" s="62">
        <f t="shared" ref="CX91:CX96" si="177">AE91</f>
        <v>158.15908152318207</v>
      </c>
      <c r="CY91" s="62">
        <f t="shared" si="176"/>
        <v>0</v>
      </c>
      <c r="CZ91" s="62">
        <f t="shared" si="176"/>
        <v>0.45363580812710053</v>
      </c>
      <c r="DA91" s="62">
        <f t="shared" si="176"/>
        <v>0.39146043385273449</v>
      </c>
      <c r="DB91" s="65"/>
    </row>
    <row r="92" spans="2:115" x14ac:dyDescent="0.2">
      <c r="B92" s="10">
        <v>2010</v>
      </c>
      <c r="C92" s="10">
        <f t="shared" si="148"/>
        <v>110</v>
      </c>
      <c r="D92" s="226" t="s">
        <v>266</v>
      </c>
      <c r="E92" s="56">
        <f>'Annual Raw Data'!$AN$8*1000</f>
        <v>88200</v>
      </c>
      <c r="F92" s="56">
        <f>'Annual Raw Data'!$AN$9*1000</f>
        <v>81400</v>
      </c>
      <c r="G92" s="57">
        <f>'Annual Raw Data'!$AN$10</f>
        <v>152.80000000000001</v>
      </c>
      <c r="H92" s="56">
        <f>'Annual Raw Data'!$AN$12</f>
        <v>12447</v>
      </c>
      <c r="I92" s="56">
        <f>'Annual Raw Data'!$AN$13</f>
        <v>1708</v>
      </c>
      <c r="J92" s="58">
        <f>'Annual Raw Data'!$AN$14</f>
        <v>28</v>
      </c>
      <c r="K92" s="56">
        <f>'Annual Raw Data'!$AN$15</f>
        <v>14183</v>
      </c>
      <c r="L92" s="58">
        <f>'Annual Raw Data'!$AN$19</f>
        <v>22</v>
      </c>
      <c r="M92" s="56">
        <f>'Annual Raw Data'!$AN$21</f>
        <v>6404</v>
      </c>
      <c r="N92" s="56">
        <f>'Annual Raw Data'!$AN$22</f>
        <v>5019</v>
      </c>
      <c r="O92" s="56">
        <f>'Annual Raw Data'!$AN$25</f>
        <v>4795</v>
      </c>
      <c r="P92" s="56">
        <f>'Annual Raw Data'!$AN$26</f>
        <v>11221</v>
      </c>
      <c r="Q92" s="56">
        <f>'Annual Raw Data'!$AN$29</f>
        <v>1834</v>
      </c>
      <c r="R92" s="56">
        <f>'Annual Raw Data'!$AN$31</f>
        <v>13055</v>
      </c>
      <c r="S92" s="56">
        <f>'Annual Raw Data'!$AN$34</f>
        <v>1128</v>
      </c>
      <c r="T92" s="56">
        <f>'Annual Raw Data'!$AN$36</f>
        <v>1128</v>
      </c>
      <c r="U92" s="63">
        <f>'Annual Raw Data'!$AN$37</f>
        <v>0</v>
      </c>
      <c r="V92" s="63">
        <f>'Annual Raw Data'!$AN$38</f>
        <v>0</v>
      </c>
      <c r="W92" s="58">
        <f>'Annual Raw Data'!$AN$39</f>
        <v>48</v>
      </c>
      <c r="X92" s="59">
        <f>'Annual Raw Data'!$AN$41</f>
        <v>8.6403676752202216E-2</v>
      </c>
      <c r="Y92" s="60">
        <f>'Annual Raw Data'!$AN$43</f>
        <v>5.18</v>
      </c>
      <c r="Z92" s="60">
        <v>11.3</v>
      </c>
      <c r="AA92" s="256">
        <f t="shared" si="159"/>
        <v>2.1814671814671818</v>
      </c>
      <c r="AB92" s="65"/>
      <c r="AC92" s="65"/>
      <c r="AD92" s="65"/>
      <c r="AE92" s="57">
        <f t="shared" si="160"/>
        <v>160.61071211837589</v>
      </c>
      <c r="AF92" s="65"/>
      <c r="AG92" s="66">
        <f t="shared" si="161"/>
        <v>0.51450148630192016</v>
      </c>
      <c r="AH92" s="67">
        <f t="shared" si="162"/>
        <v>0.38523338957178438</v>
      </c>
      <c r="AI92" s="67">
        <f t="shared" si="163"/>
        <v>0.40322969390214508</v>
      </c>
      <c r="AJ92" s="65"/>
      <c r="AK92" s="177">
        <f t="shared" ref="AK92:BF92" si="178">B92</f>
        <v>2010</v>
      </c>
      <c r="AL92" s="175">
        <f t="shared" si="178"/>
        <v>110</v>
      </c>
      <c r="AM92" s="175" t="str">
        <f t="shared" si="178"/>
        <v>10</v>
      </c>
      <c r="AN92" s="68">
        <f t="shared" si="178"/>
        <v>88200</v>
      </c>
      <c r="AO92" s="68">
        <f t="shared" si="178"/>
        <v>81400</v>
      </c>
      <c r="AP92" s="69">
        <f t="shared" si="178"/>
        <v>152.80000000000001</v>
      </c>
      <c r="AQ92" s="68">
        <f t="shared" si="178"/>
        <v>12447</v>
      </c>
      <c r="AR92" s="68">
        <f t="shared" si="178"/>
        <v>1708</v>
      </c>
      <c r="AS92" s="61">
        <f t="shared" si="178"/>
        <v>28</v>
      </c>
      <c r="AT92" s="68">
        <f t="shared" si="178"/>
        <v>14183</v>
      </c>
      <c r="AU92" s="61">
        <f t="shared" si="178"/>
        <v>22</v>
      </c>
      <c r="AV92" s="68">
        <f t="shared" si="178"/>
        <v>6404</v>
      </c>
      <c r="AW92" s="68">
        <f t="shared" si="178"/>
        <v>5019</v>
      </c>
      <c r="AX92" s="68">
        <f t="shared" si="178"/>
        <v>4795</v>
      </c>
      <c r="AY92" s="68">
        <f t="shared" si="178"/>
        <v>11221</v>
      </c>
      <c r="AZ92" s="68">
        <f t="shared" si="178"/>
        <v>1834</v>
      </c>
      <c r="BA92" s="68">
        <f t="shared" si="178"/>
        <v>13055</v>
      </c>
      <c r="BB92" s="68">
        <f t="shared" si="178"/>
        <v>1128</v>
      </c>
      <c r="BC92" s="68">
        <f t="shared" si="178"/>
        <v>1128</v>
      </c>
      <c r="BD92" s="61">
        <f t="shared" si="178"/>
        <v>0</v>
      </c>
      <c r="BE92" s="61">
        <f t="shared" si="178"/>
        <v>0</v>
      </c>
      <c r="BF92" s="61">
        <f t="shared" si="178"/>
        <v>48</v>
      </c>
      <c r="BG92" s="61">
        <f t="shared" si="156"/>
        <v>8.6403676752202216E-2</v>
      </c>
      <c r="BH92" s="61">
        <f t="shared" si="156"/>
        <v>5.18</v>
      </c>
      <c r="BI92" s="61">
        <f t="shared" si="166"/>
        <v>11.3</v>
      </c>
      <c r="BJ92" s="61">
        <f t="shared" si="166"/>
        <v>2.1814671814671818</v>
      </c>
      <c r="BK92" s="61">
        <f t="shared" ref="BK92:BL96" si="179">AB92</f>
        <v>0</v>
      </c>
      <c r="BL92" s="61">
        <f t="shared" si="179"/>
        <v>0</v>
      </c>
      <c r="BM92" s="61">
        <f t="shared" si="168"/>
        <v>0</v>
      </c>
      <c r="BN92" s="61">
        <f t="shared" si="169"/>
        <v>160.61071211837589</v>
      </c>
      <c r="BO92" s="61">
        <f t="shared" ref="BO92:BQ96" si="180">AF92</f>
        <v>0</v>
      </c>
      <c r="BP92" s="61">
        <f t="shared" si="180"/>
        <v>0.51450148630192016</v>
      </c>
      <c r="BQ92" s="61">
        <f t="shared" si="180"/>
        <v>0.38523338957178438</v>
      </c>
      <c r="BU92" s="180">
        <f t="shared" si="170"/>
        <v>2010</v>
      </c>
      <c r="BV92" s="180">
        <f t="shared" si="170"/>
        <v>110</v>
      </c>
      <c r="BW92" s="180" t="str">
        <f t="shared" si="170"/>
        <v>10</v>
      </c>
      <c r="BX92" s="62">
        <f t="shared" si="170"/>
        <v>88200</v>
      </c>
      <c r="BY92" s="62">
        <f t="shared" si="170"/>
        <v>81400</v>
      </c>
      <c r="BZ92" s="51">
        <f t="shared" si="171"/>
        <v>152.80000000000001</v>
      </c>
      <c r="CA92" s="62">
        <f t="shared" si="172"/>
        <v>12437.92</v>
      </c>
      <c r="CB92" s="62">
        <f t="shared" si="173"/>
        <v>1708</v>
      </c>
      <c r="CC92" s="62">
        <f t="shared" si="173"/>
        <v>28</v>
      </c>
      <c r="CD92" s="62">
        <f t="shared" si="174"/>
        <v>14173.92</v>
      </c>
      <c r="CE92" s="62">
        <f t="shared" ref="CE92:CK92" si="181">L92</f>
        <v>22</v>
      </c>
      <c r="CF92" s="62">
        <f t="shared" si="181"/>
        <v>6404</v>
      </c>
      <c r="CG92" s="62">
        <f t="shared" si="181"/>
        <v>5019</v>
      </c>
      <c r="CH92" s="62">
        <f t="shared" si="181"/>
        <v>4795</v>
      </c>
      <c r="CI92" s="62">
        <f t="shared" si="181"/>
        <v>11221</v>
      </c>
      <c r="CJ92" s="62">
        <f t="shared" si="181"/>
        <v>1834</v>
      </c>
      <c r="CK92" s="62">
        <f t="shared" si="181"/>
        <v>13055</v>
      </c>
      <c r="CL92" s="62">
        <f>CD92-CK92</f>
        <v>1118.92</v>
      </c>
      <c r="CM92" s="62">
        <f t="shared" ref="CM92:CW92" si="182">T92</f>
        <v>1128</v>
      </c>
      <c r="CN92" s="62">
        <f t="shared" si="182"/>
        <v>0</v>
      </c>
      <c r="CO92" s="62">
        <f t="shared" si="182"/>
        <v>0</v>
      </c>
      <c r="CP92" s="62">
        <f t="shared" si="182"/>
        <v>48</v>
      </c>
      <c r="CQ92" s="62">
        <f t="shared" si="182"/>
        <v>8.6403676752202216E-2</v>
      </c>
      <c r="CR92" s="62">
        <f t="shared" si="182"/>
        <v>5.18</v>
      </c>
      <c r="CS92" s="62">
        <f t="shared" si="182"/>
        <v>11.3</v>
      </c>
      <c r="CT92" s="62">
        <f t="shared" si="182"/>
        <v>2.1814671814671818</v>
      </c>
      <c r="CU92" s="62">
        <f t="shared" si="182"/>
        <v>0</v>
      </c>
      <c r="CV92" s="62">
        <f t="shared" si="182"/>
        <v>0</v>
      </c>
      <c r="CW92" s="62">
        <f t="shared" si="182"/>
        <v>0</v>
      </c>
      <c r="CX92" s="62">
        <f t="shared" si="177"/>
        <v>160.61071211837589</v>
      </c>
      <c r="CY92" s="62">
        <f t="shared" ref="CY92:DA96" si="183">AF92</f>
        <v>0</v>
      </c>
      <c r="CZ92" s="62">
        <f t="shared" si="183"/>
        <v>0.51450148630192016</v>
      </c>
      <c r="DA92" s="62">
        <f t="shared" si="183"/>
        <v>0.38523338957178438</v>
      </c>
    </row>
    <row r="93" spans="2:115" x14ac:dyDescent="0.2">
      <c r="B93" s="10">
        <v>2011</v>
      </c>
      <c r="C93" s="10">
        <f t="shared" si="148"/>
        <v>111</v>
      </c>
      <c r="D93" s="151" t="s">
        <v>267</v>
      </c>
      <c r="E93" s="56">
        <f>'Annual Raw Data'!$AO$8*1000</f>
        <v>91900</v>
      </c>
      <c r="F93" s="56">
        <f>'Annual Raw Data'!$AO$9*1000</f>
        <v>83970</v>
      </c>
      <c r="G93" s="57">
        <f>'Annual Raw Data'!$AO$10</f>
        <v>147.16999999999999</v>
      </c>
      <c r="H93" s="56">
        <f>'Annual Raw Data'!$AO$12</f>
        <v>12360</v>
      </c>
      <c r="I93" s="56">
        <f>'Annual Raw Data'!$AO$13</f>
        <v>1128</v>
      </c>
      <c r="J93" s="58">
        <f>'Annual Raw Data'!$AO$14</f>
        <v>29</v>
      </c>
      <c r="K93" s="56">
        <f>'Annual Raw Data'!$AO$15</f>
        <v>13517</v>
      </c>
      <c r="L93" s="58">
        <f>'Annual Raw Data'!$AO$19</f>
        <v>22</v>
      </c>
      <c r="M93" s="56">
        <f>'Annual Raw Data'!$AO$21</f>
        <v>6406</v>
      </c>
      <c r="N93" s="56">
        <f>'Annual Raw Data'!$AO$22</f>
        <v>5000</v>
      </c>
      <c r="O93" s="56">
        <f>'Annual Raw Data'!$AO$25</f>
        <v>4557</v>
      </c>
      <c r="P93" s="56">
        <f>'Annual Raw Data'!$AO$26</f>
        <v>10985</v>
      </c>
      <c r="Q93" s="56">
        <f>'Annual Raw Data'!$AO$29</f>
        <v>1543</v>
      </c>
      <c r="R93" s="56">
        <f>'Annual Raw Data'!$AO$31</f>
        <v>12528</v>
      </c>
      <c r="S93" s="56">
        <f>'Annual Raw Data'!$AO$34</f>
        <v>989</v>
      </c>
      <c r="T93" s="56">
        <f>'Annual Raw Data'!$AO$36</f>
        <v>989</v>
      </c>
      <c r="U93" s="63">
        <f>'Annual Raw Data'!$AO$37</f>
        <v>0</v>
      </c>
      <c r="V93" s="63">
        <f>'Annual Raw Data'!$AO$38</f>
        <v>0</v>
      </c>
      <c r="W93" s="58">
        <f>'Annual Raw Data'!$AO$39</f>
        <v>41</v>
      </c>
      <c r="X93" s="59">
        <f>'Annual Raw Data'!$AO$41</f>
        <v>7.8943167305236275E-2</v>
      </c>
      <c r="Y93" s="60">
        <f>'Annual Raw Data'!$AO$43</f>
        <v>6.22</v>
      </c>
      <c r="Z93" s="60">
        <v>12.5</v>
      </c>
      <c r="AA93" s="256">
        <f t="shared" si="159"/>
        <v>2.009646302250804</v>
      </c>
      <c r="AB93" s="65"/>
      <c r="AC93" s="65"/>
      <c r="AD93" s="65"/>
      <c r="AE93" s="57">
        <f t="shared" si="160"/>
        <v>163.06234271356971</v>
      </c>
      <c r="AF93" s="65"/>
      <c r="AG93" s="66">
        <f t="shared" si="161"/>
        <v>0.51828478964401292</v>
      </c>
      <c r="AH93" s="67">
        <f t="shared" si="162"/>
        <v>0.36868932038834951</v>
      </c>
      <c r="AI93" s="67">
        <f t="shared" si="163"/>
        <v>0.4045307443365696</v>
      </c>
      <c r="AJ93" s="65"/>
      <c r="AK93" s="177">
        <f t="shared" ref="AK93:AT98" si="184">B93</f>
        <v>2011</v>
      </c>
      <c r="AL93" s="175">
        <f t="shared" si="184"/>
        <v>111</v>
      </c>
      <c r="AM93" s="175" t="str">
        <f t="shared" si="184"/>
        <v>11</v>
      </c>
      <c r="AN93" s="68">
        <f t="shared" si="184"/>
        <v>91900</v>
      </c>
      <c r="AO93" s="68">
        <f t="shared" si="184"/>
        <v>83970</v>
      </c>
      <c r="AP93" s="69">
        <f t="shared" si="184"/>
        <v>147.16999999999999</v>
      </c>
      <c r="AQ93" s="68">
        <f t="shared" si="184"/>
        <v>12360</v>
      </c>
      <c r="AR93" s="68">
        <f t="shared" si="184"/>
        <v>1128</v>
      </c>
      <c r="AS93" s="61">
        <f t="shared" si="184"/>
        <v>29</v>
      </c>
      <c r="AT93" s="68">
        <f t="shared" si="184"/>
        <v>13517</v>
      </c>
      <c r="AU93" s="61">
        <f t="shared" ref="AU93:BD95" si="185">L93</f>
        <v>22</v>
      </c>
      <c r="AV93" s="68">
        <f t="shared" si="185"/>
        <v>6406</v>
      </c>
      <c r="AW93" s="68">
        <f t="shared" si="185"/>
        <v>5000</v>
      </c>
      <c r="AX93" s="68">
        <f t="shared" si="185"/>
        <v>4557</v>
      </c>
      <c r="AY93" s="68">
        <f t="shared" si="185"/>
        <v>10985</v>
      </c>
      <c r="AZ93" s="68">
        <f t="shared" si="185"/>
        <v>1543</v>
      </c>
      <c r="BA93" s="68">
        <f t="shared" si="185"/>
        <v>12528</v>
      </c>
      <c r="BB93" s="68">
        <f t="shared" si="185"/>
        <v>989</v>
      </c>
      <c r="BC93" s="68">
        <f t="shared" si="185"/>
        <v>989</v>
      </c>
      <c r="BD93" s="61">
        <f t="shared" si="185"/>
        <v>0</v>
      </c>
      <c r="BE93" s="61">
        <f t="shared" ref="BE93:BH96" si="186">V93</f>
        <v>0</v>
      </c>
      <c r="BF93" s="61">
        <f t="shared" si="186"/>
        <v>41</v>
      </c>
      <c r="BG93" s="61">
        <f t="shared" si="186"/>
        <v>7.8943167305236275E-2</v>
      </c>
      <c r="BH93" s="61">
        <f t="shared" si="186"/>
        <v>6.22</v>
      </c>
      <c r="BI93" s="61">
        <f t="shared" si="166"/>
        <v>12.5</v>
      </c>
      <c r="BJ93" s="61">
        <f t="shared" si="166"/>
        <v>2.009646302250804</v>
      </c>
      <c r="BK93" s="61">
        <f t="shared" si="179"/>
        <v>0</v>
      </c>
      <c r="BL93" s="61">
        <f t="shared" si="179"/>
        <v>0</v>
      </c>
      <c r="BM93" s="61">
        <f t="shared" si="168"/>
        <v>0</v>
      </c>
      <c r="BN93" s="61">
        <f t="shared" si="169"/>
        <v>163.06234271356971</v>
      </c>
      <c r="BO93" s="61">
        <f t="shared" si="180"/>
        <v>0</v>
      </c>
      <c r="BP93" s="61">
        <f t="shared" si="180"/>
        <v>0.51828478964401292</v>
      </c>
      <c r="BQ93" s="61">
        <f t="shared" si="180"/>
        <v>0.36868932038834951</v>
      </c>
      <c r="BU93" s="180">
        <f t="shared" ref="BU93:BY96" si="187">B93</f>
        <v>2011</v>
      </c>
      <c r="BV93" s="180">
        <f t="shared" si="187"/>
        <v>111</v>
      </c>
      <c r="BW93" s="180" t="str">
        <f t="shared" si="187"/>
        <v>11</v>
      </c>
      <c r="BX93" s="62">
        <f t="shared" si="187"/>
        <v>91900</v>
      </c>
      <c r="BY93" s="62">
        <f t="shared" si="187"/>
        <v>83970</v>
      </c>
      <c r="BZ93" s="51">
        <f t="shared" si="171"/>
        <v>147.16999999999999</v>
      </c>
      <c r="CA93" s="62">
        <f t="shared" si="172"/>
        <v>12357.864899999999</v>
      </c>
      <c r="CB93" s="62">
        <f t="shared" si="173"/>
        <v>1128</v>
      </c>
      <c r="CC93" s="62">
        <f t="shared" si="173"/>
        <v>29</v>
      </c>
      <c r="CD93" s="62">
        <f t="shared" si="174"/>
        <v>13514.864899999999</v>
      </c>
      <c r="CE93" s="62">
        <f t="shared" ref="CE93:CK96" si="188">L93</f>
        <v>22</v>
      </c>
      <c r="CF93" s="62">
        <f t="shared" si="188"/>
        <v>6406</v>
      </c>
      <c r="CG93" s="62">
        <f t="shared" si="188"/>
        <v>5000</v>
      </c>
      <c r="CH93" s="62">
        <f t="shared" si="188"/>
        <v>4557</v>
      </c>
      <c r="CI93" s="62">
        <f t="shared" si="188"/>
        <v>10985</v>
      </c>
      <c r="CJ93" s="62">
        <f t="shared" si="188"/>
        <v>1543</v>
      </c>
      <c r="CK93" s="62">
        <f t="shared" si="188"/>
        <v>12528</v>
      </c>
      <c r="CL93" s="62">
        <f>CD93-CK93</f>
        <v>986.86489999999867</v>
      </c>
      <c r="CM93" s="62">
        <f t="shared" ref="CM93:CW95" si="189">T93</f>
        <v>989</v>
      </c>
      <c r="CN93" s="62">
        <f t="shared" si="189"/>
        <v>0</v>
      </c>
      <c r="CO93" s="62">
        <f t="shared" si="189"/>
        <v>0</v>
      </c>
      <c r="CP93" s="62">
        <f t="shared" si="189"/>
        <v>41</v>
      </c>
      <c r="CQ93" s="62">
        <f t="shared" si="189"/>
        <v>7.8943167305236275E-2</v>
      </c>
      <c r="CR93" s="62">
        <f t="shared" si="189"/>
        <v>6.22</v>
      </c>
      <c r="CS93" s="62">
        <f t="shared" si="189"/>
        <v>12.5</v>
      </c>
      <c r="CT93" s="62">
        <f t="shared" si="189"/>
        <v>2.009646302250804</v>
      </c>
      <c r="CU93" s="62">
        <f t="shared" si="189"/>
        <v>0</v>
      </c>
      <c r="CV93" s="62">
        <f t="shared" si="189"/>
        <v>0</v>
      </c>
      <c r="CW93" s="62">
        <f t="shared" si="189"/>
        <v>0</v>
      </c>
      <c r="CX93" s="62">
        <f t="shared" si="177"/>
        <v>163.06234271356971</v>
      </c>
      <c r="CY93" s="62">
        <f t="shared" si="183"/>
        <v>0</v>
      </c>
      <c r="CZ93" s="62">
        <f t="shared" si="183"/>
        <v>0.51828478964401292</v>
      </c>
      <c r="DA93" s="62">
        <f t="shared" si="183"/>
        <v>0.36868932038834951</v>
      </c>
    </row>
    <row r="94" spans="2:115" x14ac:dyDescent="0.2">
      <c r="B94" s="10">
        <v>2012</v>
      </c>
      <c r="C94" s="10">
        <f t="shared" si="148"/>
        <v>112</v>
      </c>
      <c r="D94" s="151" t="s">
        <v>269</v>
      </c>
      <c r="E94" s="56">
        <f>'Annual Raw Data'!$AP$8*1000</f>
        <v>97300</v>
      </c>
      <c r="F94" s="56">
        <f>'Annual Raw Data'!$AP$9*1000</f>
        <v>87360</v>
      </c>
      <c r="G94" s="57">
        <f>'Annual Raw Data'!$AP$10</f>
        <v>123.11</v>
      </c>
      <c r="H94" s="56">
        <f>'Annual Raw Data'!$AP$12</f>
        <v>10754.8896</v>
      </c>
      <c r="I94" s="56">
        <f>'Annual Raw Data'!$AP$13</f>
        <v>989</v>
      </c>
      <c r="J94" s="58">
        <f>'Annual Raw Data'!$AP$14</f>
        <v>160</v>
      </c>
      <c r="K94" s="56">
        <f>'Annual Raw Data'!$AP$15</f>
        <v>11903.8896</v>
      </c>
      <c r="L94" s="58">
        <f>'Annual Raw Data'!$AP$19</f>
        <v>22</v>
      </c>
      <c r="M94" s="56">
        <f>'Annual Raw Data'!$AP$21</f>
        <v>6016</v>
      </c>
      <c r="N94" s="56">
        <f>'Annual Raw Data'!$AP$22</f>
        <v>4641</v>
      </c>
      <c r="O94" s="56">
        <f>'Annual Raw Data'!$AP$25</f>
        <v>4315</v>
      </c>
      <c r="P94" s="56">
        <f>'Annual Raw Data'!$AP$26</f>
        <v>10353</v>
      </c>
      <c r="Q94" s="56">
        <f>'Annual Raw Data'!$AP$29</f>
        <v>730</v>
      </c>
      <c r="R94" s="56">
        <f>'Annual Raw Data'!$AP$31</f>
        <v>11083</v>
      </c>
      <c r="S94" s="56">
        <f>'Annual Raw Data'!$AP$34</f>
        <v>820.88960000000043</v>
      </c>
      <c r="T94" s="56">
        <f>'Annual Raw Data'!$AP$36</f>
        <v>820.88960000000043</v>
      </c>
      <c r="U94" s="63">
        <f>'Annual Raw Data'!$AP$37</f>
        <v>0</v>
      </c>
      <c r="V94" s="63">
        <f>'Annual Raw Data'!$AP$38</f>
        <v>0</v>
      </c>
      <c r="W94" s="58">
        <f>'Annual Raw Data'!$AP$39</f>
        <v>32</v>
      </c>
      <c r="X94" s="59">
        <f>'Annual Raw Data'!$AP$41</f>
        <v>7.4067454660290577E-2</v>
      </c>
      <c r="Y94" s="60">
        <f>'Annual Raw Data'!$AP$43</f>
        <v>6.89</v>
      </c>
      <c r="Z94" s="60">
        <v>14.4</v>
      </c>
      <c r="AA94" s="256">
        <f t="shared" si="159"/>
        <v>2.0899854862119014</v>
      </c>
      <c r="AB94" s="65"/>
      <c r="AC94" s="65"/>
      <c r="AD94" s="65"/>
      <c r="AE94" s="57">
        <f t="shared" si="160"/>
        <v>165.51397330876352</v>
      </c>
      <c r="AF94" s="65"/>
      <c r="AG94" s="66">
        <f t="shared" si="161"/>
        <v>0.55937347790162339</v>
      </c>
      <c r="AH94" s="67">
        <f t="shared" si="162"/>
        <v>0.40121285856806932</v>
      </c>
      <c r="AI94" s="67">
        <f t="shared" si="163"/>
        <v>0.43152465274957352</v>
      </c>
      <c r="AJ94" s="65"/>
      <c r="AK94" s="177">
        <f t="shared" si="184"/>
        <v>2012</v>
      </c>
      <c r="AL94" s="175">
        <f t="shared" si="184"/>
        <v>112</v>
      </c>
      <c r="AM94" s="175" t="str">
        <f t="shared" si="184"/>
        <v>12</v>
      </c>
      <c r="AN94" s="68">
        <f t="shared" si="184"/>
        <v>97300</v>
      </c>
      <c r="AO94" s="68">
        <f t="shared" si="184"/>
        <v>87360</v>
      </c>
      <c r="AP94" s="69">
        <f t="shared" si="184"/>
        <v>123.11</v>
      </c>
      <c r="AQ94" s="68">
        <f t="shared" si="184"/>
        <v>10754.8896</v>
      </c>
      <c r="AR94" s="68">
        <f t="shared" si="184"/>
        <v>989</v>
      </c>
      <c r="AS94" s="61">
        <f t="shared" si="184"/>
        <v>160</v>
      </c>
      <c r="AT94" s="68">
        <f t="shared" si="184"/>
        <v>11903.8896</v>
      </c>
      <c r="AU94" s="61">
        <f t="shared" si="185"/>
        <v>22</v>
      </c>
      <c r="AV94" s="68">
        <f t="shared" si="185"/>
        <v>6016</v>
      </c>
      <c r="AW94" s="68">
        <f t="shared" si="185"/>
        <v>4641</v>
      </c>
      <c r="AX94" s="68">
        <f t="shared" si="185"/>
        <v>4315</v>
      </c>
      <c r="AY94" s="68">
        <f t="shared" si="185"/>
        <v>10353</v>
      </c>
      <c r="AZ94" s="68">
        <f t="shared" si="185"/>
        <v>730</v>
      </c>
      <c r="BA94" s="68">
        <f t="shared" si="185"/>
        <v>11083</v>
      </c>
      <c r="BB94" s="68">
        <f t="shared" si="185"/>
        <v>820.88960000000043</v>
      </c>
      <c r="BC94" s="68">
        <f t="shared" si="185"/>
        <v>820.88960000000043</v>
      </c>
      <c r="BD94" s="61">
        <f t="shared" si="185"/>
        <v>0</v>
      </c>
      <c r="BE94" s="61">
        <f t="shared" si="186"/>
        <v>0</v>
      </c>
      <c r="BF94" s="61">
        <f t="shared" si="186"/>
        <v>32</v>
      </c>
      <c r="BG94" s="61">
        <f t="shared" si="186"/>
        <v>7.4067454660290577E-2</v>
      </c>
      <c r="BH94" s="61">
        <f t="shared" si="186"/>
        <v>6.89</v>
      </c>
      <c r="BI94" s="61">
        <f t="shared" si="166"/>
        <v>14.4</v>
      </c>
      <c r="BJ94" s="61">
        <f t="shared" si="166"/>
        <v>2.0899854862119014</v>
      </c>
      <c r="BK94" s="61">
        <f t="shared" si="179"/>
        <v>0</v>
      </c>
      <c r="BL94" s="61">
        <f t="shared" si="179"/>
        <v>0</v>
      </c>
      <c r="BM94" s="61">
        <f t="shared" si="168"/>
        <v>0</v>
      </c>
      <c r="BN94" s="61">
        <f t="shared" si="169"/>
        <v>165.51397330876352</v>
      </c>
      <c r="BO94" s="61">
        <f t="shared" si="180"/>
        <v>0</v>
      </c>
      <c r="BP94" s="61">
        <f t="shared" si="180"/>
        <v>0.55937347790162339</v>
      </c>
      <c r="BQ94" s="61">
        <f t="shared" si="180"/>
        <v>0.40121285856806932</v>
      </c>
      <c r="BU94" s="180">
        <f t="shared" si="187"/>
        <v>2012</v>
      </c>
      <c r="BV94" s="180">
        <f t="shared" si="187"/>
        <v>112</v>
      </c>
      <c r="BW94" s="180" t="str">
        <f t="shared" si="187"/>
        <v>12</v>
      </c>
      <c r="BX94" s="62">
        <f t="shared" si="187"/>
        <v>97300</v>
      </c>
      <c r="BY94" s="62">
        <f t="shared" si="187"/>
        <v>87360</v>
      </c>
      <c r="BZ94" s="51">
        <f t="shared" si="171"/>
        <v>123.11</v>
      </c>
      <c r="CA94" s="62">
        <f t="shared" si="172"/>
        <v>10754.8896</v>
      </c>
      <c r="CB94" s="62">
        <f t="shared" si="173"/>
        <v>989</v>
      </c>
      <c r="CC94" s="62">
        <f t="shared" si="173"/>
        <v>160</v>
      </c>
      <c r="CD94" s="62">
        <f t="shared" si="174"/>
        <v>11903.8896</v>
      </c>
      <c r="CE94" s="62">
        <f t="shared" si="188"/>
        <v>22</v>
      </c>
      <c r="CF94" s="62">
        <f t="shared" si="188"/>
        <v>6016</v>
      </c>
      <c r="CG94" s="62">
        <f t="shared" si="188"/>
        <v>4641</v>
      </c>
      <c r="CH94" s="62">
        <f t="shared" si="188"/>
        <v>4315</v>
      </c>
      <c r="CI94" s="62">
        <f t="shared" si="188"/>
        <v>10353</v>
      </c>
      <c r="CJ94" s="62">
        <f t="shared" si="188"/>
        <v>730</v>
      </c>
      <c r="CK94" s="62">
        <f t="shared" si="188"/>
        <v>11083</v>
      </c>
      <c r="CL94" s="62">
        <f>CD94-CK94</f>
        <v>820.88960000000043</v>
      </c>
      <c r="CM94" s="62">
        <f t="shared" si="189"/>
        <v>820.88960000000043</v>
      </c>
      <c r="CN94" s="62">
        <f t="shared" si="189"/>
        <v>0</v>
      </c>
      <c r="CO94" s="62">
        <f t="shared" si="189"/>
        <v>0</v>
      </c>
      <c r="CP94" s="62">
        <f t="shared" si="189"/>
        <v>32</v>
      </c>
      <c r="CQ94" s="62">
        <f t="shared" si="189"/>
        <v>7.4067454660290577E-2</v>
      </c>
      <c r="CR94" s="62">
        <f t="shared" si="189"/>
        <v>6.89</v>
      </c>
      <c r="CS94" s="62">
        <f t="shared" si="189"/>
        <v>14.4</v>
      </c>
      <c r="CT94" s="62">
        <f t="shared" si="189"/>
        <v>2.0899854862119014</v>
      </c>
      <c r="CU94" s="62">
        <f t="shared" si="189"/>
        <v>0</v>
      </c>
      <c r="CV94" s="62">
        <f t="shared" si="189"/>
        <v>0</v>
      </c>
      <c r="CW94" s="62">
        <f t="shared" si="189"/>
        <v>0</v>
      </c>
      <c r="CX94" s="62">
        <f t="shared" si="177"/>
        <v>165.51397330876352</v>
      </c>
      <c r="CY94" s="62">
        <f t="shared" si="183"/>
        <v>0</v>
      </c>
      <c r="CZ94" s="62">
        <f t="shared" si="183"/>
        <v>0.55937347790162339</v>
      </c>
      <c r="DA94" s="62">
        <f t="shared" si="183"/>
        <v>0.40121285856806932</v>
      </c>
      <c r="DB94" s="65"/>
      <c r="DC94" s="65"/>
      <c r="DD94" s="65"/>
      <c r="DE94" s="65"/>
      <c r="DF94" s="65"/>
      <c r="DG94" s="65"/>
      <c r="DH94" s="65"/>
      <c r="DI94" s="65"/>
      <c r="DJ94" s="65"/>
      <c r="DK94" s="65"/>
    </row>
    <row r="95" spans="2:115" x14ac:dyDescent="0.2">
      <c r="B95" s="10">
        <v>2013</v>
      </c>
      <c r="C95" s="10">
        <f t="shared" ref="C95:C103" si="190">C94+1</f>
        <v>113</v>
      </c>
      <c r="D95" s="226">
        <v>13</v>
      </c>
      <c r="E95" s="56">
        <f>'Annual Raw Data'!$AQ$8*1000</f>
        <v>95400</v>
      </c>
      <c r="F95" s="56">
        <f>'Annual Raw Data'!$AQ$9*1000</f>
        <v>87470</v>
      </c>
      <c r="G95" s="57">
        <f>'Annual Raw Data'!$AQ$10</f>
        <v>158.1</v>
      </c>
      <c r="H95" s="56">
        <f>'Annual Raw Data'!$AQ$12</f>
        <v>13829.007</v>
      </c>
      <c r="I95" s="56">
        <f>'Annual Raw Data'!$AQ$13</f>
        <v>820.88960000000043</v>
      </c>
      <c r="J95" s="58">
        <f>'Annual Raw Data'!$AQ$14</f>
        <v>36</v>
      </c>
      <c r="K95" s="56">
        <f>'Annual Raw Data'!$AQ$15</f>
        <v>14685.8966</v>
      </c>
      <c r="L95" s="58">
        <f>'Annual Raw Data'!$AQ$19</f>
        <v>22</v>
      </c>
      <c r="M95" s="56">
        <f>'Annual Raw Data'!$AQ$21</f>
        <v>6471</v>
      </c>
      <c r="N95" s="56">
        <f>'Annual Raw Data'!$AQ$22</f>
        <v>5124</v>
      </c>
      <c r="O95" s="56">
        <f>'Annual Raw Data'!$AQ$25</f>
        <v>5041</v>
      </c>
      <c r="P95" s="56">
        <f>'Annual Raw Data'!$AQ$26</f>
        <v>11534</v>
      </c>
      <c r="Q95" s="56">
        <f>'Annual Raw Data'!$AQ$29</f>
        <v>1920</v>
      </c>
      <c r="R95" s="56">
        <f>'Annual Raw Data'!$AQ$31</f>
        <v>13454</v>
      </c>
      <c r="S95" s="56">
        <f>'Annual Raw Data'!$AQ$34</f>
        <v>1231.8966</v>
      </c>
      <c r="T95" s="56">
        <f>'Annual Raw Data'!$AQ$36</f>
        <v>1231.8966</v>
      </c>
      <c r="U95" s="63">
        <f>'Annual Raw Data'!$AQ$37</f>
        <v>0</v>
      </c>
      <c r="V95" s="63">
        <f>'Annual Raw Data'!$AQ$38</f>
        <v>0</v>
      </c>
      <c r="W95" s="58">
        <f>'Annual Raw Data'!$AQ$39</f>
        <v>76</v>
      </c>
      <c r="X95" s="59">
        <f>'Annual Raw Data'!$AQ$41</f>
        <v>9.1563594470046084E-2</v>
      </c>
      <c r="Y95" s="60">
        <f>'Annual Raw Data'!$AQ$43</f>
        <v>4.46</v>
      </c>
      <c r="Z95" s="60">
        <v>13</v>
      </c>
      <c r="AA95" s="256">
        <f t="shared" si="159"/>
        <v>2.9147982062780269</v>
      </c>
      <c r="AB95" s="65"/>
      <c r="AC95" s="65"/>
      <c r="AD95" s="65"/>
      <c r="AE95" s="57">
        <f t="shared" si="160"/>
        <v>167.96560390395734</v>
      </c>
      <c r="AF95" s="65"/>
      <c r="AG95" s="66">
        <f t="shared" si="161"/>
        <v>0.46792947606433349</v>
      </c>
      <c r="AH95" s="67">
        <f t="shared" si="162"/>
        <v>0.3645236422253601</v>
      </c>
      <c r="AI95" s="67">
        <f t="shared" si="163"/>
        <v>0.37052551929433547</v>
      </c>
      <c r="AJ95" s="65"/>
      <c r="AK95" s="177">
        <f t="shared" si="184"/>
        <v>2013</v>
      </c>
      <c r="AL95" s="175">
        <f t="shared" si="184"/>
        <v>113</v>
      </c>
      <c r="AM95" s="175">
        <f t="shared" si="184"/>
        <v>13</v>
      </c>
      <c r="AN95" s="68">
        <f t="shared" si="184"/>
        <v>95400</v>
      </c>
      <c r="AO95" s="68">
        <f t="shared" si="184"/>
        <v>87470</v>
      </c>
      <c r="AP95" s="69">
        <f t="shared" si="184"/>
        <v>158.1</v>
      </c>
      <c r="AQ95" s="68">
        <f t="shared" si="184"/>
        <v>13829.007</v>
      </c>
      <c r="AR95" s="68">
        <f t="shared" si="184"/>
        <v>820.88960000000043</v>
      </c>
      <c r="AS95" s="61">
        <f t="shared" si="184"/>
        <v>36</v>
      </c>
      <c r="AT95" s="68">
        <f t="shared" si="184"/>
        <v>14685.8966</v>
      </c>
      <c r="AU95" s="61">
        <f t="shared" si="185"/>
        <v>22</v>
      </c>
      <c r="AV95" s="68">
        <f t="shared" si="185"/>
        <v>6471</v>
      </c>
      <c r="AW95" s="68">
        <f t="shared" si="185"/>
        <v>5124</v>
      </c>
      <c r="AX95" s="68">
        <f t="shared" si="185"/>
        <v>5041</v>
      </c>
      <c r="AY95" s="68">
        <f t="shared" si="185"/>
        <v>11534</v>
      </c>
      <c r="AZ95" s="68">
        <f t="shared" si="185"/>
        <v>1920</v>
      </c>
      <c r="BA95" s="68">
        <f t="shared" si="185"/>
        <v>13454</v>
      </c>
      <c r="BB95" s="68">
        <f t="shared" si="185"/>
        <v>1231.8966</v>
      </c>
      <c r="BC95" s="68">
        <f t="shared" si="185"/>
        <v>1231.8966</v>
      </c>
      <c r="BD95" s="61">
        <f t="shared" si="185"/>
        <v>0</v>
      </c>
      <c r="BE95" s="61">
        <f t="shared" si="186"/>
        <v>0</v>
      </c>
      <c r="BF95" s="61">
        <f t="shared" si="186"/>
        <v>76</v>
      </c>
      <c r="BG95" s="61">
        <f t="shared" si="186"/>
        <v>9.1563594470046084E-2</v>
      </c>
      <c r="BH95" s="61">
        <f t="shared" si="186"/>
        <v>4.46</v>
      </c>
      <c r="BI95" s="61">
        <f t="shared" si="166"/>
        <v>13</v>
      </c>
      <c r="BJ95" s="61">
        <f t="shared" si="166"/>
        <v>2.9147982062780269</v>
      </c>
      <c r="BK95" s="61">
        <f t="shared" si="179"/>
        <v>0</v>
      </c>
      <c r="BL95" s="61">
        <f t="shared" si="179"/>
        <v>0</v>
      </c>
      <c r="BM95" s="61">
        <f t="shared" si="168"/>
        <v>0</v>
      </c>
      <c r="BN95" s="61">
        <f t="shared" si="169"/>
        <v>167.96560390395734</v>
      </c>
      <c r="BO95" s="61">
        <f t="shared" si="180"/>
        <v>0</v>
      </c>
      <c r="BP95" s="61">
        <f t="shared" si="180"/>
        <v>0.46792947606433349</v>
      </c>
      <c r="BQ95" s="61">
        <f t="shared" si="180"/>
        <v>0.3645236422253601</v>
      </c>
      <c r="BU95" s="180">
        <f t="shared" si="187"/>
        <v>2013</v>
      </c>
      <c r="BV95" s="180">
        <f t="shared" si="187"/>
        <v>113</v>
      </c>
      <c r="BW95" s="180">
        <f t="shared" si="187"/>
        <v>13</v>
      </c>
      <c r="BX95" s="62">
        <f t="shared" si="187"/>
        <v>95400</v>
      </c>
      <c r="BY95" s="62">
        <f t="shared" si="187"/>
        <v>87470</v>
      </c>
      <c r="BZ95" s="51">
        <f t="shared" si="171"/>
        <v>158.1</v>
      </c>
      <c r="CA95" s="62">
        <f t="shared" si="172"/>
        <v>13829.007</v>
      </c>
      <c r="CB95" s="62">
        <f t="shared" si="173"/>
        <v>820.88960000000043</v>
      </c>
      <c r="CC95" s="62">
        <f t="shared" si="173"/>
        <v>36</v>
      </c>
      <c r="CD95" s="62">
        <f t="shared" si="174"/>
        <v>14685.8966</v>
      </c>
      <c r="CE95" s="62">
        <f t="shared" si="188"/>
        <v>22</v>
      </c>
      <c r="CF95" s="62">
        <f t="shared" si="188"/>
        <v>6471</v>
      </c>
      <c r="CG95" s="62">
        <f t="shared" si="188"/>
        <v>5124</v>
      </c>
      <c r="CH95" s="62">
        <f t="shared" si="188"/>
        <v>5041</v>
      </c>
      <c r="CI95" s="62">
        <f t="shared" si="188"/>
        <v>11534</v>
      </c>
      <c r="CJ95" s="62">
        <f t="shared" si="188"/>
        <v>1920</v>
      </c>
      <c r="CK95" s="62">
        <f t="shared" si="188"/>
        <v>13454</v>
      </c>
      <c r="CL95" s="62">
        <f>CD95-CK95</f>
        <v>1231.8966</v>
      </c>
      <c r="CM95" s="62">
        <f t="shared" si="189"/>
        <v>1231.8966</v>
      </c>
      <c r="CN95" s="62">
        <f t="shared" si="189"/>
        <v>0</v>
      </c>
      <c r="CO95" s="62">
        <f t="shared" si="189"/>
        <v>0</v>
      </c>
      <c r="CP95" s="62">
        <f t="shared" si="189"/>
        <v>76</v>
      </c>
      <c r="CQ95" s="62">
        <f t="shared" si="189"/>
        <v>9.1563594470046084E-2</v>
      </c>
      <c r="CR95" s="62">
        <f t="shared" si="189"/>
        <v>4.46</v>
      </c>
      <c r="CS95" s="62">
        <f t="shared" si="189"/>
        <v>13</v>
      </c>
      <c r="CT95" s="62">
        <f t="shared" si="189"/>
        <v>2.9147982062780269</v>
      </c>
      <c r="CU95" s="62">
        <f t="shared" si="189"/>
        <v>0</v>
      </c>
      <c r="CV95" s="62">
        <f t="shared" si="189"/>
        <v>0</v>
      </c>
      <c r="CW95" s="62">
        <f t="shared" si="189"/>
        <v>0</v>
      </c>
      <c r="CX95" s="62">
        <f t="shared" si="177"/>
        <v>167.96560390395734</v>
      </c>
      <c r="CY95" s="62">
        <f t="shared" si="183"/>
        <v>0</v>
      </c>
      <c r="CZ95" s="62">
        <f t="shared" si="183"/>
        <v>0.46792947606433349</v>
      </c>
      <c r="DA95" s="62">
        <f t="shared" si="183"/>
        <v>0.3645236422253601</v>
      </c>
    </row>
    <row r="96" spans="2:115" x14ac:dyDescent="0.2">
      <c r="B96" s="252">
        <v>2014</v>
      </c>
      <c r="C96" s="252">
        <f t="shared" si="190"/>
        <v>114</v>
      </c>
      <c r="D96" s="226">
        <v>14</v>
      </c>
      <c r="E96" s="56">
        <f>'Annual Raw Data'!$AR$8*1000</f>
        <v>90600</v>
      </c>
      <c r="F96" s="56">
        <f>'Annual Raw Data'!$AR$9*1000</f>
        <v>83120</v>
      </c>
      <c r="G96" s="57">
        <f>'Annual Raw Data'!$AR$10</f>
        <v>171.02</v>
      </c>
      <c r="H96" s="56">
        <f>'Annual Raw Data'!$AR$12</f>
        <v>14215.182400000002</v>
      </c>
      <c r="I96" s="56">
        <f>'Annual Raw Data'!$AR$13</f>
        <v>1231.8966</v>
      </c>
      <c r="J96" s="58">
        <f>'Annual Raw Data'!$AR$14</f>
        <v>32</v>
      </c>
      <c r="K96" s="56">
        <f>'Annual Raw Data'!$AR$15</f>
        <v>15479.079000000002</v>
      </c>
      <c r="L96" s="58">
        <f>'Annual Raw Data'!$AR$19</f>
        <v>0</v>
      </c>
      <c r="M96" s="56">
        <f>'Annual Raw Data'!$AR$21</f>
        <v>6601</v>
      </c>
      <c r="N96" s="56">
        <f>'Annual Raw Data'!$AR$22</f>
        <v>5200</v>
      </c>
      <c r="O96" s="56">
        <f>'Annual Raw Data'!$AR$25</f>
        <v>5280</v>
      </c>
      <c r="P96" s="56">
        <f>'Annual Raw Data'!$AR$26</f>
        <v>11881</v>
      </c>
      <c r="Q96" s="56">
        <f>'Annual Raw Data'!$AR$29</f>
        <v>1867</v>
      </c>
      <c r="R96" s="56">
        <f>'Annual Raw Data'!$AR$31</f>
        <v>13748</v>
      </c>
      <c r="S96" s="56">
        <f>'Annual Raw Data'!$AR$34</f>
        <v>1731</v>
      </c>
      <c r="T96" s="56">
        <f>'Annual Raw Data'!$AR$36</f>
        <v>1731</v>
      </c>
      <c r="U96" s="63">
        <f>'Annual Raw Data'!$AR$37</f>
        <v>0</v>
      </c>
      <c r="V96" s="63">
        <f>'Annual Raw Data'!$AR$38</f>
        <v>0</v>
      </c>
      <c r="W96" s="58">
        <f>'Annual Raw Data'!$AR$39</f>
        <v>230</v>
      </c>
      <c r="X96" s="59">
        <f>'Annual Raw Data'!$AR$41</f>
        <v>0.12590922315973233</v>
      </c>
      <c r="Y96" s="60">
        <f>'Annual Raw Data'!$AR$43</f>
        <v>3.7</v>
      </c>
      <c r="Z96" s="60">
        <v>10.1</v>
      </c>
      <c r="AA96" s="256">
        <f t="shared" si="159"/>
        <v>2.7297297297297294</v>
      </c>
      <c r="AB96" s="65"/>
      <c r="AC96" s="65"/>
      <c r="AD96" s="65"/>
      <c r="AE96" s="57">
        <f t="shared" si="160"/>
        <v>170.41723449915116</v>
      </c>
      <c r="AF96" s="65"/>
      <c r="AG96" s="66">
        <f t="shared" si="161"/>
        <v>0.46436266621524319</v>
      </c>
      <c r="AH96" s="67">
        <f t="shared" si="162"/>
        <v>0.37143385511535887</v>
      </c>
      <c r="AI96" s="67">
        <f t="shared" si="163"/>
        <v>0.36580606943179284</v>
      </c>
      <c r="AJ96" s="65"/>
      <c r="AK96" s="175">
        <f t="shared" ref="AK96:AO97" si="191">B96</f>
        <v>2014</v>
      </c>
      <c r="AL96" s="175">
        <f t="shared" si="191"/>
        <v>114</v>
      </c>
      <c r="AM96" s="175">
        <f t="shared" si="191"/>
        <v>14</v>
      </c>
      <c r="AN96" s="68">
        <f t="shared" si="191"/>
        <v>90600</v>
      </c>
      <c r="AO96" s="68">
        <f t="shared" si="191"/>
        <v>83120</v>
      </c>
      <c r="AP96" s="69">
        <f>'Annual Raw Data'!AR10</f>
        <v>171.02</v>
      </c>
      <c r="AQ96" s="68">
        <f t="shared" ref="AQ96:AQ101" si="192">AO96*AP96/1000</f>
        <v>14215.1824</v>
      </c>
      <c r="AR96" s="68">
        <f t="shared" ref="AR96:AS98" si="193">I96</f>
        <v>1231.8966</v>
      </c>
      <c r="AS96" s="61">
        <f t="shared" si="193"/>
        <v>32</v>
      </c>
      <c r="AT96" s="68">
        <f t="shared" si="184"/>
        <v>15479.079000000002</v>
      </c>
      <c r="AU96" s="61">
        <f t="shared" ref="AU96:BA96" si="194">L96</f>
        <v>0</v>
      </c>
      <c r="AV96" s="68">
        <f t="shared" si="194"/>
        <v>6601</v>
      </c>
      <c r="AW96" s="68">
        <f t="shared" si="194"/>
        <v>5200</v>
      </c>
      <c r="AX96" s="68">
        <f t="shared" si="194"/>
        <v>5280</v>
      </c>
      <c r="AY96" s="68">
        <f t="shared" si="194"/>
        <v>11881</v>
      </c>
      <c r="AZ96" s="68">
        <f t="shared" si="194"/>
        <v>1867</v>
      </c>
      <c r="BA96" s="68">
        <f t="shared" si="194"/>
        <v>13748</v>
      </c>
      <c r="BB96" s="68">
        <f t="shared" ref="BB96:BB101" si="195">S96</f>
        <v>1731</v>
      </c>
      <c r="BC96" s="68">
        <f t="shared" ref="BC96:BC101" si="196">BB96</f>
        <v>1731</v>
      </c>
      <c r="BD96" s="61">
        <f t="shared" ref="BD96:BD101" si="197">U96</f>
        <v>0</v>
      </c>
      <c r="BE96" s="61">
        <f t="shared" si="186"/>
        <v>0</v>
      </c>
      <c r="BF96" s="61">
        <f t="shared" si="186"/>
        <v>230</v>
      </c>
      <c r="BG96" s="61">
        <f t="shared" si="186"/>
        <v>0.12590922315973233</v>
      </c>
      <c r="BH96" s="61">
        <f t="shared" si="186"/>
        <v>3.7</v>
      </c>
      <c r="BI96" s="61">
        <f t="shared" si="166"/>
        <v>10.1</v>
      </c>
      <c r="BJ96" s="61">
        <f t="shared" si="166"/>
        <v>2.7297297297297294</v>
      </c>
      <c r="BK96" s="61">
        <f t="shared" si="179"/>
        <v>0</v>
      </c>
      <c r="BL96" s="61">
        <f t="shared" si="179"/>
        <v>0</v>
      </c>
      <c r="BM96" s="61">
        <f t="shared" si="168"/>
        <v>0</v>
      </c>
      <c r="BN96" s="61">
        <f t="shared" si="169"/>
        <v>170.41723449915116</v>
      </c>
      <c r="BO96" s="61">
        <f t="shared" si="180"/>
        <v>0</v>
      </c>
      <c r="BP96" s="61">
        <f t="shared" si="180"/>
        <v>0.46436266621524319</v>
      </c>
      <c r="BQ96" s="61">
        <f t="shared" si="180"/>
        <v>0.37143385511535887</v>
      </c>
      <c r="BR96" s="65"/>
      <c r="BS96" s="65"/>
      <c r="BT96" s="65"/>
      <c r="BU96" s="180">
        <f t="shared" si="187"/>
        <v>2014</v>
      </c>
      <c r="BV96" s="180">
        <f t="shared" si="187"/>
        <v>114</v>
      </c>
      <c r="BW96" s="180">
        <f t="shared" si="187"/>
        <v>14</v>
      </c>
      <c r="BX96" s="62">
        <f t="shared" si="187"/>
        <v>90600</v>
      </c>
      <c r="BY96" s="62">
        <f t="shared" si="187"/>
        <v>83120</v>
      </c>
      <c r="BZ96" s="62">
        <f t="shared" si="171"/>
        <v>171.02</v>
      </c>
      <c r="CA96" s="62">
        <f t="shared" si="172"/>
        <v>14215.1824</v>
      </c>
      <c r="CB96" s="62">
        <f t="shared" si="173"/>
        <v>1231.8966</v>
      </c>
      <c r="CC96" s="62">
        <f t="shared" si="173"/>
        <v>32</v>
      </c>
      <c r="CD96" s="62">
        <f t="shared" si="174"/>
        <v>15479.079</v>
      </c>
      <c r="CE96" s="62">
        <f t="shared" si="188"/>
        <v>0</v>
      </c>
      <c r="CF96" s="62">
        <f t="shared" si="188"/>
        <v>6601</v>
      </c>
      <c r="CG96" s="62">
        <f t="shared" si="188"/>
        <v>5200</v>
      </c>
      <c r="CH96" s="62">
        <f t="shared" si="188"/>
        <v>5280</v>
      </c>
      <c r="CI96" s="62">
        <f t="shared" si="188"/>
        <v>11881</v>
      </c>
      <c r="CJ96" s="62">
        <f t="shared" si="188"/>
        <v>1867</v>
      </c>
      <c r="CK96" s="62">
        <f t="shared" si="188"/>
        <v>13748</v>
      </c>
      <c r="CL96" s="253">
        <f>'Annual Raw Data'!BA34</f>
        <v>1503.5</v>
      </c>
      <c r="CM96" s="253">
        <f>'Annual Raw Data'!BA36</f>
        <v>0</v>
      </c>
      <c r="CN96" s="62">
        <f t="shared" ref="CN96:CW96" si="198">U96</f>
        <v>0</v>
      </c>
      <c r="CO96" s="62">
        <f t="shared" si="198"/>
        <v>0</v>
      </c>
      <c r="CP96" s="62">
        <f t="shared" si="198"/>
        <v>230</v>
      </c>
      <c r="CQ96" s="62">
        <f t="shared" si="198"/>
        <v>0.12590922315973233</v>
      </c>
      <c r="CR96" s="62">
        <f t="shared" si="198"/>
        <v>3.7</v>
      </c>
      <c r="CS96" s="62">
        <f t="shared" si="198"/>
        <v>10.1</v>
      </c>
      <c r="CT96" s="62">
        <f t="shared" si="198"/>
        <v>2.7297297297297294</v>
      </c>
      <c r="CU96" s="62">
        <f t="shared" si="198"/>
        <v>0</v>
      </c>
      <c r="CV96" s="62">
        <f t="shared" si="198"/>
        <v>0</v>
      </c>
      <c r="CW96" s="62">
        <f t="shared" si="198"/>
        <v>0</v>
      </c>
      <c r="CX96" s="62">
        <f t="shared" si="177"/>
        <v>170.41723449915116</v>
      </c>
      <c r="CY96" s="62">
        <f t="shared" si="183"/>
        <v>0</v>
      </c>
      <c r="CZ96" s="62">
        <f t="shared" si="183"/>
        <v>0.46436266621524319</v>
      </c>
      <c r="DA96" s="62">
        <f t="shared" si="183"/>
        <v>0.37143385511535887</v>
      </c>
    </row>
    <row r="97" spans="2:105" x14ac:dyDescent="0.2">
      <c r="B97" s="252">
        <v>2015</v>
      </c>
      <c r="C97" s="252">
        <f t="shared" si="190"/>
        <v>115</v>
      </c>
      <c r="D97" s="226">
        <v>15</v>
      </c>
      <c r="E97" s="56">
        <f>'Annual Raw Data'!$AS$8*1000</f>
        <v>88000</v>
      </c>
      <c r="F97" s="56">
        <f>'Annual Raw Data'!$AS$9*1000</f>
        <v>80800</v>
      </c>
      <c r="G97" s="57">
        <f>'Annual Raw Data'!$AS$10</f>
        <v>168.44900000000001</v>
      </c>
      <c r="H97" s="56">
        <f>'Annual Raw Data'!$AS$12</f>
        <v>13602</v>
      </c>
      <c r="I97" s="56">
        <f>'Annual Raw Data'!$AS$13</f>
        <v>1731</v>
      </c>
      <c r="J97" s="58">
        <f>'Annual Raw Data'!$AS$14</f>
        <v>68</v>
      </c>
      <c r="K97" s="56">
        <f>'Annual Raw Data'!$AS$15</f>
        <v>15401</v>
      </c>
      <c r="L97" s="58"/>
      <c r="M97" s="56">
        <f>'Annual Raw Data'!$AS$21</f>
        <v>6648</v>
      </c>
      <c r="N97" s="56">
        <f>'Annual Raw Data'!$AS$22</f>
        <v>5224</v>
      </c>
      <c r="O97" s="56">
        <f>'Annual Raw Data'!$AS$25</f>
        <v>5114</v>
      </c>
      <c r="P97" s="56">
        <f>'Annual Raw Data'!$AS$26</f>
        <v>11763</v>
      </c>
      <c r="Q97" s="56">
        <f>'Annual Raw Data'!$AS$29</f>
        <v>1901</v>
      </c>
      <c r="R97" s="56">
        <f>'Annual Raw Data'!$AS$31</f>
        <v>13664</v>
      </c>
      <c r="S97" s="56">
        <f>'Annual Raw Data'!$AS$34</f>
        <v>1737</v>
      </c>
      <c r="T97" s="56">
        <f>'Annual Raw Data'!$AS$36</f>
        <v>1737</v>
      </c>
      <c r="U97" s="63">
        <f>'Annual Raw Data'!$AS$37</f>
        <v>0</v>
      </c>
      <c r="V97" s="63">
        <f>'Annual Raw Data'!$AS$38</f>
        <v>0</v>
      </c>
      <c r="W97" s="58">
        <f>'Annual Raw Data'!$AS$39</f>
        <v>0</v>
      </c>
      <c r="X97" s="59">
        <f>'Annual Raw Data'!$AS$41</f>
        <v>0.12712236533957846</v>
      </c>
      <c r="Y97" s="60">
        <f>'Annual Raw Data'!$AS$43</f>
        <v>3.61</v>
      </c>
      <c r="Z97" s="60">
        <v>8.9499999999999993</v>
      </c>
      <c r="AA97" s="256">
        <f t="shared" ref="AA97:AA102" si="199">Z97/Y97</f>
        <v>2.479224376731302</v>
      </c>
      <c r="AB97" s="65"/>
      <c r="AC97" s="65"/>
      <c r="AD97" s="65"/>
      <c r="AE97" s="57">
        <f t="shared" si="160"/>
        <v>172.86886509434498</v>
      </c>
      <c r="AF97" s="65"/>
      <c r="AG97" s="66">
        <f t="shared" ref="AG97:AG102" si="200">M97/H97</f>
        <v>0.48875165416850463</v>
      </c>
      <c r="AH97" s="67">
        <f t="shared" ref="AH97:AH102" si="201">O97/H97</f>
        <v>0.37597412145272752</v>
      </c>
      <c r="AI97" s="67">
        <f t="shared" ref="AI97:AI102" si="202">N97/H97</f>
        <v>0.38406116747537128</v>
      </c>
      <c r="AJ97" s="65"/>
      <c r="AK97" s="175">
        <f t="shared" si="191"/>
        <v>2015</v>
      </c>
      <c r="AL97" s="175">
        <f t="shared" si="191"/>
        <v>115</v>
      </c>
      <c r="AM97" s="175">
        <f t="shared" si="191"/>
        <v>15</v>
      </c>
      <c r="AN97" s="68">
        <f t="shared" si="191"/>
        <v>88000</v>
      </c>
      <c r="AO97" s="68">
        <f t="shared" si="191"/>
        <v>80800</v>
      </c>
      <c r="AP97" s="69">
        <f>'Annual Raw Data'!AS10</f>
        <v>168.44900000000001</v>
      </c>
      <c r="AQ97" s="68">
        <f t="shared" si="192"/>
        <v>13610.6792</v>
      </c>
      <c r="AR97" s="68">
        <f t="shared" si="193"/>
        <v>1731</v>
      </c>
      <c r="AS97" s="61">
        <f t="shared" si="193"/>
        <v>68</v>
      </c>
      <c r="AT97" s="68">
        <f t="shared" si="184"/>
        <v>15401</v>
      </c>
      <c r="AU97" s="61">
        <f t="shared" ref="AU97:BA97" si="203">L97</f>
        <v>0</v>
      </c>
      <c r="AV97" s="68">
        <f t="shared" si="203"/>
        <v>6648</v>
      </c>
      <c r="AW97" s="68">
        <f t="shared" si="203"/>
        <v>5224</v>
      </c>
      <c r="AX97" s="68">
        <f t="shared" si="203"/>
        <v>5114</v>
      </c>
      <c r="AY97" s="68">
        <f t="shared" si="203"/>
        <v>11763</v>
      </c>
      <c r="AZ97" s="68">
        <f t="shared" si="203"/>
        <v>1901</v>
      </c>
      <c r="BA97" s="68">
        <f t="shared" si="203"/>
        <v>13664</v>
      </c>
      <c r="BB97" s="68">
        <f t="shared" si="195"/>
        <v>1737</v>
      </c>
      <c r="BC97" s="68">
        <f t="shared" si="196"/>
        <v>1737</v>
      </c>
      <c r="BD97" s="61">
        <f t="shared" si="197"/>
        <v>0</v>
      </c>
      <c r="BE97" s="61">
        <f t="shared" ref="BE97:BL97" si="204">V97</f>
        <v>0</v>
      </c>
      <c r="BF97" s="61">
        <f t="shared" si="204"/>
        <v>0</v>
      </c>
      <c r="BG97" s="61">
        <f t="shared" si="204"/>
        <v>0.12712236533957846</v>
      </c>
      <c r="BH97" s="61">
        <f t="shared" si="204"/>
        <v>3.61</v>
      </c>
      <c r="BI97" s="61">
        <f t="shared" si="204"/>
        <v>8.9499999999999993</v>
      </c>
      <c r="BJ97" s="61">
        <f t="shared" si="204"/>
        <v>2.479224376731302</v>
      </c>
      <c r="BK97" s="61">
        <f t="shared" si="204"/>
        <v>0</v>
      </c>
      <c r="BL97" s="61">
        <f t="shared" si="204"/>
        <v>0</v>
      </c>
      <c r="BM97" s="61">
        <f>AD98</f>
        <v>0</v>
      </c>
      <c r="BN97" s="61">
        <f t="shared" ref="BN97:BQ98" si="205">AE97</f>
        <v>172.86886509434498</v>
      </c>
      <c r="BO97" s="61">
        <f t="shared" si="205"/>
        <v>0</v>
      </c>
      <c r="BP97" s="61">
        <f t="shared" si="205"/>
        <v>0.48875165416850463</v>
      </c>
      <c r="BQ97" s="61">
        <f t="shared" si="205"/>
        <v>0.37597412145272752</v>
      </c>
      <c r="BR97" s="65"/>
      <c r="BS97" s="65"/>
      <c r="BT97" s="65"/>
      <c r="BU97" s="180">
        <f t="shared" ref="BU97:BY98" si="206">B97</f>
        <v>2015</v>
      </c>
      <c r="BV97" s="180">
        <f t="shared" si="206"/>
        <v>115</v>
      </c>
      <c r="BW97" s="180">
        <f t="shared" si="206"/>
        <v>15</v>
      </c>
      <c r="BX97" s="62">
        <f t="shared" si="206"/>
        <v>88000</v>
      </c>
      <c r="BY97" s="62">
        <f t="shared" si="206"/>
        <v>80800</v>
      </c>
      <c r="BZ97" s="62">
        <f t="shared" si="171"/>
        <v>168.44900000000001</v>
      </c>
      <c r="CA97" s="62">
        <f t="shared" ref="CA97:CA102" si="207">BY97*BZ97/1000</f>
        <v>13610.6792</v>
      </c>
      <c r="CB97" s="62">
        <f t="shared" ref="CB97:CC99" si="208">I97</f>
        <v>1731</v>
      </c>
      <c r="CC97" s="62">
        <f t="shared" si="208"/>
        <v>68</v>
      </c>
      <c r="CD97" s="62">
        <f t="shared" ref="CD97:CD102" si="209">CA97+CB97+CC97</f>
        <v>15409.6792</v>
      </c>
      <c r="CE97" s="62">
        <f t="shared" ref="CE97:CK97" si="210">L97</f>
        <v>0</v>
      </c>
      <c r="CF97" s="62">
        <f t="shared" si="210"/>
        <v>6648</v>
      </c>
      <c r="CG97" s="62">
        <f t="shared" si="210"/>
        <v>5224</v>
      </c>
      <c r="CH97" s="62">
        <f t="shared" si="210"/>
        <v>5114</v>
      </c>
      <c r="CI97" s="62">
        <f t="shared" si="210"/>
        <v>11763</v>
      </c>
      <c r="CJ97" s="62">
        <f t="shared" si="210"/>
        <v>1901</v>
      </c>
      <c r="CK97" s="62">
        <f t="shared" si="210"/>
        <v>13664</v>
      </c>
      <c r="CL97" s="253">
        <f>'Annual Raw Data'!BA35</f>
        <v>0</v>
      </c>
      <c r="CM97" s="253">
        <f>'Annual Raw Data'!BA37</f>
        <v>0</v>
      </c>
      <c r="CN97" s="62">
        <f t="shared" ref="CN97:DA97" si="211">U97</f>
        <v>0</v>
      </c>
      <c r="CO97" s="62">
        <f t="shared" si="211"/>
        <v>0</v>
      </c>
      <c r="CP97" s="62">
        <f t="shared" si="211"/>
        <v>0</v>
      </c>
      <c r="CQ97" s="62">
        <f t="shared" si="211"/>
        <v>0.12712236533957846</v>
      </c>
      <c r="CR97" s="62">
        <f t="shared" si="211"/>
        <v>3.61</v>
      </c>
      <c r="CS97" s="62">
        <f t="shared" si="211"/>
        <v>8.9499999999999993</v>
      </c>
      <c r="CT97" s="62">
        <f t="shared" si="211"/>
        <v>2.479224376731302</v>
      </c>
      <c r="CU97" s="62">
        <f t="shared" si="211"/>
        <v>0</v>
      </c>
      <c r="CV97" s="62">
        <f t="shared" si="211"/>
        <v>0</v>
      </c>
      <c r="CW97" s="62">
        <f t="shared" si="211"/>
        <v>0</v>
      </c>
      <c r="CX97" s="62">
        <f t="shared" si="211"/>
        <v>172.86886509434498</v>
      </c>
      <c r="CY97" s="62">
        <f t="shared" si="211"/>
        <v>0</v>
      </c>
      <c r="CZ97" s="62">
        <f t="shared" si="211"/>
        <v>0.48875165416850463</v>
      </c>
      <c r="DA97" s="62">
        <f t="shared" si="211"/>
        <v>0.37597412145272752</v>
      </c>
    </row>
    <row r="98" spans="2:105" x14ac:dyDescent="0.2">
      <c r="B98" s="252">
        <v>2016</v>
      </c>
      <c r="C98" s="252">
        <f t="shared" si="190"/>
        <v>116</v>
      </c>
      <c r="D98" s="226">
        <v>16</v>
      </c>
      <c r="E98" s="56">
        <f>'Annual Raw Data'!$AT$8*1000</f>
        <v>94000</v>
      </c>
      <c r="F98" s="56">
        <f>'Annual Raw Data'!$AT$9*1000</f>
        <v>86740</v>
      </c>
      <c r="G98" s="57">
        <f>'Annual Raw Data'!$AT$10</f>
        <v>174.64</v>
      </c>
      <c r="H98" s="56">
        <f>'Annual Raw Data'!$AT$12</f>
        <v>15148.273599999999</v>
      </c>
      <c r="I98" s="56">
        <f>'Annual Raw Data'!$AT$13</f>
        <v>1737</v>
      </c>
      <c r="J98" s="58">
        <f>'Annual Raw Data'!$AT$14</f>
        <v>57</v>
      </c>
      <c r="K98" s="56">
        <f>'Annual Raw Data'!$AT$15</f>
        <v>16942.2736</v>
      </c>
      <c r="L98" s="58"/>
      <c r="M98" s="56">
        <f>'Annual Raw Data'!$AT$21</f>
        <v>6885</v>
      </c>
      <c r="N98" s="56">
        <f>'Annual Raw Data'!$AT$22</f>
        <v>5432</v>
      </c>
      <c r="O98" s="56">
        <f>'Annual Raw Data'!$AT$25</f>
        <v>5470</v>
      </c>
      <c r="P98" s="56">
        <f>'Annual Raw Data'!$AT$26</f>
        <v>12355</v>
      </c>
      <c r="Q98" s="56">
        <f>'Annual Raw Data'!$AT$29</f>
        <v>2294</v>
      </c>
      <c r="R98" s="56">
        <f>'Annual Raw Data'!$AT$31</f>
        <v>14649</v>
      </c>
      <c r="S98" s="56">
        <f>'Annual Raw Data'!$AT$34</f>
        <v>2293.2736000000004</v>
      </c>
      <c r="T98" s="56">
        <f>'Annual Raw Data'!$AT$36</f>
        <v>2293.2736000000004</v>
      </c>
      <c r="U98" s="63">
        <f>'Annual Raw Data'!$AT$37</f>
        <v>0</v>
      </c>
      <c r="V98" s="63">
        <f>'Annual Raw Data'!$AT$38</f>
        <v>0</v>
      </c>
      <c r="W98" s="58">
        <f>'Annual Raw Data'!$AT$39</f>
        <v>0</v>
      </c>
      <c r="X98" s="59">
        <f>'Annual Raw Data'!$AT$41</f>
        <v>0.15654813297836032</v>
      </c>
      <c r="Y98" s="60">
        <f>'Annual Raw Data'!$AT$43</f>
        <v>3.36</v>
      </c>
      <c r="Z98" s="60">
        <v>9.4700000000000006</v>
      </c>
      <c r="AA98" s="256">
        <f t="shared" si="199"/>
        <v>2.8184523809523814</v>
      </c>
      <c r="AB98" s="65"/>
      <c r="AC98" s="65"/>
      <c r="AD98" s="65"/>
      <c r="AE98" s="57">
        <f t="shared" si="160"/>
        <v>175.3204956895388</v>
      </c>
      <c r="AF98" s="65"/>
      <c r="AG98" s="66">
        <f t="shared" si="200"/>
        <v>0.45450723836939416</v>
      </c>
      <c r="AH98" s="67">
        <f t="shared" si="201"/>
        <v>0.36109725401315701</v>
      </c>
      <c r="AI98" s="67">
        <f t="shared" si="202"/>
        <v>0.35858871733079872</v>
      </c>
      <c r="AJ98" s="65"/>
      <c r="AK98" s="175">
        <f t="shared" ref="AK98:AO99" si="212">B98</f>
        <v>2016</v>
      </c>
      <c r="AL98" s="175">
        <f t="shared" si="212"/>
        <v>116</v>
      </c>
      <c r="AM98" s="175">
        <f t="shared" si="212"/>
        <v>16</v>
      </c>
      <c r="AN98" s="68">
        <f t="shared" si="212"/>
        <v>94000</v>
      </c>
      <c r="AO98" s="68">
        <f t="shared" si="212"/>
        <v>86740</v>
      </c>
      <c r="AP98" s="69">
        <f>'Annual Raw Data'!AT10</f>
        <v>174.64</v>
      </c>
      <c r="AQ98" s="68">
        <f t="shared" si="192"/>
        <v>15148.2736</v>
      </c>
      <c r="AR98" s="68">
        <f t="shared" si="193"/>
        <v>1737</v>
      </c>
      <c r="AS98" s="61">
        <f t="shared" si="193"/>
        <v>57</v>
      </c>
      <c r="AT98" s="68">
        <f t="shared" si="184"/>
        <v>16942.2736</v>
      </c>
      <c r="AU98" s="61">
        <f t="shared" ref="AU98:BA98" si="213">L98</f>
        <v>0</v>
      </c>
      <c r="AV98" s="68">
        <f t="shared" si="213"/>
        <v>6885</v>
      </c>
      <c r="AW98" s="68">
        <f t="shared" si="213"/>
        <v>5432</v>
      </c>
      <c r="AX98" s="68">
        <f t="shared" si="213"/>
        <v>5470</v>
      </c>
      <c r="AY98" s="68">
        <f t="shared" si="213"/>
        <v>12355</v>
      </c>
      <c r="AZ98" s="68">
        <f t="shared" si="213"/>
        <v>2294</v>
      </c>
      <c r="BA98" s="68">
        <f t="shared" si="213"/>
        <v>14649</v>
      </c>
      <c r="BB98" s="68">
        <f t="shared" si="195"/>
        <v>2293.2736000000004</v>
      </c>
      <c r="BC98" s="68">
        <f t="shared" si="196"/>
        <v>2293.2736000000004</v>
      </c>
      <c r="BD98" s="61">
        <f t="shared" si="197"/>
        <v>0</v>
      </c>
      <c r="BE98" s="61">
        <f t="shared" ref="BE98:BL98" si="214">V98</f>
        <v>0</v>
      </c>
      <c r="BF98" s="61">
        <f t="shared" si="214"/>
        <v>0</v>
      </c>
      <c r="BG98" s="61">
        <f t="shared" si="214"/>
        <v>0.15654813297836032</v>
      </c>
      <c r="BH98" s="61">
        <f t="shared" si="214"/>
        <v>3.36</v>
      </c>
      <c r="BI98" s="61">
        <f t="shared" si="214"/>
        <v>9.4700000000000006</v>
      </c>
      <c r="BJ98" s="61">
        <f t="shared" si="214"/>
        <v>2.8184523809523814</v>
      </c>
      <c r="BK98" s="61">
        <f t="shared" si="214"/>
        <v>0</v>
      </c>
      <c r="BL98" s="61">
        <f t="shared" si="214"/>
        <v>0</v>
      </c>
      <c r="BM98" s="61">
        <f t="shared" ref="BM98:BM103" si="215">AD111</f>
        <v>0</v>
      </c>
      <c r="BN98" s="61">
        <f t="shared" si="205"/>
        <v>175.3204956895388</v>
      </c>
      <c r="BO98" s="61">
        <f t="shared" si="205"/>
        <v>0</v>
      </c>
      <c r="BP98" s="61">
        <f t="shared" si="205"/>
        <v>0.45450723836939416</v>
      </c>
      <c r="BQ98" s="61">
        <f t="shared" si="205"/>
        <v>0.36109725401315701</v>
      </c>
      <c r="BR98" s="65"/>
      <c r="BS98" s="65"/>
      <c r="BT98" s="65"/>
      <c r="BU98" s="180">
        <f t="shared" si="206"/>
        <v>2016</v>
      </c>
      <c r="BV98" s="180">
        <f t="shared" si="206"/>
        <v>116</v>
      </c>
      <c r="BW98" s="180">
        <f t="shared" si="206"/>
        <v>16</v>
      </c>
      <c r="BX98" s="62">
        <f t="shared" si="206"/>
        <v>94000</v>
      </c>
      <c r="BY98" s="62">
        <f t="shared" si="206"/>
        <v>86740</v>
      </c>
      <c r="BZ98" s="62">
        <f t="shared" si="171"/>
        <v>174.64</v>
      </c>
      <c r="CA98" s="62">
        <f t="shared" si="207"/>
        <v>15148.2736</v>
      </c>
      <c r="CB98" s="62">
        <f t="shared" si="208"/>
        <v>1737</v>
      </c>
      <c r="CC98" s="62">
        <f t="shared" si="208"/>
        <v>57</v>
      </c>
      <c r="CD98" s="62">
        <f t="shared" si="209"/>
        <v>16942.2736</v>
      </c>
      <c r="CE98" s="62">
        <f t="shared" ref="CE98:CK98" si="216">L98</f>
        <v>0</v>
      </c>
      <c r="CF98" s="62">
        <f t="shared" si="216"/>
        <v>6885</v>
      </c>
      <c r="CG98" s="62">
        <f t="shared" si="216"/>
        <v>5432</v>
      </c>
      <c r="CH98" s="62">
        <f t="shared" si="216"/>
        <v>5470</v>
      </c>
      <c r="CI98" s="62">
        <f t="shared" si="216"/>
        <v>12355</v>
      </c>
      <c r="CJ98" s="62">
        <f t="shared" si="216"/>
        <v>2294</v>
      </c>
      <c r="CK98" s="62">
        <f t="shared" si="216"/>
        <v>14649</v>
      </c>
      <c r="CL98" s="253">
        <f>'Annual Raw Data'!BA36</f>
        <v>0</v>
      </c>
      <c r="CM98" s="253">
        <f>'Annual Raw Data'!BA38</f>
        <v>0</v>
      </c>
      <c r="CN98" s="62">
        <f t="shared" ref="CN98:DA98" si="217">U98</f>
        <v>0</v>
      </c>
      <c r="CO98" s="62">
        <f t="shared" si="217"/>
        <v>0</v>
      </c>
      <c r="CP98" s="62">
        <f t="shared" si="217"/>
        <v>0</v>
      </c>
      <c r="CQ98" s="62">
        <f t="shared" si="217"/>
        <v>0.15654813297836032</v>
      </c>
      <c r="CR98" s="62">
        <f t="shared" si="217"/>
        <v>3.36</v>
      </c>
      <c r="CS98" s="62">
        <f t="shared" si="217"/>
        <v>9.4700000000000006</v>
      </c>
      <c r="CT98" s="62">
        <f t="shared" si="217"/>
        <v>2.8184523809523814</v>
      </c>
      <c r="CU98" s="62">
        <f t="shared" si="217"/>
        <v>0</v>
      </c>
      <c r="CV98" s="62">
        <f t="shared" si="217"/>
        <v>0</v>
      </c>
      <c r="CW98" s="62">
        <f t="shared" si="217"/>
        <v>0</v>
      </c>
      <c r="CX98" s="62">
        <f t="shared" si="217"/>
        <v>175.3204956895388</v>
      </c>
      <c r="CY98" s="62">
        <f t="shared" si="217"/>
        <v>0</v>
      </c>
      <c r="CZ98" s="62">
        <f t="shared" si="217"/>
        <v>0.45450723836939416</v>
      </c>
      <c r="DA98" s="62">
        <f t="shared" si="217"/>
        <v>0.36109725401315701</v>
      </c>
    </row>
    <row r="99" spans="2:105" s="65" customFormat="1" x14ac:dyDescent="0.2">
      <c r="B99" s="252">
        <v>2017</v>
      </c>
      <c r="C99" s="252">
        <f t="shared" si="190"/>
        <v>117</v>
      </c>
      <c r="D99" s="226">
        <v>17</v>
      </c>
      <c r="E99" s="56">
        <f>'Annual Raw Data'!$AU$8*1000</f>
        <v>90200</v>
      </c>
      <c r="F99" s="56">
        <f>'Annual Raw Data'!$AU$9*1000</f>
        <v>82700</v>
      </c>
      <c r="G99" s="57">
        <f>'Annual Raw Data'!$AU$10</f>
        <v>176.6</v>
      </c>
      <c r="H99" s="56">
        <f>'Annual Raw Data'!$AU$12</f>
        <v>14609</v>
      </c>
      <c r="I99" s="56">
        <f>'Annual Raw Data'!$AU$13</f>
        <v>2293</v>
      </c>
      <c r="J99" s="58">
        <f>'Annual Raw Data'!$AU$14</f>
        <v>36</v>
      </c>
      <c r="K99" s="56">
        <f>'Annual Raw Data'!$AU$15</f>
        <v>16939</v>
      </c>
      <c r="L99" s="58"/>
      <c r="M99" s="56">
        <f>'Annual Raw Data'!$AU$21</f>
        <v>7057</v>
      </c>
      <c r="N99" s="56">
        <f>'Annual Raw Data'!$AU$22</f>
        <v>5605</v>
      </c>
      <c r="O99" s="56">
        <f>'Annual Raw Data'!$AU$25</f>
        <v>5304</v>
      </c>
      <c r="P99" s="56">
        <f>'Annual Raw Data'!$AU$26</f>
        <v>12361</v>
      </c>
      <c r="Q99" s="56">
        <f>'Annual Raw Data'!$AU$29</f>
        <v>2438</v>
      </c>
      <c r="R99" s="56">
        <f>'Annual Raw Data'!$AU$31</f>
        <v>14798</v>
      </c>
      <c r="S99" s="56">
        <f>'Annual Raw Data'!$AU$34</f>
        <v>2140</v>
      </c>
      <c r="T99" s="56">
        <f>'Annual Raw Data'!$AU$36</f>
        <v>0</v>
      </c>
      <c r="U99" s="63">
        <f>'Annual Raw Data'!$AU$37</f>
        <v>0</v>
      </c>
      <c r="V99" s="63">
        <f>'Annual Raw Data'!$AU$38</f>
        <v>0</v>
      </c>
      <c r="W99" s="58">
        <f>'Annual Raw Data'!$AU$39</f>
        <v>0</v>
      </c>
      <c r="X99" s="59">
        <f>'Annual Raw Data'!$AU$41</f>
        <v>0.14461413704554671</v>
      </c>
      <c r="Y99" s="60">
        <f>'Annual Raw Data'!$AU$43</f>
        <v>3.36</v>
      </c>
      <c r="Z99" s="60">
        <v>9.33</v>
      </c>
      <c r="AA99" s="256">
        <f t="shared" si="199"/>
        <v>2.7767857142857144</v>
      </c>
      <c r="AE99" s="57">
        <f t="shared" si="160"/>
        <v>177.77212628473262</v>
      </c>
      <c r="AG99" s="66">
        <f t="shared" si="200"/>
        <v>0.48305838866452189</v>
      </c>
      <c r="AH99" s="67">
        <f t="shared" si="201"/>
        <v>0.36306386474091312</v>
      </c>
      <c r="AI99" s="67">
        <f t="shared" si="202"/>
        <v>0.38366760216305018</v>
      </c>
      <c r="AK99" s="175">
        <f t="shared" si="212"/>
        <v>2017</v>
      </c>
      <c r="AL99" s="175">
        <f t="shared" si="212"/>
        <v>117</v>
      </c>
      <c r="AM99" s="175">
        <f t="shared" si="212"/>
        <v>17</v>
      </c>
      <c r="AN99" s="68">
        <f t="shared" si="212"/>
        <v>90200</v>
      </c>
      <c r="AO99" s="68">
        <f t="shared" si="212"/>
        <v>82700</v>
      </c>
      <c r="AP99" s="69">
        <f>'Annual Raw Data'!AU10</f>
        <v>176.6</v>
      </c>
      <c r="AQ99" s="68">
        <f t="shared" si="192"/>
        <v>14604.82</v>
      </c>
      <c r="AR99" s="68">
        <f t="shared" ref="AR99:BA99" si="218">I99</f>
        <v>2293</v>
      </c>
      <c r="AS99" s="61">
        <f t="shared" si="218"/>
        <v>36</v>
      </c>
      <c r="AT99" s="68">
        <f t="shared" si="218"/>
        <v>16939</v>
      </c>
      <c r="AU99" s="61">
        <f t="shared" si="218"/>
        <v>0</v>
      </c>
      <c r="AV99" s="68">
        <f t="shared" si="218"/>
        <v>7057</v>
      </c>
      <c r="AW99" s="68">
        <f t="shared" si="218"/>
        <v>5605</v>
      </c>
      <c r="AX99" s="68">
        <f t="shared" si="218"/>
        <v>5304</v>
      </c>
      <c r="AY99" s="68">
        <f t="shared" si="218"/>
        <v>12361</v>
      </c>
      <c r="AZ99" s="68">
        <f t="shared" si="218"/>
        <v>2438</v>
      </c>
      <c r="BA99" s="68">
        <f t="shared" si="218"/>
        <v>14798</v>
      </c>
      <c r="BB99" s="68">
        <f t="shared" si="195"/>
        <v>2140</v>
      </c>
      <c r="BC99" s="68">
        <f t="shared" si="196"/>
        <v>2140</v>
      </c>
      <c r="BD99" s="61">
        <f t="shared" si="197"/>
        <v>0</v>
      </c>
      <c r="BE99" s="61">
        <f t="shared" ref="BE99:BL99" si="219">V99</f>
        <v>0</v>
      </c>
      <c r="BF99" s="61">
        <f t="shared" si="219"/>
        <v>0</v>
      </c>
      <c r="BG99" s="61">
        <f t="shared" si="219"/>
        <v>0.14461413704554671</v>
      </c>
      <c r="BH99" s="61">
        <f t="shared" si="219"/>
        <v>3.36</v>
      </c>
      <c r="BI99" s="61">
        <f t="shared" si="219"/>
        <v>9.33</v>
      </c>
      <c r="BJ99" s="61">
        <f t="shared" si="219"/>
        <v>2.7767857142857144</v>
      </c>
      <c r="BK99" s="61">
        <f t="shared" si="219"/>
        <v>0</v>
      </c>
      <c r="BL99" s="61">
        <f t="shared" si="219"/>
        <v>0</v>
      </c>
      <c r="BM99" s="61">
        <f t="shared" si="215"/>
        <v>0</v>
      </c>
      <c r="BN99" s="61">
        <f t="shared" ref="BN99:BQ100" si="220">AE99</f>
        <v>177.77212628473262</v>
      </c>
      <c r="BO99" s="61">
        <f t="shared" si="220"/>
        <v>0</v>
      </c>
      <c r="BP99" s="61">
        <f t="shared" si="220"/>
        <v>0.48305838866452189</v>
      </c>
      <c r="BQ99" s="61">
        <f t="shared" si="220"/>
        <v>0.36306386474091312</v>
      </c>
      <c r="BU99" s="180">
        <f t="shared" ref="BU99:BY100" si="221">B99</f>
        <v>2017</v>
      </c>
      <c r="BV99" s="180">
        <f t="shared" si="221"/>
        <v>117</v>
      </c>
      <c r="BW99" s="180">
        <f t="shared" si="221"/>
        <v>17</v>
      </c>
      <c r="BX99" s="62">
        <f t="shared" si="221"/>
        <v>90200</v>
      </c>
      <c r="BY99" s="62">
        <f t="shared" si="221"/>
        <v>82700</v>
      </c>
      <c r="BZ99" s="62">
        <f>'Annual Raw Data'!AU10</f>
        <v>176.6</v>
      </c>
      <c r="CA99" s="62">
        <f t="shared" si="207"/>
        <v>14604.82</v>
      </c>
      <c r="CB99" s="62">
        <f t="shared" si="208"/>
        <v>2293</v>
      </c>
      <c r="CC99" s="62">
        <f t="shared" si="208"/>
        <v>36</v>
      </c>
      <c r="CD99" s="62">
        <f t="shared" si="209"/>
        <v>16933.82</v>
      </c>
      <c r="CE99" s="62">
        <f t="shared" ref="CE99:CK99" si="222">L99</f>
        <v>0</v>
      </c>
      <c r="CF99" s="62">
        <f t="shared" si="222"/>
        <v>7057</v>
      </c>
      <c r="CG99" s="62">
        <f t="shared" si="222"/>
        <v>5605</v>
      </c>
      <c r="CH99" s="62">
        <f t="shared" si="222"/>
        <v>5304</v>
      </c>
      <c r="CI99" s="62">
        <f t="shared" si="222"/>
        <v>12361</v>
      </c>
      <c r="CJ99" s="62">
        <f t="shared" si="222"/>
        <v>2438</v>
      </c>
      <c r="CK99" s="62">
        <f t="shared" si="222"/>
        <v>14798</v>
      </c>
      <c r="CL99" s="253">
        <f>'Annual Raw Data'!BA37</f>
        <v>0</v>
      </c>
      <c r="CM99" s="253">
        <f>'Annual Raw Data'!BA39</f>
        <v>0</v>
      </c>
      <c r="CN99" s="62">
        <f t="shared" ref="CN99:DA99" si="223">U99</f>
        <v>0</v>
      </c>
      <c r="CO99" s="62">
        <f t="shared" si="223"/>
        <v>0</v>
      </c>
      <c r="CP99" s="62">
        <f t="shared" si="223"/>
        <v>0</v>
      </c>
      <c r="CQ99" s="62">
        <f t="shared" si="223"/>
        <v>0.14461413704554671</v>
      </c>
      <c r="CR99" s="62">
        <f t="shared" si="223"/>
        <v>3.36</v>
      </c>
      <c r="CS99" s="62">
        <f t="shared" si="223"/>
        <v>9.33</v>
      </c>
      <c r="CT99" s="62">
        <f t="shared" si="223"/>
        <v>2.7767857142857144</v>
      </c>
      <c r="CU99" s="62">
        <f t="shared" si="223"/>
        <v>0</v>
      </c>
      <c r="CV99" s="62">
        <f t="shared" si="223"/>
        <v>0</v>
      </c>
      <c r="CW99" s="62">
        <f t="shared" si="223"/>
        <v>0</v>
      </c>
      <c r="CX99" s="62">
        <f t="shared" si="223"/>
        <v>177.77212628473262</v>
      </c>
      <c r="CY99" s="62">
        <f t="shared" si="223"/>
        <v>0</v>
      </c>
      <c r="CZ99" s="62">
        <f t="shared" si="223"/>
        <v>0.48305838866452189</v>
      </c>
      <c r="DA99" s="62">
        <f t="shared" si="223"/>
        <v>0.36306386474091312</v>
      </c>
    </row>
    <row r="100" spans="2:105" s="65" customFormat="1" x14ac:dyDescent="0.2">
      <c r="B100" s="252">
        <v>2018</v>
      </c>
      <c r="C100" s="252">
        <f t="shared" si="190"/>
        <v>118</v>
      </c>
      <c r="D100" s="226">
        <v>18</v>
      </c>
      <c r="E100" s="56">
        <f>'Annual Raw Data'!$AV$8*1000</f>
        <v>88900</v>
      </c>
      <c r="F100" s="56">
        <f>'Annual Raw Data'!$AV$9*1000</f>
        <v>81300</v>
      </c>
      <c r="G100" s="57">
        <f>'Annual Raw Data'!$AV$10</f>
        <v>176.4</v>
      </c>
      <c r="H100" s="56">
        <f>'Annual Raw Data'!$AV$12</f>
        <v>14340</v>
      </c>
      <c r="I100" s="56">
        <f>'Annual Raw Data'!$AV$13</f>
        <v>2140</v>
      </c>
      <c r="J100" s="58">
        <f>'Annual Raw Data'!$AV$14</f>
        <v>28</v>
      </c>
      <c r="K100" s="56">
        <f>'Annual Raw Data'!$AV$15</f>
        <v>16509</v>
      </c>
      <c r="L100" s="58"/>
      <c r="M100" s="56">
        <f>'Annual Raw Data'!$AV$21</f>
        <v>6793</v>
      </c>
      <c r="N100" s="56">
        <f>'Annual Raw Data'!$AV$22</f>
        <v>5378</v>
      </c>
      <c r="O100" s="56">
        <f>'Annual Raw Data'!$AV$25</f>
        <v>5429</v>
      </c>
      <c r="P100" s="56">
        <f>'Annual Raw Data'!$AV$26</f>
        <v>12222</v>
      </c>
      <c r="Q100" s="56">
        <f>'Annual Raw Data'!$AV$29</f>
        <v>2066</v>
      </c>
      <c r="R100" s="56">
        <f>'Annual Raw Data'!$AV$31</f>
        <v>14288</v>
      </c>
      <c r="S100" s="56">
        <f>'Annual Raw Data'!$AV$34</f>
        <v>2221</v>
      </c>
      <c r="T100" s="56">
        <f>'Annual Raw Data'!$AV$36</f>
        <v>0</v>
      </c>
      <c r="U100" s="63">
        <f>'Annual Raw Data'!$AV$37</f>
        <v>0</v>
      </c>
      <c r="V100" s="63">
        <f>'Annual Raw Data'!$AV$38</f>
        <v>0</v>
      </c>
      <c r="W100" s="58">
        <f>'Annual Raw Data'!$AV$39</f>
        <v>0</v>
      </c>
      <c r="X100" s="59">
        <f>'Annual Raw Data'!$AV$41</f>
        <v>0.15544512877939529</v>
      </c>
      <c r="Y100" s="60">
        <f>'Annual Raw Data'!$AV$43</f>
        <v>3.61</v>
      </c>
      <c r="Z100" s="60">
        <v>8.48</v>
      </c>
      <c r="AA100" s="256">
        <f t="shared" si="199"/>
        <v>2.3490304709141276</v>
      </c>
      <c r="AE100" s="57">
        <f t="shared" si="160"/>
        <v>180.22375687992644</v>
      </c>
      <c r="AG100" s="66">
        <f t="shared" si="200"/>
        <v>0.47370990237099025</v>
      </c>
      <c r="AH100" s="67">
        <f t="shared" si="201"/>
        <v>0.37859135285913531</v>
      </c>
      <c r="AI100" s="67">
        <f t="shared" si="202"/>
        <v>0.37503486750348675</v>
      </c>
      <c r="AK100" s="175">
        <f t="shared" ref="AK100:AO101" si="224">B100</f>
        <v>2018</v>
      </c>
      <c r="AL100" s="175">
        <f t="shared" si="224"/>
        <v>118</v>
      </c>
      <c r="AM100" s="175">
        <f t="shared" si="224"/>
        <v>18</v>
      </c>
      <c r="AN100" s="68">
        <f t="shared" si="224"/>
        <v>88900</v>
      </c>
      <c r="AO100" s="68">
        <f t="shared" si="224"/>
        <v>81300</v>
      </c>
      <c r="AP100" s="69">
        <f>'Annual Raw Data'!AV10</f>
        <v>176.4</v>
      </c>
      <c r="AQ100" s="68">
        <f t="shared" si="192"/>
        <v>14341.32</v>
      </c>
      <c r="AR100" s="68">
        <f t="shared" ref="AR100:BA100" si="225">I100</f>
        <v>2140</v>
      </c>
      <c r="AS100" s="61">
        <f t="shared" si="225"/>
        <v>28</v>
      </c>
      <c r="AT100" s="68">
        <f t="shared" si="225"/>
        <v>16509</v>
      </c>
      <c r="AU100" s="61">
        <f t="shared" si="225"/>
        <v>0</v>
      </c>
      <c r="AV100" s="68">
        <f t="shared" si="225"/>
        <v>6793</v>
      </c>
      <c r="AW100" s="68">
        <f t="shared" si="225"/>
        <v>5378</v>
      </c>
      <c r="AX100" s="68">
        <f t="shared" si="225"/>
        <v>5429</v>
      </c>
      <c r="AY100" s="68">
        <f t="shared" si="225"/>
        <v>12222</v>
      </c>
      <c r="AZ100" s="68">
        <f t="shared" si="225"/>
        <v>2066</v>
      </c>
      <c r="BA100" s="68">
        <f t="shared" si="225"/>
        <v>14288</v>
      </c>
      <c r="BB100" s="68">
        <f t="shared" si="195"/>
        <v>2221</v>
      </c>
      <c r="BC100" s="68">
        <f t="shared" si="196"/>
        <v>2221</v>
      </c>
      <c r="BD100" s="61">
        <f t="shared" si="197"/>
        <v>0</v>
      </c>
      <c r="BE100" s="61">
        <f t="shared" ref="BE100:BL100" si="226">V100</f>
        <v>0</v>
      </c>
      <c r="BF100" s="61">
        <f t="shared" si="226"/>
        <v>0</v>
      </c>
      <c r="BG100" s="61">
        <f t="shared" si="226"/>
        <v>0.15544512877939529</v>
      </c>
      <c r="BH100" s="61">
        <f t="shared" si="226"/>
        <v>3.61</v>
      </c>
      <c r="BI100" s="61">
        <f t="shared" si="226"/>
        <v>8.48</v>
      </c>
      <c r="BJ100" s="61">
        <f t="shared" si="226"/>
        <v>2.3490304709141276</v>
      </c>
      <c r="BK100" s="61">
        <f t="shared" si="226"/>
        <v>0</v>
      </c>
      <c r="BL100" s="61">
        <f t="shared" si="226"/>
        <v>0</v>
      </c>
      <c r="BM100" s="61">
        <f t="shared" si="215"/>
        <v>0</v>
      </c>
      <c r="BN100" s="61">
        <f t="shared" si="220"/>
        <v>180.22375687992644</v>
      </c>
      <c r="BO100" s="61">
        <f t="shared" si="220"/>
        <v>0</v>
      </c>
      <c r="BP100" s="61">
        <f t="shared" si="220"/>
        <v>0.47370990237099025</v>
      </c>
      <c r="BQ100" s="61">
        <f t="shared" si="220"/>
        <v>0.37859135285913531</v>
      </c>
      <c r="BU100" s="180">
        <f t="shared" si="221"/>
        <v>2018</v>
      </c>
      <c r="BV100" s="180">
        <f t="shared" si="221"/>
        <v>118</v>
      </c>
      <c r="BW100" s="180">
        <f t="shared" si="221"/>
        <v>18</v>
      </c>
      <c r="BX100" s="62">
        <f t="shared" si="221"/>
        <v>88900</v>
      </c>
      <c r="BY100" s="62">
        <f t="shared" si="221"/>
        <v>81300</v>
      </c>
      <c r="BZ100" s="62">
        <f>'Annual Raw Data'!AV10</f>
        <v>176.4</v>
      </c>
      <c r="CA100" s="62">
        <f t="shared" si="207"/>
        <v>14341.32</v>
      </c>
      <c r="CB100" s="62">
        <f t="shared" ref="CB100:CC102" si="227">I100</f>
        <v>2140</v>
      </c>
      <c r="CC100" s="62">
        <f t="shared" si="227"/>
        <v>28</v>
      </c>
      <c r="CD100" s="62">
        <f t="shared" si="209"/>
        <v>16509.32</v>
      </c>
      <c r="CE100" s="62">
        <f t="shared" ref="CE100:CK100" si="228">L100</f>
        <v>0</v>
      </c>
      <c r="CF100" s="62">
        <f t="shared" si="228"/>
        <v>6793</v>
      </c>
      <c r="CG100" s="62">
        <f t="shared" si="228"/>
        <v>5378</v>
      </c>
      <c r="CH100" s="62">
        <f t="shared" si="228"/>
        <v>5429</v>
      </c>
      <c r="CI100" s="62">
        <f t="shared" si="228"/>
        <v>12222</v>
      </c>
      <c r="CJ100" s="62">
        <f t="shared" si="228"/>
        <v>2066</v>
      </c>
      <c r="CK100" s="62">
        <f t="shared" si="228"/>
        <v>14288</v>
      </c>
      <c r="CL100" s="253">
        <f>'Annual Raw Data'!BA38</f>
        <v>0</v>
      </c>
      <c r="CM100" s="253">
        <f>'Annual Raw Data'!BA40</f>
        <v>0</v>
      </c>
      <c r="CN100" s="62">
        <f t="shared" ref="CN100:DA100" si="229">U100</f>
        <v>0</v>
      </c>
      <c r="CO100" s="62">
        <f t="shared" si="229"/>
        <v>0</v>
      </c>
      <c r="CP100" s="62">
        <f t="shared" si="229"/>
        <v>0</v>
      </c>
      <c r="CQ100" s="62">
        <f t="shared" si="229"/>
        <v>0.15544512877939529</v>
      </c>
      <c r="CR100" s="62">
        <f t="shared" si="229"/>
        <v>3.61</v>
      </c>
      <c r="CS100" s="62">
        <f t="shared" si="229"/>
        <v>8.48</v>
      </c>
      <c r="CT100" s="62">
        <f t="shared" si="229"/>
        <v>2.3490304709141276</v>
      </c>
      <c r="CU100" s="62">
        <f t="shared" si="229"/>
        <v>0</v>
      </c>
      <c r="CV100" s="62">
        <f t="shared" si="229"/>
        <v>0</v>
      </c>
      <c r="CW100" s="62">
        <f t="shared" si="229"/>
        <v>0</v>
      </c>
      <c r="CX100" s="62">
        <f t="shared" si="229"/>
        <v>180.22375687992644</v>
      </c>
      <c r="CY100" s="62">
        <f t="shared" si="229"/>
        <v>0</v>
      </c>
      <c r="CZ100" s="62">
        <f t="shared" si="229"/>
        <v>0.47370990237099025</v>
      </c>
      <c r="DA100" s="62">
        <f t="shared" si="229"/>
        <v>0.37859135285913531</v>
      </c>
    </row>
    <row r="101" spans="2:105" s="65" customFormat="1" x14ac:dyDescent="0.2">
      <c r="B101" s="252">
        <v>2019</v>
      </c>
      <c r="C101" s="252">
        <f t="shared" si="190"/>
        <v>119</v>
      </c>
      <c r="D101" s="226">
        <v>19</v>
      </c>
      <c r="E101" s="56">
        <f>'Annual Raw Data'!$AW$8*1000</f>
        <v>89700</v>
      </c>
      <c r="F101" s="56">
        <f>'Annual Raw Data'!$AW$9*1000</f>
        <v>81300</v>
      </c>
      <c r="G101" s="57">
        <f>'Annual Raw Data'!$AW$10</f>
        <v>167.5</v>
      </c>
      <c r="H101" s="56">
        <f>'Annual Raw Data'!$AW$12</f>
        <v>13620</v>
      </c>
      <c r="I101" s="56">
        <f>'Annual Raw Data'!$AW$13</f>
        <v>2221</v>
      </c>
      <c r="J101" s="58">
        <f>'Annual Raw Data'!$AW$14</f>
        <v>42</v>
      </c>
      <c r="K101" s="56">
        <f>'Annual Raw Data'!$AW$15</f>
        <v>15883</v>
      </c>
      <c r="L101" s="58"/>
      <c r="M101" s="56">
        <f>'Annual Raw Data'!$AW$21</f>
        <v>6286</v>
      </c>
      <c r="N101" s="56">
        <f>'Annual Raw Data'!$AW$22</f>
        <v>4857</v>
      </c>
      <c r="O101" s="56">
        <f>'Annual Raw Data'!$AW$25</f>
        <v>5900</v>
      </c>
      <c r="P101" s="56">
        <f>'Annual Raw Data'!$AW$26</f>
        <v>12186</v>
      </c>
      <c r="Q101" s="56">
        <f>'Annual Raw Data'!$AW$29</f>
        <v>1777</v>
      </c>
      <c r="R101" s="56">
        <f>'Annual Raw Data'!$AW$31</f>
        <v>13963</v>
      </c>
      <c r="S101" s="56">
        <f>'Annual Raw Data'!$AW$34</f>
        <v>1919</v>
      </c>
      <c r="T101" s="56">
        <f>'Annual Raw Data'!$AW$36</f>
        <v>0</v>
      </c>
      <c r="U101" s="63">
        <f>'Annual Raw Data'!$AW$37</f>
        <v>0</v>
      </c>
      <c r="V101" s="63">
        <f>'Annual Raw Data'!$AW$38</f>
        <v>0</v>
      </c>
      <c r="W101" s="58">
        <f>'Annual Raw Data'!$AW$39</f>
        <v>0</v>
      </c>
      <c r="X101" s="59">
        <f>'Annual Raw Data'!$AW$41</f>
        <v>0.13743464871445965</v>
      </c>
      <c r="Y101" s="60">
        <f>'Annual Raw Data'!$AW$43</f>
        <v>3.56</v>
      </c>
      <c r="Z101" s="60">
        <v>8.57</v>
      </c>
      <c r="AA101" s="256">
        <f t="shared" si="199"/>
        <v>2.4073033707865168</v>
      </c>
      <c r="AE101" s="57">
        <f t="shared" si="160"/>
        <v>182.67538747512026</v>
      </c>
      <c r="AG101" s="66">
        <f t="shared" si="200"/>
        <v>0.4615271659324523</v>
      </c>
      <c r="AH101" s="67">
        <f t="shared" si="201"/>
        <v>0.4331864904552129</v>
      </c>
      <c r="AI101" s="67">
        <f t="shared" si="202"/>
        <v>0.35660792951541848</v>
      </c>
      <c r="AK101" s="175">
        <f t="shared" si="224"/>
        <v>2019</v>
      </c>
      <c r="AL101" s="175">
        <f t="shared" si="224"/>
        <v>119</v>
      </c>
      <c r="AM101" s="175">
        <f t="shared" si="224"/>
        <v>19</v>
      </c>
      <c r="AN101" s="68">
        <f t="shared" si="224"/>
        <v>89700</v>
      </c>
      <c r="AO101" s="68">
        <f t="shared" si="224"/>
        <v>81300</v>
      </c>
      <c r="AP101" s="69">
        <f>'Annual Raw Data'!AW10</f>
        <v>167.5</v>
      </c>
      <c r="AQ101" s="68">
        <f t="shared" si="192"/>
        <v>13617.75</v>
      </c>
      <c r="AR101" s="68">
        <f t="shared" ref="AR101:BA101" si="230">I101</f>
        <v>2221</v>
      </c>
      <c r="AS101" s="61">
        <f t="shared" si="230"/>
        <v>42</v>
      </c>
      <c r="AT101" s="68">
        <f t="shared" si="230"/>
        <v>15883</v>
      </c>
      <c r="AU101" s="61">
        <f t="shared" si="230"/>
        <v>0</v>
      </c>
      <c r="AV101" s="68">
        <f t="shared" si="230"/>
        <v>6286</v>
      </c>
      <c r="AW101" s="68">
        <f t="shared" si="230"/>
        <v>4857</v>
      </c>
      <c r="AX101" s="68">
        <f t="shared" si="230"/>
        <v>5900</v>
      </c>
      <c r="AY101" s="68">
        <f t="shared" si="230"/>
        <v>12186</v>
      </c>
      <c r="AZ101" s="68">
        <f t="shared" si="230"/>
        <v>1777</v>
      </c>
      <c r="BA101" s="68">
        <f t="shared" si="230"/>
        <v>13963</v>
      </c>
      <c r="BB101" s="68">
        <f t="shared" si="195"/>
        <v>1919</v>
      </c>
      <c r="BC101" s="68">
        <f t="shared" si="196"/>
        <v>1919</v>
      </c>
      <c r="BD101" s="61">
        <f t="shared" si="197"/>
        <v>0</v>
      </c>
      <c r="BE101" s="61">
        <f t="shared" ref="BE101:BL101" si="231">V101</f>
        <v>0</v>
      </c>
      <c r="BF101" s="61">
        <f t="shared" si="231"/>
        <v>0</v>
      </c>
      <c r="BG101" s="61">
        <f t="shared" si="231"/>
        <v>0.13743464871445965</v>
      </c>
      <c r="BH101" s="61">
        <f t="shared" si="231"/>
        <v>3.56</v>
      </c>
      <c r="BI101" s="61">
        <f t="shared" si="231"/>
        <v>8.57</v>
      </c>
      <c r="BJ101" s="61">
        <f t="shared" si="231"/>
        <v>2.4073033707865168</v>
      </c>
      <c r="BK101" s="61">
        <f t="shared" si="231"/>
        <v>0</v>
      </c>
      <c r="BL101" s="61">
        <f t="shared" si="231"/>
        <v>0</v>
      </c>
      <c r="BM101" s="61">
        <f t="shared" si="215"/>
        <v>0</v>
      </c>
      <c r="BN101" s="61">
        <f t="shared" ref="BN101:BQ102" si="232">AE101</f>
        <v>182.67538747512026</v>
      </c>
      <c r="BO101" s="61">
        <f t="shared" si="232"/>
        <v>0</v>
      </c>
      <c r="BP101" s="61">
        <f t="shared" si="232"/>
        <v>0.4615271659324523</v>
      </c>
      <c r="BQ101" s="61">
        <f t="shared" si="232"/>
        <v>0.4331864904552129</v>
      </c>
      <c r="BU101" s="180">
        <f t="shared" ref="BU101:BY102" si="233">B101</f>
        <v>2019</v>
      </c>
      <c r="BV101" s="180">
        <f t="shared" si="233"/>
        <v>119</v>
      </c>
      <c r="BW101" s="180">
        <f t="shared" si="233"/>
        <v>19</v>
      </c>
      <c r="BX101" s="62">
        <f t="shared" si="233"/>
        <v>89700</v>
      </c>
      <c r="BY101" s="62">
        <f t="shared" si="233"/>
        <v>81300</v>
      </c>
      <c r="BZ101" s="62">
        <f>'Annual Raw Data'!AW10</f>
        <v>167.5</v>
      </c>
      <c r="CA101" s="62">
        <f t="shared" si="207"/>
        <v>13617.75</v>
      </c>
      <c r="CB101" s="62">
        <f t="shared" si="227"/>
        <v>2221</v>
      </c>
      <c r="CC101" s="62">
        <f t="shared" si="227"/>
        <v>42</v>
      </c>
      <c r="CD101" s="62">
        <f t="shared" si="209"/>
        <v>15880.75</v>
      </c>
      <c r="CE101" s="62">
        <f t="shared" ref="CE101:CK101" si="234">L101</f>
        <v>0</v>
      </c>
      <c r="CF101" s="62">
        <f t="shared" si="234"/>
        <v>6286</v>
      </c>
      <c r="CG101" s="62">
        <f t="shared" si="234"/>
        <v>4857</v>
      </c>
      <c r="CH101" s="62">
        <f t="shared" si="234"/>
        <v>5900</v>
      </c>
      <c r="CI101" s="62">
        <f t="shared" si="234"/>
        <v>12186</v>
      </c>
      <c r="CJ101" s="62">
        <f t="shared" si="234"/>
        <v>1777</v>
      </c>
      <c r="CK101" s="62">
        <f t="shared" si="234"/>
        <v>13963</v>
      </c>
      <c r="CL101" s="253">
        <f>'Annual Raw Data'!BA39</f>
        <v>0</v>
      </c>
      <c r="CM101" s="253">
        <f>'Annual Raw Data'!BA41</f>
        <v>0.10016655562958028</v>
      </c>
      <c r="CN101" s="62">
        <f t="shared" ref="CN101:DA101" si="235">U101</f>
        <v>0</v>
      </c>
      <c r="CO101" s="62">
        <f t="shared" si="235"/>
        <v>0</v>
      </c>
      <c r="CP101" s="62">
        <f t="shared" si="235"/>
        <v>0</v>
      </c>
      <c r="CQ101" s="62">
        <f t="shared" si="235"/>
        <v>0.13743464871445965</v>
      </c>
      <c r="CR101" s="62">
        <f t="shared" si="235"/>
        <v>3.56</v>
      </c>
      <c r="CS101" s="62">
        <f t="shared" si="235"/>
        <v>8.57</v>
      </c>
      <c r="CT101" s="62">
        <f t="shared" si="235"/>
        <v>2.4073033707865168</v>
      </c>
      <c r="CU101" s="62">
        <f t="shared" si="235"/>
        <v>0</v>
      </c>
      <c r="CV101" s="62">
        <f t="shared" si="235"/>
        <v>0</v>
      </c>
      <c r="CW101" s="62">
        <f t="shared" si="235"/>
        <v>0</v>
      </c>
      <c r="CX101" s="62">
        <f t="shared" si="235"/>
        <v>182.67538747512026</v>
      </c>
      <c r="CY101" s="62">
        <f t="shared" si="235"/>
        <v>0</v>
      </c>
      <c r="CZ101" s="62">
        <f t="shared" si="235"/>
        <v>0.4615271659324523</v>
      </c>
      <c r="DA101" s="62">
        <f t="shared" si="235"/>
        <v>0.4331864904552129</v>
      </c>
    </row>
    <row r="102" spans="2:105" s="65" customFormat="1" x14ac:dyDescent="0.2">
      <c r="B102" s="252">
        <v>2020</v>
      </c>
      <c r="C102" s="252">
        <f t="shared" si="190"/>
        <v>120</v>
      </c>
      <c r="D102" s="226">
        <v>20</v>
      </c>
      <c r="E102" s="56">
        <f>'Annual Raw Data'!$AX$8*1000</f>
        <v>90800</v>
      </c>
      <c r="F102" s="56">
        <f>'Annual Raw Data'!$AX$9*1000</f>
        <v>82500</v>
      </c>
      <c r="G102" s="57">
        <f>'Annual Raw Data'!$AX$10</f>
        <v>172</v>
      </c>
      <c r="H102" s="56">
        <f>'Annual Raw Data'!$AX$12</f>
        <v>14182</v>
      </c>
      <c r="I102" s="56">
        <f>'Annual Raw Data'!$AX$13</f>
        <v>1919</v>
      </c>
      <c r="J102" s="58">
        <f>'Annual Raw Data'!$AX$14</f>
        <v>25</v>
      </c>
      <c r="K102" s="56">
        <f>'Annual Raw Data'!$AX$15</f>
        <v>16127</v>
      </c>
      <c r="L102" s="58"/>
      <c r="M102" s="56">
        <f>'Annual Raw Data'!$AX$21</f>
        <v>6510</v>
      </c>
      <c r="N102" s="56">
        <f>'Annual Raw Data'!$AX$22</f>
        <v>5075</v>
      </c>
      <c r="O102" s="56">
        <f>'Annual Raw Data'!$AX$25</f>
        <v>5725</v>
      </c>
      <c r="P102" s="56">
        <f>'Annual Raw Data'!$AX$26</f>
        <v>12235</v>
      </c>
      <c r="Q102" s="56">
        <f>'Annual Raw Data'!$AX$29</f>
        <v>2775</v>
      </c>
      <c r="R102" s="56">
        <f>'Annual Raw Data'!$AX$31</f>
        <v>15010</v>
      </c>
      <c r="S102" s="56">
        <f>'Annual Raw Data'!$AX$34</f>
        <v>1117</v>
      </c>
      <c r="T102" s="56">
        <f>'Annual Raw Data'!$AX$36</f>
        <v>0</v>
      </c>
      <c r="U102" s="63">
        <f>'Annual Raw Data'!$AX$37</f>
        <v>0</v>
      </c>
      <c r="V102" s="63">
        <f>'Annual Raw Data'!$AX$38</f>
        <v>0</v>
      </c>
      <c r="W102" s="58">
        <f>'Annual Raw Data'!$AX$39</f>
        <v>0</v>
      </c>
      <c r="X102" s="59">
        <f>'Annual Raw Data'!$AX$41</f>
        <v>7.4417055296469026E-2</v>
      </c>
      <c r="Y102" s="60">
        <f>'Annual Raw Data'!$AX$43</f>
        <v>4.4000000000000004</v>
      </c>
      <c r="Z102" s="60">
        <v>11.25</v>
      </c>
      <c r="AA102" s="256">
        <f t="shared" si="199"/>
        <v>2.5568181818181817</v>
      </c>
      <c r="AE102" s="57">
        <f t="shared" si="160"/>
        <v>185.12701807031408</v>
      </c>
      <c r="AG102" s="66">
        <f t="shared" si="200"/>
        <v>0.45903257650542939</v>
      </c>
      <c r="AH102" s="67">
        <f t="shared" si="201"/>
        <v>0.4036807220420251</v>
      </c>
      <c r="AI102" s="67">
        <f t="shared" si="202"/>
        <v>0.35784797630799603</v>
      </c>
      <c r="AK102" s="175">
        <f t="shared" ref="AK102:AO103" si="236">B102</f>
        <v>2020</v>
      </c>
      <c r="AL102" s="175">
        <f t="shared" si="236"/>
        <v>120</v>
      </c>
      <c r="AM102" s="175">
        <f t="shared" si="236"/>
        <v>20</v>
      </c>
      <c r="AN102" s="68">
        <f t="shared" si="236"/>
        <v>90800</v>
      </c>
      <c r="AO102" s="68">
        <f t="shared" si="236"/>
        <v>82500</v>
      </c>
      <c r="AP102" s="69">
        <f>'Annual Raw Data'!AX10</f>
        <v>172</v>
      </c>
      <c r="AQ102" s="68">
        <f>AO102*AP102/1000</f>
        <v>14190</v>
      </c>
      <c r="AR102" s="68">
        <f t="shared" ref="AR102:BB102" si="237">I102</f>
        <v>1919</v>
      </c>
      <c r="AS102" s="61">
        <f t="shared" si="237"/>
        <v>25</v>
      </c>
      <c r="AT102" s="68">
        <f t="shared" si="237"/>
        <v>16127</v>
      </c>
      <c r="AU102" s="61">
        <f t="shared" si="237"/>
        <v>0</v>
      </c>
      <c r="AV102" s="68">
        <f t="shared" si="237"/>
        <v>6510</v>
      </c>
      <c r="AW102" s="68">
        <f t="shared" si="237"/>
        <v>5075</v>
      </c>
      <c r="AX102" s="68">
        <f t="shared" si="237"/>
        <v>5725</v>
      </c>
      <c r="AY102" s="68">
        <f t="shared" si="237"/>
        <v>12235</v>
      </c>
      <c r="AZ102" s="68">
        <f t="shared" si="237"/>
        <v>2775</v>
      </c>
      <c r="BA102" s="68">
        <f t="shared" si="237"/>
        <v>15010</v>
      </c>
      <c r="BB102" s="68">
        <f t="shared" si="237"/>
        <v>1117</v>
      </c>
      <c r="BC102" s="68">
        <f>BB102</f>
        <v>1117</v>
      </c>
      <c r="BD102" s="61">
        <f t="shared" ref="BD102:BL102" si="238">U102</f>
        <v>0</v>
      </c>
      <c r="BE102" s="61">
        <f t="shared" si="238"/>
        <v>0</v>
      </c>
      <c r="BF102" s="61">
        <f t="shared" si="238"/>
        <v>0</v>
      </c>
      <c r="BG102" s="61">
        <f t="shared" si="238"/>
        <v>7.4417055296469026E-2</v>
      </c>
      <c r="BH102" s="61">
        <f t="shared" si="238"/>
        <v>4.4000000000000004</v>
      </c>
      <c r="BI102" s="61">
        <f t="shared" si="238"/>
        <v>11.25</v>
      </c>
      <c r="BJ102" s="61">
        <f t="shared" si="238"/>
        <v>2.5568181818181817</v>
      </c>
      <c r="BK102" s="61">
        <f t="shared" si="238"/>
        <v>0</v>
      </c>
      <c r="BL102" s="61">
        <f t="shared" si="238"/>
        <v>0</v>
      </c>
      <c r="BM102" s="61">
        <f t="shared" si="215"/>
        <v>0</v>
      </c>
      <c r="BN102" s="61">
        <f t="shared" si="232"/>
        <v>185.12701807031408</v>
      </c>
      <c r="BO102" s="61">
        <f t="shared" si="232"/>
        <v>0</v>
      </c>
      <c r="BP102" s="61">
        <f t="shared" si="232"/>
        <v>0.45903257650542939</v>
      </c>
      <c r="BQ102" s="61">
        <f t="shared" si="232"/>
        <v>0.4036807220420251</v>
      </c>
      <c r="BU102" s="180">
        <f t="shared" si="233"/>
        <v>2020</v>
      </c>
      <c r="BV102" s="180">
        <f t="shared" si="233"/>
        <v>120</v>
      </c>
      <c r="BW102" s="180">
        <f t="shared" si="233"/>
        <v>20</v>
      </c>
      <c r="BX102" s="62">
        <f t="shared" si="233"/>
        <v>90800</v>
      </c>
      <c r="BY102" s="62">
        <f t="shared" si="233"/>
        <v>82500</v>
      </c>
      <c r="BZ102" s="62">
        <f>'Annual Raw Data'!AY10</f>
        <v>174.6</v>
      </c>
      <c r="CA102" s="62">
        <f t="shared" si="207"/>
        <v>14404.5</v>
      </c>
      <c r="CB102" s="62">
        <f t="shared" si="227"/>
        <v>1919</v>
      </c>
      <c r="CC102" s="62">
        <f t="shared" si="227"/>
        <v>25</v>
      </c>
      <c r="CD102" s="62">
        <f t="shared" si="209"/>
        <v>16348.5</v>
      </c>
      <c r="CE102" s="62">
        <f t="shared" ref="CE102:CK102" si="239">L102</f>
        <v>0</v>
      </c>
      <c r="CF102" s="62">
        <f t="shared" si="239"/>
        <v>6510</v>
      </c>
      <c r="CG102" s="62">
        <f t="shared" si="239"/>
        <v>5075</v>
      </c>
      <c r="CH102" s="62">
        <f t="shared" si="239"/>
        <v>5725</v>
      </c>
      <c r="CI102" s="62">
        <f t="shared" si="239"/>
        <v>12235</v>
      </c>
      <c r="CJ102" s="62">
        <f t="shared" si="239"/>
        <v>2775</v>
      </c>
      <c r="CK102" s="62">
        <f t="shared" si="239"/>
        <v>15010</v>
      </c>
      <c r="CL102" s="253">
        <f>'Annual Raw Data'!BA40</f>
        <v>0</v>
      </c>
      <c r="CM102" s="253">
        <f>'Annual Raw Data'!BA42</f>
        <v>0</v>
      </c>
      <c r="CN102" s="62">
        <f t="shared" ref="CN102:DA102" si="240">U102</f>
        <v>0</v>
      </c>
      <c r="CO102" s="62">
        <f t="shared" si="240"/>
        <v>0</v>
      </c>
      <c r="CP102" s="62">
        <f t="shared" si="240"/>
        <v>0</v>
      </c>
      <c r="CQ102" s="62">
        <f t="shared" si="240"/>
        <v>7.4417055296469026E-2</v>
      </c>
      <c r="CR102" s="62">
        <f t="shared" si="240"/>
        <v>4.4000000000000004</v>
      </c>
      <c r="CS102" s="62">
        <f t="shared" si="240"/>
        <v>11.25</v>
      </c>
      <c r="CT102" s="62">
        <f t="shared" si="240"/>
        <v>2.5568181818181817</v>
      </c>
      <c r="CU102" s="62">
        <f t="shared" si="240"/>
        <v>0</v>
      </c>
      <c r="CV102" s="62">
        <f t="shared" si="240"/>
        <v>0</v>
      </c>
      <c r="CW102" s="62">
        <f t="shared" si="240"/>
        <v>0</v>
      </c>
      <c r="CX102" s="62">
        <f t="shared" si="240"/>
        <v>185.12701807031408</v>
      </c>
      <c r="CY102" s="62">
        <f t="shared" si="240"/>
        <v>0</v>
      </c>
      <c r="CZ102" s="62">
        <f t="shared" si="240"/>
        <v>0.45903257650542939</v>
      </c>
      <c r="DA102" s="62">
        <f t="shared" si="240"/>
        <v>0.4036807220420251</v>
      </c>
    </row>
    <row r="103" spans="2:105" s="65" customFormat="1" x14ac:dyDescent="0.2">
      <c r="B103" s="247">
        <v>2021</v>
      </c>
      <c r="C103" s="247">
        <f t="shared" si="190"/>
        <v>121</v>
      </c>
      <c r="D103" s="239">
        <v>21</v>
      </c>
      <c r="E103" s="229">
        <f>'Annual Raw Data'!$AY$8*1000</f>
        <v>92700</v>
      </c>
      <c r="F103" s="229">
        <f>'Annual Raw Data'!$AY$9*1000</f>
        <v>84500</v>
      </c>
      <c r="G103" s="230">
        <f>'Annual Raw Data'!$AY$10</f>
        <v>174.6</v>
      </c>
      <c r="H103" s="229">
        <f>'Annual Raw Data'!$AY$12</f>
        <v>14172</v>
      </c>
      <c r="I103" s="229">
        <f>'Annual Raw Data'!$AY$13</f>
        <v>1117</v>
      </c>
      <c r="J103" s="231">
        <f>'Annual Raw Data'!$AY$14</f>
        <v>25</v>
      </c>
      <c r="K103" s="229">
        <f>'Annual Raw Data'!$AY$15</f>
        <v>15892</v>
      </c>
      <c r="L103" s="231"/>
      <c r="M103" s="229">
        <f>'Annual Raw Data'!$AY$21</f>
        <v>6625</v>
      </c>
      <c r="N103" s="229">
        <f>'Annual Raw Data'!$AY$22</f>
        <v>5200</v>
      </c>
      <c r="O103" s="229">
        <f>'Annual Raw Data'!$AY$25</f>
        <v>5625</v>
      </c>
      <c r="P103" s="229">
        <f>'Annual Raw Data'!$AY$26</f>
        <v>12250</v>
      </c>
      <c r="Q103" s="229">
        <f>'Annual Raw Data'!$AY$29</f>
        <v>2400</v>
      </c>
      <c r="R103" s="229">
        <f>'Annual Raw Data'!$AY$31</f>
        <v>14650</v>
      </c>
      <c r="S103" s="229">
        <f>'Annual Raw Data'!$AY$34</f>
        <v>1242</v>
      </c>
      <c r="T103" s="229">
        <f>'Annual Raw Data'!$AY$36</f>
        <v>0</v>
      </c>
      <c r="U103" s="232">
        <f>'Annual Raw Data'!$AY$37</f>
        <v>0</v>
      </c>
      <c r="V103" s="232">
        <f>'Annual Raw Data'!$AY$38</f>
        <v>0</v>
      </c>
      <c r="W103" s="231">
        <f>'Annual Raw Data'!$AY$39</f>
        <v>0</v>
      </c>
      <c r="X103" s="233">
        <f>'Annual Raw Data'!$AY$41</f>
        <v>8.4778156996587029E-2</v>
      </c>
      <c r="Y103" s="234">
        <f>'Annual Raw Data'!$AY$43</f>
        <v>5.75</v>
      </c>
      <c r="Z103" s="234"/>
      <c r="AA103" s="257">
        <f>Z103/Y103</f>
        <v>0</v>
      </c>
      <c r="AB103" s="235"/>
      <c r="AC103" s="235"/>
      <c r="AD103" s="235"/>
      <c r="AE103" s="230">
        <f t="shared" si="160"/>
        <v>187.5786486655079</v>
      </c>
      <c r="AF103" s="235"/>
      <c r="AG103" s="236">
        <f>M103/H103</f>
        <v>0.46747106971493085</v>
      </c>
      <c r="AH103" s="237">
        <f>O103/H103</f>
        <v>0.39690939881456394</v>
      </c>
      <c r="AI103" s="237">
        <f>N103/H103</f>
        <v>0.36692068868190797</v>
      </c>
      <c r="AJ103" s="240"/>
      <c r="AK103" s="241">
        <f t="shared" si="236"/>
        <v>2021</v>
      </c>
      <c r="AL103" s="241">
        <f t="shared" si="236"/>
        <v>121</v>
      </c>
      <c r="AM103" s="241">
        <f t="shared" si="236"/>
        <v>21</v>
      </c>
      <c r="AN103" s="242">
        <f t="shared" si="236"/>
        <v>92700</v>
      </c>
      <c r="AO103" s="242">
        <f t="shared" si="236"/>
        <v>84500</v>
      </c>
      <c r="AP103" s="243">
        <f>'Annual Raw Data'!AZ10</f>
        <v>123.11</v>
      </c>
      <c r="AQ103" s="242">
        <f>AO103*AP103/1000</f>
        <v>10402.795</v>
      </c>
      <c r="AR103" s="242">
        <f t="shared" ref="AR103:BB103" si="241">I103</f>
        <v>1117</v>
      </c>
      <c r="AS103" s="244">
        <f t="shared" si="241"/>
        <v>25</v>
      </c>
      <c r="AT103" s="242">
        <f t="shared" si="241"/>
        <v>15892</v>
      </c>
      <c r="AU103" s="244">
        <f t="shared" si="241"/>
        <v>0</v>
      </c>
      <c r="AV103" s="242">
        <f t="shared" si="241"/>
        <v>6625</v>
      </c>
      <c r="AW103" s="242">
        <f t="shared" si="241"/>
        <v>5200</v>
      </c>
      <c r="AX103" s="242">
        <f t="shared" si="241"/>
        <v>5625</v>
      </c>
      <c r="AY103" s="242">
        <f t="shared" si="241"/>
        <v>12250</v>
      </c>
      <c r="AZ103" s="242">
        <f t="shared" si="241"/>
        <v>2400</v>
      </c>
      <c r="BA103" s="242">
        <f t="shared" si="241"/>
        <v>14650</v>
      </c>
      <c r="BB103" s="242">
        <f t="shared" si="241"/>
        <v>1242</v>
      </c>
      <c r="BC103" s="242">
        <f>BB103</f>
        <v>1242</v>
      </c>
      <c r="BD103" s="244">
        <f t="shared" ref="BD103:BL103" si="242">U103</f>
        <v>0</v>
      </c>
      <c r="BE103" s="244">
        <f t="shared" si="242"/>
        <v>0</v>
      </c>
      <c r="BF103" s="244">
        <f t="shared" si="242"/>
        <v>0</v>
      </c>
      <c r="BG103" s="244">
        <f t="shared" si="242"/>
        <v>8.4778156996587029E-2</v>
      </c>
      <c r="BH103" s="244">
        <f t="shared" si="242"/>
        <v>5.75</v>
      </c>
      <c r="BI103" s="244">
        <f t="shared" si="242"/>
        <v>0</v>
      </c>
      <c r="BJ103" s="244">
        <f t="shared" si="242"/>
        <v>0</v>
      </c>
      <c r="BK103" s="244">
        <f t="shared" si="242"/>
        <v>0</v>
      </c>
      <c r="BL103" s="244">
        <f t="shared" si="242"/>
        <v>0</v>
      </c>
      <c r="BM103" s="244">
        <f t="shared" si="215"/>
        <v>0</v>
      </c>
      <c r="BN103" s="244">
        <f>AE103</f>
        <v>187.5786486655079</v>
      </c>
      <c r="BO103" s="244">
        <f>AF103</f>
        <v>0</v>
      </c>
      <c r="BP103" s="244">
        <f>AG103</f>
        <v>0.46747106971493085</v>
      </c>
      <c r="BQ103" s="244">
        <f>AH103</f>
        <v>0.39690939881456394</v>
      </c>
      <c r="BR103" s="240"/>
      <c r="BS103" s="240"/>
      <c r="BT103" s="240"/>
      <c r="BU103" s="245">
        <f>B103</f>
        <v>2021</v>
      </c>
      <c r="BV103" s="245">
        <f>C103</f>
        <v>121</v>
      </c>
      <c r="BW103" s="245">
        <f>D103</f>
        <v>21</v>
      </c>
      <c r="BX103" s="246">
        <f>E103</f>
        <v>92700</v>
      </c>
      <c r="BY103" s="246">
        <f>F103</f>
        <v>84500</v>
      </c>
      <c r="BZ103" s="246">
        <f>'Annual Raw Data'!BA10</f>
        <v>176.6</v>
      </c>
      <c r="CA103" s="246">
        <f>BY103*BZ103/1000</f>
        <v>14922.7</v>
      </c>
      <c r="CB103" s="246">
        <f>I103</f>
        <v>1117</v>
      </c>
      <c r="CC103" s="246">
        <f>J103</f>
        <v>25</v>
      </c>
      <c r="CD103" s="246">
        <f>CA103+CB103+CC103</f>
        <v>16064.7</v>
      </c>
      <c r="CE103" s="246">
        <f t="shared" ref="CE103:CK103" si="243">L103</f>
        <v>0</v>
      </c>
      <c r="CF103" s="246">
        <f t="shared" si="243"/>
        <v>6625</v>
      </c>
      <c r="CG103" s="246">
        <f t="shared" si="243"/>
        <v>5200</v>
      </c>
      <c r="CH103" s="246">
        <f t="shared" si="243"/>
        <v>5625</v>
      </c>
      <c r="CI103" s="246">
        <f t="shared" si="243"/>
        <v>12250</v>
      </c>
      <c r="CJ103" s="246">
        <f t="shared" si="243"/>
        <v>2400</v>
      </c>
      <c r="CK103" s="246">
        <f t="shared" si="243"/>
        <v>14650</v>
      </c>
      <c r="CL103" s="248">
        <f>'Annual Raw Data'!BA41</f>
        <v>0.10016655562958028</v>
      </c>
      <c r="CM103" s="248">
        <f>'Annual Raw Data'!BA43</f>
        <v>0</v>
      </c>
      <c r="CN103" s="246">
        <f t="shared" ref="CN103:DA103" si="244">U103</f>
        <v>0</v>
      </c>
      <c r="CO103" s="246">
        <f t="shared" si="244"/>
        <v>0</v>
      </c>
      <c r="CP103" s="246">
        <f t="shared" si="244"/>
        <v>0</v>
      </c>
      <c r="CQ103" s="246">
        <f t="shared" si="244"/>
        <v>8.4778156996587029E-2</v>
      </c>
      <c r="CR103" s="246">
        <f t="shared" si="244"/>
        <v>5.75</v>
      </c>
      <c r="CS103" s="246">
        <f t="shared" si="244"/>
        <v>0</v>
      </c>
      <c r="CT103" s="246">
        <f t="shared" si="244"/>
        <v>0</v>
      </c>
      <c r="CU103" s="246">
        <f t="shared" si="244"/>
        <v>0</v>
      </c>
      <c r="CV103" s="246">
        <f t="shared" si="244"/>
        <v>0</v>
      </c>
      <c r="CW103" s="246">
        <f t="shared" si="244"/>
        <v>0</v>
      </c>
      <c r="CX103" s="246">
        <f t="shared" si="244"/>
        <v>187.5786486655079</v>
      </c>
      <c r="CY103" s="246">
        <f t="shared" si="244"/>
        <v>0</v>
      </c>
      <c r="CZ103" s="246">
        <f t="shared" si="244"/>
        <v>0.46747106971493085</v>
      </c>
      <c r="DA103" s="246">
        <f t="shared" si="244"/>
        <v>0.39690939881456394</v>
      </c>
    </row>
    <row r="104" spans="2:105" s="65" customFormat="1" x14ac:dyDescent="0.2">
      <c r="B104" s="252"/>
      <c r="C104" s="252"/>
      <c r="D104" s="226"/>
      <c r="E104" s="56"/>
      <c r="F104" s="56"/>
      <c r="G104" s="57"/>
      <c r="H104" s="56"/>
      <c r="I104" s="56"/>
      <c r="J104" s="58"/>
      <c r="K104" s="56"/>
      <c r="L104" s="58"/>
      <c r="M104" s="56"/>
      <c r="N104" s="56"/>
      <c r="O104" s="56"/>
      <c r="P104" s="56"/>
      <c r="Q104" s="56"/>
      <c r="R104" s="56"/>
      <c r="S104" s="56"/>
      <c r="T104" s="56"/>
      <c r="U104" s="63"/>
      <c r="V104" s="63"/>
      <c r="W104" s="58"/>
      <c r="X104" s="59"/>
      <c r="Y104" s="60"/>
      <c r="Z104" s="60"/>
      <c r="AA104" s="64"/>
      <c r="AE104" s="57"/>
      <c r="AG104" s="66"/>
      <c r="AH104" s="67"/>
      <c r="AI104" s="67"/>
      <c r="AK104" s="175"/>
      <c r="AL104" s="175"/>
      <c r="AM104" s="175"/>
      <c r="AN104" s="68"/>
      <c r="AO104" s="68"/>
      <c r="AP104" s="69"/>
      <c r="AQ104" s="68"/>
      <c r="AR104" s="68"/>
      <c r="AS104" s="61"/>
      <c r="AT104" s="68"/>
      <c r="AU104" s="61"/>
      <c r="AV104" s="68"/>
      <c r="AW104" s="68"/>
      <c r="AX104" s="68"/>
      <c r="AY104" s="68"/>
      <c r="AZ104" s="68"/>
      <c r="BA104" s="68"/>
      <c r="BB104" s="68"/>
      <c r="BC104" s="68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U104" s="180"/>
      <c r="BV104" s="180"/>
      <c r="BW104" s="180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253"/>
      <c r="CM104" s="253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</row>
    <row r="105" spans="2:105" s="65" customFormat="1" x14ac:dyDescent="0.2">
      <c r="B105" s="252"/>
      <c r="C105" s="252"/>
      <c r="D105" s="226"/>
      <c r="E105" s="56"/>
      <c r="F105" s="56"/>
      <c r="G105" s="57"/>
      <c r="H105" s="56"/>
      <c r="I105" s="56"/>
      <c r="J105" s="58"/>
      <c r="K105" s="56"/>
      <c r="L105" s="58"/>
      <c r="M105" s="56"/>
      <c r="N105" s="56"/>
      <c r="O105" s="56"/>
      <c r="P105" s="56"/>
      <c r="Q105" s="56"/>
      <c r="R105" s="56"/>
      <c r="S105" s="56"/>
      <c r="T105" s="56"/>
      <c r="U105" s="63"/>
      <c r="V105" s="63"/>
      <c r="W105" s="58"/>
      <c r="X105" s="59"/>
      <c r="Y105" s="60"/>
      <c r="Z105" s="60"/>
      <c r="AA105" s="64"/>
      <c r="AE105" s="57"/>
      <c r="AG105" s="66"/>
      <c r="AH105" s="67"/>
      <c r="AI105" s="67"/>
      <c r="AK105" s="175"/>
      <c r="AL105" s="175"/>
      <c r="AM105" s="175"/>
      <c r="AN105" s="68"/>
      <c r="AO105" s="68"/>
      <c r="AP105" s="69"/>
      <c r="AQ105" s="68"/>
      <c r="AR105" s="68"/>
      <c r="AS105" s="61"/>
      <c r="AT105" s="68"/>
      <c r="AU105" s="61"/>
      <c r="AV105" s="68"/>
      <c r="AW105" s="68"/>
      <c r="AX105" s="68"/>
      <c r="AY105" s="68"/>
      <c r="AZ105" s="68"/>
      <c r="BA105" s="68"/>
      <c r="BB105" s="68"/>
      <c r="BC105" s="68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U105" s="180"/>
      <c r="BV105" s="180"/>
      <c r="BW105" s="180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253"/>
      <c r="CM105" s="253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</row>
    <row r="106" spans="2:105" s="65" customFormat="1" x14ac:dyDescent="0.2">
      <c r="B106" s="252"/>
      <c r="C106" s="252"/>
      <c r="D106" s="226"/>
      <c r="E106" s="56"/>
      <c r="F106" s="56"/>
      <c r="G106" s="57"/>
      <c r="H106" s="56"/>
      <c r="I106" s="56"/>
      <c r="J106" s="58"/>
      <c r="K106" s="56"/>
      <c r="L106" s="58"/>
      <c r="M106" s="56"/>
      <c r="N106" s="56"/>
      <c r="O106" s="56"/>
      <c r="P106" s="56"/>
      <c r="Q106" s="56"/>
      <c r="R106" s="56"/>
      <c r="S106" s="56"/>
      <c r="T106" s="56"/>
      <c r="U106" s="63"/>
      <c r="V106" s="63"/>
      <c r="W106" s="58"/>
      <c r="X106" s="59"/>
      <c r="Y106" s="60"/>
      <c r="Z106" s="60"/>
      <c r="AA106" s="64"/>
      <c r="AE106" s="57"/>
      <c r="AG106" s="66"/>
      <c r="AH106" s="67"/>
      <c r="AI106" s="67"/>
      <c r="AK106" s="175"/>
      <c r="AL106" s="175"/>
      <c r="AM106" s="175"/>
      <c r="AN106" s="68"/>
      <c r="AO106" s="68"/>
      <c r="AP106" s="69"/>
      <c r="AQ106" s="68"/>
      <c r="AR106" s="68"/>
      <c r="AS106" s="61"/>
      <c r="AT106" s="68"/>
      <c r="AU106" s="61"/>
      <c r="AV106" s="68"/>
      <c r="AW106" s="68"/>
      <c r="AX106" s="68"/>
      <c r="AY106" s="68"/>
      <c r="AZ106" s="68"/>
      <c r="BA106" s="68"/>
      <c r="BB106" s="68"/>
      <c r="BC106" s="68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U106" s="180"/>
      <c r="BV106" s="180"/>
      <c r="BW106" s="180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253"/>
      <c r="CM106" s="253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</row>
    <row r="107" spans="2:105" s="65" customFormat="1" x14ac:dyDescent="0.2">
      <c r="B107" s="252"/>
      <c r="C107" s="252"/>
      <c r="D107" s="226"/>
      <c r="E107" s="56"/>
      <c r="F107" s="56"/>
      <c r="G107" s="57"/>
      <c r="H107" s="56"/>
      <c r="I107" s="56"/>
      <c r="J107" s="58"/>
      <c r="K107" s="56"/>
      <c r="L107" s="58"/>
      <c r="M107" s="56"/>
      <c r="N107" s="56"/>
      <c r="O107" s="56"/>
      <c r="P107" s="56"/>
      <c r="Q107" s="56"/>
      <c r="R107" s="56"/>
      <c r="S107" s="56"/>
      <c r="T107" s="56"/>
      <c r="U107" s="63"/>
      <c r="V107" s="63"/>
      <c r="W107" s="58"/>
      <c r="X107" s="59"/>
      <c r="Y107" s="60"/>
      <c r="Z107" s="60"/>
      <c r="AA107" s="64"/>
      <c r="AE107" s="57"/>
      <c r="AG107" s="66"/>
      <c r="AH107" s="67"/>
      <c r="AI107" s="67"/>
      <c r="AK107" s="175"/>
      <c r="AL107" s="175"/>
      <c r="AM107" s="175"/>
      <c r="AN107" s="68"/>
      <c r="AO107" s="68"/>
      <c r="AP107" s="69"/>
      <c r="AQ107" s="68"/>
      <c r="AR107" s="68"/>
      <c r="AS107" s="61"/>
      <c r="AT107" s="68"/>
      <c r="AU107" s="61"/>
      <c r="AV107" s="68"/>
      <c r="AW107" s="68"/>
      <c r="AX107" s="68"/>
      <c r="AY107" s="68"/>
      <c r="AZ107" s="68"/>
      <c r="BA107" s="68"/>
      <c r="BB107" s="68"/>
      <c r="BC107" s="68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U107" s="180"/>
      <c r="BV107" s="180"/>
      <c r="BW107" s="180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253"/>
      <c r="CM107" s="253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</row>
    <row r="108" spans="2:105" s="65" customFormat="1" x14ac:dyDescent="0.2">
      <c r="B108" s="252"/>
      <c r="C108" s="252"/>
      <c r="D108" s="226"/>
      <c r="E108" s="56"/>
      <c r="F108" s="56"/>
      <c r="G108" s="57"/>
      <c r="H108" s="56"/>
      <c r="I108" s="56"/>
      <c r="J108" s="58"/>
      <c r="K108" s="56"/>
      <c r="L108" s="58"/>
      <c r="M108" s="56"/>
      <c r="N108" s="56"/>
      <c r="O108" s="56"/>
      <c r="P108" s="56"/>
      <c r="Q108" s="56"/>
      <c r="R108" s="56"/>
      <c r="S108" s="56"/>
      <c r="T108" s="56"/>
      <c r="U108" s="63"/>
      <c r="V108" s="63"/>
      <c r="W108" s="58"/>
      <c r="X108" s="59"/>
      <c r="Y108" s="60"/>
      <c r="Z108" s="60"/>
      <c r="AA108" s="64"/>
      <c r="AE108" s="57"/>
      <c r="AG108" s="66"/>
      <c r="AH108" s="67"/>
      <c r="AI108" s="67"/>
      <c r="AK108" s="175"/>
      <c r="AL108" s="175"/>
      <c r="AM108" s="175"/>
      <c r="AN108" s="68"/>
      <c r="AO108" s="68"/>
      <c r="AP108" s="69"/>
      <c r="AQ108" s="68"/>
      <c r="AR108" s="68"/>
      <c r="AS108" s="61"/>
      <c r="AT108" s="68"/>
      <c r="AU108" s="61"/>
      <c r="AV108" s="68"/>
      <c r="AW108" s="68"/>
      <c r="AX108" s="68"/>
      <c r="AY108" s="68"/>
      <c r="AZ108" s="68"/>
      <c r="BA108" s="68"/>
      <c r="BB108" s="68"/>
      <c r="BC108" s="68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U108" s="180"/>
      <c r="BV108" s="180"/>
      <c r="BW108" s="180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253"/>
      <c r="CM108" s="253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</row>
    <row r="109" spans="2:105" s="65" customFormat="1" x14ac:dyDescent="0.2">
      <c r="B109" s="252"/>
      <c r="C109" s="252"/>
      <c r="D109" s="226"/>
      <c r="E109" s="56"/>
      <c r="F109" s="56"/>
      <c r="G109" s="57"/>
      <c r="H109" s="56"/>
      <c r="I109" s="56"/>
      <c r="J109" s="58"/>
      <c r="K109" s="56"/>
      <c r="L109" s="58"/>
      <c r="M109" s="56"/>
      <c r="N109" s="56"/>
      <c r="O109" s="56"/>
      <c r="P109" s="56"/>
      <c r="Q109" s="56"/>
      <c r="R109" s="56"/>
      <c r="S109" s="56"/>
      <c r="T109" s="56"/>
      <c r="U109" s="63"/>
      <c r="V109" s="63"/>
      <c r="W109" s="58"/>
      <c r="X109" s="59"/>
      <c r="Y109" s="60"/>
      <c r="Z109" s="60"/>
      <c r="AA109" s="64"/>
      <c r="AE109" s="57"/>
      <c r="AG109" s="66"/>
      <c r="AH109" s="67"/>
      <c r="AI109" s="67"/>
      <c r="AK109" s="175"/>
      <c r="AL109" s="175"/>
      <c r="AM109" s="175"/>
      <c r="AN109" s="68"/>
      <c r="AO109" s="68"/>
      <c r="AP109" s="69"/>
      <c r="AQ109" s="68"/>
      <c r="AR109" s="68"/>
      <c r="AS109" s="61"/>
      <c r="AT109" s="68"/>
      <c r="AU109" s="61"/>
      <c r="AV109" s="68"/>
      <c r="AW109" s="68"/>
      <c r="AX109" s="68"/>
      <c r="AY109" s="68"/>
      <c r="AZ109" s="68"/>
      <c r="BA109" s="68"/>
      <c r="BB109" s="68"/>
      <c r="BC109" s="68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U109" s="180"/>
      <c r="BV109" s="180"/>
      <c r="BW109" s="180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253"/>
      <c r="CM109" s="253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</row>
    <row r="110" spans="2:105" s="65" customFormat="1" x14ac:dyDescent="0.2">
      <c r="B110" s="252"/>
      <c r="C110" s="252"/>
      <c r="D110" s="226"/>
      <c r="E110" s="56"/>
      <c r="F110" s="56"/>
      <c r="G110" s="57"/>
      <c r="H110" s="56"/>
      <c r="I110" s="56"/>
      <c r="J110" s="58"/>
      <c r="K110" s="56"/>
      <c r="L110" s="58"/>
      <c r="M110" s="56"/>
      <c r="N110" s="56"/>
      <c r="O110" s="56"/>
      <c r="P110" s="56"/>
      <c r="Q110" s="56"/>
      <c r="R110" s="56"/>
      <c r="S110" s="56"/>
      <c r="T110" s="56"/>
      <c r="U110" s="63"/>
      <c r="V110" s="63"/>
      <c r="W110" s="58"/>
      <c r="X110" s="59"/>
      <c r="Y110" s="60"/>
      <c r="Z110" s="60"/>
      <c r="AA110" s="64"/>
      <c r="AE110" s="57"/>
      <c r="AG110" s="66"/>
      <c r="AH110" s="67"/>
      <c r="AI110" s="67"/>
      <c r="AK110" s="175"/>
      <c r="AL110" s="175"/>
      <c r="AM110" s="175"/>
      <c r="AN110" s="68"/>
      <c r="AO110" s="68"/>
      <c r="AP110" s="69"/>
      <c r="AQ110" s="68"/>
      <c r="AR110" s="68"/>
      <c r="AS110" s="61"/>
      <c r="AT110" s="68"/>
      <c r="AU110" s="61"/>
      <c r="AV110" s="68"/>
      <c r="AW110" s="68"/>
      <c r="AX110" s="68"/>
      <c r="AY110" s="68"/>
      <c r="AZ110" s="68"/>
      <c r="BA110" s="68"/>
      <c r="BB110" s="68"/>
      <c r="BC110" s="68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U110" s="180"/>
      <c r="BV110" s="180"/>
      <c r="BW110" s="180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253"/>
      <c r="CM110" s="253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</row>
    <row r="111" spans="2:105" x14ac:dyDescent="0.2">
      <c r="E111" s="55"/>
      <c r="G111" s="36"/>
      <c r="H111" s="55"/>
      <c r="Y111" s="12"/>
      <c r="Z111" s="49"/>
      <c r="AA111" s="50"/>
      <c r="AE111" s="21"/>
    </row>
    <row r="112" spans="2:105" x14ac:dyDescent="0.2">
      <c r="E112" s="55"/>
      <c r="G112" s="36"/>
      <c r="H112" s="55"/>
      <c r="Y112" s="12"/>
      <c r="Z112" s="49"/>
      <c r="AA112" s="50"/>
      <c r="AE112" s="21"/>
    </row>
    <row r="113" spans="4:27" x14ac:dyDescent="0.2">
      <c r="E113" s="55"/>
      <c r="H113" s="55"/>
      <c r="Y113" s="12">
        <f>AVERAGE(Y83:Y87)</f>
        <v>2.1539999999999999</v>
      </c>
      <c r="Z113" s="49"/>
      <c r="AA113" s="50"/>
    </row>
    <row r="114" spans="4:27" x14ac:dyDescent="0.2">
      <c r="Z114" s="49"/>
      <c r="AA114" s="50"/>
    </row>
    <row r="115" spans="4:27" x14ac:dyDescent="0.2">
      <c r="Y115" s="12">
        <f>AVERAGE(Y88:Y89)</f>
        <v>3.62</v>
      </c>
      <c r="Z115" s="49"/>
      <c r="AA115" s="50"/>
    </row>
    <row r="116" spans="4:27" x14ac:dyDescent="0.2">
      <c r="Y116">
        <f>Y115/Y113</f>
        <v>1.6805942432683381</v>
      </c>
      <c r="Z116" s="49"/>
      <c r="AA116" s="50"/>
    </row>
    <row r="117" spans="4:27" x14ac:dyDescent="0.2">
      <c r="D117" s="20" t="s">
        <v>232</v>
      </c>
    </row>
    <row r="118" spans="4:27" x14ac:dyDescent="0.2">
      <c r="D118" t="s">
        <v>168</v>
      </c>
      <c r="E118"/>
      <c r="F118"/>
      <c r="G118"/>
      <c r="H118"/>
      <c r="I118"/>
      <c r="K118"/>
    </row>
    <row r="119" spans="4:27" ht="13.5" thickBot="1" x14ac:dyDescent="0.25">
      <c r="E119"/>
      <c r="F119"/>
      <c r="G119"/>
      <c r="H119"/>
      <c r="I119"/>
      <c r="K119"/>
      <c r="X119" s="36" t="s">
        <v>168</v>
      </c>
    </row>
    <row r="120" spans="4:27" ht="13.5" thickBot="1" x14ac:dyDescent="0.25">
      <c r="D120" s="19" t="s">
        <v>173</v>
      </c>
      <c r="E120" s="19"/>
      <c r="F120"/>
      <c r="G120"/>
      <c r="H120"/>
      <c r="I120"/>
      <c r="K120"/>
    </row>
    <row r="121" spans="4:27" x14ac:dyDescent="0.2">
      <c r="D121" s="16" t="s">
        <v>175</v>
      </c>
      <c r="E121" s="16">
        <v>0.81569361878293722</v>
      </c>
      <c r="F121"/>
      <c r="G121"/>
      <c r="H121"/>
      <c r="I121"/>
      <c r="K121"/>
      <c r="X121" s="40" t="s">
        <v>173</v>
      </c>
      <c r="Y121" s="19"/>
      <c r="Z121" s="48"/>
      <c r="AA121" s="48"/>
    </row>
    <row r="122" spans="4:27" x14ac:dyDescent="0.2">
      <c r="D122" s="16" t="s">
        <v>177</v>
      </c>
      <c r="E122" s="16">
        <v>0.66535607972320376</v>
      </c>
      <c r="F122"/>
      <c r="G122"/>
      <c r="H122"/>
      <c r="I122"/>
      <c r="K122"/>
      <c r="X122" s="41" t="s">
        <v>175</v>
      </c>
      <c r="Y122" s="16">
        <v>0.60171717902841138</v>
      </c>
      <c r="Z122" s="16"/>
      <c r="AA122" s="16"/>
    </row>
    <row r="123" spans="4:27" x14ac:dyDescent="0.2">
      <c r="D123" s="16" t="s">
        <v>179</v>
      </c>
      <c r="E123" s="16">
        <v>0.62817342191467085</v>
      </c>
      <c r="F123"/>
      <c r="G123"/>
      <c r="H123"/>
      <c r="I123"/>
      <c r="K123"/>
      <c r="X123" s="41" t="s">
        <v>177</v>
      </c>
      <c r="Y123" s="16">
        <v>0.36206356353790931</v>
      </c>
      <c r="Z123" s="16"/>
      <c r="AA123" s="16"/>
    </row>
    <row r="124" spans="4:27" x14ac:dyDescent="0.2">
      <c r="D124" s="16" t="s">
        <v>181</v>
      </c>
      <c r="E124" s="16">
        <v>6.3640025837430931</v>
      </c>
      <c r="F124"/>
      <c r="G124"/>
      <c r="H124"/>
      <c r="I124"/>
      <c r="K124"/>
      <c r="X124" s="41" t="s">
        <v>179</v>
      </c>
      <c r="Y124" s="16">
        <v>0.33168563799209544</v>
      </c>
      <c r="Z124" s="16"/>
      <c r="AA124" s="16"/>
    </row>
    <row r="125" spans="4:27" ht="13.5" thickBot="1" x14ac:dyDescent="0.25">
      <c r="D125" s="17" t="s">
        <v>183</v>
      </c>
      <c r="E125" s="17">
        <v>11</v>
      </c>
      <c r="F125"/>
      <c r="G125"/>
      <c r="H125"/>
      <c r="I125"/>
      <c r="K125"/>
      <c r="X125" s="41" t="s">
        <v>181</v>
      </c>
      <c r="Y125" s="16">
        <v>0.33853762605100779</v>
      </c>
      <c r="Z125" s="16"/>
      <c r="AA125" s="16"/>
    </row>
    <row r="126" spans="4:27" ht="13.5" thickBot="1" x14ac:dyDescent="0.25">
      <c r="E126"/>
      <c r="F126"/>
      <c r="G126"/>
      <c r="H126"/>
      <c r="I126"/>
      <c r="K126"/>
      <c r="X126" s="42" t="s">
        <v>183</v>
      </c>
      <c r="Y126" s="17">
        <v>23</v>
      </c>
      <c r="Z126" s="16"/>
      <c r="AA126" s="16"/>
    </row>
    <row r="127" spans="4:27" ht="13.5" thickBot="1" x14ac:dyDescent="0.25">
      <c r="D127" t="s">
        <v>186</v>
      </c>
      <c r="E127"/>
      <c r="F127"/>
      <c r="G127"/>
      <c r="H127"/>
      <c r="I127"/>
      <c r="K127"/>
    </row>
    <row r="128" spans="4:27" ht="13.5" thickBot="1" x14ac:dyDescent="0.25">
      <c r="D128" s="18"/>
      <c r="E128" s="18" t="s">
        <v>188</v>
      </c>
      <c r="F128" s="18" t="s">
        <v>189</v>
      </c>
      <c r="G128" s="18" t="s">
        <v>190</v>
      </c>
      <c r="H128" s="18" t="s">
        <v>191</v>
      </c>
      <c r="I128" s="18" t="s">
        <v>192</v>
      </c>
      <c r="K128"/>
      <c r="X128" s="36" t="s">
        <v>186</v>
      </c>
    </row>
    <row r="129" spans="4:35" x14ac:dyDescent="0.2">
      <c r="D129" s="16" t="s">
        <v>195</v>
      </c>
      <c r="E129" s="16">
        <v>1</v>
      </c>
      <c r="F129" s="16">
        <v>724.72692148562032</v>
      </c>
      <c r="G129" s="16">
        <v>724.72692148562032</v>
      </c>
      <c r="H129" s="16">
        <v>17.894258209011447</v>
      </c>
      <c r="I129" s="16">
        <v>2.2060909262655915E-3</v>
      </c>
      <c r="K129"/>
      <c r="X129" s="43"/>
      <c r="Y129" s="18" t="s">
        <v>188</v>
      </c>
      <c r="Z129" s="18"/>
      <c r="AA129" s="18"/>
      <c r="AB129" s="18" t="s">
        <v>189</v>
      </c>
      <c r="AC129" s="18" t="s">
        <v>190</v>
      </c>
      <c r="AD129" s="18" t="s">
        <v>191</v>
      </c>
      <c r="AE129" s="18" t="s">
        <v>192</v>
      </c>
    </row>
    <row r="130" spans="4:35" x14ac:dyDescent="0.2">
      <c r="D130" s="16" t="s">
        <v>196</v>
      </c>
      <c r="E130" s="16">
        <v>9</v>
      </c>
      <c r="F130" s="16">
        <v>364.5047599729989</v>
      </c>
      <c r="G130" s="16">
        <v>40.50052888588877</v>
      </c>
      <c r="H130" s="16"/>
      <c r="I130" s="16"/>
      <c r="K130"/>
      <c r="X130" s="41" t="s">
        <v>195</v>
      </c>
      <c r="Y130" s="16">
        <v>1</v>
      </c>
      <c r="Z130" s="16"/>
      <c r="AA130" s="16"/>
      <c r="AB130" s="16">
        <v>1.3659682254853176</v>
      </c>
      <c r="AC130" s="16">
        <v>1.3659682254853176</v>
      </c>
      <c r="AD130" s="16">
        <v>11.918640164940513</v>
      </c>
      <c r="AE130" s="16">
        <v>2.3857442787606955E-3</v>
      </c>
    </row>
    <row r="131" spans="4:35" ht="13.5" thickBot="1" x14ac:dyDescent="0.25">
      <c r="D131" s="17" t="s">
        <v>197</v>
      </c>
      <c r="E131" s="17">
        <v>10</v>
      </c>
      <c r="F131" s="17">
        <v>1089.2316814586193</v>
      </c>
      <c r="G131" s="17"/>
      <c r="H131" s="17"/>
      <c r="I131" s="17"/>
      <c r="K131"/>
      <c r="X131" s="41" t="s">
        <v>196</v>
      </c>
      <c r="Y131" s="16">
        <v>21</v>
      </c>
      <c r="Z131" s="16"/>
      <c r="AA131" s="16"/>
      <c r="AB131" s="16">
        <v>2.406762209297292</v>
      </c>
      <c r="AC131" s="16">
        <v>0.11460772425225201</v>
      </c>
      <c r="AD131" s="16"/>
      <c r="AE131" s="16"/>
    </row>
    <row r="132" spans="4:35" ht="13.5" thickBot="1" x14ac:dyDescent="0.25">
      <c r="E132"/>
      <c r="F132"/>
      <c r="G132"/>
      <c r="H132"/>
      <c r="I132"/>
      <c r="K132"/>
      <c r="X132" s="42" t="s">
        <v>197</v>
      </c>
      <c r="Y132" s="17">
        <v>22</v>
      </c>
      <c r="Z132" s="17"/>
      <c r="AA132" s="17"/>
      <c r="AB132" s="17">
        <v>3.7727304347826096</v>
      </c>
      <c r="AC132" s="17"/>
      <c r="AD132" s="17"/>
      <c r="AE132" s="17"/>
    </row>
    <row r="133" spans="4:35" ht="13.5" thickBot="1" x14ac:dyDescent="0.25">
      <c r="D133" s="18"/>
      <c r="E133" s="18" t="s">
        <v>198</v>
      </c>
      <c r="F133" s="18" t="s">
        <v>181</v>
      </c>
      <c r="G133" s="18" t="s">
        <v>199</v>
      </c>
      <c r="H133" s="18" t="s">
        <v>200</v>
      </c>
      <c r="I133" s="18" t="s">
        <v>201</v>
      </c>
      <c r="J133" s="18" t="s">
        <v>202</v>
      </c>
      <c r="K133" s="18" t="s">
        <v>203</v>
      </c>
      <c r="L133" s="18" t="s">
        <v>204</v>
      </c>
    </row>
    <row r="134" spans="4:35" x14ac:dyDescent="0.2">
      <c r="D134" s="16" t="s">
        <v>205</v>
      </c>
      <c r="E134" s="16">
        <v>-4997.4149178635107</v>
      </c>
      <c r="F134" s="16">
        <v>1214.1759763309599</v>
      </c>
      <c r="G134" s="16">
        <v>-4.1158901306587179</v>
      </c>
      <c r="H134" s="16">
        <v>2.6139243552811536E-3</v>
      </c>
      <c r="I134" s="16">
        <v>-7744.0717940029899</v>
      </c>
      <c r="J134" s="16">
        <v>-2250.758041724031</v>
      </c>
      <c r="K134" s="16">
        <v>-7744.0717940029899</v>
      </c>
      <c r="L134" s="16">
        <v>-2250.758041724031</v>
      </c>
      <c r="X134" s="43"/>
      <c r="Y134" s="18" t="s">
        <v>198</v>
      </c>
      <c r="Z134" s="18"/>
      <c r="AA134" s="18"/>
      <c r="AB134" s="18" t="s">
        <v>181</v>
      </c>
      <c r="AC134" s="18" t="s">
        <v>199</v>
      </c>
      <c r="AD134" s="18" t="s">
        <v>200</v>
      </c>
      <c r="AE134" s="18" t="s">
        <v>201</v>
      </c>
      <c r="AF134" s="18" t="s">
        <v>202</v>
      </c>
      <c r="AG134" s="18" t="s">
        <v>203</v>
      </c>
      <c r="AH134" s="18" t="s">
        <v>204</v>
      </c>
      <c r="AI134" s="54"/>
    </row>
    <row r="135" spans="4:35" ht="13.5" thickBot="1" x14ac:dyDescent="0.25">
      <c r="D135" s="17" t="s">
        <v>206</v>
      </c>
      <c r="E135" s="17">
        <v>2.5667930494997426</v>
      </c>
      <c r="F135" s="17">
        <v>0.6067838381461329</v>
      </c>
      <c r="G135" s="17">
        <v>4.230160541753877</v>
      </c>
      <c r="H135" s="17">
        <v>2.2060909262655911E-3</v>
      </c>
      <c r="I135" s="17">
        <v>1.1941526465734273</v>
      </c>
      <c r="J135" s="17">
        <v>3.9394334524260577</v>
      </c>
      <c r="K135" s="17">
        <v>1.1941526465734273</v>
      </c>
      <c r="L135" s="17">
        <v>3.9394334524260577</v>
      </c>
      <c r="X135" s="41" t="s">
        <v>205</v>
      </c>
      <c r="Y135" s="16">
        <v>2.8143521428338651</v>
      </c>
      <c r="Z135" s="16"/>
      <c r="AA135" s="16"/>
      <c r="AB135" s="16">
        <v>0.12738819623519995</v>
      </c>
      <c r="AC135" s="16">
        <v>22.092723078028815</v>
      </c>
      <c r="AD135" s="16">
        <v>5.0812949632549776E-16</v>
      </c>
      <c r="AE135" s="16">
        <v>2.5494338403573948</v>
      </c>
      <c r="AF135" s="16">
        <v>3.0792704453103354</v>
      </c>
      <c r="AG135" s="16">
        <v>2.5494338403573948</v>
      </c>
      <c r="AH135" s="16">
        <v>3.0792704453103354</v>
      </c>
      <c r="AI135" s="16"/>
    </row>
    <row r="136" spans="4:35" ht="13.5" thickBot="1" x14ac:dyDescent="0.25">
      <c r="E136"/>
      <c r="F136"/>
      <c r="G136"/>
      <c r="H136"/>
      <c r="I136"/>
      <c r="K136"/>
      <c r="X136" s="42" t="s">
        <v>206</v>
      </c>
      <c r="Y136" s="17">
        <v>-1.4498048780373769</v>
      </c>
      <c r="Z136" s="17"/>
      <c r="AA136" s="17"/>
      <c r="AB136" s="17">
        <v>0.41994866263511876</v>
      </c>
      <c r="AC136" s="17">
        <v>-3.4523383618846535</v>
      </c>
      <c r="AD136" s="17">
        <v>2.3857442787607796E-3</v>
      </c>
      <c r="AE136" s="17">
        <v>-2.3231360823441887</v>
      </c>
      <c r="AF136" s="17">
        <v>-0.57647367373056502</v>
      </c>
      <c r="AG136" s="17">
        <v>-2.3231360823441887</v>
      </c>
      <c r="AH136" s="17">
        <v>-0.57647367373056502</v>
      </c>
      <c r="AI136" s="16"/>
    </row>
    <row r="137" spans="4:35" x14ac:dyDescent="0.2">
      <c r="E137"/>
      <c r="F137"/>
      <c r="G137"/>
      <c r="H137"/>
      <c r="I137"/>
      <c r="K137"/>
    </row>
    <row r="138" spans="4:35" x14ac:dyDescent="0.2">
      <c r="E138"/>
      <c r="F138"/>
      <c r="G138"/>
      <c r="H138"/>
      <c r="I138"/>
      <c r="K138"/>
    </row>
    <row r="139" spans="4:35" x14ac:dyDescent="0.2">
      <c r="E139"/>
      <c r="F139"/>
      <c r="G139"/>
      <c r="H139"/>
      <c r="I139"/>
      <c r="K139"/>
    </row>
    <row r="140" spans="4:35" x14ac:dyDescent="0.2">
      <c r="X140" s="36" t="s">
        <v>207</v>
      </c>
    </row>
    <row r="141" spans="4:35" ht="13.5" thickBot="1" x14ac:dyDescent="0.25"/>
    <row r="142" spans="4:35" x14ac:dyDescent="0.2">
      <c r="D142" s="18"/>
      <c r="E142" s="32"/>
      <c r="F142" s="32"/>
      <c r="X142" s="43" t="s">
        <v>209</v>
      </c>
      <c r="Y142" s="18" t="s">
        <v>210</v>
      </c>
      <c r="Z142" s="18"/>
      <c r="AA142" s="18"/>
      <c r="AB142" s="18" t="s">
        <v>211</v>
      </c>
    </row>
    <row r="143" spans="4:35" x14ac:dyDescent="0.2">
      <c r="D143" s="20" t="s">
        <v>246</v>
      </c>
      <c r="E143" s="33"/>
      <c r="F143" s="33"/>
      <c r="X143" s="41">
        <v>1</v>
      </c>
      <c r="Y143" s="16">
        <v>2.6953383095621404</v>
      </c>
      <c r="Z143" s="16"/>
      <c r="AA143" s="16"/>
      <c r="AB143" s="16">
        <v>-0.14533830956214056</v>
      </c>
    </row>
    <row r="144" spans="4:35" x14ac:dyDescent="0.2">
      <c r="D144" t="s">
        <v>168</v>
      </c>
      <c r="E144"/>
      <c r="F144"/>
      <c r="G144"/>
      <c r="H144"/>
      <c r="I144"/>
      <c r="K144"/>
      <c r="X144" s="41">
        <v>2</v>
      </c>
      <c r="Y144" s="16">
        <v>2.705902171642093</v>
      </c>
      <c r="Z144" s="16"/>
      <c r="AA144" s="16"/>
      <c r="AB144" s="16">
        <v>0.31409782835790701</v>
      </c>
    </row>
    <row r="145" spans="4:28" ht="13.5" thickBot="1" x14ac:dyDescent="0.25">
      <c r="E145"/>
      <c r="F145"/>
      <c r="G145"/>
      <c r="H145"/>
      <c r="I145"/>
      <c r="K145"/>
      <c r="X145" s="41">
        <v>3</v>
      </c>
      <c r="Y145" s="16">
        <v>2.6549666230357558</v>
      </c>
      <c r="Z145" s="16"/>
      <c r="AA145" s="16"/>
      <c r="AB145" s="16">
        <v>-0.11496662303575578</v>
      </c>
    </row>
    <row r="146" spans="4:28" x14ac:dyDescent="0.2">
      <c r="D146" s="19" t="s">
        <v>173</v>
      </c>
      <c r="E146" s="19"/>
      <c r="F146"/>
      <c r="G146"/>
      <c r="H146"/>
      <c r="I146"/>
      <c r="K146"/>
      <c r="X146" s="41">
        <v>4</v>
      </c>
      <c r="Y146" s="16">
        <v>2.5301012296239112</v>
      </c>
      <c r="Z146" s="16"/>
      <c r="AA146" s="16"/>
      <c r="AB146" s="16">
        <v>-0.38010122962391124</v>
      </c>
    </row>
    <row r="147" spans="4:28" x14ac:dyDescent="0.2">
      <c r="D147" s="16" t="s">
        <v>175</v>
      </c>
      <c r="E147" s="16">
        <v>0.83582004960139678</v>
      </c>
      <c r="F147"/>
      <c r="G147"/>
      <c r="H147"/>
      <c r="I147"/>
      <c r="K147"/>
      <c r="X147" s="41">
        <v>5</v>
      </c>
      <c r="Y147" s="16">
        <v>2.4789373200754192</v>
      </c>
      <c r="Z147" s="16"/>
      <c r="AA147" s="16"/>
      <c r="AB147" s="16">
        <v>-0.4289373200754194</v>
      </c>
    </row>
    <row r="148" spans="4:28" x14ac:dyDescent="0.2">
      <c r="D148" s="16" t="s">
        <v>177</v>
      </c>
      <c r="E148" s="16">
        <v>0.69859515531568139</v>
      </c>
      <c r="F148"/>
      <c r="G148"/>
      <c r="H148"/>
      <c r="I148"/>
      <c r="K148"/>
      <c r="X148" s="41">
        <v>6</v>
      </c>
      <c r="Y148" s="16">
        <v>2.4599323656438847</v>
      </c>
      <c r="Z148" s="16"/>
      <c r="AA148" s="16"/>
      <c r="AB148" s="16">
        <v>-0.20993236564388473</v>
      </c>
    </row>
    <row r="149" spans="4:28" x14ac:dyDescent="0.2">
      <c r="D149" s="16" t="s">
        <v>179</v>
      </c>
      <c r="E149" s="16">
        <v>0.66845467084724952</v>
      </c>
      <c r="F149"/>
      <c r="G149"/>
      <c r="H149"/>
      <c r="I149"/>
      <c r="K149"/>
      <c r="X149" s="41">
        <v>7</v>
      </c>
      <c r="Y149" s="16">
        <v>2.4265936784120341</v>
      </c>
      <c r="Z149" s="16"/>
      <c r="AA149" s="16"/>
      <c r="AB149" s="16">
        <v>5.3406321587965877E-2</v>
      </c>
    </row>
    <row r="150" spans="4:28" x14ac:dyDescent="0.2">
      <c r="D150" s="16" t="s">
        <v>181</v>
      </c>
      <c r="E150" s="16">
        <v>6.0895525256510714</v>
      </c>
      <c r="F150"/>
      <c r="G150"/>
      <c r="H150"/>
      <c r="I150"/>
      <c r="K150"/>
      <c r="X150" s="41">
        <v>8</v>
      </c>
      <c r="Y150" s="16">
        <v>2.5370137474608816</v>
      </c>
      <c r="Z150" s="16"/>
      <c r="AA150" s="16"/>
      <c r="AB150" s="16">
        <v>0.58298625253911851</v>
      </c>
    </row>
    <row r="151" spans="4:28" ht="13.5" thickBot="1" x14ac:dyDescent="0.25">
      <c r="D151" s="17" t="s">
        <v>183</v>
      </c>
      <c r="E151" s="17">
        <v>12</v>
      </c>
      <c r="F151"/>
      <c r="G151"/>
      <c r="H151"/>
      <c r="I151"/>
      <c r="K151"/>
      <c r="X151" s="41">
        <v>9</v>
      </c>
      <c r="Y151" s="16">
        <v>2.2870180961556108</v>
      </c>
      <c r="Z151" s="16"/>
      <c r="AA151" s="16"/>
      <c r="AB151" s="16">
        <v>0.18298190384438939</v>
      </c>
    </row>
    <row r="152" spans="4:28" x14ac:dyDescent="0.2">
      <c r="E152"/>
      <c r="F152"/>
      <c r="G152"/>
      <c r="H152"/>
      <c r="I152"/>
      <c r="K152"/>
      <c r="X152" s="41">
        <v>10</v>
      </c>
      <c r="Y152" s="16">
        <v>2.1095497714441955</v>
      </c>
      <c r="Z152" s="16"/>
      <c r="AA152" s="16"/>
      <c r="AB152" s="16">
        <v>0.44045022855580429</v>
      </c>
    </row>
    <row r="153" spans="4:28" ht="13.5" thickBot="1" x14ac:dyDescent="0.25">
      <c r="D153" t="s">
        <v>186</v>
      </c>
      <c r="E153"/>
      <c r="F153"/>
      <c r="G153"/>
      <c r="H153"/>
      <c r="I153"/>
      <c r="K153"/>
      <c r="X153" s="41">
        <v>11</v>
      </c>
      <c r="Y153" s="16">
        <v>2.5961881392200516</v>
      </c>
      <c r="Z153" s="16"/>
      <c r="AA153" s="16"/>
      <c r="AB153" s="16">
        <v>0.61381186077994832</v>
      </c>
    </row>
    <row r="154" spans="4:28" x14ac:dyDescent="0.2">
      <c r="D154" s="18"/>
      <c r="E154" s="18" t="s">
        <v>188</v>
      </c>
      <c r="F154" s="18" t="s">
        <v>189</v>
      </c>
      <c r="G154" s="18" t="s">
        <v>190</v>
      </c>
      <c r="H154" s="18" t="s">
        <v>191</v>
      </c>
      <c r="I154" s="18" t="s">
        <v>192</v>
      </c>
      <c r="K154"/>
      <c r="X154" s="41">
        <v>12</v>
      </c>
      <c r="Y154" s="16">
        <v>2.4745798961038314</v>
      </c>
      <c r="Z154" s="16"/>
      <c r="AA154" s="16"/>
      <c r="AB154" s="16">
        <v>0.15542010389616845</v>
      </c>
    </row>
    <row r="155" spans="4:28" x14ac:dyDescent="0.2">
      <c r="D155" s="16" t="s">
        <v>195</v>
      </c>
      <c r="E155" s="16">
        <v>1</v>
      </c>
      <c r="F155" s="16">
        <v>859.50043826656702</v>
      </c>
      <c r="G155" s="16">
        <v>859.50043826656702</v>
      </c>
      <c r="H155" s="16">
        <v>23.177967031265428</v>
      </c>
      <c r="I155" s="16">
        <v>7.0820472284262304E-4</v>
      </c>
      <c r="K155"/>
      <c r="X155" s="41">
        <v>13</v>
      </c>
      <c r="Y155" s="16">
        <v>1.9126333404943263</v>
      </c>
      <c r="Z155" s="16"/>
      <c r="AA155" s="16"/>
      <c r="AB155" s="16">
        <v>0.31736665950567367</v>
      </c>
    </row>
    <row r="156" spans="4:28" x14ac:dyDescent="0.2">
      <c r="D156" s="16" t="s">
        <v>196</v>
      </c>
      <c r="E156" s="16">
        <v>10</v>
      </c>
      <c r="F156" s="16">
        <v>370.82649962663339</v>
      </c>
      <c r="G156" s="16">
        <v>37.082649962663339</v>
      </c>
      <c r="H156" s="16"/>
      <c r="I156" s="16"/>
      <c r="K156"/>
      <c r="X156" s="41">
        <v>14</v>
      </c>
      <c r="Y156" s="16">
        <v>1.8557800283443198</v>
      </c>
      <c r="Z156" s="16"/>
      <c r="AA156" s="16"/>
      <c r="AB156" s="16">
        <v>-0.35578002834431977</v>
      </c>
    </row>
    <row r="157" spans="4:28" ht="13.5" thickBot="1" x14ac:dyDescent="0.25">
      <c r="D157" s="17" t="s">
        <v>197</v>
      </c>
      <c r="E157" s="17">
        <v>11</v>
      </c>
      <c r="F157" s="17">
        <v>1230.3269378932005</v>
      </c>
      <c r="G157" s="17"/>
      <c r="H157" s="17"/>
      <c r="I157" s="17"/>
      <c r="K157"/>
      <c r="X157" s="41">
        <v>15</v>
      </c>
      <c r="Y157" s="16">
        <v>2.0182771245246478</v>
      </c>
      <c r="Z157" s="16"/>
      <c r="AA157" s="16"/>
      <c r="AB157" s="16">
        <v>-7.8277124524647856E-2</v>
      </c>
    </row>
    <row r="158" spans="4:28" ht="13.5" thickBot="1" x14ac:dyDescent="0.25">
      <c r="E158"/>
      <c r="F158"/>
      <c r="G158"/>
      <c r="H158"/>
      <c r="I158"/>
      <c r="K158"/>
      <c r="X158" s="41">
        <v>16</v>
      </c>
      <c r="Y158" s="16">
        <v>2.4287997004462505</v>
      </c>
      <c r="Z158" s="16"/>
      <c r="AA158" s="16"/>
      <c r="AB158" s="16">
        <v>0.11120029955374955</v>
      </c>
    </row>
    <row r="159" spans="4:28" x14ac:dyDescent="0.2">
      <c r="D159" s="18"/>
      <c r="E159" s="18" t="s">
        <v>198</v>
      </c>
      <c r="F159" s="18" t="s">
        <v>181</v>
      </c>
      <c r="G159" s="18" t="s">
        <v>199</v>
      </c>
      <c r="H159" s="18" t="s">
        <v>200</v>
      </c>
      <c r="I159" s="18" t="s">
        <v>201</v>
      </c>
      <c r="J159" s="18" t="s">
        <v>202</v>
      </c>
      <c r="K159" s="18" t="s">
        <v>203</v>
      </c>
      <c r="L159" s="18" t="s">
        <v>204</v>
      </c>
      <c r="X159" s="41">
        <v>17</v>
      </c>
      <c r="Y159" s="16">
        <v>2.5729348804895746</v>
      </c>
      <c r="Z159" s="16"/>
      <c r="AA159" s="16"/>
      <c r="AB159" s="16">
        <v>-0.21293488048957476</v>
      </c>
    </row>
    <row r="160" spans="4:28" x14ac:dyDescent="0.2">
      <c r="D160" s="16" t="s">
        <v>205</v>
      </c>
      <c r="E160" s="16">
        <v>-4767.1667842213155</v>
      </c>
      <c r="F160" s="16">
        <v>1019.2332957202137</v>
      </c>
      <c r="G160" s="16">
        <v>-4.6772086471652452</v>
      </c>
      <c r="H160" s="16">
        <v>8.7120354105023746E-4</v>
      </c>
      <c r="I160" s="16">
        <v>-7038.1600799092548</v>
      </c>
      <c r="J160" s="16">
        <v>-2496.1734885333758</v>
      </c>
      <c r="K160" s="16">
        <v>-7038.1600799092548</v>
      </c>
      <c r="L160" s="16">
        <v>-2496.1734885333758</v>
      </c>
      <c r="X160" s="41">
        <v>18</v>
      </c>
      <c r="Y160" s="16">
        <v>2.5304011044169861</v>
      </c>
      <c r="Z160" s="16"/>
      <c r="AA160" s="16"/>
      <c r="AB160" s="16">
        <v>-0.25040110441698626</v>
      </c>
    </row>
    <row r="161" spans="4:28" ht="13.5" thickBot="1" x14ac:dyDescent="0.25">
      <c r="D161" s="17" t="s">
        <v>206</v>
      </c>
      <c r="E161" s="17">
        <v>2.4516305951938762</v>
      </c>
      <c r="F161" s="17">
        <v>0.50923396440942081</v>
      </c>
      <c r="G161" s="17">
        <v>4.8143501151521404</v>
      </c>
      <c r="H161" s="17">
        <v>7.0820472284262304E-4</v>
      </c>
      <c r="I161" s="17">
        <v>1.3169866192107336</v>
      </c>
      <c r="J161" s="17">
        <v>3.586274571177019</v>
      </c>
      <c r="K161" s="17">
        <v>1.3169866192107336</v>
      </c>
      <c r="L161" s="17">
        <v>3.586274571177019</v>
      </c>
      <c r="X161" s="41">
        <v>19</v>
      </c>
      <c r="Y161" s="16">
        <v>2.6129316448936462</v>
      </c>
      <c r="Z161" s="16"/>
      <c r="AA161" s="16"/>
      <c r="AB161" s="16">
        <v>-0.24293164489364605</v>
      </c>
    </row>
    <row r="162" spans="4:28" x14ac:dyDescent="0.2">
      <c r="E162"/>
      <c r="F162"/>
      <c r="G162"/>
      <c r="H162"/>
      <c r="I162"/>
      <c r="K162"/>
      <c r="X162" s="41">
        <v>20</v>
      </c>
      <c r="Y162" s="16">
        <v>2.4536205031043474</v>
      </c>
      <c r="Z162" s="16"/>
      <c r="AA162" s="16"/>
      <c r="AB162" s="16">
        <v>-0.38362050310434759</v>
      </c>
    </row>
    <row r="163" spans="4:28" x14ac:dyDescent="0.2">
      <c r="E163"/>
      <c r="F163"/>
      <c r="G163"/>
      <c r="H163"/>
      <c r="I163"/>
      <c r="K163"/>
      <c r="X163" s="41">
        <v>21</v>
      </c>
      <c r="Y163" s="16">
        <v>2.65253907792252</v>
      </c>
      <c r="Z163" s="16"/>
      <c r="AA163" s="16"/>
      <c r="AB163" s="16">
        <v>-0.15253907792251997</v>
      </c>
    </row>
    <row r="164" spans="4:28" x14ac:dyDescent="0.2">
      <c r="E164"/>
      <c r="F164"/>
      <c r="G164"/>
      <c r="H164"/>
      <c r="I164"/>
      <c r="K164"/>
      <c r="X164" s="41">
        <v>22</v>
      </c>
      <c r="Y164" s="16">
        <v>2.5741114269234808</v>
      </c>
      <c r="Z164" s="16"/>
      <c r="AA164" s="16"/>
      <c r="AB164" s="16">
        <v>-0.31411142692348104</v>
      </c>
    </row>
    <row r="165" spans="4:28" ht="13.5" thickBot="1" x14ac:dyDescent="0.25">
      <c r="D165" s="20" t="s">
        <v>247</v>
      </c>
      <c r="E165" s="33"/>
      <c r="F165" s="33"/>
      <c r="X165" s="42">
        <v>23</v>
      </c>
      <c r="Y165" s="17">
        <v>2.7418498200600951</v>
      </c>
      <c r="Z165" s="17"/>
      <c r="AA165" s="17"/>
      <c r="AB165" s="17">
        <v>0.49815017993990507</v>
      </c>
    </row>
    <row r="166" spans="4:28" x14ac:dyDescent="0.2">
      <c r="D166" t="s">
        <v>168</v>
      </c>
      <c r="E166"/>
      <c r="F166"/>
      <c r="G166"/>
      <c r="H166"/>
      <c r="I166"/>
      <c r="K166"/>
    </row>
    <row r="167" spans="4:28" ht="13.5" thickBot="1" x14ac:dyDescent="0.25">
      <c r="E167"/>
      <c r="F167"/>
      <c r="G167"/>
      <c r="H167"/>
      <c r="I167"/>
      <c r="K167"/>
    </row>
    <row r="168" spans="4:28" x14ac:dyDescent="0.2">
      <c r="D168" s="19" t="s">
        <v>173</v>
      </c>
      <c r="E168" s="19"/>
      <c r="F168"/>
      <c r="G168"/>
      <c r="H168"/>
      <c r="I168"/>
      <c r="K168"/>
    </row>
    <row r="169" spans="4:28" x14ac:dyDescent="0.2">
      <c r="D169" s="16" t="s">
        <v>175</v>
      </c>
      <c r="E169" s="16">
        <v>0.85311731387143896</v>
      </c>
      <c r="F169"/>
      <c r="G169"/>
      <c r="H169"/>
      <c r="I169"/>
      <c r="K169"/>
    </row>
    <row r="170" spans="4:28" x14ac:dyDescent="0.2">
      <c r="D170" s="16" t="s">
        <v>177</v>
      </c>
      <c r="E170" s="16">
        <v>0.72780915122721934</v>
      </c>
      <c r="F170"/>
      <c r="G170"/>
      <c r="H170"/>
      <c r="I170"/>
      <c r="K170"/>
    </row>
    <row r="171" spans="4:28" x14ac:dyDescent="0.2">
      <c r="D171" s="16" t="s">
        <v>179</v>
      </c>
      <c r="E171" s="16">
        <v>0.71873612293479328</v>
      </c>
      <c r="F171"/>
      <c r="G171"/>
      <c r="H171"/>
      <c r="I171"/>
      <c r="K171"/>
    </row>
    <row r="172" spans="4:28" x14ac:dyDescent="0.2">
      <c r="D172" s="16" t="s">
        <v>181</v>
      </c>
      <c r="E172" s="16">
        <v>10.971026963076911</v>
      </c>
      <c r="F172"/>
      <c r="G172"/>
      <c r="H172"/>
      <c r="I172"/>
      <c r="K172"/>
    </row>
    <row r="173" spans="4:28" ht="13.5" thickBot="1" x14ac:dyDescent="0.25">
      <c r="D173" s="17" t="s">
        <v>183</v>
      </c>
      <c r="E173" s="17">
        <v>32</v>
      </c>
      <c r="F173"/>
      <c r="G173"/>
      <c r="H173"/>
      <c r="I173"/>
      <c r="K173"/>
    </row>
    <row r="174" spans="4:28" x14ac:dyDescent="0.2">
      <c r="E174"/>
      <c r="F174"/>
      <c r="G174"/>
      <c r="H174"/>
      <c r="I174"/>
      <c r="K174"/>
    </row>
    <row r="175" spans="4:28" ht="13.5" thickBot="1" x14ac:dyDescent="0.25">
      <c r="D175" t="s">
        <v>186</v>
      </c>
      <c r="E175"/>
      <c r="F175"/>
      <c r="G175"/>
      <c r="H175"/>
      <c r="I175"/>
      <c r="K175"/>
    </row>
    <row r="176" spans="4:28" x14ac:dyDescent="0.2">
      <c r="D176" s="18"/>
      <c r="E176" s="18" t="s">
        <v>188</v>
      </c>
      <c r="F176" s="18" t="s">
        <v>189</v>
      </c>
      <c r="G176" s="18" t="s">
        <v>190</v>
      </c>
      <c r="H176" s="18" t="s">
        <v>191</v>
      </c>
      <c r="I176" s="18" t="s">
        <v>192</v>
      </c>
      <c r="K176"/>
    </row>
    <row r="177" spans="4:12" x14ac:dyDescent="0.2">
      <c r="D177" s="16" t="s">
        <v>195</v>
      </c>
      <c r="E177" s="16">
        <v>1</v>
      </c>
      <c r="F177" s="16">
        <v>9655.1674825486953</v>
      </c>
      <c r="G177" s="16">
        <v>9655.1674825486953</v>
      </c>
      <c r="H177" s="16">
        <v>80.216784051558577</v>
      </c>
      <c r="I177" s="16">
        <v>5.5835536696931609E-10</v>
      </c>
      <c r="K177"/>
    </row>
    <row r="178" spans="4:12" x14ac:dyDescent="0.2">
      <c r="D178" s="16" t="s">
        <v>196</v>
      </c>
      <c r="E178" s="16">
        <v>30</v>
      </c>
      <c r="F178" s="16">
        <v>3610.9029787368172</v>
      </c>
      <c r="G178" s="16">
        <v>120.36343262456057</v>
      </c>
      <c r="H178" s="16"/>
      <c r="I178" s="16"/>
      <c r="K178"/>
    </row>
    <row r="179" spans="4:12" ht="13.5" thickBot="1" x14ac:dyDescent="0.25">
      <c r="D179" s="17" t="s">
        <v>197</v>
      </c>
      <c r="E179" s="17">
        <v>31</v>
      </c>
      <c r="F179" s="17">
        <v>13266.070461285512</v>
      </c>
      <c r="G179" s="17"/>
      <c r="H179" s="17"/>
      <c r="I179" s="17"/>
      <c r="K179"/>
    </row>
    <row r="180" spans="4:12" ht="13.5" thickBot="1" x14ac:dyDescent="0.25">
      <c r="E180"/>
      <c r="F180"/>
      <c r="G180"/>
      <c r="H180"/>
      <c r="I180"/>
      <c r="K180"/>
    </row>
    <row r="181" spans="4:12" x14ac:dyDescent="0.2">
      <c r="D181" s="18"/>
      <c r="E181" s="18" t="s">
        <v>198</v>
      </c>
      <c r="F181" s="18" t="s">
        <v>181</v>
      </c>
      <c r="G181" s="18" t="s">
        <v>199</v>
      </c>
      <c r="H181" s="18" t="s">
        <v>200</v>
      </c>
      <c r="I181" s="18" t="s">
        <v>201</v>
      </c>
      <c r="J181" s="18" t="s">
        <v>202</v>
      </c>
      <c r="K181" s="18" t="s">
        <v>203</v>
      </c>
      <c r="L181" s="18" t="s">
        <v>204</v>
      </c>
    </row>
    <row r="182" spans="4:12" x14ac:dyDescent="0.2">
      <c r="D182" s="16" t="s">
        <v>205</v>
      </c>
      <c r="E182" s="16">
        <v>-3626.6971777998101</v>
      </c>
      <c r="F182" s="16">
        <v>418.32139554041322</v>
      </c>
      <c r="G182" s="16">
        <v>-8.6696430459040243</v>
      </c>
      <c r="H182" s="16">
        <v>1.1384528873168542E-9</v>
      </c>
      <c r="I182" s="16">
        <v>-4481.0234388926647</v>
      </c>
      <c r="J182" s="16">
        <v>-2772.3709167069555</v>
      </c>
      <c r="K182" s="16">
        <v>-4481.0234388926647</v>
      </c>
      <c r="L182" s="16">
        <v>-2772.3709167069555</v>
      </c>
    </row>
    <row r="183" spans="4:12" ht="13.5" thickBot="1" x14ac:dyDescent="0.25">
      <c r="D183" s="17" t="s">
        <v>206</v>
      </c>
      <c r="E183" s="17">
        <v>1.8812985589205242</v>
      </c>
      <c r="F183" s="17">
        <v>0.21005116733207219</v>
      </c>
      <c r="G183" s="17">
        <v>8.956382308251392</v>
      </c>
      <c r="H183" s="17">
        <v>5.5835536696932002E-10</v>
      </c>
      <c r="I183" s="17">
        <v>1.4523168469208991</v>
      </c>
      <c r="J183" s="17">
        <v>2.3102802709201491</v>
      </c>
      <c r="K183" s="17">
        <v>1.4523168469208991</v>
      </c>
      <c r="L183" s="17">
        <v>2.3102802709201491</v>
      </c>
    </row>
    <row r="184" spans="4:12" x14ac:dyDescent="0.2">
      <c r="E184"/>
      <c r="F184"/>
      <c r="G184"/>
      <c r="H184"/>
      <c r="I184"/>
      <c r="K184"/>
    </row>
    <row r="185" spans="4:12" x14ac:dyDescent="0.2">
      <c r="E185">
        <f>E182+(E183*2007)</f>
        <v>149.06902995368182</v>
      </c>
      <c r="F185"/>
      <c r="G185"/>
      <c r="H185"/>
      <c r="I185"/>
      <c r="K185"/>
    </row>
    <row r="186" spans="4:12" x14ac:dyDescent="0.2">
      <c r="E186"/>
      <c r="F186"/>
      <c r="G186"/>
      <c r="H186"/>
      <c r="I186"/>
      <c r="K186"/>
    </row>
    <row r="187" spans="4:12" x14ac:dyDescent="0.2">
      <c r="D187" s="20" t="s">
        <v>248</v>
      </c>
      <c r="E187" s="33"/>
      <c r="F187" s="33"/>
    </row>
    <row r="188" spans="4:12" x14ac:dyDescent="0.2">
      <c r="D188" t="s">
        <v>168</v>
      </c>
      <c r="E188"/>
      <c r="F188"/>
      <c r="G188"/>
      <c r="H188"/>
      <c r="I188"/>
      <c r="K188"/>
    </row>
    <row r="189" spans="4:12" ht="13.5" thickBot="1" x14ac:dyDescent="0.25">
      <c r="E189"/>
      <c r="F189"/>
      <c r="G189"/>
      <c r="H189"/>
      <c r="I189"/>
      <c r="K189"/>
    </row>
    <row r="190" spans="4:12" x14ac:dyDescent="0.2">
      <c r="D190" s="19" t="s">
        <v>173</v>
      </c>
      <c r="E190" s="19"/>
      <c r="F190"/>
      <c r="G190"/>
      <c r="H190"/>
      <c r="I190"/>
      <c r="K190"/>
    </row>
    <row r="191" spans="4:12" x14ac:dyDescent="0.2">
      <c r="D191" s="16" t="s">
        <v>175</v>
      </c>
      <c r="E191" s="16">
        <v>0.5619879559447738</v>
      </c>
      <c r="F191"/>
      <c r="G191"/>
      <c r="H191"/>
      <c r="I191"/>
      <c r="K191"/>
    </row>
    <row r="192" spans="4:12" x14ac:dyDescent="0.2">
      <c r="D192" s="16" t="s">
        <v>177</v>
      </c>
      <c r="E192" s="16">
        <v>0.315830462626985</v>
      </c>
      <c r="F192"/>
      <c r="G192"/>
      <c r="H192"/>
      <c r="I192"/>
      <c r="K192"/>
    </row>
    <row r="193" spans="4:12" x14ac:dyDescent="0.2">
      <c r="D193" s="16" t="s">
        <v>179</v>
      </c>
      <c r="E193" s="16">
        <v>0.27782104388403972</v>
      </c>
      <c r="F193"/>
      <c r="G193"/>
      <c r="H193"/>
      <c r="I193"/>
      <c r="K193"/>
    </row>
    <row r="194" spans="4:12" x14ac:dyDescent="0.2">
      <c r="D194" s="16" t="s">
        <v>181</v>
      </c>
      <c r="E194" s="16">
        <v>13.020992186756519</v>
      </c>
      <c r="F194"/>
      <c r="G194"/>
      <c r="H194"/>
      <c r="I194"/>
      <c r="K194"/>
    </row>
    <row r="195" spans="4:12" ht="13.5" thickBot="1" x14ac:dyDescent="0.25">
      <c r="D195" s="17" t="s">
        <v>183</v>
      </c>
      <c r="E195" s="17">
        <v>20</v>
      </c>
      <c r="F195"/>
      <c r="G195"/>
      <c r="H195"/>
      <c r="I195"/>
      <c r="K195"/>
    </row>
    <row r="196" spans="4:12" x14ac:dyDescent="0.2">
      <c r="E196"/>
      <c r="F196"/>
      <c r="G196"/>
      <c r="H196"/>
      <c r="I196"/>
      <c r="K196"/>
    </row>
    <row r="197" spans="4:12" ht="13.5" thickBot="1" x14ac:dyDescent="0.25">
      <c r="D197" t="s">
        <v>186</v>
      </c>
      <c r="E197"/>
      <c r="F197"/>
      <c r="G197"/>
      <c r="H197"/>
      <c r="I197"/>
      <c r="K197"/>
    </row>
    <row r="198" spans="4:12" x14ac:dyDescent="0.2">
      <c r="D198" s="18"/>
      <c r="E198" s="18" t="s">
        <v>188</v>
      </c>
      <c r="F198" s="18" t="s">
        <v>189</v>
      </c>
      <c r="G198" s="18" t="s">
        <v>190</v>
      </c>
      <c r="H198" s="18" t="s">
        <v>191</v>
      </c>
      <c r="I198" s="18" t="s">
        <v>192</v>
      </c>
      <c r="K198"/>
    </row>
    <row r="199" spans="4:12" x14ac:dyDescent="0.2">
      <c r="D199" s="16" t="s">
        <v>195</v>
      </c>
      <c r="E199" s="16">
        <v>1</v>
      </c>
      <c r="F199" s="16">
        <v>1408.8051963419516</v>
      </c>
      <c r="G199" s="16">
        <v>1408.8051963419516</v>
      </c>
      <c r="H199" s="16">
        <v>8.3092684148347971</v>
      </c>
      <c r="I199" s="16">
        <v>9.9111193008381924E-3</v>
      </c>
      <c r="K199"/>
    </row>
    <row r="200" spans="4:12" x14ac:dyDescent="0.2">
      <c r="D200" s="16" t="s">
        <v>196</v>
      </c>
      <c r="E200" s="16">
        <v>18</v>
      </c>
      <c r="F200" s="16">
        <v>3051.8322754963378</v>
      </c>
      <c r="G200" s="16">
        <v>169.54623752757433</v>
      </c>
      <c r="H200" s="16"/>
      <c r="I200" s="16"/>
      <c r="K200"/>
    </row>
    <row r="201" spans="4:12" ht="13.5" thickBot="1" x14ac:dyDescent="0.25">
      <c r="D201" s="17" t="s">
        <v>197</v>
      </c>
      <c r="E201" s="17">
        <v>19</v>
      </c>
      <c r="F201" s="17">
        <v>4460.6374718382895</v>
      </c>
      <c r="G201" s="17"/>
      <c r="H201" s="17"/>
      <c r="I201" s="17"/>
      <c r="K201"/>
    </row>
    <row r="202" spans="4:12" ht="13.5" thickBot="1" x14ac:dyDescent="0.25">
      <c r="E202"/>
      <c r="F202"/>
      <c r="G202"/>
      <c r="H202"/>
      <c r="I202"/>
      <c r="K202"/>
    </row>
    <row r="203" spans="4:12" x14ac:dyDescent="0.2">
      <c r="D203" s="18"/>
      <c r="E203" s="18" t="s">
        <v>198</v>
      </c>
      <c r="F203" s="18" t="s">
        <v>181</v>
      </c>
      <c r="G203" s="18" t="s">
        <v>199</v>
      </c>
      <c r="H203" s="18" t="s">
        <v>200</v>
      </c>
      <c r="I203" s="18" t="s">
        <v>201</v>
      </c>
      <c r="J203" s="18" t="s">
        <v>202</v>
      </c>
      <c r="K203" s="18" t="s">
        <v>203</v>
      </c>
      <c r="L203" s="18" t="s">
        <v>204</v>
      </c>
    </row>
    <row r="204" spans="4:12" x14ac:dyDescent="0.2">
      <c r="D204" s="16" t="s">
        <v>205</v>
      </c>
      <c r="E204" s="16">
        <v>-2781.9203539153996</v>
      </c>
      <c r="F204" s="16">
        <v>1002.5475466140539</v>
      </c>
      <c r="G204" s="16">
        <v>-2.7748512909047522</v>
      </c>
      <c r="H204" s="16">
        <v>1.2491382705903279E-2</v>
      </c>
      <c r="I204" s="16">
        <v>-4888.1945875979773</v>
      </c>
      <c r="J204" s="16">
        <v>-675.64612023282223</v>
      </c>
      <c r="K204" s="16">
        <v>-4888.1945875979773</v>
      </c>
      <c r="L204" s="16">
        <v>-675.64612023282223</v>
      </c>
    </row>
    <row r="205" spans="4:12" ht="13.5" thickBot="1" x14ac:dyDescent="0.25">
      <c r="D205" s="17" t="s">
        <v>206</v>
      </c>
      <c r="E205" s="17">
        <v>1.455508177458839</v>
      </c>
      <c r="F205" s="17">
        <v>0.50493241940062228</v>
      </c>
      <c r="G205" s="17">
        <v>2.8825801662459964</v>
      </c>
      <c r="H205" s="17">
        <v>9.9111193008381924E-3</v>
      </c>
      <c r="I205" s="17">
        <v>0.39468453041443974</v>
      </c>
      <c r="J205" s="17">
        <v>2.5163318245032382</v>
      </c>
      <c r="K205" s="17">
        <v>0.39468453041443974</v>
      </c>
      <c r="L205" s="17">
        <v>2.5163318245032382</v>
      </c>
    </row>
    <row r="206" spans="4:12" x14ac:dyDescent="0.2">
      <c r="E206"/>
      <c r="F206"/>
      <c r="G206"/>
      <c r="H206"/>
      <c r="I206"/>
      <c r="K206"/>
    </row>
    <row r="207" spans="4:12" x14ac:dyDescent="0.2">
      <c r="E207"/>
      <c r="F207"/>
      <c r="G207"/>
      <c r="H207"/>
      <c r="I207"/>
      <c r="K207"/>
    </row>
    <row r="208" spans="4:12" x14ac:dyDescent="0.2">
      <c r="E208"/>
      <c r="F208"/>
      <c r="G208"/>
      <c r="H208"/>
      <c r="I208"/>
      <c r="K208"/>
    </row>
    <row r="209" spans="4:6" x14ac:dyDescent="0.2">
      <c r="D209" s="16"/>
      <c r="E209" s="33"/>
      <c r="F209" s="33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Y7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zoomScale="60" zoomScaleNormal="60" workbookViewId="0">
      <selection activeCell="A44" sqref="A44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zoomScale="70" zoomScaleNormal="70" workbookViewId="0">
      <selection activeCell="A34" sqref="A34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zoomScale="60" zoomScaleNormal="60" workbookViewId="0">
      <selection activeCell="A34" sqref="A34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pageSetUpPr fitToPage="1"/>
  </sheetPr>
  <dimension ref="B1:CX94"/>
  <sheetViews>
    <sheetView zoomScale="95" zoomScaleNormal="95" workbookViewId="0">
      <pane xSplit="2" ySplit="6" topLeftCell="AM7" activePane="bottomRight" state="frozen"/>
      <selection pane="topRight" activeCell="C1" sqref="C1"/>
      <selection pane="bottomLeft" activeCell="A7" sqref="A7"/>
      <selection pane="bottomRight" activeCell="AY4" sqref="AY4"/>
    </sheetView>
  </sheetViews>
  <sheetFormatPr defaultColWidth="9.7109375" defaultRowHeight="12.75" x14ac:dyDescent="0.2"/>
  <cols>
    <col min="1" max="1" width="3.7109375" style="70" customWidth="1"/>
    <col min="2" max="2" width="36.28515625" style="70" customWidth="1"/>
    <col min="3" max="53" width="9.140625" style="70" customWidth="1"/>
    <col min="54" max="54" width="4.7109375" style="70" customWidth="1"/>
    <col min="55" max="16384" width="9.7109375" style="70"/>
  </cols>
  <sheetData>
    <row r="1" spans="2:102" x14ac:dyDescent="0.2">
      <c r="B1" s="190" t="s">
        <v>279</v>
      </c>
      <c r="C1" s="71"/>
    </row>
    <row r="2" spans="2:102" x14ac:dyDescent="0.2">
      <c r="B2" s="196" t="s">
        <v>280</v>
      </c>
      <c r="C2" s="71"/>
      <c r="Y2" s="72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2:102" x14ac:dyDescent="0.2">
      <c r="B3" s="73" t="str">
        <f>B2&amp;" "&amp;"&amp; K-State Ag. Econ. Dept."</f>
        <v>Source:  USDA WASDE Report 8.12.21 &amp; K-State Ag. Econ. Dept.</v>
      </c>
      <c r="Z3" s="74"/>
      <c r="AA3" s="75"/>
      <c r="AB3" s="75"/>
      <c r="AF3" s="74"/>
      <c r="AG3" s="74"/>
      <c r="AH3" s="74"/>
      <c r="AQ3" s="238"/>
      <c r="AR3" s="238"/>
      <c r="AS3" s="238"/>
      <c r="AT3" s="238"/>
      <c r="AU3" s="238"/>
      <c r="AV3" s="238"/>
      <c r="AW3" s="238"/>
      <c r="AY3" s="137"/>
      <c r="AZ3" s="137" t="s">
        <v>262</v>
      </c>
      <c r="BA3" s="137"/>
    </row>
    <row r="4" spans="2:102" x14ac:dyDescent="0.2">
      <c r="C4" s="76"/>
      <c r="D4" s="76"/>
      <c r="E4" s="76"/>
      <c r="F4" s="76"/>
      <c r="G4" s="193" t="s">
        <v>18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4"/>
      <c r="AA4" s="75"/>
      <c r="AB4" s="75"/>
      <c r="AF4" s="74"/>
      <c r="AN4" s="223"/>
      <c r="AO4" s="223"/>
      <c r="AP4" s="223"/>
      <c r="AQ4" s="223"/>
      <c r="AR4" s="223"/>
      <c r="AS4" s="223"/>
      <c r="AT4" s="223"/>
      <c r="AU4" s="223"/>
      <c r="AV4" s="223"/>
      <c r="AW4" s="238"/>
      <c r="AX4" s="238"/>
      <c r="AY4" s="137" t="s">
        <v>263</v>
      </c>
      <c r="AZ4" s="138" t="s">
        <v>224</v>
      </c>
      <c r="BA4" s="138" t="s">
        <v>225</v>
      </c>
      <c r="BC4"/>
      <c r="BD4"/>
      <c r="BE4"/>
      <c r="BF4"/>
      <c r="BG4"/>
      <c r="CD4" s="72" t="s">
        <v>19</v>
      </c>
    </row>
    <row r="5" spans="2:102" x14ac:dyDescent="0.2">
      <c r="B5" s="193" t="s">
        <v>20</v>
      </c>
      <c r="C5" s="195">
        <v>73</v>
      </c>
      <c r="D5" s="195">
        <v>74</v>
      </c>
      <c r="E5" s="195">
        <v>75</v>
      </c>
      <c r="F5" s="195">
        <v>76</v>
      </c>
      <c r="G5" s="195">
        <v>77</v>
      </c>
      <c r="H5" s="195">
        <v>78</v>
      </c>
      <c r="I5" s="195">
        <v>79</v>
      </c>
      <c r="J5" s="195">
        <v>80</v>
      </c>
      <c r="K5" s="195">
        <v>81</v>
      </c>
      <c r="L5" s="195">
        <v>82</v>
      </c>
      <c r="M5" s="195">
        <v>83</v>
      </c>
      <c r="N5" s="195">
        <v>84</v>
      </c>
      <c r="O5" s="195">
        <v>85</v>
      </c>
      <c r="P5" s="195">
        <v>86</v>
      </c>
      <c r="Q5" s="195">
        <v>87</v>
      </c>
      <c r="R5" s="195">
        <v>88</v>
      </c>
      <c r="S5" s="195">
        <v>89</v>
      </c>
      <c r="T5" s="195">
        <v>90</v>
      </c>
      <c r="U5" s="195">
        <v>91</v>
      </c>
      <c r="V5" s="195">
        <v>92</v>
      </c>
      <c r="W5" s="195">
        <v>93</v>
      </c>
      <c r="X5" s="195">
        <v>94</v>
      </c>
      <c r="Y5" s="195">
        <v>95</v>
      </c>
      <c r="Z5" s="73">
        <v>96</v>
      </c>
      <c r="AA5" s="73">
        <v>97</v>
      </c>
      <c r="AB5" s="73">
        <v>98</v>
      </c>
      <c r="AC5" s="73">
        <v>99</v>
      </c>
      <c r="AD5" s="197" t="s">
        <v>21</v>
      </c>
      <c r="AE5" s="197" t="s">
        <v>16</v>
      </c>
      <c r="AF5" s="197" t="s">
        <v>83</v>
      </c>
      <c r="AG5" s="197" t="s">
        <v>25</v>
      </c>
      <c r="AH5" s="197" t="s">
        <v>208</v>
      </c>
      <c r="AI5" s="198" t="s">
        <v>220</v>
      </c>
      <c r="AJ5" s="198" t="s">
        <v>222</v>
      </c>
      <c r="AK5" s="198" t="s">
        <v>228</v>
      </c>
      <c r="AL5" s="198" t="s">
        <v>243</v>
      </c>
      <c r="AM5" s="198" t="s">
        <v>258</v>
      </c>
      <c r="AN5" s="198">
        <v>10</v>
      </c>
      <c r="AO5" s="198">
        <v>11</v>
      </c>
      <c r="AP5" s="198">
        <v>12</v>
      </c>
      <c r="AQ5" s="198">
        <v>13</v>
      </c>
      <c r="AR5" s="198">
        <v>14</v>
      </c>
      <c r="AS5" s="198">
        <v>15</v>
      </c>
      <c r="AT5" s="198">
        <v>16</v>
      </c>
      <c r="AU5" s="198">
        <v>17</v>
      </c>
      <c r="AV5" s="198">
        <v>18</v>
      </c>
      <c r="AW5" s="198">
        <v>19</v>
      </c>
      <c r="AX5" s="198">
        <v>20</v>
      </c>
      <c r="AY5" s="199">
        <v>21</v>
      </c>
      <c r="AZ5" s="199">
        <v>21</v>
      </c>
      <c r="BA5" s="199">
        <v>21</v>
      </c>
      <c r="BC5"/>
      <c r="BD5"/>
      <c r="BE5"/>
      <c r="BF5"/>
      <c r="BG5"/>
      <c r="CD5" s="79" t="s">
        <v>22</v>
      </c>
      <c r="CE5" s="79" t="s">
        <v>22</v>
      </c>
      <c r="CF5" s="79" t="s">
        <v>22</v>
      </c>
      <c r="CG5" s="79" t="s">
        <v>22</v>
      </c>
      <c r="CH5" s="79" t="s">
        <v>22</v>
      </c>
      <c r="CI5" s="79" t="s">
        <v>22</v>
      </c>
      <c r="CJ5" s="79" t="s">
        <v>22</v>
      </c>
      <c r="CK5" s="79" t="s">
        <v>22</v>
      </c>
      <c r="CL5" s="79" t="s">
        <v>22</v>
      </c>
      <c r="CM5" s="79" t="s">
        <v>22</v>
      </c>
      <c r="CN5" s="79" t="s">
        <v>22</v>
      </c>
      <c r="CO5" s="79" t="s">
        <v>22</v>
      </c>
      <c r="CP5" s="79" t="s">
        <v>22</v>
      </c>
      <c r="CQ5" s="79" t="s">
        <v>22</v>
      </c>
      <c r="CR5" s="79" t="s">
        <v>22</v>
      </c>
      <c r="CS5" s="79" t="s">
        <v>22</v>
      </c>
      <c r="CT5" s="79" t="s">
        <v>22</v>
      </c>
      <c r="CU5" s="79" t="s">
        <v>22</v>
      </c>
      <c r="CV5" s="79" t="s">
        <v>22</v>
      </c>
      <c r="CW5" s="79" t="s">
        <v>22</v>
      </c>
      <c r="CX5" s="79" t="s">
        <v>22</v>
      </c>
    </row>
    <row r="6" spans="2:102" ht="13.5" thickBot="1" x14ac:dyDescent="0.25">
      <c r="B6" s="191" t="s">
        <v>23</v>
      </c>
      <c r="C6" s="80" t="s">
        <v>24</v>
      </c>
      <c r="D6" s="80" t="s">
        <v>26</v>
      </c>
      <c r="E6" s="80" t="s">
        <v>27</v>
      </c>
      <c r="F6" s="80" t="s">
        <v>28</v>
      </c>
      <c r="G6" s="80" t="s">
        <v>29</v>
      </c>
      <c r="H6" s="80" t="s">
        <v>30</v>
      </c>
      <c r="I6" s="80" t="s">
        <v>31</v>
      </c>
      <c r="J6" s="80" t="s">
        <v>32</v>
      </c>
      <c r="K6" s="80" t="s">
        <v>33</v>
      </c>
      <c r="L6" s="80" t="s">
        <v>34</v>
      </c>
      <c r="M6" s="80" t="s">
        <v>35</v>
      </c>
      <c r="N6" s="80" t="s">
        <v>36</v>
      </c>
      <c r="O6" s="80" t="s">
        <v>37</v>
      </c>
      <c r="P6" s="80" t="s">
        <v>38</v>
      </c>
      <c r="Q6" s="80" t="s">
        <v>39</v>
      </c>
      <c r="R6" s="80" t="s">
        <v>40</v>
      </c>
      <c r="S6" s="80" t="s">
        <v>41</v>
      </c>
      <c r="T6" s="80" t="s">
        <v>42</v>
      </c>
      <c r="U6" s="80" t="s">
        <v>43</v>
      </c>
      <c r="V6" s="80" t="s">
        <v>44</v>
      </c>
      <c r="W6" s="80" t="s">
        <v>45</v>
      </c>
      <c r="X6" s="80" t="s">
        <v>46</v>
      </c>
      <c r="Y6" s="80" t="s">
        <v>47</v>
      </c>
      <c r="Z6" s="81" t="s">
        <v>48</v>
      </c>
      <c r="AA6" s="81" t="s">
        <v>49</v>
      </c>
      <c r="AB6" s="81" t="s">
        <v>50</v>
      </c>
      <c r="AC6" s="81" t="s">
        <v>51</v>
      </c>
      <c r="AD6" s="81" t="s">
        <v>52</v>
      </c>
      <c r="AE6" s="82" t="s">
        <v>17</v>
      </c>
      <c r="AF6" s="82" t="s">
        <v>84</v>
      </c>
      <c r="AG6" s="82" t="s">
        <v>72</v>
      </c>
      <c r="AH6" s="82" t="s">
        <v>113</v>
      </c>
      <c r="AI6" s="83" t="s">
        <v>221</v>
      </c>
      <c r="AJ6" s="83" t="s">
        <v>223</v>
      </c>
      <c r="AK6" s="83" t="s">
        <v>229</v>
      </c>
      <c r="AL6" s="83" t="s">
        <v>242</v>
      </c>
      <c r="AM6" s="83" t="s">
        <v>259</v>
      </c>
      <c r="AN6" s="83" t="s">
        <v>261</v>
      </c>
      <c r="AO6" s="83" t="s">
        <v>265</v>
      </c>
      <c r="AP6" s="83" t="s">
        <v>268</v>
      </c>
      <c r="AQ6" s="83" t="s">
        <v>270</v>
      </c>
      <c r="AR6" s="83" t="s">
        <v>271</v>
      </c>
      <c r="AS6" s="83" t="s">
        <v>272</v>
      </c>
      <c r="AT6" s="83" t="s">
        <v>273</v>
      </c>
      <c r="AU6" s="83" t="s">
        <v>274</v>
      </c>
      <c r="AV6" s="83" t="s">
        <v>275</v>
      </c>
      <c r="AW6" s="83" t="s">
        <v>276</v>
      </c>
      <c r="AX6" s="83" t="s">
        <v>277</v>
      </c>
      <c r="AY6" s="139" t="s">
        <v>278</v>
      </c>
      <c r="AZ6" s="139" t="s">
        <v>278</v>
      </c>
      <c r="BA6" s="139" t="s">
        <v>278</v>
      </c>
      <c r="BC6"/>
      <c r="BD6"/>
      <c r="BE6"/>
      <c r="BF6"/>
      <c r="BG6"/>
      <c r="CH6" s="72" t="s">
        <v>53</v>
      </c>
      <c r="CN6" s="72" t="s">
        <v>54</v>
      </c>
      <c r="CT6" s="72" t="s">
        <v>55</v>
      </c>
    </row>
    <row r="7" spans="2:102" x14ac:dyDescent="0.2">
      <c r="B7" s="194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/>
      <c r="Z7" s="183"/>
      <c r="AA7" s="184"/>
      <c r="AB7" s="185"/>
      <c r="AC7" s="184"/>
      <c r="AD7" s="184"/>
      <c r="AE7" s="184"/>
      <c r="AF7" s="184"/>
      <c r="AG7" s="184"/>
      <c r="AH7" s="184"/>
      <c r="AI7" s="186"/>
      <c r="AJ7" s="186"/>
      <c r="AK7" s="186"/>
      <c r="AL7" s="186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8"/>
      <c r="AZ7" s="188"/>
      <c r="BA7" s="188"/>
      <c r="BC7"/>
      <c r="BD7"/>
      <c r="BE7"/>
      <c r="BF7"/>
      <c r="BG7"/>
      <c r="CF7" s="72" t="s">
        <v>56</v>
      </c>
      <c r="CH7" s="79" t="s">
        <v>22</v>
      </c>
      <c r="CI7" s="79" t="s">
        <v>22</v>
      </c>
      <c r="CJ7" s="72" t="s">
        <v>57</v>
      </c>
      <c r="CK7" s="72" t="s">
        <v>58</v>
      </c>
      <c r="CL7" s="79" t="s">
        <v>22</v>
      </c>
      <c r="CM7" s="79" t="s">
        <v>22</v>
      </c>
      <c r="CN7" s="79" t="s">
        <v>22</v>
      </c>
      <c r="CO7" s="79" t="s">
        <v>22</v>
      </c>
      <c r="CP7" s="72" t="s">
        <v>59</v>
      </c>
      <c r="CQ7" s="72" t="s">
        <v>60</v>
      </c>
      <c r="CS7" s="72" t="s">
        <v>61</v>
      </c>
      <c r="CT7" s="79" t="s">
        <v>22</v>
      </c>
      <c r="CU7" s="79" t="s">
        <v>22</v>
      </c>
      <c r="CV7" s="79" t="s">
        <v>22</v>
      </c>
      <c r="CW7" s="79" t="s">
        <v>22</v>
      </c>
      <c r="CX7" s="79" t="s">
        <v>22</v>
      </c>
    </row>
    <row r="8" spans="2:102" x14ac:dyDescent="0.2">
      <c r="B8" s="193" t="s">
        <v>249</v>
      </c>
      <c r="C8" s="204">
        <v>72.3</v>
      </c>
      <c r="D8" s="204">
        <v>77.900000000000006</v>
      </c>
      <c r="E8" s="204">
        <v>78.7</v>
      </c>
      <c r="F8" s="204">
        <v>84.6</v>
      </c>
      <c r="G8" s="204">
        <v>84.3</v>
      </c>
      <c r="H8" s="204">
        <v>81.7</v>
      </c>
      <c r="I8" s="204">
        <v>81.400000000000006</v>
      </c>
      <c r="J8" s="204">
        <v>84</v>
      </c>
      <c r="K8" s="204">
        <v>84.1</v>
      </c>
      <c r="L8" s="204">
        <v>81.900000000000006</v>
      </c>
      <c r="M8" s="204">
        <v>60.2</v>
      </c>
      <c r="N8" s="204">
        <v>80.5</v>
      </c>
      <c r="O8" s="204">
        <v>83.3</v>
      </c>
      <c r="P8" s="204">
        <v>76.58</v>
      </c>
      <c r="Q8" s="204">
        <v>66.2</v>
      </c>
      <c r="R8" s="204">
        <v>67.716999999999999</v>
      </c>
      <c r="S8" s="204">
        <v>72.322000000000003</v>
      </c>
      <c r="T8" s="204">
        <v>74.165999999999997</v>
      </c>
      <c r="U8" s="204">
        <v>75.956999999999994</v>
      </c>
      <c r="V8" s="204">
        <v>79.311000000000007</v>
      </c>
      <c r="W8" s="204">
        <v>73.234999999999999</v>
      </c>
      <c r="X8" s="204">
        <v>79.174999999999997</v>
      </c>
      <c r="Y8" s="204">
        <v>71.245000000000005</v>
      </c>
      <c r="Z8" s="204">
        <v>79.2</v>
      </c>
      <c r="AA8" s="204">
        <v>79.537000000000006</v>
      </c>
      <c r="AB8" s="204">
        <v>80.186999999999998</v>
      </c>
      <c r="AC8" s="205">
        <v>77.400000000000006</v>
      </c>
      <c r="AD8" s="201">
        <v>79.551000000000002</v>
      </c>
      <c r="AE8" s="206">
        <v>75.8</v>
      </c>
      <c r="AF8" s="206">
        <v>78.900000000000006</v>
      </c>
      <c r="AG8" s="205">
        <v>78.599999999999994</v>
      </c>
      <c r="AH8" s="207">
        <v>80.900000000000006</v>
      </c>
      <c r="AI8" s="207">
        <v>81.8</v>
      </c>
      <c r="AJ8" s="208">
        <v>78.326999999999998</v>
      </c>
      <c r="AK8" s="208">
        <v>93.6</v>
      </c>
      <c r="AL8" s="208">
        <v>86</v>
      </c>
      <c r="AM8" s="209">
        <v>86.4</v>
      </c>
      <c r="AN8" s="209">
        <v>88.2</v>
      </c>
      <c r="AO8" s="209">
        <v>91.9</v>
      </c>
      <c r="AP8" s="209">
        <v>97.3</v>
      </c>
      <c r="AQ8" s="209">
        <v>95.4</v>
      </c>
      <c r="AR8" s="209">
        <v>90.6</v>
      </c>
      <c r="AS8" s="209">
        <v>88</v>
      </c>
      <c r="AT8" s="209">
        <v>94</v>
      </c>
      <c r="AU8" s="209">
        <v>90.2</v>
      </c>
      <c r="AV8" s="209">
        <v>88.9</v>
      </c>
      <c r="AW8" s="209">
        <v>89.7</v>
      </c>
      <c r="AX8" s="258">
        <v>90.8</v>
      </c>
      <c r="AY8" s="264">
        <v>92.7</v>
      </c>
      <c r="AZ8" s="141">
        <f>AX8</f>
        <v>90.8</v>
      </c>
      <c r="BA8" s="140">
        <f>AZ8</f>
        <v>90.8</v>
      </c>
      <c r="BC8"/>
      <c r="BD8"/>
      <c r="BE8"/>
      <c r="BF8"/>
      <c r="BG8"/>
      <c r="CD8" s="72" t="s">
        <v>20</v>
      </c>
      <c r="CF8" s="72" t="s">
        <v>63</v>
      </c>
      <c r="CK8" s="72" t="s">
        <v>64</v>
      </c>
      <c r="CQ8" s="72" t="s">
        <v>65</v>
      </c>
      <c r="CT8" s="72" t="s">
        <v>66</v>
      </c>
      <c r="CV8" s="72" t="s">
        <v>67</v>
      </c>
      <c r="CW8" s="72" t="s">
        <v>68</v>
      </c>
    </row>
    <row r="9" spans="2:102" x14ac:dyDescent="0.2">
      <c r="B9" s="193" t="s">
        <v>250</v>
      </c>
      <c r="C9" s="204">
        <v>62.1</v>
      </c>
      <c r="D9" s="204">
        <v>65.400000000000006</v>
      </c>
      <c r="E9" s="204">
        <v>67.599999999999994</v>
      </c>
      <c r="F9" s="204">
        <v>71.5</v>
      </c>
      <c r="G9" s="204">
        <v>71.599999999999994</v>
      </c>
      <c r="H9" s="204">
        <v>71.900000000000006</v>
      </c>
      <c r="I9" s="204">
        <v>72.400000000000006</v>
      </c>
      <c r="J9" s="204">
        <v>73</v>
      </c>
      <c r="K9" s="204">
        <v>74.5</v>
      </c>
      <c r="L9" s="204">
        <v>72.7</v>
      </c>
      <c r="M9" s="204">
        <v>51.5</v>
      </c>
      <c r="N9" s="204">
        <v>71.900000000000006</v>
      </c>
      <c r="O9" s="204">
        <v>75.2</v>
      </c>
      <c r="P9" s="204">
        <v>68.906999999999996</v>
      </c>
      <c r="Q9" s="204">
        <v>59.505000000000003</v>
      </c>
      <c r="R9" s="204">
        <v>58.25</v>
      </c>
      <c r="S9" s="204">
        <v>64.783000000000001</v>
      </c>
      <c r="T9" s="204">
        <v>66.951999999999998</v>
      </c>
      <c r="U9" s="204">
        <v>68.822000000000003</v>
      </c>
      <c r="V9" s="204">
        <v>72.076999999999998</v>
      </c>
      <c r="W9" s="204">
        <v>62.920999999999999</v>
      </c>
      <c r="X9" s="204">
        <v>72.887</v>
      </c>
      <c r="Y9" s="204">
        <v>64.995000000000005</v>
      </c>
      <c r="Z9" s="210">
        <v>72.599999999999994</v>
      </c>
      <c r="AA9" s="210">
        <v>72.7</v>
      </c>
      <c r="AB9" s="210">
        <v>72.599999999999994</v>
      </c>
      <c r="AC9" s="206">
        <v>70.5</v>
      </c>
      <c r="AD9" s="201">
        <v>72.44</v>
      </c>
      <c r="AE9" s="206">
        <v>68.808000000000007</v>
      </c>
      <c r="AF9" s="206">
        <v>69.313000000000002</v>
      </c>
      <c r="AG9" s="206">
        <v>70.900000000000006</v>
      </c>
      <c r="AH9" s="208">
        <v>73.599999999999994</v>
      </c>
      <c r="AI9" s="208">
        <v>75.099999999999994</v>
      </c>
      <c r="AJ9" s="208">
        <v>70.647999999999996</v>
      </c>
      <c r="AK9" s="208">
        <v>86.5</v>
      </c>
      <c r="AL9" s="211">
        <v>78.63</v>
      </c>
      <c r="AM9" s="209">
        <v>79.5</v>
      </c>
      <c r="AN9" s="209">
        <v>81.400000000000006</v>
      </c>
      <c r="AO9" s="209">
        <v>83.97</v>
      </c>
      <c r="AP9" s="209">
        <v>87.36</v>
      </c>
      <c r="AQ9" s="209">
        <v>87.47</v>
      </c>
      <c r="AR9" s="209">
        <v>83.12</v>
      </c>
      <c r="AS9" s="209">
        <v>80.8</v>
      </c>
      <c r="AT9" s="209">
        <v>86.74</v>
      </c>
      <c r="AU9" s="209">
        <v>82.7</v>
      </c>
      <c r="AV9" s="209">
        <v>81.3</v>
      </c>
      <c r="AW9" s="209">
        <v>81.3</v>
      </c>
      <c r="AX9" s="258">
        <v>82.5</v>
      </c>
      <c r="AY9" s="264">
        <v>84.5</v>
      </c>
      <c r="AZ9" s="141">
        <f>AX9</f>
        <v>82.5</v>
      </c>
      <c r="BA9" s="140">
        <f>AZ9</f>
        <v>82.5</v>
      </c>
      <c r="BC9"/>
      <c r="BD9"/>
      <c r="BE9"/>
      <c r="BF9"/>
      <c r="BG9"/>
      <c r="CD9" s="72" t="s">
        <v>70</v>
      </c>
      <c r="CF9" s="72" t="s">
        <v>71</v>
      </c>
      <c r="CH9" s="72" t="s">
        <v>73</v>
      </c>
      <c r="CI9" s="72" t="s">
        <v>74</v>
      </c>
      <c r="CJ9" s="72" t="s">
        <v>75</v>
      </c>
      <c r="CK9" s="72" t="s">
        <v>76</v>
      </c>
      <c r="CN9" s="72" t="s">
        <v>77</v>
      </c>
      <c r="CP9" s="72" t="s">
        <v>78</v>
      </c>
      <c r="CQ9" s="72" t="s">
        <v>79</v>
      </c>
      <c r="CS9" s="72" t="s">
        <v>80</v>
      </c>
      <c r="CT9" s="72" t="s">
        <v>81</v>
      </c>
      <c r="CU9" s="72" t="s">
        <v>82</v>
      </c>
      <c r="CV9" s="72" t="s">
        <v>85</v>
      </c>
      <c r="CW9" s="72" t="s">
        <v>86</v>
      </c>
    </row>
    <row r="10" spans="2:102" x14ac:dyDescent="0.2">
      <c r="B10" s="193" t="s">
        <v>251</v>
      </c>
      <c r="C10" s="85">
        <f t="shared" ref="C10:AM10" si="0">C12/C9</f>
        <v>91.320450885668279</v>
      </c>
      <c r="D10" s="85">
        <f t="shared" si="0"/>
        <v>71.880733944954116</v>
      </c>
      <c r="E10" s="85">
        <f t="shared" si="0"/>
        <v>86.405325443786992</v>
      </c>
      <c r="F10" s="85">
        <f t="shared" si="0"/>
        <v>87.95804195804196</v>
      </c>
      <c r="G10" s="85">
        <f t="shared" si="0"/>
        <v>90.851955307262571</v>
      </c>
      <c r="H10" s="85">
        <f t="shared" si="0"/>
        <v>101.08484005563281</v>
      </c>
      <c r="I10" s="85">
        <f t="shared" si="0"/>
        <v>109.50276243093921</v>
      </c>
      <c r="J10" s="85">
        <f t="shared" si="0"/>
        <v>90.945205479452056</v>
      </c>
      <c r="K10" s="85">
        <f t="shared" si="0"/>
        <v>108.97986577181209</v>
      </c>
      <c r="L10" s="85">
        <f t="shared" si="0"/>
        <v>113.27372764786794</v>
      </c>
      <c r="M10" s="85">
        <f t="shared" si="0"/>
        <v>81.048543689320383</v>
      </c>
      <c r="N10" s="85">
        <f t="shared" si="0"/>
        <v>106.70375521557719</v>
      </c>
      <c r="O10" s="85">
        <f t="shared" si="0"/>
        <v>118.0186170212766</v>
      </c>
      <c r="P10" s="85">
        <f t="shared" si="0"/>
        <v>119.3748675751375</v>
      </c>
      <c r="Q10" s="85">
        <f t="shared" si="0"/>
        <v>119.84371061255356</v>
      </c>
      <c r="R10" s="85">
        <f t="shared" si="0"/>
        <v>84.61254935622317</v>
      </c>
      <c r="S10" s="85">
        <f t="shared" si="0"/>
        <v>116.26434404087493</v>
      </c>
      <c r="T10" s="85">
        <f t="shared" si="0"/>
        <v>118.50322619189868</v>
      </c>
      <c r="U10" s="85">
        <f t="shared" si="0"/>
        <v>108.61011013919968</v>
      </c>
      <c r="V10" s="85">
        <f t="shared" si="0"/>
        <v>131.48019479168113</v>
      </c>
      <c r="W10" s="85">
        <f t="shared" si="0"/>
        <v>100.70516997504808</v>
      </c>
      <c r="X10" s="85">
        <f t="shared" si="0"/>
        <v>138.60818801706753</v>
      </c>
      <c r="Y10" s="85">
        <f t="shared" si="0"/>
        <v>113.45297330563889</v>
      </c>
      <c r="Z10" s="85">
        <f t="shared" si="0"/>
        <v>127.17630853994491</v>
      </c>
      <c r="AA10" s="85">
        <f t="shared" si="0"/>
        <v>126.64374140302613</v>
      </c>
      <c r="AB10" s="85">
        <f t="shared" si="0"/>
        <v>134.41597796143253</v>
      </c>
      <c r="AC10" s="85">
        <f t="shared" si="0"/>
        <v>133.77304964539007</v>
      </c>
      <c r="AD10" s="85">
        <f t="shared" si="0"/>
        <v>136.87189398122584</v>
      </c>
      <c r="AE10" s="85">
        <f t="shared" si="0"/>
        <v>138.16707359609347</v>
      </c>
      <c r="AF10" s="85">
        <f t="shared" si="0"/>
        <v>129.36967091310433</v>
      </c>
      <c r="AG10" s="85">
        <f t="shared" si="0"/>
        <v>142.29901269393511</v>
      </c>
      <c r="AH10" s="85">
        <f t="shared" si="0"/>
        <v>160.42119565217394</v>
      </c>
      <c r="AI10" s="85">
        <f t="shared" si="0"/>
        <v>147.98934753661786</v>
      </c>
      <c r="AJ10" s="85">
        <f t="shared" si="0"/>
        <v>149.11957875665271</v>
      </c>
      <c r="AK10" s="85">
        <f t="shared" si="0"/>
        <v>151.14450867052022</v>
      </c>
      <c r="AL10" s="85">
        <f t="shared" si="0"/>
        <v>153.78354317690449</v>
      </c>
      <c r="AM10" s="85">
        <f t="shared" si="0"/>
        <v>164.67924528301887</v>
      </c>
      <c r="AN10" s="209">
        <v>152.80000000000001</v>
      </c>
      <c r="AO10" s="209">
        <v>147.16999999999999</v>
      </c>
      <c r="AP10" s="209">
        <v>123.11</v>
      </c>
      <c r="AQ10" s="209">
        <v>158.1</v>
      </c>
      <c r="AR10" s="209">
        <v>171.02</v>
      </c>
      <c r="AS10" s="209">
        <v>168.44900000000001</v>
      </c>
      <c r="AT10" s="209">
        <v>174.64</v>
      </c>
      <c r="AU10" s="209">
        <v>176.6</v>
      </c>
      <c r="AV10" s="209">
        <v>176.4</v>
      </c>
      <c r="AW10" s="209">
        <v>167.5</v>
      </c>
      <c r="AX10" s="88">
        <v>172</v>
      </c>
      <c r="AY10" s="265">
        <v>174.6</v>
      </c>
      <c r="AZ10" s="140">
        <f>MIN(AI10:AX10)</f>
        <v>123.11</v>
      </c>
      <c r="BA10" s="140">
        <f>MAX(AI10:AX10)</f>
        <v>176.6</v>
      </c>
      <c r="BC10"/>
      <c r="BD10"/>
      <c r="BE10"/>
      <c r="BF10"/>
      <c r="BG10"/>
      <c r="CD10" s="72" t="s">
        <v>87</v>
      </c>
      <c r="CF10" s="72" t="s">
        <v>88</v>
      </c>
      <c r="CH10" s="72" t="s">
        <v>89</v>
      </c>
      <c r="CK10" s="72" t="s">
        <v>90</v>
      </c>
      <c r="CM10" s="72" t="s">
        <v>91</v>
      </c>
      <c r="CN10" s="72" t="s">
        <v>92</v>
      </c>
      <c r="CO10" s="72" t="s">
        <v>93</v>
      </c>
      <c r="CP10" s="72" t="s">
        <v>94</v>
      </c>
      <c r="CQ10" s="72" t="s">
        <v>95</v>
      </c>
      <c r="CS10" s="72" t="s">
        <v>96</v>
      </c>
      <c r="CT10" s="72" t="s">
        <v>97</v>
      </c>
      <c r="CV10" s="72" t="s">
        <v>98</v>
      </c>
      <c r="CW10" s="72" t="s">
        <v>99</v>
      </c>
    </row>
    <row r="11" spans="2:102" x14ac:dyDescent="0.2">
      <c r="B11" s="195" t="s">
        <v>260</v>
      </c>
      <c r="C11" s="90">
        <f t="shared" ref="C11:Y11" si="1">C9/C8</f>
        <v>0.8589211618257262</v>
      </c>
      <c r="D11" s="90">
        <f t="shared" si="1"/>
        <v>0.83953786906290118</v>
      </c>
      <c r="E11" s="90">
        <f t="shared" si="1"/>
        <v>0.85895806861499358</v>
      </c>
      <c r="F11" s="90">
        <f t="shared" si="1"/>
        <v>0.84515366430260053</v>
      </c>
      <c r="G11" s="90">
        <f t="shared" si="1"/>
        <v>0.8493475682087781</v>
      </c>
      <c r="H11" s="90">
        <f t="shared" si="1"/>
        <v>0.88004895960832319</v>
      </c>
      <c r="I11" s="90">
        <f t="shared" si="1"/>
        <v>0.88943488943488946</v>
      </c>
      <c r="J11" s="90">
        <f t="shared" si="1"/>
        <v>0.86904761904761907</v>
      </c>
      <c r="K11" s="90">
        <f t="shared" si="1"/>
        <v>0.88585017835909641</v>
      </c>
      <c r="L11" s="90">
        <f t="shared" si="1"/>
        <v>0.88766788766788762</v>
      </c>
      <c r="M11" s="90">
        <f t="shared" si="1"/>
        <v>0.85548172757475083</v>
      </c>
      <c r="N11" s="90">
        <f t="shared" si="1"/>
        <v>0.89316770186335415</v>
      </c>
      <c r="O11" s="90">
        <f t="shared" si="1"/>
        <v>0.90276110444177682</v>
      </c>
      <c r="P11" s="90">
        <f t="shared" si="1"/>
        <v>0.89980412640376073</v>
      </c>
      <c r="Q11" s="90">
        <f t="shared" si="1"/>
        <v>0.89886706948640482</v>
      </c>
      <c r="R11" s="90">
        <f t="shared" si="1"/>
        <v>0.86019758701655424</v>
      </c>
      <c r="S11" s="90">
        <f t="shared" si="1"/>
        <v>0.89575786067863161</v>
      </c>
      <c r="T11" s="90">
        <f t="shared" si="1"/>
        <v>0.9027317099479546</v>
      </c>
      <c r="U11" s="90">
        <f t="shared" si="1"/>
        <v>0.90606527377331925</v>
      </c>
      <c r="V11" s="90">
        <f t="shared" si="1"/>
        <v>0.90878944913063753</v>
      </c>
      <c r="W11" s="90">
        <f t="shared" si="1"/>
        <v>0.85916569946064036</v>
      </c>
      <c r="X11" s="90">
        <f t="shared" si="1"/>
        <v>0.92058099147458161</v>
      </c>
      <c r="Y11" s="90">
        <f t="shared" si="1"/>
        <v>0.91227454558214616</v>
      </c>
      <c r="Z11" s="90">
        <f>Z9/Z8</f>
        <v>0.91666666666666652</v>
      </c>
      <c r="AA11" s="90">
        <f>AA9/AA8</f>
        <v>0.91404000653783768</v>
      </c>
      <c r="AB11" s="90">
        <f>AB9/AB8</f>
        <v>0.90538366568146955</v>
      </c>
      <c r="AC11" s="90">
        <f>AC9/AC8</f>
        <v>0.91085271317829453</v>
      </c>
      <c r="AD11" s="90">
        <f t="shared" ref="AD11:AJ11" si="2">AD9/AD8</f>
        <v>0.91061080313258158</v>
      </c>
      <c r="AE11" s="90">
        <f t="shared" si="2"/>
        <v>0.90775725593667556</v>
      </c>
      <c r="AF11" s="90">
        <f t="shared" si="2"/>
        <v>0.8784917617237008</v>
      </c>
      <c r="AG11" s="90">
        <f t="shared" si="2"/>
        <v>0.90203562340966936</v>
      </c>
      <c r="AH11" s="91">
        <f>AH9/AH8</f>
        <v>0.90976514215080329</v>
      </c>
      <c r="AI11" s="91">
        <f t="shared" si="2"/>
        <v>0.91809290953545231</v>
      </c>
      <c r="AJ11" s="91">
        <f t="shared" si="2"/>
        <v>0.9019622863125103</v>
      </c>
      <c r="AK11" s="91">
        <f t="shared" ref="AK11:AP11" si="3">AK9/AK8</f>
        <v>0.92414529914529919</v>
      </c>
      <c r="AL11" s="91">
        <f t="shared" si="3"/>
        <v>0.91430232558139535</v>
      </c>
      <c r="AM11" s="91">
        <f t="shared" si="3"/>
        <v>0.92013888888888884</v>
      </c>
      <c r="AN11" s="224">
        <f t="shared" si="3"/>
        <v>0.92290249433106575</v>
      </c>
      <c r="AO11" s="224">
        <f t="shared" si="3"/>
        <v>0.9137105549510337</v>
      </c>
      <c r="AP11" s="224">
        <f t="shared" si="3"/>
        <v>0.89784172661870509</v>
      </c>
      <c r="AQ11" s="224">
        <f t="shared" ref="AQ11:AW11" si="4">AQ9/AQ8</f>
        <v>0.91687631027253658</v>
      </c>
      <c r="AR11" s="224">
        <f t="shared" si="4"/>
        <v>0.91743929359823406</v>
      </c>
      <c r="AS11" s="224">
        <f t="shared" si="4"/>
        <v>0.9181818181818181</v>
      </c>
      <c r="AT11" s="224">
        <f t="shared" si="4"/>
        <v>0.92276595744680845</v>
      </c>
      <c r="AU11" s="224">
        <f t="shared" si="4"/>
        <v>0.91685144124168516</v>
      </c>
      <c r="AV11" s="224">
        <f t="shared" si="4"/>
        <v>0.91451068616422937</v>
      </c>
      <c r="AW11" s="224">
        <f t="shared" si="4"/>
        <v>0.90635451505016718</v>
      </c>
      <c r="AX11" s="259">
        <f>AX9/AX8</f>
        <v>0.90859030837004406</v>
      </c>
      <c r="AY11" s="266">
        <f>AY9/AY8</f>
        <v>0.9115426105717368</v>
      </c>
      <c r="AZ11" s="142"/>
      <c r="BA11" s="143"/>
      <c r="BC11"/>
      <c r="BD11"/>
      <c r="BE11"/>
      <c r="BF11"/>
      <c r="BG11"/>
      <c r="CD11" s="71" t="s">
        <v>100</v>
      </c>
      <c r="CK11" s="72" t="s">
        <v>101</v>
      </c>
      <c r="CN11" s="72" t="s">
        <v>102</v>
      </c>
      <c r="CO11" s="72" t="s">
        <v>103</v>
      </c>
    </row>
    <row r="12" spans="2:102" x14ac:dyDescent="0.2">
      <c r="B12" s="193" t="s">
        <v>252</v>
      </c>
      <c r="C12" s="200">
        <v>5671</v>
      </c>
      <c r="D12" s="200">
        <v>4701</v>
      </c>
      <c r="E12" s="200">
        <v>5841</v>
      </c>
      <c r="F12" s="200">
        <v>6289</v>
      </c>
      <c r="G12" s="200">
        <v>6505</v>
      </c>
      <c r="H12" s="200">
        <v>7268</v>
      </c>
      <c r="I12" s="200">
        <v>7928</v>
      </c>
      <c r="J12" s="200">
        <v>6639</v>
      </c>
      <c r="K12" s="200">
        <v>8119</v>
      </c>
      <c r="L12" s="200">
        <v>8235</v>
      </c>
      <c r="M12" s="200">
        <v>4174</v>
      </c>
      <c r="N12" s="200">
        <v>7672</v>
      </c>
      <c r="O12" s="200">
        <v>8875</v>
      </c>
      <c r="P12" s="200">
        <v>8225.7639999999992</v>
      </c>
      <c r="Q12" s="200">
        <v>7131.3</v>
      </c>
      <c r="R12" s="200">
        <v>4928.6809999999996</v>
      </c>
      <c r="S12" s="200">
        <v>7531.9530000000004</v>
      </c>
      <c r="T12" s="200">
        <v>7934.0280000000002</v>
      </c>
      <c r="U12" s="200">
        <v>7474.7650000000003</v>
      </c>
      <c r="V12" s="200">
        <v>9476.6980000000003</v>
      </c>
      <c r="W12" s="200">
        <v>6336.47</v>
      </c>
      <c r="X12" s="200">
        <v>10102.735000000001</v>
      </c>
      <c r="Y12" s="200">
        <v>7373.8760000000002</v>
      </c>
      <c r="Z12" s="200">
        <v>9233</v>
      </c>
      <c r="AA12" s="200">
        <v>9207</v>
      </c>
      <c r="AB12" s="200">
        <v>9758.6</v>
      </c>
      <c r="AC12" s="201">
        <v>9431</v>
      </c>
      <c r="AD12" s="201">
        <v>9915</v>
      </c>
      <c r="AE12" s="201">
        <v>9507</v>
      </c>
      <c r="AF12" s="201">
        <v>8967</v>
      </c>
      <c r="AG12" s="201">
        <v>10089</v>
      </c>
      <c r="AH12" s="202">
        <v>11807</v>
      </c>
      <c r="AI12" s="202">
        <v>11114</v>
      </c>
      <c r="AJ12" s="202">
        <v>10535</v>
      </c>
      <c r="AK12" s="202">
        <v>13074</v>
      </c>
      <c r="AL12" s="202">
        <v>12092</v>
      </c>
      <c r="AM12" s="203">
        <v>13092</v>
      </c>
      <c r="AN12" s="203">
        <v>12447</v>
      </c>
      <c r="AO12" s="203">
        <v>12360</v>
      </c>
      <c r="AP12" s="203">
        <f>AP9*AP10</f>
        <v>10754.8896</v>
      </c>
      <c r="AQ12" s="203">
        <f>AQ9*AQ10</f>
        <v>13829.007</v>
      </c>
      <c r="AR12" s="203">
        <f>AR9*AR10</f>
        <v>14215.182400000002</v>
      </c>
      <c r="AS12" s="203">
        <v>13602</v>
      </c>
      <c r="AT12" s="203">
        <f>AT9*AT10</f>
        <v>15148.273599999999</v>
      </c>
      <c r="AU12" s="203">
        <v>14609</v>
      </c>
      <c r="AV12" s="203">
        <v>14340</v>
      </c>
      <c r="AW12" s="203">
        <v>13620</v>
      </c>
      <c r="AX12" s="260">
        <v>14182</v>
      </c>
      <c r="AY12" s="267">
        <v>14172</v>
      </c>
      <c r="AZ12" s="249">
        <f>AZ9*AZ10</f>
        <v>10156.575000000001</v>
      </c>
      <c r="BA12" s="249">
        <f>BA9*BA10</f>
        <v>14569.5</v>
      </c>
      <c r="BC12"/>
      <c r="BD12"/>
      <c r="BE12"/>
      <c r="BF12"/>
      <c r="BG12"/>
      <c r="CD12" s="79" t="s">
        <v>22</v>
      </c>
      <c r="CE12" s="79" t="s">
        <v>22</v>
      </c>
      <c r="CF12" s="79" t="s">
        <v>22</v>
      </c>
      <c r="CG12" s="79" t="s">
        <v>22</v>
      </c>
      <c r="CH12" s="79" t="s">
        <v>22</v>
      </c>
      <c r="CI12" s="79" t="s">
        <v>22</v>
      </c>
      <c r="CJ12" s="79" t="s">
        <v>22</v>
      </c>
      <c r="CK12" s="79" t="s">
        <v>22</v>
      </c>
      <c r="CL12" s="79" t="s">
        <v>22</v>
      </c>
      <c r="CM12" s="79" t="s">
        <v>22</v>
      </c>
      <c r="CN12" s="79" t="s">
        <v>22</v>
      </c>
      <c r="CO12" s="79" t="s">
        <v>22</v>
      </c>
      <c r="CP12" s="79" t="s">
        <v>22</v>
      </c>
      <c r="CQ12" s="79" t="s">
        <v>22</v>
      </c>
      <c r="CR12" s="79" t="s">
        <v>22</v>
      </c>
      <c r="CS12" s="79" t="s">
        <v>22</v>
      </c>
      <c r="CT12" s="79" t="s">
        <v>22</v>
      </c>
      <c r="CU12" s="79" t="s">
        <v>22</v>
      </c>
      <c r="CV12" s="79" t="s">
        <v>22</v>
      </c>
      <c r="CW12" s="79" t="s">
        <v>22</v>
      </c>
      <c r="CX12" s="79" t="s">
        <v>22</v>
      </c>
    </row>
    <row r="13" spans="2:102" x14ac:dyDescent="0.2">
      <c r="B13" s="193" t="s">
        <v>253</v>
      </c>
      <c r="C13" s="200">
        <v>708</v>
      </c>
      <c r="D13" s="200">
        <v>484</v>
      </c>
      <c r="E13" s="200">
        <v>558</v>
      </c>
      <c r="F13" s="200">
        <v>633</v>
      </c>
      <c r="G13" s="200">
        <v>1136</v>
      </c>
      <c r="H13" s="200">
        <v>1436</v>
      </c>
      <c r="I13" s="200">
        <v>1710</v>
      </c>
      <c r="J13" s="200">
        <v>2035</v>
      </c>
      <c r="K13" s="200">
        <v>1392</v>
      </c>
      <c r="L13" s="200">
        <v>2537</v>
      </c>
      <c r="M13" s="200">
        <v>3523</v>
      </c>
      <c r="N13" s="200">
        <v>1006</v>
      </c>
      <c r="O13" s="200">
        <v>1648</v>
      </c>
      <c r="P13" s="200">
        <v>4040</v>
      </c>
      <c r="Q13" s="200">
        <v>4882</v>
      </c>
      <c r="R13" s="200">
        <v>4259</v>
      </c>
      <c r="S13" s="200">
        <v>1930</v>
      </c>
      <c r="T13" s="200">
        <v>1344</v>
      </c>
      <c r="U13" s="200">
        <v>1521</v>
      </c>
      <c r="V13" s="200">
        <v>1100</v>
      </c>
      <c r="W13" s="200">
        <v>2113</v>
      </c>
      <c r="X13" s="200">
        <v>850</v>
      </c>
      <c r="Y13" s="200">
        <f>X34</f>
        <v>1558.2950000000001</v>
      </c>
      <c r="Z13" s="200">
        <v>426</v>
      </c>
      <c r="AA13" s="200">
        <f>Z34</f>
        <v>883</v>
      </c>
      <c r="AB13" s="200">
        <f>AA34</f>
        <v>1308</v>
      </c>
      <c r="AC13" s="201">
        <f>AB34</f>
        <v>1787.6000000000004</v>
      </c>
      <c r="AD13" s="201">
        <f>AC34</f>
        <v>1718.1000000000004</v>
      </c>
      <c r="AE13" s="201">
        <f>AD34</f>
        <v>1900.1000000000004</v>
      </c>
      <c r="AF13" s="201">
        <v>1596</v>
      </c>
      <c r="AG13" s="201">
        <v>1087</v>
      </c>
      <c r="AH13" s="208">
        <v>958</v>
      </c>
      <c r="AI13" s="212">
        <v>2114</v>
      </c>
      <c r="AJ13" s="208">
        <v>1967</v>
      </c>
      <c r="AK13" s="212">
        <f>AJ34</f>
        <v>1304</v>
      </c>
      <c r="AL13" s="202">
        <v>1624</v>
      </c>
      <c r="AM13" s="203">
        <v>1673</v>
      </c>
      <c r="AN13" s="203">
        <f t="shared" ref="AN13:AS13" si="5">AM34</f>
        <v>1708</v>
      </c>
      <c r="AO13" s="203">
        <f t="shared" si="5"/>
        <v>1128</v>
      </c>
      <c r="AP13" s="203">
        <f t="shared" si="5"/>
        <v>989</v>
      </c>
      <c r="AQ13" s="203">
        <f t="shared" si="5"/>
        <v>820.88960000000043</v>
      </c>
      <c r="AR13" s="203">
        <f t="shared" si="5"/>
        <v>1231.8966</v>
      </c>
      <c r="AS13" s="203">
        <f t="shared" si="5"/>
        <v>1731</v>
      </c>
      <c r="AT13" s="203">
        <v>1737</v>
      </c>
      <c r="AU13" s="203">
        <v>2293</v>
      </c>
      <c r="AV13" s="203">
        <f>AU34</f>
        <v>2140</v>
      </c>
      <c r="AW13" s="203">
        <v>2221</v>
      </c>
      <c r="AX13" s="94">
        <f>AW34</f>
        <v>1919</v>
      </c>
      <c r="AY13" s="268">
        <f>AX34</f>
        <v>1117</v>
      </c>
      <c r="AZ13" s="143">
        <f>AX13</f>
        <v>1919</v>
      </c>
      <c r="BA13" s="143">
        <f>AZ13</f>
        <v>1919</v>
      </c>
      <c r="BC13"/>
      <c r="BD13"/>
      <c r="BE13"/>
      <c r="BF13"/>
      <c r="BG13"/>
      <c r="CN13" s="72" t="s">
        <v>106</v>
      </c>
      <c r="CW13" s="72" t="s">
        <v>107</v>
      </c>
    </row>
    <row r="14" spans="2:102" x14ac:dyDescent="0.2">
      <c r="B14" s="193" t="s">
        <v>254</v>
      </c>
      <c r="C14" s="213">
        <v>1</v>
      </c>
      <c r="D14" s="213">
        <v>2</v>
      </c>
      <c r="E14" s="213">
        <v>2</v>
      </c>
      <c r="F14" s="213">
        <v>2</v>
      </c>
      <c r="G14" s="213">
        <v>2</v>
      </c>
      <c r="H14" s="213">
        <v>1</v>
      </c>
      <c r="I14" s="213">
        <v>1</v>
      </c>
      <c r="J14" s="213">
        <v>1</v>
      </c>
      <c r="K14" s="213">
        <v>1</v>
      </c>
      <c r="L14" s="213">
        <v>1</v>
      </c>
      <c r="M14" s="213">
        <v>2</v>
      </c>
      <c r="N14" s="200">
        <v>2</v>
      </c>
      <c r="O14" s="200">
        <v>10</v>
      </c>
      <c r="P14" s="200">
        <v>2</v>
      </c>
      <c r="Q14" s="200">
        <v>3</v>
      </c>
      <c r="R14" s="200">
        <v>3</v>
      </c>
      <c r="S14" s="200">
        <v>2</v>
      </c>
      <c r="T14" s="200">
        <v>3</v>
      </c>
      <c r="U14" s="200">
        <v>20</v>
      </c>
      <c r="V14" s="200">
        <v>7</v>
      </c>
      <c r="W14" s="200">
        <v>21</v>
      </c>
      <c r="X14" s="200">
        <v>9.56</v>
      </c>
      <c r="Y14" s="200">
        <v>16</v>
      </c>
      <c r="Z14" s="200">
        <v>13</v>
      </c>
      <c r="AA14" s="200">
        <v>9</v>
      </c>
      <c r="AB14" s="200">
        <v>19</v>
      </c>
      <c r="AC14" s="201">
        <v>14.5</v>
      </c>
      <c r="AD14" s="201">
        <v>7</v>
      </c>
      <c r="AE14" s="201">
        <v>10</v>
      </c>
      <c r="AF14" s="201">
        <v>14</v>
      </c>
      <c r="AG14" s="201">
        <v>14</v>
      </c>
      <c r="AH14" s="208">
        <v>11</v>
      </c>
      <c r="AI14" s="208">
        <v>9</v>
      </c>
      <c r="AJ14" s="208">
        <v>12</v>
      </c>
      <c r="AK14" s="208">
        <v>20</v>
      </c>
      <c r="AL14" s="208">
        <v>14</v>
      </c>
      <c r="AM14" s="214">
        <v>8</v>
      </c>
      <c r="AN14" s="209">
        <v>28</v>
      </c>
      <c r="AO14" s="209">
        <v>29</v>
      </c>
      <c r="AP14" s="209">
        <v>160</v>
      </c>
      <c r="AQ14" s="209">
        <v>36</v>
      </c>
      <c r="AR14" s="209">
        <v>32</v>
      </c>
      <c r="AS14" s="209">
        <v>68</v>
      </c>
      <c r="AT14" s="209">
        <v>57</v>
      </c>
      <c r="AU14" s="209">
        <v>36</v>
      </c>
      <c r="AV14" s="209">
        <v>28</v>
      </c>
      <c r="AW14" s="209">
        <v>42</v>
      </c>
      <c r="AX14" s="94">
        <v>25</v>
      </c>
      <c r="AY14" s="268">
        <v>25</v>
      </c>
      <c r="AZ14" s="143">
        <f>AX14</f>
        <v>25</v>
      </c>
      <c r="BA14" s="143">
        <f>AZ14</f>
        <v>25</v>
      </c>
      <c r="BC14"/>
      <c r="BD14"/>
      <c r="BE14"/>
      <c r="BF14"/>
      <c r="BG14"/>
      <c r="CD14" s="96" t="s">
        <v>109</v>
      </c>
      <c r="CF14" s="92">
        <v>844</v>
      </c>
      <c r="CH14" s="92">
        <v>2764</v>
      </c>
      <c r="CI14" s="92">
        <v>1</v>
      </c>
      <c r="CJ14" s="92">
        <v>3609</v>
      </c>
      <c r="CK14" s="92">
        <v>271</v>
      </c>
      <c r="CN14" s="92">
        <v>2482</v>
      </c>
      <c r="CO14" s="92">
        <v>2753</v>
      </c>
      <c r="CP14" s="92">
        <v>117</v>
      </c>
      <c r="CQ14" s="92">
        <v>2870</v>
      </c>
      <c r="CS14" s="92">
        <v>403</v>
      </c>
      <c r="CT14" s="92">
        <f t="shared" ref="CT14:CT37" si="6">CU14-CS14</f>
        <v>336</v>
      </c>
      <c r="CU14" s="92">
        <v>739</v>
      </c>
      <c r="CV14" s="97">
        <f t="shared" ref="CV14:CV58" si="7">CU14/CQ14</f>
        <v>0.25749128919860625</v>
      </c>
      <c r="CW14" s="98">
        <v>1.52</v>
      </c>
    </row>
    <row r="15" spans="2:102" x14ac:dyDescent="0.2">
      <c r="B15" s="193" t="s">
        <v>255</v>
      </c>
      <c r="C15" s="92">
        <f t="shared" ref="C15:AK15" si="8">SUM(C12:C14)</f>
        <v>6380</v>
      </c>
      <c r="D15" s="92">
        <f t="shared" si="8"/>
        <v>5187</v>
      </c>
      <c r="E15" s="92">
        <f t="shared" si="8"/>
        <v>6401</v>
      </c>
      <c r="F15" s="92">
        <f t="shared" si="8"/>
        <v>6924</v>
      </c>
      <c r="G15" s="92">
        <f t="shared" si="8"/>
        <v>7643</v>
      </c>
      <c r="H15" s="92">
        <f t="shared" si="8"/>
        <v>8705</v>
      </c>
      <c r="I15" s="92">
        <f t="shared" si="8"/>
        <v>9639</v>
      </c>
      <c r="J15" s="92">
        <f t="shared" si="8"/>
        <v>8675</v>
      </c>
      <c r="K15" s="92">
        <f t="shared" si="8"/>
        <v>9512</v>
      </c>
      <c r="L15" s="92">
        <f t="shared" si="8"/>
        <v>10773</v>
      </c>
      <c r="M15" s="92">
        <f t="shared" si="8"/>
        <v>7699</v>
      </c>
      <c r="N15" s="92">
        <f t="shared" si="8"/>
        <v>8680</v>
      </c>
      <c r="O15" s="92">
        <f t="shared" si="8"/>
        <v>10533</v>
      </c>
      <c r="P15" s="92">
        <f t="shared" si="8"/>
        <v>12267.763999999999</v>
      </c>
      <c r="Q15" s="92">
        <f t="shared" si="8"/>
        <v>12016.3</v>
      </c>
      <c r="R15" s="92">
        <f t="shared" si="8"/>
        <v>9190.6810000000005</v>
      </c>
      <c r="S15" s="92">
        <f t="shared" si="8"/>
        <v>9463.9530000000013</v>
      </c>
      <c r="T15" s="92">
        <f t="shared" si="8"/>
        <v>9281.0280000000002</v>
      </c>
      <c r="U15" s="92">
        <f t="shared" si="8"/>
        <v>9015.7649999999994</v>
      </c>
      <c r="V15" s="92">
        <f t="shared" si="8"/>
        <v>10583.698</v>
      </c>
      <c r="W15" s="92">
        <f t="shared" si="8"/>
        <v>8470.4700000000012</v>
      </c>
      <c r="X15" s="92">
        <f t="shared" si="8"/>
        <v>10962.295</v>
      </c>
      <c r="Y15" s="92">
        <f t="shared" si="8"/>
        <v>8948.1710000000003</v>
      </c>
      <c r="Z15" s="92">
        <f t="shared" si="8"/>
        <v>9672</v>
      </c>
      <c r="AA15" s="92">
        <f t="shared" si="8"/>
        <v>10099</v>
      </c>
      <c r="AB15" s="92">
        <f t="shared" si="8"/>
        <v>11085.6</v>
      </c>
      <c r="AC15" s="86">
        <f t="shared" si="8"/>
        <v>11233.1</v>
      </c>
      <c r="AD15" s="86">
        <f t="shared" si="8"/>
        <v>11640.1</v>
      </c>
      <c r="AE15" s="86">
        <f t="shared" si="8"/>
        <v>11417.1</v>
      </c>
      <c r="AF15" s="86">
        <f t="shared" si="8"/>
        <v>10577</v>
      </c>
      <c r="AG15" s="86">
        <f t="shared" si="8"/>
        <v>11190</v>
      </c>
      <c r="AH15" s="86">
        <f t="shared" si="8"/>
        <v>12776</v>
      </c>
      <c r="AI15" s="86">
        <f t="shared" si="8"/>
        <v>13237</v>
      </c>
      <c r="AJ15" s="86">
        <f t="shared" si="8"/>
        <v>12514</v>
      </c>
      <c r="AK15" s="93">
        <f t="shared" si="8"/>
        <v>14398</v>
      </c>
      <c r="AL15" s="93">
        <v>13729</v>
      </c>
      <c r="AM15" s="94">
        <f t="shared" ref="AM15:BA15" si="9">SUM(AM12:AM14)</f>
        <v>14773</v>
      </c>
      <c r="AN15" s="94">
        <f t="shared" si="9"/>
        <v>14183</v>
      </c>
      <c r="AO15" s="94">
        <f t="shared" si="9"/>
        <v>13517</v>
      </c>
      <c r="AP15" s="94">
        <f t="shared" si="9"/>
        <v>11903.8896</v>
      </c>
      <c r="AQ15" s="94">
        <f t="shared" si="9"/>
        <v>14685.8966</v>
      </c>
      <c r="AR15" s="94">
        <f t="shared" si="9"/>
        <v>15479.079000000002</v>
      </c>
      <c r="AS15" s="94">
        <v>15401</v>
      </c>
      <c r="AT15" s="94">
        <f t="shared" si="9"/>
        <v>16942.2736</v>
      </c>
      <c r="AU15" s="94">
        <v>16939</v>
      </c>
      <c r="AV15" s="94">
        <v>16509</v>
      </c>
      <c r="AW15" s="94">
        <v>15883</v>
      </c>
      <c r="AX15" s="94">
        <v>16127</v>
      </c>
      <c r="AY15" s="268">
        <v>15892</v>
      </c>
      <c r="AZ15" s="143">
        <f t="shared" si="9"/>
        <v>12100.575000000001</v>
      </c>
      <c r="BA15" s="143">
        <f t="shared" si="9"/>
        <v>16513.5</v>
      </c>
      <c r="BC15"/>
      <c r="BD15"/>
      <c r="BE15"/>
      <c r="BF15"/>
      <c r="BG15"/>
      <c r="CD15" s="96" t="s">
        <v>111</v>
      </c>
      <c r="CF15" s="92">
        <v>487</v>
      </c>
      <c r="CH15" s="92">
        <v>2981</v>
      </c>
      <c r="CI15" s="92">
        <v>1</v>
      </c>
      <c r="CJ15" s="92">
        <v>3469</v>
      </c>
      <c r="CK15" s="92">
        <v>243</v>
      </c>
      <c r="CN15" s="92">
        <v>2312</v>
      </c>
      <c r="CO15" s="92">
        <v>2555</v>
      </c>
      <c r="CP15" s="92">
        <v>145</v>
      </c>
      <c r="CQ15" s="92">
        <v>2700</v>
      </c>
      <c r="CS15" s="92">
        <v>236</v>
      </c>
      <c r="CT15" s="92">
        <f t="shared" si="6"/>
        <v>533</v>
      </c>
      <c r="CU15" s="92">
        <v>769</v>
      </c>
      <c r="CV15" s="97">
        <f t="shared" si="7"/>
        <v>0.2848148148148148</v>
      </c>
      <c r="CW15" s="98">
        <v>1.52</v>
      </c>
    </row>
    <row r="16" spans="2:102" x14ac:dyDescent="0.2">
      <c r="B16" s="195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86"/>
      <c r="AD16" s="86"/>
      <c r="AE16" s="86"/>
      <c r="AF16" s="86"/>
      <c r="AG16" s="86"/>
      <c r="AL16" s="87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93"/>
      <c r="AY16" s="269"/>
      <c r="AZ16" s="142"/>
      <c r="BA16" s="143"/>
      <c r="BC16"/>
      <c r="BD16"/>
      <c r="BE16"/>
      <c r="BF16"/>
      <c r="BG16"/>
      <c r="CD16" s="96" t="s">
        <v>112</v>
      </c>
      <c r="CF16" s="92">
        <v>769</v>
      </c>
      <c r="CH16" s="92">
        <v>2882</v>
      </c>
      <c r="CI16" s="92">
        <v>1</v>
      </c>
      <c r="CJ16" s="92">
        <v>3652</v>
      </c>
      <c r="CK16" s="92">
        <v>241</v>
      </c>
      <c r="CN16" s="92">
        <v>2387</v>
      </c>
      <c r="CO16" s="92">
        <v>2628</v>
      </c>
      <c r="CP16" s="92">
        <v>104</v>
      </c>
      <c r="CQ16" s="92">
        <v>2732</v>
      </c>
      <c r="CS16" s="92">
        <v>353</v>
      </c>
      <c r="CT16" s="92">
        <f t="shared" si="6"/>
        <v>567</v>
      </c>
      <c r="CU16" s="92">
        <v>920</v>
      </c>
      <c r="CV16" s="97">
        <f t="shared" si="7"/>
        <v>0.33674963396778917</v>
      </c>
      <c r="CW16" s="98">
        <v>1.48</v>
      </c>
    </row>
    <row r="17" spans="2:101" x14ac:dyDescent="0.2">
      <c r="B17" s="195" t="s">
        <v>264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86"/>
      <c r="AD17" s="86"/>
      <c r="AE17" s="86"/>
      <c r="AF17" s="89">
        <f t="shared" ref="AF17:AK17" si="10">AF22/AF10</f>
        <v>7.6988678487788551</v>
      </c>
      <c r="AG17" s="89">
        <f t="shared" si="10"/>
        <v>8.2080681930815746</v>
      </c>
      <c r="AH17" s="89">
        <f t="shared" si="10"/>
        <v>8.2470398915897345</v>
      </c>
      <c r="AI17" s="89">
        <f t="shared" si="10"/>
        <v>10.831860716213784</v>
      </c>
      <c r="AJ17" s="89">
        <f t="shared" si="10"/>
        <v>14.210072330327479</v>
      </c>
      <c r="AK17" s="89">
        <f t="shared" si="10"/>
        <v>20.020575187394829</v>
      </c>
      <c r="AL17" s="89">
        <f t="shared" ref="AL17:AS17" si="11">AL22/AL10</f>
        <v>24.118315415150512</v>
      </c>
      <c r="AM17" s="89">
        <f t="shared" si="11"/>
        <v>27.878437213565537</v>
      </c>
      <c r="AN17" s="225">
        <f t="shared" si="11"/>
        <v>32.846858638743456</v>
      </c>
      <c r="AO17" s="225">
        <f t="shared" si="11"/>
        <v>33.974315417544339</v>
      </c>
      <c r="AP17" s="225">
        <f t="shared" si="11"/>
        <v>37.697993664202748</v>
      </c>
      <c r="AQ17" s="225">
        <f t="shared" si="11"/>
        <v>32.409867172675526</v>
      </c>
      <c r="AR17" s="225">
        <f t="shared" si="11"/>
        <v>30.40580049117062</v>
      </c>
      <c r="AS17" s="225">
        <f t="shared" si="11"/>
        <v>31.012353887526785</v>
      </c>
      <c r="AT17" s="225">
        <f t="shared" ref="AT17:AY17" si="12">AT22/AT10</f>
        <v>31.103985341273479</v>
      </c>
      <c r="AU17" s="225">
        <f t="shared" si="12"/>
        <v>31.738391845979617</v>
      </c>
      <c r="AV17" s="225">
        <f t="shared" si="12"/>
        <v>30.487528344671201</v>
      </c>
      <c r="AW17" s="225">
        <f t="shared" si="12"/>
        <v>28.997014925373133</v>
      </c>
      <c r="AX17" s="261">
        <f t="shared" si="12"/>
        <v>29.505813953488371</v>
      </c>
      <c r="AY17" s="270">
        <f t="shared" si="12"/>
        <v>29.782359679266897</v>
      </c>
      <c r="AZ17" s="250">
        <f>AX17</f>
        <v>29.505813953488371</v>
      </c>
      <c r="BA17" s="251">
        <f>AZ17</f>
        <v>29.505813953488371</v>
      </c>
      <c r="BC17"/>
      <c r="BD17"/>
      <c r="BE17"/>
      <c r="BF17"/>
      <c r="BG17"/>
      <c r="CD17" s="96" t="s">
        <v>115</v>
      </c>
      <c r="CF17" s="92">
        <v>920</v>
      </c>
      <c r="CH17" s="92">
        <v>2708</v>
      </c>
      <c r="CI17" s="92">
        <v>1</v>
      </c>
      <c r="CJ17" s="92">
        <v>3629</v>
      </c>
      <c r="CK17" s="92">
        <v>249</v>
      </c>
      <c r="CN17" s="92">
        <v>2242</v>
      </c>
      <c r="CO17" s="92">
        <v>2491</v>
      </c>
      <c r="CP17" s="92">
        <v>103</v>
      </c>
      <c r="CQ17" s="92">
        <v>2594</v>
      </c>
      <c r="CS17" s="92">
        <v>381</v>
      </c>
      <c r="CT17" s="92">
        <f t="shared" si="6"/>
        <v>654</v>
      </c>
      <c r="CU17" s="92">
        <v>1035</v>
      </c>
      <c r="CV17" s="97">
        <f t="shared" si="7"/>
        <v>0.3989976869699306</v>
      </c>
      <c r="CW17" s="98">
        <v>1.43</v>
      </c>
    </row>
    <row r="18" spans="2:101" x14ac:dyDescent="0.2">
      <c r="B18" s="195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86"/>
      <c r="AD18" s="86"/>
      <c r="AE18" s="86"/>
      <c r="AF18" s="86"/>
      <c r="AG18" s="86"/>
      <c r="AH18" s="95"/>
      <c r="AI18" s="95"/>
      <c r="AJ18" s="95"/>
      <c r="AK18" s="95"/>
      <c r="AL18" s="87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93"/>
      <c r="AY18" s="269"/>
      <c r="AZ18" s="142"/>
      <c r="BA18" s="143"/>
      <c r="BC18"/>
      <c r="BD18"/>
      <c r="BE18"/>
      <c r="BF18"/>
      <c r="BG18"/>
      <c r="CD18" s="96" t="s">
        <v>117</v>
      </c>
      <c r="CF18" s="92">
        <v>1035</v>
      </c>
      <c r="CH18" s="92">
        <v>2873</v>
      </c>
      <c r="CI18" s="92">
        <v>1</v>
      </c>
      <c r="CJ18" s="92">
        <v>3909</v>
      </c>
      <c r="CK18" s="92">
        <v>258</v>
      </c>
      <c r="CN18" s="92">
        <v>2366</v>
      </c>
      <c r="CO18" s="92">
        <v>2624</v>
      </c>
      <c r="CP18" s="92">
        <v>120</v>
      </c>
      <c r="CQ18" s="92">
        <v>2744</v>
      </c>
      <c r="CS18" s="92">
        <v>818</v>
      </c>
      <c r="CT18" s="92">
        <f t="shared" si="6"/>
        <v>347</v>
      </c>
      <c r="CU18" s="92">
        <v>1165</v>
      </c>
      <c r="CV18" s="97">
        <f t="shared" si="7"/>
        <v>0.42456268221574345</v>
      </c>
      <c r="CW18" s="98">
        <v>1.35</v>
      </c>
    </row>
    <row r="19" spans="2:101" x14ac:dyDescent="0.2">
      <c r="B19" s="193" t="s">
        <v>110</v>
      </c>
      <c r="C19" s="213">
        <v>18</v>
      </c>
      <c r="D19" s="213">
        <v>19</v>
      </c>
      <c r="E19" s="213">
        <v>20</v>
      </c>
      <c r="F19" s="213">
        <v>20</v>
      </c>
      <c r="G19" s="213">
        <v>20</v>
      </c>
      <c r="H19" s="213">
        <v>20</v>
      </c>
      <c r="I19" s="213">
        <v>20</v>
      </c>
      <c r="J19" s="213">
        <v>20</v>
      </c>
      <c r="K19" s="213">
        <v>19</v>
      </c>
      <c r="L19" s="213">
        <v>15</v>
      </c>
      <c r="M19" s="213">
        <v>19</v>
      </c>
      <c r="N19" s="200">
        <v>21</v>
      </c>
      <c r="O19" s="200">
        <v>20</v>
      </c>
      <c r="P19" s="200">
        <v>17</v>
      </c>
      <c r="Q19" s="200">
        <v>17</v>
      </c>
      <c r="R19" s="200">
        <v>18</v>
      </c>
      <c r="S19" s="200">
        <v>19</v>
      </c>
      <c r="T19" s="200">
        <v>19</v>
      </c>
      <c r="U19" s="200">
        <v>20</v>
      </c>
      <c r="V19" s="200">
        <v>19</v>
      </c>
      <c r="W19" s="200">
        <v>21</v>
      </c>
      <c r="X19" s="200">
        <v>20</v>
      </c>
      <c r="Y19" s="200">
        <v>21</v>
      </c>
      <c r="Z19" s="200">
        <v>22</v>
      </c>
      <c r="AA19" s="200">
        <v>22</v>
      </c>
      <c r="AB19" s="200">
        <v>22</v>
      </c>
      <c r="AC19" s="201">
        <v>22</v>
      </c>
      <c r="AD19" s="201">
        <v>22</v>
      </c>
      <c r="AE19" s="201">
        <v>22</v>
      </c>
      <c r="AF19" s="201">
        <v>22</v>
      </c>
      <c r="AG19" s="201">
        <v>22</v>
      </c>
      <c r="AH19" s="208">
        <v>22</v>
      </c>
      <c r="AI19" s="208">
        <v>22</v>
      </c>
      <c r="AJ19" s="208">
        <v>22</v>
      </c>
      <c r="AK19" s="208">
        <v>22</v>
      </c>
      <c r="AL19" s="208">
        <v>22</v>
      </c>
      <c r="AM19" s="203">
        <v>22</v>
      </c>
      <c r="AN19" s="203">
        <v>22</v>
      </c>
      <c r="AO19" s="203">
        <v>22</v>
      </c>
      <c r="AP19" s="203">
        <v>22</v>
      </c>
      <c r="AQ19" s="203">
        <v>22</v>
      </c>
      <c r="AR19" s="203"/>
      <c r="AS19" s="203"/>
      <c r="AT19" s="203"/>
      <c r="AU19" s="203"/>
      <c r="AV19" s="203"/>
      <c r="AW19" s="203"/>
      <c r="AX19" s="93"/>
      <c r="AY19" s="269"/>
      <c r="AZ19" s="142"/>
      <c r="BA19" s="143"/>
      <c r="BC19"/>
      <c r="BD19"/>
      <c r="BE19"/>
      <c r="BF19"/>
      <c r="BG19"/>
      <c r="CD19" s="96" t="s">
        <v>119</v>
      </c>
      <c r="CF19" s="92">
        <v>1165</v>
      </c>
      <c r="CH19" s="92">
        <v>3075</v>
      </c>
      <c r="CI19" s="92">
        <v>1</v>
      </c>
      <c r="CJ19" s="92">
        <v>4241</v>
      </c>
      <c r="CK19" s="92">
        <v>260</v>
      </c>
      <c r="CN19" s="92">
        <v>2378</v>
      </c>
      <c r="CO19" s="92">
        <v>2638</v>
      </c>
      <c r="CP19" s="92">
        <v>184</v>
      </c>
      <c r="CQ19" s="92">
        <v>2822</v>
      </c>
      <c r="CS19" s="92">
        <v>932</v>
      </c>
      <c r="CT19" s="92">
        <f t="shared" si="6"/>
        <v>487</v>
      </c>
      <c r="CU19" s="92">
        <v>1419</v>
      </c>
      <c r="CV19" s="97">
        <f t="shared" si="7"/>
        <v>0.50283486888731399</v>
      </c>
      <c r="CW19" s="98">
        <v>1.29</v>
      </c>
    </row>
    <row r="20" spans="2:101" x14ac:dyDescent="0.2">
      <c r="B20" s="195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86"/>
      <c r="AD20" s="86"/>
      <c r="AE20" s="86"/>
      <c r="AF20" s="86"/>
      <c r="AG20" s="86"/>
      <c r="AH20" s="87"/>
      <c r="AI20" s="87"/>
      <c r="AJ20" s="87"/>
      <c r="AK20" s="87"/>
      <c r="AL20" s="87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93"/>
      <c r="AY20" s="269"/>
      <c r="AZ20" s="142"/>
      <c r="BA20" s="143"/>
      <c r="BC20"/>
      <c r="BD20"/>
      <c r="BE20"/>
      <c r="BF20"/>
      <c r="BG20"/>
      <c r="CD20" s="96" t="s">
        <v>120</v>
      </c>
      <c r="CF20" s="92">
        <v>1419</v>
      </c>
      <c r="CH20" s="92">
        <v>3045</v>
      </c>
      <c r="CI20" s="92">
        <v>2</v>
      </c>
      <c r="CJ20" s="92">
        <v>4466</v>
      </c>
      <c r="CK20" s="92">
        <v>263</v>
      </c>
      <c r="CN20" s="92">
        <v>2534</v>
      </c>
      <c r="CO20" s="92">
        <v>2797</v>
      </c>
      <c r="CP20" s="92">
        <v>200</v>
      </c>
      <c r="CQ20" s="92">
        <v>2997</v>
      </c>
      <c r="CS20" s="92">
        <v>1101</v>
      </c>
      <c r="CT20" s="92">
        <f t="shared" si="6"/>
        <v>368</v>
      </c>
      <c r="CU20" s="92">
        <v>1469</v>
      </c>
      <c r="CV20" s="97">
        <f t="shared" si="7"/>
        <v>0.49015682349015682</v>
      </c>
      <c r="CW20" s="98">
        <v>1.1100000000000001</v>
      </c>
    </row>
    <row r="21" spans="2:101" x14ac:dyDescent="0.2">
      <c r="B21" s="193" t="s">
        <v>114</v>
      </c>
      <c r="C21" s="213">
        <v>454</v>
      </c>
      <c r="D21" s="213">
        <v>478</v>
      </c>
      <c r="E21" s="213">
        <v>501</v>
      </c>
      <c r="F21" s="213">
        <v>522</v>
      </c>
      <c r="G21" s="213">
        <v>561</v>
      </c>
      <c r="H21" s="213">
        <v>588</v>
      </c>
      <c r="I21" s="213">
        <v>620</v>
      </c>
      <c r="J21" s="213">
        <v>639</v>
      </c>
      <c r="K21" s="213">
        <v>714</v>
      </c>
      <c r="L21" s="213">
        <v>840</v>
      </c>
      <c r="M21" s="213">
        <v>911</v>
      </c>
      <c r="N21" s="200">
        <v>1046</v>
      </c>
      <c r="O21" s="200">
        <v>1133</v>
      </c>
      <c r="P21" s="200">
        <v>1207</v>
      </c>
      <c r="Q21" s="200">
        <v>1226</v>
      </c>
      <c r="R21" s="200">
        <v>1275</v>
      </c>
      <c r="S21" s="200">
        <v>1337</v>
      </c>
      <c r="T21" s="200">
        <v>1354</v>
      </c>
      <c r="U21" s="200">
        <v>1434</v>
      </c>
      <c r="V21" s="200">
        <v>1492</v>
      </c>
      <c r="W21" s="200">
        <v>1567</v>
      </c>
      <c r="X21" s="200">
        <v>1684</v>
      </c>
      <c r="Y21" s="200">
        <v>1591</v>
      </c>
      <c r="Z21" s="200">
        <v>1670</v>
      </c>
      <c r="AA21" s="200">
        <v>1760</v>
      </c>
      <c r="AB21" s="200">
        <v>1824</v>
      </c>
      <c r="AC21" s="201">
        <v>1891</v>
      </c>
      <c r="AD21" s="201">
        <v>1935</v>
      </c>
      <c r="AE21" s="201">
        <v>2034</v>
      </c>
      <c r="AF21" s="201">
        <f>2340-22</f>
        <v>2318</v>
      </c>
      <c r="AG21" s="201">
        <v>2515</v>
      </c>
      <c r="AH21" s="201">
        <v>2664</v>
      </c>
      <c r="AI21" s="201">
        <v>2959</v>
      </c>
      <c r="AJ21" s="201">
        <v>3468</v>
      </c>
      <c r="AK21" s="201">
        <v>4342</v>
      </c>
      <c r="AL21" s="202">
        <v>4930</v>
      </c>
      <c r="AM21" s="203">
        <v>5939</v>
      </c>
      <c r="AN21" s="203">
        <v>6404</v>
      </c>
      <c r="AO21" s="203">
        <v>6406</v>
      </c>
      <c r="AP21" s="203">
        <v>6016</v>
      </c>
      <c r="AQ21" s="203">
        <v>6471</v>
      </c>
      <c r="AR21" s="203">
        <v>6601</v>
      </c>
      <c r="AS21" s="203">
        <v>6648</v>
      </c>
      <c r="AT21" s="203">
        <v>6885</v>
      </c>
      <c r="AU21" s="203">
        <v>7057</v>
      </c>
      <c r="AV21" s="203">
        <v>6793</v>
      </c>
      <c r="AW21" s="203">
        <v>6286</v>
      </c>
      <c r="AX21" s="262">
        <v>6510</v>
      </c>
      <c r="AY21" s="271">
        <v>6625</v>
      </c>
      <c r="AZ21" s="147">
        <f>AX21</f>
        <v>6510</v>
      </c>
      <c r="BA21" s="146">
        <f>AZ21</f>
        <v>6510</v>
      </c>
      <c r="BC21"/>
      <c r="BD21"/>
      <c r="BE21"/>
      <c r="BF21"/>
      <c r="BG21"/>
      <c r="CD21" s="96" t="s">
        <v>122</v>
      </c>
      <c r="CF21" s="92">
        <v>1469</v>
      </c>
      <c r="CH21" s="92">
        <v>3356</v>
      </c>
      <c r="CI21" s="92">
        <v>1</v>
      </c>
      <c r="CJ21" s="92">
        <v>4826</v>
      </c>
      <c r="CK21" s="92">
        <v>289</v>
      </c>
      <c r="CN21" s="92">
        <v>2783</v>
      </c>
      <c r="CO21" s="92">
        <v>3072</v>
      </c>
      <c r="CP21" s="92">
        <v>230</v>
      </c>
      <c r="CQ21" s="92">
        <v>3302</v>
      </c>
      <c r="CS21" s="92">
        <v>1153</v>
      </c>
      <c r="CT21" s="92">
        <f t="shared" si="6"/>
        <v>371</v>
      </c>
      <c r="CU21" s="92">
        <v>1524</v>
      </c>
      <c r="CV21" s="97">
        <f t="shared" si="7"/>
        <v>0.46153846153846156</v>
      </c>
      <c r="CW21" s="98">
        <v>1.1200000000000001</v>
      </c>
    </row>
    <row r="22" spans="2:101" x14ac:dyDescent="0.2">
      <c r="B22" s="193" t="s">
        <v>230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1"/>
      <c r="AD22" s="201"/>
      <c r="AE22" s="201"/>
      <c r="AF22" s="201">
        <v>996</v>
      </c>
      <c r="AG22" s="201">
        <v>1168</v>
      </c>
      <c r="AH22" s="201">
        <v>1323</v>
      </c>
      <c r="AI22" s="201">
        <v>1603</v>
      </c>
      <c r="AJ22" s="201">
        <v>2119</v>
      </c>
      <c r="AK22" s="201">
        <v>3026</v>
      </c>
      <c r="AL22" s="202">
        <v>3709</v>
      </c>
      <c r="AM22" s="203">
        <v>4591</v>
      </c>
      <c r="AN22" s="203">
        <v>5019</v>
      </c>
      <c r="AO22" s="203">
        <v>5000</v>
      </c>
      <c r="AP22" s="203">
        <v>4641</v>
      </c>
      <c r="AQ22" s="203">
        <v>5124</v>
      </c>
      <c r="AR22" s="203">
        <v>5200</v>
      </c>
      <c r="AS22" s="203">
        <v>5224</v>
      </c>
      <c r="AT22" s="203">
        <v>5432</v>
      </c>
      <c r="AU22" s="203">
        <v>5605</v>
      </c>
      <c r="AV22" s="203">
        <v>5378</v>
      </c>
      <c r="AW22" s="203">
        <v>4857</v>
      </c>
      <c r="AX22" s="262">
        <v>5075</v>
      </c>
      <c r="AY22" s="271">
        <v>5200</v>
      </c>
      <c r="AZ22" s="147">
        <f>AX22</f>
        <v>5075</v>
      </c>
      <c r="BA22" s="146">
        <f>AZ22</f>
        <v>5075</v>
      </c>
      <c r="BC22"/>
      <c r="BD22"/>
      <c r="BE22"/>
      <c r="BF22"/>
      <c r="BG22"/>
      <c r="CD22" s="96" t="s">
        <v>123</v>
      </c>
      <c r="CF22" s="92">
        <v>1524</v>
      </c>
      <c r="CH22" s="92">
        <v>3825</v>
      </c>
      <c r="CI22" s="92">
        <v>1</v>
      </c>
      <c r="CJ22" s="92">
        <v>5350</v>
      </c>
      <c r="CK22" s="92">
        <v>290</v>
      </c>
      <c r="CN22" s="92">
        <v>3043</v>
      </c>
      <c r="CO22" s="92">
        <v>3333</v>
      </c>
      <c r="CP22" s="92">
        <v>230</v>
      </c>
      <c r="CQ22" s="92">
        <v>3563</v>
      </c>
      <c r="CS22" s="92">
        <v>1286</v>
      </c>
      <c r="CT22" s="92">
        <f t="shared" si="6"/>
        <v>501</v>
      </c>
      <c r="CU22" s="92">
        <v>1787</v>
      </c>
      <c r="CV22" s="97">
        <f t="shared" si="7"/>
        <v>0.501543642997474</v>
      </c>
      <c r="CW22" s="98">
        <v>1.05</v>
      </c>
    </row>
    <row r="23" spans="2:101" x14ac:dyDescent="0.2">
      <c r="B23" s="195" t="s">
        <v>237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86"/>
      <c r="AD23" s="86"/>
      <c r="AE23" s="86"/>
      <c r="AF23" s="86"/>
      <c r="AG23" s="100">
        <f t="shared" ref="AG23:AM23" si="13">(AG22/AF22)-1</f>
        <v>0.17269076305220876</v>
      </c>
      <c r="AH23" s="100">
        <f t="shared" si="13"/>
        <v>0.1327054794520548</v>
      </c>
      <c r="AI23" s="100">
        <f t="shared" si="13"/>
        <v>0.21164021164021163</v>
      </c>
      <c r="AJ23" s="100">
        <f t="shared" si="13"/>
        <v>0.32189644416718655</v>
      </c>
      <c r="AK23" s="101">
        <f t="shared" si="13"/>
        <v>0.42803209060877778</v>
      </c>
      <c r="AL23" s="101">
        <f t="shared" si="13"/>
        <v>0.22571050892267008</v>
      </c>
      <c r="AM23" s="101">
        <f t="shared" si="13"/>
        <v>0.23779994607710964</v>
      </c>
      <c r="AN23" s="101">
        <f>(AN22/AM22)-1</f>
        <v>9.3225876715312461E-2</v>
      </c>
      <c r="AO23" s="101">
        <f>(AO22/AN22)-1</f>
        <v>-3.7856146642757382E-3</v>
      </c>
      <c r="AP23" s="101">
        <f>(AP22/AO22)-1</f>
        <v>-7.1799999999999975E-2</v>
      </c>
      <c r="AQ23" s="101">
        <f t="shared" ref="AQ23:AY23" si="14">(AQ22/AP22)-1</f>
        <v>0.10407239819004532</v>
      </c>
      <c r="AR23" s="101">
        <f t="shared" si="14"/>
        <v>1.4832162373145996E-2</v>
      </c>
      <c r="AS23" s="101">
        <f t="shared" si="14"/>
        <v>4.6153846153846878E-3</v>
      </c>
      <c r="AT23" s="101">
        <f t="shared" si="14"/>
        <v>3.9816232771822335E-2</v>
      </c>
      <c r="AU23" s="101">
        <f t="shared" si="14"/>
        <v>3.1848306332842524E-2</v>
      </c>
      <c r="AV23" s="101">
        <f t="shared" si="14"/>
        <v>-4.0499553969669977E-2</v>
      </c>
      <c r="AW23" s="101">
        <f t="shared" si="14"/>
        <v>-9.6876162142060296E-2</v>
      </c>
      <c r="AX23" s="101">
        <f t="shared" si="14"/>
        <v>4.4883673049207262E-2</v>
      </c>
      <c r="AY23" s="272">
        <f t="shared" si="14"/>
        <v>2.4630541871921263E-2</v>
      </c>
      <c r="AZ23" s="227">
        <f>AX23</f>
        <v>4.4883673049207262E-2</v>
      </c>
      <c r="BA23" s="227">
        <f>AZ23</f>
        <v>4.4883673049207262E-2</v>
      </c>
      <c r="BC23"/>
      <c r="BD23"/>
      <c r="BE23"/>
      <c r="BF23"/>
      <c r="BG23"/>
      <c r="CD23" s="96" t="s">
        <v>125</v>
      </c>
      <c r="CF23" s="92">
        <v>1787</v>
      </c>
      <c r="CH23" s="92">
        <v>3907</v>
      </c>
      <c r="CI23" s="92">
        <v>1</v>
      </c>
      <c r="CJ23" s="92">
        <v>5695</v>
      </c>
      <c r="CK23" s="92">
        <v>295</v>
      </c>
      <c r="CN23" s="92">
        <v>3092</v>
      </c>
      <c r="CO23" s="92">
        <v>3387</v>
      </c>
      <c r="CP23" s="92">
        <v>292</v>
      </c>
      <c r="CQ23" s="92">
        <v>3679</v>
      </c>
      <c r="CS23" s="92">
        <v>1327</v>
      </c>
      <c r="CT23" s="92">
        <f t="shared" si="6"/>
        <v>689</v>
      </c>
      <c r="CU23" s="92">
        <v>2016</v>
      </c>
      <c r="CV23" s="97">
        <f t="shared" si="7"/>
        <v>0.54797499320467513</v>
      </c>
      <c r="CW23" s="98">
        <v>1</v>
      </c>
    </row>
    <row r="24" spans="2:101" x14ac:dyDescent="0.2">
      <c r="B24" s="193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86"/>
      <c r="AD24" s="86"/>
      <c r="AE24" s="86"/>
      <c r="AF24" s="86"/>
      <c r="AG24" s="86"/>
      <c r="AH24" s="102"/>
      <c r="AI24" s="102"/>
      <c r="AJ24" s="102"/>
      <c r="AK24" s="102"/>
      <c r="AL24" s="87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93"/>
      <c r="AY24" s="269"/>
      <c r="AZ24" s="142"/>
      <c r="BA24" s="143"/>
      <c r="BC24"/>
      <c r="BD24"/>
      <c r="BE24"/>
      <c r="BF24"/>
      <c r="BG24"/>
      <c r="CD24" s="96" t="s">
        <v>126</v>
      </c>
      <c r="CF24" s="92">
        <v>2013</v>
      </c>
      <c r="CH24" s="92">
        <v>3598</v>
      </c>
      <c r="CI24" s="92">
        <v>2</v>
      </c>
      <c r="CJ24" s="92">
        <v>5616</v>
      </c>
      <c r="CK24" s="92">
        <v>315</v>
      </c>
      <c r="CN24" s="92">
        <v>3213</v>
      </c>
      <c r="CO24" s="92">
        <v>3528</v>
      </c>
      <c r="CP24" s="92">
        <v>435</v>
      </c>
      <c r="CQ24" s="92">
        <v>3963</v>
      </c>
      <c r="CS24" s="92">
        <v>888</v>
      </c>
      <c r="CT24" s="92">
        <f t="shared" si="6"/>
        <v>765</v>
      </c>
      <c r="CU24" s="92">
        <v>1653</v>
      </c>
      <c r="CV24" s="97">
        <f t="shared" si="7"/>
        <v>0.41710825132475399</v>
      </c>
      <c r="CW24" s="98">
        <v>1.1000000000000001</v>
      </c>
    </row>
    <row r="25" spans="2:101" x14ac:dyDescent="0.2">
      <c r="B25" s="193" t="s">
        <v>116</v>
      </c>
      <c r="C25" s="200">
        <v>4181</v>
      </c>
      <c r="D25" s="200">
        <v>3180</v>
      </c>
      <c r="E25" s="200">
        <v>3582</v>
      </c>
      <c r="F25" s="200">
        <v>3602</v>
      </c>
      <c r="G25" s="200">
        <v>3730</v>
      </c>
      <c r="H25" s="200">
        <v>4274</v>
      </c>
      <c r="I25" s="200">
        <v>4563</v>
      </c>
      <c r="J25" s="200">
        <v>4232</v>
      </c>
      <c r="K25" s="200">
        <v>4245</v>
      </c>
      <c r="L25" s="200">
        <v>4573</v>
      </c>
      <c r="M25" s="200">
        <v>3876</v>
      </c>
      <c r="N25" s="200">
        <v>4115</v>
      </c>
      <c r="O25" s="200">
        <v>4114</v>
      </c>
      <c r="P25" s="200">
        <v>4669</v>
      </c>
      <c r="Q25" s="200">
        <v>4798</v>
      </c>
      <c r="R25" s="200">
        <v>3941</v>
      </c>
      <c r="S25" s="200">
        <v>4389</v>
      </c>
      <c r="T25" s="200">
        <v>4663</v>
      </c>
      <c r="U25" s="200">
        <v>4878</v>
      </c>
      <c r="V25" s="200">
        <v>5301</v>
      </c>
      <c r="W25" s="200">
        <v>4704</v>
      </c>
      <c r="X25" s="200">
        <v>5523</v>
      </c>
      <c r="Y25" s="200">
        <v>4682</v>
      </c>
      <c r="Z25" s="200">
        <v>5302</v>
      </c>
      <c r="AA25" s="200">
        <v>5505</v>
      </c>
      <c r="AB25" s="200">
        <v>5471</v>
      </c>
      <c r="AC25" s="201">
        <v>5665</v>
      </c>
      <c r="AD25" s="201">
        <v>5842</v>
      </c>
      <c r="AE25" s="201">
        <v>5868</v>
      </c>
      <c r="AF25" s="201">
        <v>5563</v>
      </c>
      <c r="AG25" s="201">
        <v>5795</v>
      </c>
      <c r="AH25" s="201">
        <v>6162</v>
      </c>
      <c r="AI25" s="201">
        <v>6141</v>
      </c>
      <c r="AJ25" s="201">
        <v>5595</v>
      </c>
      <c r="AK25" s="201">
        <v>5913</v>
      </c>
      <c r="AL25" s="202">
        <v>5246</v>
      </c>
      <c r="AM25" s="203">
        <v>5125</v>
      </c>
      <c r="AN25" s="203">
        <v>4795</v>
      </c>
      <c r="AO25" s="203">
        <v>4557</v>
      </c>
      <c r="AP25" s="203">
        <v>4315</v>
      </c>
      <c r="AQ25" s="203">
        <v>5041</v>
      </c>
      <c r="AR25" s="203">
        <v>5280</v>
      </c>
      <c r="AS25" s="203">
        <v>5114</v>
      </c>
      <c r="AT25" s="203">
        <v>5470</v>
      </c>
      <c r="AU25" s="203">
        <v>5304</v>
      </c>
      <c r="AV25" s="203">
        <v>5429</v>
      </c>
      <c r="AW25" s="203">
        <v>5900</v>
      </c>
      <c r="AX25" s="262">
        <v>5725</v>
      </c>
      <c r="AY25" s="271">
        <v>5625</v>
      </c>
      <c r="AZ25" s="147">
        <f>AX25</f>
        <v>5725</v>
      </c>
      <c r="BA25" s="146">
        <f>AZ25</f>
        <v>5725</v>
      </c>
      <c r="BC25"/>
      <c r="BD25"/>
      <c r="BE25"/>
      <c r="BF25"/>
      <c r="BG25"/>
      <c r="CD25" s="96" t="s">
        <v>128</v>
      </c>
      <c r="CF25" s="92">
        <v>1653</v>
      </c>
      <c r="CH25" s="92">
        <v>3606</v>
      </c>
      <c r="CI25" s="92">
        <v>1</v>
      </c>
      <c r="CJ25" s="92">
        <v>5260</v>
      </c>
      <c r="CK25" s="92">
        <v>323</v>
      </c>
      <c r="CN25" s="92">
        <v>3156</v>
      </c>
      <c r="CO25" s="92">
        <v>3479</v>
      </c>
      <c r="CP25" s="92">
        <v>416</v>
      </c>
      <c r="CQ25" s="92">
        <v>3895</v>
      </c>
      <c r="CS25" s="92">
        <v>810</v>
      </c>
      <c r="CT25" s="92">
        <f t="shared" si="6"/>
        <v>555</v>
      </c>
      <c r="CU25" s="92">
        <v>1365</v>
      </c>
      <c r="CV25" s="97">
        <f t="shared" si="7"/>
        <v>0.35044929396662389</v>
      </c>
      <c r="CW25" s="98">
        <v>1.1200000000000001</v>
      </c>
    </row>
    <row r="26" spans="2:101" x14ac:dyDescent="0.2">
      <c r="B26" s="193" t="s">
        <v>118</v>
      </c>
      <c r="C26" s="93">
        <f t="shared" ref="C26:AJ26" si="15">SUM(C19,C21,C25)</f>
        <v>4653</v>
      </c>
      <c r="D26" s="93">
        <f t="shared" si="15"/>
        <v>3677</v>
      </c>
      <c r="E26" s="93">
        <f t="shared" si="15"/>
        <v>4103</v>
      </c>
      <c r="F26" s="93">
        <f t="shared" si="15"/>
        <v>4144</v>
      </c>
      <c r="G26" s="93">
        <f t="shared" si="15"/>
        <v>4311</v>
      </c>
      <c r="H26" s="93">
        <f t="shared" si="15"/>
        <v>4882</v>
      </c>
      <c r="I26" s="93">
        <f t="shared" si="15"/>
        <v>5203</v>
      </c>
      <c r="J26" s="93">
        <f t="shared" si="15"/>
        <v>4891</v>
      </c>
      <c r="K26" s="93">
        <f t="shared" si="15"/>
        <v>4978</v>
      </c>
      <c r="L26" s="93">
        <f t="shared" si="15"/>
        <v>5428</v>
      </c>
      <c r="M26" s="93">
        <f t="shared" si="15"/>
        <v>4806</v>
      </c>
      <c r="N26" s="93">
        <f t="shared" si="15"/>
        <v>5182</v>
      </c>
      <c r="O26" s="93">
        <f t="shared" si="15"/>
        <v>5267</v>
      </c>
      <c r="P26" s="93">
        <f t="shared" si="15"/>
        <v>5893</v>
      </c>
      <c r="Q26" s="93">
        <f t="shared" si="15"/>
        <v>6041</v>
      </c>
      <c r="R26" s="93">
        <f t="shared" si="15"/>
        <v>5234</v>
      </c>
      <c r="S26" s="93">
        <f t="shared" si="15"/>
        <v>5745</v>
      </c>
      <c r="T26" s="93">
        <f t="shared" si="15"/>
        <v>6036</v>
      </c>
      <c r="U26" s="93">
        <f t="shared" si="15"/>
        <v>6332</v>
      </c>
      <c r="V26" s="93">
        <f t="shared" si="15"/>
        <v>6812</v>
      </c>
      <c r="W26" s="93">
        <f t="shared" si="15"/>
        <v>6292</v>
      </c>
      <c r="X26" s="93">
        <f t="shared" si="15"/>
        <v>7227</v>
      </c>
      <c r="Y26" s="93">
        <f t="shared" si="15"/>
        <v>6294</v>
      </c>
      <c r="Z26" s="93">
        <f t="shared" si="15"/>
        <v>6994</v>
      </c>
      <c r="AA26" s="93">
        <f t="shared" si="15"/>
        <v>7287</v>
      </c>
      <c r="AB26" s="93">
        <f t="shared" si="15"/>
        <v>7317</v>
      </c>
      <c r="AC26" s="93">
        <f t="shared" si="15"/>
        <v>7578</v>
      </c>
      <c r="AD26" s="93">
        <f t="shared" si="15"/>
        <v>7799</v>
      </c>
      <c r="AE26" s="93">
        <f t="shared" si="15"/>
        <v>7924</v>
      </c>
      <c r="AF26" s="93">
        <f t="shared" si="15"/>
        <v>7903</v>
      </c>
      <c r="AG26" s="93">
        <f t="shared" si="15"/>
        <v>8332</v>
      </c>
      <c r="AH26" s="93">
        <f t="shared" si="15"/>
        <v>8848</v>
      </c>
      <c r="AI26" s="93">
        <f t="shared" si="15"/>
        <v>9122</v>
      </c>
      <c r="AJ26" s="93">
        <f t="shared" si="15"/>
        <v>9085</v>
      </c>
      <c r="AK26" s="93">
        <f t="shared" ref="AK26:AV26" si="16">SUM(AK19,AK21,AK25)</f>
        <v>10277</v>
      </c>
      <c r="AL26" s="93">
        <f t="shared" si="16"/>
        <v>10198</v>
      </c>
      <c r="AM26" s="94">
        <f t="shared" si="16"/>
        <v>11086</v>
      </c>
      <c r="AN26" s="94">
        <f t="shared" si="16"/>
        <v>11221</v>
      </c>
      <c r="AO26" s="94">
        <f t="shared" si="16"/>
        <v>10985</v>
      </c>
      <c r="AP26" s="94">
        <f t="shared" si="16"/>
        <v>10353</v>
      </c>
      <c r="AQ26" s="94">
        <f t="shared" si="16"/>
        <v>11534</v>
      </c>
      <c r="AR26" s="94">
        <f t="shared" si="16"/>
        <v>11881</v>
      </c>
      <c r="AS26" s="94">
        <v>11763</v>
      </c>
      <c r="AT26" s="94">
        <v>12355</v>
      </c>
      <c r="AU26" s="94">
        <v>12361</v>
      </c>
      <c r="AV26" s="94">
        <f t="shared" si="16"/>
        <v>12222</v>
      </c>
      <c r="AW26" s="94">
        <v>12186</v>
      </c>
      <c r="AX26" s="262">
        <f>SUM(AX19,AX21,AX25)</f>
        <v>12235</v>
      </c>
      <c r="AY26" s="271">
        <f>SUM(AY19,AY21,AY25)</f>
        <v>12250</v>
      </c>
      <c r="AZ26" s="147">
        <f>AX26</f>
        <v>12235</v>
      </c>
      <c r="BA26" s="146">
        <f>AZ26</f>
        <v>12235</v>
      </c>
      <c r="BC26"/>
      <c r="BD26"/>
      <c r="BE26"/>
      <c r="BF26"/>
      <c r="BG26"/>
      <c r="CD26" s="96" t="s">
        <v>130</v>
      </c>
      <c r="CF26" s="92">
        <v>1365</v>
      </c>
      <c r="CH26" s="92">
        <v>4019</v>
      </c>
      <c r="CI26" s="92">
        <v>1</v>
      </c>
      <c r="CJ26" s="92">
        <v>5385</v>
      </c>
      <c r="CK26" s="92">
        <v>339</v>
      </c>
      <c r="CN26" s="92">
        <v>3009</v>
      </c>
      <c r="CO26" s="92">
        <v>3348</v>
      </c>
      <c r="CP26" s="92">
        <v>500</v>
      </c>
      <c r="CQ26" s="92">
        <v>3848</v>
      </c>
      <c r="CS26" s="92">
        <v>828</v>
      </c>
      <c r="CT26" s="92">
        <f t="shared" si="6"/>
        <v>739</v>
      </c>
      <c r="CU26" s="92">
        <v>1567</v>
      </c>
      <c r="CV26" s="97">
        <f t="shared" si="7"/>
        <v>0.4072245322245322</v>
      </c>
      <c r="CW26" s="98">
        <v>1.1100000000000001</v>
      </c>
    </row>
    <row r="27" spans="2:101" x14ac:dyDescent="0.2">
      <c r="B27" s="193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86"/>
      <c r="AD27" s="86"/>
      <c r="AE27" s="86"/>
      <c r="AF27" s="86"/>
      <c r="AG27" s="86"/>
      <c r="AH27" s="86"/>
      <c r="AI27" s="86"/>
      <c r="AJ27" s="100">
        <f>(AJ25/AI25)-1</f>
        <v>-8.8910600879335666E-2</v>
      </c>
      <c r="AK27" s="100">
        <f>(AK25/AJ25)-1</f>
        <v>5.6836461126005267E-2</v>
      </c>
      <c r="AL27" s="101">
        <f>(AL25/AK25)-1</f>
        <v>-0.11280230001691194</v>
      </c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93"/>
      <c r="AY27" s="269"/>
      <c r="AZ27" s="142"/>
      <c r="BA27" s="144"/>
      <c r="BC27"/>
      <c r="BD27"/>
      <c r="BE27"/>
      <c r="BF27"/>
      <c r="BG27"/>
      <c r="CD27" s="96" t="s">
        <v>132</v>
      </c>
      <c r="CF27" s="92">
        <v>1537</v>
      </c>
      <c r="CH27" s="92">
        <v>3484</v>
      </c>
      <c r="CI27" s="92">
        <v>1</v>
      </c>
      <c r="CJ27" s="92">
        <v>5022</v>
      </c>
      <c r="CK27" s="92">
        <v>349</v>
      </c>
      <c r="CN27" s="92">
        <v>2956</v>
      </c>
      <c r="CO27" s="92">
        <v>3305</v>
      </c>
      <c r="CP27" s="92">
        <v>570</v>
      </c>
      <c r="CQ27" s="92">
        <v>3875</v>
      </c>
      <c r="CS27" s="92">
        <v>541</v>
      </c>
      <c r="CT27" s="92">
        <f t="shared" si="6"/>
        <v>606</v>
      </c>
      <c r="CU27" s="92">
        <v>1147</v>
      </c>
      <c r="CV27" s="97">
        <f t="shared" si="7"/>
        <v>0.29599999999999999</v>
      </c>
      <c r="CW27" s="98">
        <v>1.17</v>
      </c>
    </row>
    <row r="28" spans="2:101" x14ac:dyDescent="0.2">
      <c r="B28" s="195"/>
      <c r="Y28" s="92"/>
      <c r="Z28" s="92"/>
      <c r="AA28" s="92"/>
      <c r="AB28" s="92"/>
      <c r="AC28" s="86"/>
      <c r="AD28" s="86"/>
      <c r="AE28" s="86"/>
      <c r="AF28" s="86"/>
      <c r="AG28" s="86"/>
      <c r="AH28" s="87"/>
      <c r="AI28" s="87"/>
      <c r="AJ28" s="87"/>
      <c r="AK28" s="87"/>
      <c r="AL28" s="87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93"/>
      <c r="AY28" s="269"/>
      <c r="AZ28" s="142"/>
      <c r="BA28" s="143"/>
      <c r="BC28"/>
      <c r="BD28"/>
      <c r="BE28"/>
      <c r="BF28"/>
      <c r="BG28"/>
      <c r="CD28" s="96" t="s">
        <v>134</v>
      </c>
      <c r="CF28" s="92">
        <v>1147</v>
      </c>
      <c r="CH28" s="92">
        <v>4103</v>
      </c>
      <c r="CI28" s="92">
        <v>1</v>
      </c>
      <c r="CJ28" s="92">
        <v>5251</v>
      </c>
      <c r="CK28" s="92">
        <v>360</v>
      </c>
      <c r="CN28" s="92">
        <v>3362</v>
      </c>
      <c r="CO28" s="92">
        <v>3722</v>
      </c>
      <c r="CP28" s="92">
        <v>687</v>
      </c>
      <c r="CQ28" s="92">
        <v>4409</v>
      </c>
      <c r="CS28" s="92">
        <v>249</v>
      </c>
      <c r="CT28" s="92">
        <f t="shared" si="6"/>
        <v>593</v>
      </c>
      <c r="CU28" s="92">
        <v>842</v>
      </c>
      <c r="CV28" s="97">
        <f t="shared" si="7"/>
        <v>0.19097300975277839</v>
      </c>
      <c r="CW28" s="98">
        <v>1.1599999999999999</v>
      </c>
    </row>
    <row r="29" spans="2:101" x14ac:dyDescent="0.2">
      <c r="B29" s="193" t="s">
        <v>121</v>
      </c>
      <c r="C29" s="200">
        <v>1243</v>
      </c>
      <c r="D29" s="200">
        <v>1149</v>
      </c>
      <c r="E29" s="200">
        <v>1664</v>
      </c>
      <c r="F29" s="200">
        <v>1645</v>
      </c>
      <c r="G29" s="200">
        <v>1896</v>
      </c>
      <c r="H29" s="200">
        <v>2113</v>
      </c>
      <c r="I29" s="200">
        <v>2402</v>
      </c>
      <c r="J29" s="200">
        <v>2391</v>
      </c>
      <c r="K29" s="200">
        <v>1997</v>
      </c>
      <c r="L29" s="200">
        <v>1821</v>
      </c>
      <c r="M29" s="200">
        <v>1886</v>
      </c>
      <c r="N29" s="200">
        <v>1850</v>
      </c>
      <c r="O29" s="200">
        <v>1227</v>
      </c>
      <c r="P29" s="200">
        <v>1492</v>
      </c>
      <c r="Q29" s="200">
        <v>1716</v>
      </c>
      <c r="R29" s="200">
        <v>2026</v>
      </c>
      <c r="S29" s="200">
        <v>2368</v>
      </c>
      <c r="T29" s="200">
        <v>1725</v>
      </c>
      <c r="U29" s="200">
        <v>1584</v>
      </c>
      <c r="V29" s="200">
        <v>1663</v>
      </c>
      <c r="W29" s="200">
        <v>1328</v>
      </c>
      <c r="X29" s="200">
        <v>2177</v>
      </c>
      <c r="Y29" s="200">
        <v>2228</v>
      </c>
      <c r="Z29" s="200">
        <v>1795</v>
      </c>
      <c r="AA29" s="200">
        <v>1504</v>
      </c>
      <c r="AB29" s="200">
        <v>1981</v>
      </c>
      <c r="AC29" s="201">
        <v>1937</v>
      </c>
      <c r="AD29" s="201">
        <v>1941</v>
      </c>
      <c r="AE29" s="201">
        <v>1905</v>
      </c>
      <c r="AF29" s="201">
        <v>1588</v>
      </c>
      <c r="AG29" s="201">
        <v>1900</v>
      </c>
      <c r="AH29" s="201">
        <v>1814</v>
      </c>
      <c r="AI29" s="201">
        <v>2147</v>
      </c>
      <c r="AJ29" s="201">
        <v>2125</v>
      </c>
      <c r="AK29" s="201">
        <v>2436</v>
      </c>
      <c r="AL29" s="202">
        <v>1858</v>
      </c>
      <c r="AM29" s="203">
        <v>1980</v>
      </c>
      <c r="AN29" s="203">
        <v>1834</v>
      </c>
      <c r="AO29" s="203">
        <v>1543</v>
      </c>
      <c r="AP29" s="203">
        <v>730</v>
      </c>
      <c r="AQ29" s="203">
        <v>1920</v>
      </c>
      <c r="AR29" s="203">
        <v>1867</v>
      </c>
      <c r="AS29" s="203">
        <v>1901</v>
      </c>
      <c r="AT29" s="203">
        <v>2294</v>
      </c>
      <c r="AU29" s="203">
        <v>2438</v>
      </c>
      <c r="AV29" s="203">
        <v>2066</v>
      </c>
      <c r="AW29" s="203">
        <v>1777</v>
      </c>
      <c r="AX29" s="262">
        <v>2775</v>
      </c>
      <c r="AY29" s="271">
        <v>2400</v>
      </c>
      <c r="AZ29" s="147">
        <f>AX29</f>
        <v>2775</v>
      </c>
      <c r="BA29" s="146">
        <f>AZ29</f>
        <v>2775</v>
      </c>
      <c r="BC29"/>
      <c r="BD29"/>
      <c r="BE29"/>
      <c r="BF29"/>
      <c r="BG29"/>
      <c r="CD29" s="96" t="s">
        <v>136</v>
      </c>
      <c r="CF29" s="92">
        <v>842</v>
      </c>
      <c r="CH29" s="92">
        <v>4167</v>
      </c>
      <c r="CI29" s="92">
        <v>1</v>
      </c>
      <c r="CJ29" s="92">
        <v>5010</v>
      </c>
      <c r="CK29" s="92">
        <v>364</v>
      </c>
      <c r="CN29" s="92">
        <v>3333</v>
      </c>
      <c r="CO29" s="92">
        <v>3697</v>
      </c>
      <c r="CP29" s="92">
        <v>487</v>
      </c>
      <c r="CQ29" s="92">
        <v>4184</v>
      </c>
      <c r="CS29" s="92">
        <v>139</v>
      </c>
      <c r="CT29" s="92">
        <f t="shared" si="6"/>
        <v>687</v>
      </c>
      <c r="CU29" s="92">
        <v>826</v>
      </c>
      <c r="CV29" s="97">
        <f t="shared" si="7"/>
        <v>0.19741873804971319</v>
      </c>
      <c r="CW29" s="98">
        <v>1.24</v>
      </c>
    </row>
    <row r="30" spans="2:101" x14ac:dyDescent="0.2">
      <c r="B30" s="195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Y30" s="92"/>
      <c r="Z30" s="92"/>
      <c r="AA30" s="92"/>
      <c r="AB30" s="92"/>
      <c r="AC30" s="86"/>
      <c r="AD30" s="86"/>
      <c r="AE30" s="86"/>
      <c r="AF30" s="86"/>
      <c r="AG30" s="86"/>
      <c r="AH30" s="87"/>
      <c r="AI30" s="87"/>
      <c r="AJ30" s="87"/>
      <c r="AK30" s="87"/>
      <c r="AL30" s="101">
        <f>(AL29/AK29)-1</f>
        <v>-0.23727422003284071</v>
      </c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263"/>
      <c r="AY30" s="273"/>
      <c r="AZ30" s="145"/>
      <c r="BA30" s="143"/>
      <c r="BC30"/>
      <c r="BD30"/>
      <c r="BE30"/>
      <c r="BF30"/>
      <c r="BG30"/>
      <c r="CD30" s="96" t="s">
        <v>137</v>
      </c>
      <c r="CF30" s="92">
        <v>826</v>
      </c>
      <c r="CH30" s="92">
        <v>4860</v>
      </c>
      <c r="CI30" s="92">
        <v>1</v>
      </c>
      <c r="CJ30" s="92">
        <v>5687</v>
      </c>
      <c r="CK30" s="92">
        <v>362</v>
      </c>
      <c r="CN30" s="92">
        <v>3524</v>
      </c>
      <c r="CO30" s="92">
        <v>3886</v>
      </c>
      <c r="CP30" s="92">
        <v>633</v>
      </c>
      <c r="CQ30" s="92">
        <v>4519</v>
      </c>
      <c r="CS30" s="92">
        <v>182</v>
      </c>
      <c r="CT30" s="92">
        <f t="shared" si="6"/>
        <v>986</v>
      </c>
      <c r="CU30" s="92">
        <v>1168</v>
      </c>
      <c r="CV30" s="97">
        <f t="shared" si="7"/>
        <v>0.25846426200486833</v>
      </c>
      <c r="CW30" s="98">
        <v>1.03</v>
      </c>
    </row>
    <row r="31" spans="2:101" x14ac:dyDescent="0.2">
      <c r="B31" s="193" t="s">
        <v>124</v>
      </c>
      <c r="C31" s="92">
        <f t="shared" ref="C31:AG31" si="17">C26+C29</f>
        <v>5896</v>
      </c>
      <c r="D31" s="92">
        <f t="shared" si="17"/>
        <v>4826</v>
      </c>
      <c r="E31" s="92">
        <f t="shared" si="17"/>
        <v>5767</v>
      </c>
      <c r="F31" s="92">
        <f t="shared" si="17"/>
        <v>5789</v>
      </c>
      <c r="G31" s="92">
        <f t="shared" si="17"/>
        <v>6207</v>
      </c>
      <c r="H31" s="92">
        <f t="shared" si="17"/>
        <v>6995</v>
      </c>
      <c r="I31" s="92">
        <f t="shared" si="17"/>
        <v>7605</v>
      </c>
      <c r="J31" s="92">
        <f t="shared" si="17"/>
        <v>7282</v>
      </c>
      <c r="K31" s="92">
        <f t="shared" si="17"/>
        <v>6975</v>
      </c>
      <c r="L31" s="92">
        <f t="shared" si="17"/>
        <v>7249</v>
      </c>
      <c r="M31" s="92">
        <f t="shared" si="17"/>
        <v>6692</v>
      </c>
      <c r="N31" s="92">
        <f t="shared" si="17"/>
        <v>7032</v>
      </c>
      <c r="O31" s="92">
        <f t="shared" si="17"/>
        <v>6494</v>
      </c>
      <c r="P31" s="92">
        <f t="shared" si="17"/>
        <v>7385</v>
      </c>
      <c r="Q31" s="92">
        <f t="shared" si="17"/>
        <v>7757</v>
      </c>
      <c r="R31" s="92">
        <f t="shared" si="17"/>
        <v>7260</v>
      </c>
      <c r="S31" s="92">
        <f t="shared" si="17"/>
        <v>8113</v>
      </c>
      <c r="T31" s="92">
        <f t="shared" si="17"/>
        <v>7761</v>
      </c>
      <c r="U31" s="92">
        <f t="shared" si="17"/>
        <v>7916</v>
      </c>
      <c r="V31" s="92">
        <f t="shared" si="17"/>
        <v>8475</v>
      </c>
      <c r="W31" s="92">
        <f t="shared" si="17"/>
        <v>7620</v>
      </c>
      <c r="X31" s="92">
        <f t="shared" si="17"/>
        <v>9404</v>
      </c>
      <c r="Y31" s="92">
        <f t="shared" si="17"/>
        <v>8522</v>
      </c>
      <c r="Z31" s="92">
        <f t="shared" si="17"/>
        <v>8789</v>
      </c>
      <c r="AA31" s="92">
        <f t="shared" si="17"/>
        <v>8791</v>
      </c>
      <c r="AB31" s="92">
        <f t="shared" si="17"/>
        <v>9298</v>
      </c>
      <c r="AC31" s="86">
        <f t="shared" si="17"/>
        <v>9515</v>
      </c>
      <c r="AD31" s="86">
        <f t="shared" si="17"/>
        <v>9740</v>
      </c>
      <c r="AE31" s="86">
        <f t="shared" si="17"/>
        <v>9829</v>
      </c>
      <c r="AF31" s="86">
        <f t="shared" si="17"/>
        <v>9491</v>
      </c>
      <c r="AG31" s="86">
        <f t="shared" si="17"/>
        <v>10232</v>
      </c>
      <c r="AH31" s="86">
        <v>10662</v>
      </c>
      <c r="AI31" s="86">
        <f t="shared" ref="AI31:AP31" si="18">AI26+AI29</f>
        <v>11269</v>
      </c>
      <c r="AJ31" s="86">
        <f t="shared" si="18"/>
        <v>11210</v>
      </c>
      <c r="AK31" s="87">
        <f t="shared" si="18"/>
        <v>12713</v>
      </c>
      <c r="AL31" s="93">
        <f t="shared" si="18"/>
        <v>12056</v>
      </c>
      <c r="AM31" s="94">
        <f t="shared" si="18"/>
        <v>13066</v>
      </c>
      <c r="AN31" s="94">
        <f t="shared" si="18"/>
        <v>13055</v>
      </c>
      <c r="AO31" s="94">
        <f t="shared" si="18"/>
        <v>12528</v>
      </c>
      <c r="AP31" s="94">
        <f t="shared" si="18"/>
        <v>11083</v>
      </c>
      <c r="AQ31" s="94">
        <f>AQ26+AQ29</f>
        <v>13454</v>
      </c>
      <c r="AR31" s="94">
        <f>AR26+AR29</f>
        <v>13748</v>
      </c>
      <c r="AS31" s="94">
        <f>AS26+AS29</f>
        <v>13664</v>
      </c>
      <c r="AT31" s="94">
        <f>AT26+AT29</f>
        <v>14649</v>
      </c>
      <c r="AU31" s="94">
        <v>14798</v>
      </c>
      <c r="AV31" s="94">
        <v>14288</v>
      </c>
      <c r="AW31" s="94">
        <v>13963</v>
      </c>
      <c r="AX31" s="262">
        <v>15010</v>
      </c>
      <c r="AY31" s="271">
        <v>14650</v>
      </c>
      <c r="AZ31" s="147">
        <f>AX31</f>
        <v>15010</v>
      </c>
      <c r="BA31" s="146">
        <f>AZ31</f>
        <v>15010</v>
      </c>
      <c r="BC31"/>
      <c r="BD31"/>
      <c r="BE31"/>
      <c r="BF31"/>
      <c r="BG31"/>
      <c r="CD31" s="96" t="s">
        <v>139</v>
      </c>
      <c r="CF31" s="92">
        <v>1168</v>
      </c>
      <c r="CH31" s="92">
        <v>4450</v>
      </c>
      <c r="CI31" s="92">
        <v>1</v>
      </c>
      <c r="CJ31" s="92">
        <v>5619</v>
      </c>
      <c r="CK31" s="92">
        <v>359</v>
      </c>
      <c r="CN31" s="92">
        <v>3607</v>
      </c>
      <c r="CO31" s="92">
        <v>3966</v>
      </c>
      <c r="CP31" s="92">
        <v>535</v>
      </c>
      <c r="CQ31" s="92">
        <v>4501</v>
      </c>
      <c r="CS31" s="92">
        <v>295</v>
      </c>
      <c r="CT31" s="92">
        <f t="shared" si="6"/>
        <v>823</v>
      </c>
      <c r="CU31" s="92">
        <v>1118</v>
      </c>
      <c r="CV31" s="97">
        <f t="shared" si="7"/>
        <v>0.24838924683403688</v>
      </c>
      <c r="CW31" s="98">
        <v>1.08</v>
      </c>
    </row>
    <row r="32" spans="2:101" x14ac:dyDescent="0.2">
      <c r="B32" s="193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86"/>
      <c r="AD32" s="86"/>
      <c r="AE32" s="86"/>
      <c r="AF32" s="86"/>
      <c r="AG32" s="86"/>
      <c r="AH32" s="86"/>
      <c r="AI32" s="86"/>
      <c r="AJ32" s="86"/>
      <c r="AK32" s="86"/>
      <c r="AL32" s="87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93"/>
      <c r="AY32" s="269"/>
      <c r="AZ32" s="142"/>
      <c r="BA32" s="144"/>
      <c r="BC32"/>
      <c r="BD32"/>
      <c r="BE32"/>
      <c r="BF32"/>
      <c r="BG32"/>
      <c r="CD32" s="96" t="s">
        <v>140</v>
      </c>
      <c r="CF32" s="92">
        <v>1118</v>
      </c>
      <c r="CH32" s="92">
        <v>4687</v>
      </c>
      <c r="CI32" s="92">
        <v>1</v>
      </c>
      <c r="CJ32" s="92">
        <v>5806</v>
      </c>
      <c r="CK32" s="92">
        <v>365</v>
      </c>
      <c r="CN32" s="92">
        <v>3825</v>
      </c>
      <c r="CO32" s="92">
        <v>4190</v>
      </c>
      <c r="CP32" s="92">
        <v>611</v>
      </c>
      <c r="CQ32" s="92">
        <v>4801</v>
      </c>
      <c r="CS32" s="92">
        <v>255</v>
      </c>
      <c r="CT32" s="92">
        <f t="shared" si="6"/>
        <v>750</v>
      </c>
      <c r="CU32" s="92">
        <v>1005</v>
      </c>
      <c r="CV32" s="97">
        <f t="shared" si="7"/>
        <v>0.20933138929389711</v>
      </c>
      <c r="CW32" s="98">
        <v>1.1599999999999999</v>
      </c>
    </row>
    <row r="33" spans="2:101" x14ac:dyDescent="0.2">
      <c r="B33" s="195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Y33" s="92"/>
      <c r="Z33" s="92"/>
      <c r="AA33" s="92"/>
      <c r="AB33" s="92"/>
      <c r="AC33" s="86"/>
      <c r="AD33" s="86"/>
      <c r="AE33" s="86"/>
      <c r="AF33" s="86"/>
      <c r="AG33" s="86"/>
      <c r="AH33" s="87"/>
      <c r="AI33" s="87"/>
      <c r="AJ33" s="87"/>
      <c r="AK33" s="87"/>
      <c r="AL33" s="87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93"/>
      <c r="AY33" s="269"/>
      <c r="AZ33" s="142"/>
      <c r="BA33" s="143"/>
      <c r="BC33"/>
      <c r="BD33"/>
      <c r="BE33"/>
      <c r="BF33"/>
      <c r="BG33"/>
      <c r="CD33" s="96" t="s">
        <v>142</v>
      </c>
      <c r="CF33" s="92">
        <v>1005</v>
      </c>
      <c r="CH33" s="92">
        <v>4152</v>
      </c>
      <c r="CI33" s="92">
        <v>4</v>
      </c>
      <c r="CJ33" s="92">
        <v>5161</v>
      </c>
      <c r="CK33" s="92">
        <v>385</v>
      </c>
      <c r="CN33" s="92">
        <v>3593</v>
      </c>
      <c r="CO33" s="92">
        <v>3978</v>
      </c>
      <c r="CP33" s="92">
        <v>517</v>
      </c>
      <c r="CQ33" s="92">
        <v>4495</v>
      </c>
      <c r="CS33" s="92">
        <v>105</v>
      </c>
      <c r="CT33" s="92">
        <f t="shared" si="6"/>
        <v>561</v>
      </c>
      <c r="CU33" s="92">
        <v>666</v>
      </c>
      <c r="CV33" s="97">
        <f t="shared" si="7"/>
        <v>0.14816462736373748</v>
      </c>
      <c r="CW33" s="98">
        <v>1.33</v>
      </c>
    </row>
    <row r="34" spans="2:101" x14ac:dyDescent="0.2">
      <c r="B34" s="193" t="s">
        <v>127</v>
      </c>
      <c r="C34" s="92">
        <f t="shared" ref="C34:AL34" si="19">C15-C31</f>
        <v>484</v>
      </c>
      <c r="D34" s="92">
        <f t="shared" si="19"/>
        <v>361</v>
      </c>
      <c r="E34" s="92">
        <f t="shared" si="19"/>
        <v>634</v>
      </c>
      <c r="F34" s="92">
        <f t="shared" si="19"/>
        <v>1135</v>
      </c>
      <c r="G34" s="92">
        <f t="shared" si="19"/>
        <v>1436</v>
      </c>
      <c r="H34" s="92">
        <f t="shared" si="19"/>
        <v>1710</v>
      </c>
      <c r="I34" s="92">
        <f t="shared" si="19"/>
        <v>2034</v>
      </c>
      <c r="J34" s="92">
        <f t="shared" si="19"/>
        <v>1393</v>
      </c>
      <c r="K34" s="92">
        <f t="shared" si="19"/>
        <v>2537</v>
      </c>
      <c r="L34" s="92">
        <f t="shared" si="19"/>
        <v>3524</v>
      </c>
      <c r="M34" s="92">
        <f t="shared" si="19"/>
        <v>1007</v>
      </c>
      <c r="N34" s="92">
        <f t="shared" si="19"/>
        <v>1648</v>
      </c>
      <c r="O34" s="92">
        <f t="shared" si="19"/>
        <v>4039</v>
      </c>
      <c r="P34" s="92">
        <f t="shared" si="19"/>
        <v>4882.7639999999992</v>
      </c>
      <c r="Q34" s="92">
        <f t="shared" si="19"/>
        <v>4259.2999999999993</v>
      </c>
      <c r="R34" s="92">
        <f t="shared" si="19"/>
        <v>1930.6810000000005</v>
      </c>
      <c r="S34" s="92">
        <f t="shared" si="19"/>
        <v>1350.9530000000013</v>
      </c>
      <c r="T34" s="92">
        <f t="shared" si="19"/>
        <v>1520.0280000000002</v>
      </c>
      <c r="U34" s="92">
        <f t="shared" si="19"/>
        <v>1099.7649999999994</v>
      </c>
      <c r="V34" s="92">
        <f t="shared" si="19"/>
        <v>2108.6980000000003</v>
      </c>
      <c r="W34" s="92">
        <f t="shared" si="19"/>
        <v>850.47000000000116</v>
      </c>
      <c r="X34" s="92">
        <f t="shared" si="19"/>
        <v>1558.2950000000001</v>
      </c>
      <c r="Y34" s="92">
        <f t="shared" si="19"/>
        <v>426.17100000000028</v>
      </c>
      <c r="Z34" s="92">
        <f t="shared" si="19"/>
        <v>883</v>
      </c>
      <c r="AA34" s="92">
        <f t="shared" si="19"/>
        <v>1308</v>
      </c>
      <c r="AB34" s="92">
        <f t="shared" si="19"/>
        <v>1787.6000000000004</v>
      </c>
      <c r="AC34" s="86">
        <f t="shared" si="19"/>
        <v>1718.1000000000004</v>
      </c>
      <c r="AD34" s="86">
        <f t="shared" si="19"/>
        <v>1900.1000000000004</v>
      </c>
      <c r="AE34" s="86">
        <f t="shared" si="19"/>
        <v>1588.1000000000004</v>
      </c>
      <c r="AF34" s="86">
        <f t="shared" si="19"/>
        <v>1086</v>
      </c>
      <c r="AG34" s="86">
        <f t="shared" si="19"/>
        <v>958</v>
      </c>
      <c r="AH34" s="86">
        <f t="shared" si="19"/>
        <v>2114</v>
      </c>
      <c r="AI34" s="86">
        <f t="shared" si="19"/>
        <v>1968</v>
      </c>
      <c r="AJ34" s="86">
        <f t="shared" si="19"/>
        <v>1304</v>
      </c>
      <c r="AK34" s="86">
        <f t="shared" si="19"/>
        <v>1685</v>
      </c>
      <c r="AL34" s="86">
        <f t="shared" si="19"/>
        <v>1673</v>
      </c>
      <c r="AM34" s="86">
        <v>1708</v>
      </c>
      <c r="AN34" s="103">
        <f>AN15-AN31</f>
        <v>1128</v>
      </c>
      <c r="AO34" s="103">
        <f>AO15-AO31</f>
        <v>989</v>
      </c>
      <c r="AP34" s="103">
        <f>AP15-AP31</f>
        <v>820.88960000000043</v>
      </c>
      <c r="AQ34" s="103">
        <f>AQ15-AQ31</f>
        <v>1231.8966</v>
      </c>
      <c r="AR34" s="103">
        <v>1731</v>
      </c>
      <c r="AS34" s="103">
        <f>AS15-AS31</f>
        <v>1737</v>
      </c>
      <c r="AT34" s="103">
        <f>AT15-AT31</f>
        <v>2293.2736000000004</v>
      </c>
      <c r="AU34" s="203">
        <v>2140</v>
      </c>
      <c r="AV34" s="203">
        <v>2221</v>
      </c>
      <c r="AW34" s="203">
        <v>1919</v>
      </c>
      <c r="AX34" s="103">
        <v>1117</v>
      </c>
      <c r="AY34" s="254">
        <v>1242</v>
      </c>
      <c r="AZ34" s="146">
        <f>AZ15-AZ31</f>
        <v>-2909.4249999999993</v>
      </c>
      <c r="BA34" s="146">
        <f>BA15-BA31</f>
        <v>1503.5</v>
      </c>
      <c r="BC34"/>
      <c r="BD34"/>
      <c r="BE34"/>
      <c r="BF34"/>
      <c r="BG34"/>
      <c r="CD34" s="96" t="s">
        <v>144</v>
      </c>
      <c r="CF34" s="92">
        <v>666</v>
      </c>
      <c r="CH34" s="92">
        <v>5646</v>
      </c>
      <c r="CI34" s="92">
        <v>2</v>
      </c>
      <c r="CJ34" s="92">
        <v>6314</v>
      </c>
      <c r="CK34" s="92">
        <v>409</v>
      </c>
      <c r="CN34" s="92">
        <v>3982</v>
      </c>
      <c r="CO34" s="92">
        <v>4391</v>
      </c>
      <c r="CP34" s="92">
        <v>796</v>
      </c>
      <c r="CQ34" s="92">
        <v>5187</v>
      </c>
      <c r="CS34" s="92">
        <v>160</v>
      </c>
      <c r="CT34" s="92">
        <f t="shared" si="6"/>
        <v>967</v>
      </c>
      <c r="CU34" s="92">
        <v>1127</v>
      </c>
      <c r="CV34" s="97">
        <f t="shared" si="7"/>
        <v>0.21727395411605938</v>
      </c>
      <c r="CW34" s="98">
        <v>1.085</v>
      </c>
    </row>
    <row r="35" spans="2:101" x14ac:dyDescent="0.2">
      <c r="B35" s="73" t="s">
        <v>231</v>
      </c>
      <c r="AH35" s="104">
        <f>AH15-AH32</f>
        <v>12776</v>
      </c>
      <c r="AI35" s="104">
        <f>AI15-AI32</f>
        <v>13237</v>
      </c>
      <c r="AJ35" s="104">
        <f>AJ15-AJ32</f>
        <v>12514</v>
      </c>
      <c r="AK35" s="104"/>
      <c r="AL35" s="87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262"/>
      <c r="AY35" s="147"/>
      <c r="AZ35" s="147"/>
      <c r="BA35" s="146"/>
      <c r="BC35"/>
      <c r="BD35"/>
      <c r="BE35"/>
      <c r="BF35"/>
      <c r="BG35"/>
      <c r="CD35" s="96" t="s">
        <v>146</v>
      </c>
      <c r="CF35" s="92">
        <v>1127</v>
      </c>
      <c r="CH35" s="92">
        <v>5580</v>
      </c>
      <c r="CI35" s="92">
        <v>1</v>
      </c>
      <c r="CJ35" s="92">
        <v>6708</v>
      </c>
      <c r="CK35" s="92">
        <v>450</v>
      </c>
      <c r="CN35" s="92">
        <v>4292</v>
      </c>
      <c r="CO35" s="92">
        <v>4742</v>
      </c>
      <c r="CP35" s="92">
        <v>1258</v>
      </c>
      <c r="CQ35" s="92">
        <v>6000</v>
      </c>
      <c r="CS35" s="92">
        <v>79</v>
      </c>
      <c r="CT35" s="92">
        <f t="shared" si="6"/>
        <v>629</v>
      </c>
      <c r="CU35" s="92">
        <v>708</v>
      </c>
      <c r="CV35" s="97">
        <f t="shared" si="7"/>
        <v>0.11799999999999999</v>
      </c>
      <c r="CW35" s="98">
        <v>1.57</v>
      </c>
    </row>
    <row r="36" spans="2:101" x14ac:dyDescent="0.2">
      <c r="B36" s="193" t="s">
        <v>129</v>
      </c>
      <c r="C36" s="92">
        <f t="shared" ref="C36:AB36" si="20">C34-SUM(C37:C39)</f>
        <v>473</v>
      </c>
      <c r="D36" s="92">
        <f t="shared" si="20"/>
        <v>358</v>
      </c>
      <c r="E36" s="92">
        <f t="shared" si="20"/>
        <v>602</v>
      </c>
      <c r="F36" s="92">
        <f t="shared" si="20"/>
        <v>992</v>
      </c>
      <c r="G36" s="92">
        <f t="shared" si="20"/>
        <v>740</v>
      </c>
      <c r="H36" s="92">
        <f t="shared" si="20"/>
        <v>866</v>
      </c>
      <c r="I36" s="92">
        <f t="shared" si="20"/>
        <v>988</v>
      </c>
      <c r="J36" s="92">
        <f t="shared" si="20"/>
        <v>801</v>
      </c>
      <c r="K36" s="92">
        <f t="shared" si="20"/>
        <v>539</v>
      </c>
      <c r="L36" s="92">
        <f t="shared" si="20"/>
        <v>362</v>
      </c>
      <c r="M36" s="92">
        <f t="shared" si="20"/>
        <v>313</v>
      </c>
      <c r="N36" s="92">
        <f t="shared" si="20"/>
        <v>377</v>
      </c>
      <c r="O36" s="92">
        <f t="shared" si="20"/>
        <v>193</v>
      </c>
      <c r="P36" s="92">
        <f t="shared" si="20"/>
        <v>-160.23600000000079</v>
      </c>
      <c r="Q36" s="92">
        <f t="shared" si="20"/>
        <v>1369.2999999999993</v>
      </c>
      <c r="R36" s="92">
        <f t="shared" si="20"/>
        <v>507.68100000000049</v>
      </c>
      <c r="S36" s="92">
        <f t="shared" si="20"/>
        <v>618.95300000000134</v>
      </c>
      <c r="T36" s="92">
        <f t="shared" si="20"/>
        <v>937.02800000000025</v>
      </c>
      <c r="U36" s="92">
        <f t="shared" si="20"/>
        <v>790.76499999999942</v>
      </c>
      <c r="V36" s="92">
        <f t="shared" si="20"/>
        <v>1346.6980000000003</v>
      </c>
      <c r="W36" s="92">
        <f t="shared" si="20"/>
        <v>609.47000000000116</v>
      </c>
      <c r="X36" s="92">
        <f t="shared" si="20"/>
        <v>1090.2950000000001</v>
      </c>
      <c r="Y36" s="92">
        <f t="shared" si="20"/>
        <v>363.17100000000028</v>
      </c>
      <c r="Z36" s="92">
        <f t="shared" si="20"/>
        <v>702</v>
      </c>
      <c r="AA36" s="92">
        <f t="shared" si="20"/>
        <v>994</v>
      </c>
      <c r="AB36" s="92">
        <f t="shared" si="20"/>
        <v>1384.6000000000004</v>
      </c>
      <c r="AC36" s="86">
        <f t="shared" ref="AC36:AH36" si="21">AC34-SUM(AC37:AC39)</f>
        <v>1312.1000000000004</v>
      </c>
      <c r="AD36" s="86">
        <f t="shared" si="21"/>
        <v>1639.1000000000004</v>
      </c>
      <c r="AE36" s="86">
        <f t="shared" si="21"/>
        <v>1369.1000000000004</v>
      </c>
      <c r="AF36" s="86">
        <f t="shared" si="21"/>
        <v>805</v>
      </c>
      <c r="AG36" s="86">
        <f t="shared" si="21"/>
        <v>794</v>
      </c>
      <c r="AH36" s="86">
        <f t="shared" si="21"/>
        <v>1833</v>
      </c>
      <c r="AI36" s="86">
        <f t="shared" ref="AI36:AO36" si="22">AI34</f>
        <v>1968</v>
      </c>
      <c r="AJ36" s="86">
        <f t="shared" si="22"/>
        <v>1304</v>
      </c>
      <c r="AK36" s="87">
        <f t="shared" si="22"/>
        <v>1685</v>
      </c>
      <c r="AL36" s="93">
        <f t="shared" si="22"/>
        <v>1673</v>
      </c>
      <c r="AM36" s="103">
        <f>AM34</f>
        <v>1708</v>
      </c>
      <c r="AN36" s="103">
        <f t="shared" si="22"/>
        <v>1128</v>
      </c>
      <c r="AO36" s="103">
        <f t="shared" si="22"/>
        <v>989</v>
      </c>
      <c r="AP36" s="103">
        <f>AP34</f>
        <v>820.88960000000043</v>
      </c>
      <c r="AQ36" s="103">
        <f>AQ34</f>
        <v>1231.8966</v>
      </c>
      <c r="AR36" s="103">
        <f>AR34</f>
        <v>1731</v>
      </c>
      <c r="AS36" s="103">
        <f>AS34</f>
        <v>1737</v>
      </c>
      <c r="AT36" s="103">
        <f>AT34</f>
        <v>2293.2736000000004</v>
      </c>
      <c r="AU36" s="103"/>
      <c r="AV36" s="103"/>
      <c r="AW36" s="103"/>
      <c r="AX36" s="103"/>
      <c r="AY36" s="254"/>
      <c r="AZ36" s="146"/>
      <c r="BA36" s="146"/>
      <c r="BC36"/>
      <c r="BD36"/>
      <c r="BE36"/>
      <c r="BF36"/>
      <c r="BG36"/>
      <c r="CD36" s="96" t="s">
        <v>148</v>
      </c>
      <c r="CF36" s="92">
        <v>708</v>
      </c>
      <c r="CH36" s="92">
        <v>5671</v>
      </c>
      <c r="CI36" s="92">
        <v>1</v>
      </c>
      <c r="CJ36" s="92">
        <v>6380</v>
      </c>
      <c r="CK36" s="92">
        <v>472</v>
      </c>
      <c r="CN36" s="92">
        <v>4181</v>
      </c>
      <c r="CO36" s="92">
        <v>4653</v>
      </c>
      <c r="CP36" s="92">
        <v>1243</v>
      </c>
      <c r="CQ36" s="92">
        <v>5896</v>
      </c>
      <c r="CS36" s="92">
        <v>7</v>
      </c>
      <c r="CT36" s="92">
        <f t="shared" si="6"/>
        <v>477</v>
      </c>
      <c r="CU36" s="92">
        <v>484</v>
      </c>
      <c r="CV36" s="97">
        <f t="shared" si="7"/>
        <v>8.2089552238805971E-2</v>
      </c>
      <c r="CW36" s="98">
        <v>2.5499999999999998</v>
      </c>
    </row>
    <row r="37" spans="2:101" x14ac:dyDescent="0.2">
      <c r="B37" s="193" t="s">
        <v>131</v>
      </c>
      <c r="C37" s="200">
        <v>0</v>
      </c>
      <c r="D37" s="200">
        <v>0</v>
      </c>
      <c r="E37" s="200">
        <v>0</v>
      </c>
      <c r="F37" s="200">
        <v>0</v>
      </c>
      <c r="G37" s="200">
        <v>212</v>
      </c>
      <c r="H37" s="200">
        <v>585</v>
      </c>
      <c r="I37" s="200">
        <v>670</v>
      </c>
      <c r="J37" s="200">
        <v>0</v>
      </c>
      <c r="K37" s="200">
        <v>1276</v>
      </c>
      <c r="L37" s="200">
        <v>1890</v>
      </c>
      <c r="M37" s="200">
        <v>447</v>
      </c>
      <c r="N37" s="200">
        <v>389</v>
      </c>
      <c r="O37" s="200">
        <v>711</v>
      </c>
      <c r="P37" s="200">
        <v>1498</v>
      </c>
      <c r="Q37" s="200">
        <v>1127</v>
      </c>
      <c r="R37" s="200">
        <v>724</v>
      </c>
      <c r="S37" s="200">
        <v>387</v>
      </c>
      <c r="T37" s="200">
        <v>3</v>
      </c>
      <c r="U37" s="200">
        <v>0</v>
      </c>
      <c r="V37" s="200">
        <v>13</v>
      </c>
      <c r="W37" s="200">
        <v>119</v>
      </c>
      <c r="X37" s="200">
        <v>78</v>
      </c>
      <c r="Y37" s="200">
        <v>0</v>
      </c>
      <c r="Z37" s="200"/>
      <c r="AA37" s="200"/>
      <c r="AB37" s="200"/>
      <c r="AC37" s="201"/>
      <c r="AD37" s="201">
        <v>0</v>
      </c>
      <c r="AE37" s="201">
        <v>0</v>
      </c>
      <c r="AF37" s="201">
        <v>0</v>
      </c>
      <c r="AG37" s="201">
        <v>0</v>
      </c>
      <c r="AH37" s="208"/>
      <c r="AI37" s="208"/>
      <c r="AJ37" s="208"/>
      <c r="AK37" s="208"/>
      <c r="AL37" s="208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28"/>
      <c r="AZ37" s="147"/>
      <c r="BA37" s="146"/>
      <c r="BC37"/>
      <c r="BD37"/>
      <c r="BE37"/>
      <c r="BF37"/>
      <c r="BG37"/>
      <c r="CD37" s="96" t="s">
        <v>149</v>
      </c>
      <c r="CF37" s="92">
        <v>484</v>
      </c>
      <c r="CH37" s="92">
        <v>4701</v>
      </c>
      <c r="CI37" s="92">
        <v>2</v>
      </c>
      <c r="CJ37" s="92">
        <v>5187</v>
      </c>
      <c r="CK37" s="92">
        <v>497</v>
      </c>
      <c r="CN37" s="92">
        <v>3180</v>
      </c>
      <c r="CO37" s="92">
        <v>3677</v>
      </c>
      <c r="CP37" s="92">
        <v>1149</v>
      </c>
      <c r="CQ37" s="92">
        <v>4826</v>
      </c>
      <c r="CS37" s="92">
        <v>0</v>
      </c>
      <c r="CT37" s="92">
        <f t="shared" si="6"/>
        <v>361</v>
      </c>
      <c r="CU37" s="92">
        <v>361</v>
      </c>
      <c r="CV37" s="97">
        <f t="shared" si="7"/>
        <v>7.4803149606299218E-2</v>
      </c>
      <c r="CW37" s="98">
        <v>3.02</v>
      </c>
    </row>
    <row r="38" spans="2:101" x14ac:dyDescent="0.2">
      <c r="B38" s="193" t="s">
        <v>133</v>
      </c>
      <c r="C38" s="200">
        <v>4</v>
      </c>
      <c r="D38" s="200">
        <v>3</v>
      </c>
      <c r="E38" s="200">
        <v>0</v>
      </c>
      <c r="F38" s="200">
        <v>0</v>
      </c>
      <c r="G38" s="200">
        <v>4</v>
      </c>
      <c r="H38" s="200">
        <v>101</v>
      </c>
      <c r="I38" s="200">
        <v>260</v>
      </c>
      <c r="J38" s="200">
        <v>242</v>
      </c>
      <c r="K38" s="200">
        <v>280</v>
      </c>
      <c r="L38" s="200">
        <v>1143</v>
      </c>
      <c r="M38" s="200">
        <v>202</v>
      </c>
      <c r="N38" s="200">
        <v>225</v>
      </c>
      <c r="O38" s="200">
        <v>546</v>
      </c>
      <c r="P38" s="200">
        <v>1443</v>
      </c>
      <c r="Q38" s="200">
        <v>835</v>
      </c>
      <c r="R38" s="200">
        <v>362</v>
      </c>
      <c r="S38" s="200">
        <v>233</v>
      </c>
      <c r="T38" s="200">
        <v>371</v>
      </c>
      <c r="U38" s="200">
        <v>113</v>
      </c>
      <c r="V38" s="200">
        <v>56</v>
      </c>
      <c r="W38" s="200">
        <v>45</v>
      </c>
      <c r="X38" s="200">
        <v>42</v>
      </c>
      <c r="Y38" s="200">
        <v>30</v>
      </c>
      <c r="Z38" s="200">
        <v>2</v>
      </c>
      <c r="AA38" s="200">
        <v>4</v>
      </c>
      <c r="AB38" s="200">
        <v>12</v>
      </c>
      <c r="AC38" s="201">
        <v>14</v>
      </c>
      <c r="AD38" s="201">
        <v>8</v>
      </c>
      <c r="AE38" s="201">
        <v>6</v>
      </c>
      <c r="AF38" s="201">
        <v>4</v>
      </c>
      <c r="AG38" s="201">
        <v>0</v>
      </c>
      <c r="AH38" s="201">
        <v>1</v>
      </c>
      <c r="AI38" s="201">
        <v>0</v>
      </c>
      <c r="AJ38" s="208">
        <v>0</v>
      </c>
      <c r="AK38" s="208"/>
      <c r="AL38" s="208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28"/>
      <c r="AZ38" s="147"/>
      <c r="BA38" s="146"/>
      <c r="BC38"/>
      <c r="BD38"/>
      <c r="BE38"/>
      <c r="BF38"/>
      <c r="BG38"/>
      <c r="CD38" s="96" t="s">
        <v>150</v>
      </c>
      <c r="CF38" s="92">
        <v>558</v>
      </c>
      <c r="CH38" s="92">
        <v>5840.7569999999996</v>
      </c>
      <c r="CI38" s="92">
        <v>1.5</v>
      </c>
      <c r="CJ38" s="92">
        <v>6400.2569999999996</v>
      </c>
      <c r="CK38" s="92">
        <v>500.7</v>
      </c>
      <c r="CM38" s="92">
        <v>20.100000000000001</v>
      </c>
      <c r="CN38" s="92">
        <v>3581.857</v>
      </c>
      <c r="CO38" s="92">
        <v>4102.6570000000002</v>
      </c>
      <c r="CP38" s="92">
        <v>1664.4</v>
      </c>
      <c r="CQ38" s="92">
        <v>5767.0569999999998</v>
      </c>
      <c r="CS38" s="92">
        <v>0.2</v>
      </c>
      <c r="CT38" s="92">
        <v>633</v>
      </c>
      <c r="CU38" s="92">
        <v>633.20000000000005</v>
      </c>
      <c r="CV38" s="97">
        <f t="shared" si="7"/>
        <v>0.10979603634921591</v>
      </c>
      <c r="CW38" s="98">
        <v>2.54</v>
      </c>
    </row>
    <row r="39" spans="2:101" x14ac:dyDescent="0.2">
      <c r="B39" s="193" t="s">
        <v>135</v>
      </c>
      <c r="C39" s="200">
        <v>7</v>
      </c>
      <c r="D39" s="200">
        <v>0</v>
      </c>
      <c r="E39" s="200">
        <v>32</v>
      </c>
      <c r="F39" s="200">
        <v>143</v>
      </c>
      <c r="G39" s="200">
        <v>480</v>
      </c>
      <c r="H39" s="200">
        <v>158</v>
      </c>
      <c r="I39" s="200">
        <v>116</v>
      </c>
      <c r="J39" s="200">
        <v>350</v>
      </c>
      <c r="K39" s="200">
        <v>442</v>
      </c>
      <c r="L39" s="200">
        <v>129</v>
      </c>
      <c r="M39" s="200">
        <v>45</v>
      </c>
      <c r="N39" s="200">
        <v>657</v>
      </c>
      <c r="O39" s="200">
        <v>2589</v>
      </c>
      <c r="P39" s="200">
        <v>2102</v>
      </c>
      <c r="Q39" s="200">
        <v>928</v>
      </c>
      <c r="R39" s="200">
        <v>337</v>
      </c>
      <c r="S39" s="200">
        <v>112</v>
      </c>
      <c r="T39" s="200">
        <v>209</v>
      </c>
      <c r="U39" s="200">
        <v>196</v>
      </c>
      <c r="V39" s="200">
        <v>693</v>
      </c>
      <c r="W39" s="200">
        <v>77</v>
      </c>
      <c r="X39" s="200">
        <v>348</v>
      </c>
      <c r="Y39" s="200">
        <v>33</v>
      </c>
      <c r="Z39" s="200">
        <v>179</v>
      </c>
      <c r="AA39" s="200">
        <v>310</v>
      </c>
      <c r="AB39" s="200">
        <v>391</v>
      </c>
      <c r="AC39" s="201">
        <v>392</v>
      </c>
      <c r="AD39" s="201">
        <v>253</v>
      </c>
      <c r="AE39" s="201">
        <v>213</v>
      </c>
      <c r="AF39" s="201">
        <v>277</v>
      </c>
      <c r="AG39" s="201">
        <v>164</v>
      </c>
      <c r="AH39" s="201">
        <v>280</v>
      </c>
      <c r="AI39" s="201">
        <v>171</v>
      </c>
      <c r="AJ39" s="208">
        <v>116</v>
      </c>
      <c r="AK39" s="208">
        <v>106</v>
      </c>
      <c r="AL39" s="208">
        <v>171</v>
      </c>
      <c r="AM39" s="215">
        <v>147</v>
      </c>
      <c r="AN39" s="215">
        <v>48</v>
      </c>
      <c r="AO39" s="215">
        <v>41</v>
      </c>
      <c r="AP39" s="215">
        <v>32</v>
      </c>
      <c r="AQ39" s="215">
        <v>76</v>
      </c>
      <c r="AR39" s="215">
        <v>230</v>
      </c>
      <c r="AS39" s="215"/>
      <c r="AT39" s="215"/>
      <c r="AU39" s="215"/>
      <c r="AV39" s="215"/>
      <c r="AW39" s="215"/>
      <c r="AX39" s="215"/>
      <c r="AY39" s="228"/>
      <c r="AZ39" s="147"/>
      <c r="BA39" s="146"/>
      <c r="BC39"/>
      <c r="BD39"/>
      <c r="BE39"/>
      <c r="BF39"/>
      <c r="BG39"/>
      <c r="CD39" s="96" t="s">
        <v>152</v>
      </c>
      <c r="CF39" s="92">
        <v>633.20000000000005</v>
      </c>
      <c r="CH39" s="92">
        <v>6289.1689999999999</v>
      </c>
      <c r="CI39" s="92">
        <v>2.430844</v>
      </c>
      <c r="CJ39" s="92">
        <v>6924.7998440000001</v>
      </c>
      <c r="CK39" s="92">
        <v>522.1</v>
      </c>
      <c r="CM39" s="92">
        <v>20.100000000000001</v>
      </c>
      <c r="CN39" s="92">
        <v>3601.8805149999998</v>
      </c>
      <c r="CO39" s="92">
        <v>4144.0805149999997</v>
      </c>
      <c r="CP39" s="92">
        <v>1645.1193290000001</v>
      </c>
      <c r="CQ39" s="92">
        <v>5789.1998439999998</v>
      </c>
      <c r="CS39" s="92">
        <v>0.2</v>
      </c>
      <c r="CT39" s="92">
        <v>1135.4000000000001</v>
      </c>
      <c r="CU39" s="92">
        <v>1135.5999999999999</v>
      </c>
      <c r="CV39" s="97">
        <f t="shared" si="7"/>
        <v>0.19615836913575374</v>
      </c>
      <c r="CW39" s="98">
        <v>2.15</v>
      </c>
    </row>
    <row r="40" spans="2:101" x14ac:dyDescent="0.2">
      <c r="B40" s="195"/>
      <c r="AB40" s="105"/>
      <c r="AL40" s="106"/>
      <c r="AZ40" s="107"/>
      <c r="BC40"/>
      <c r="BD40"/>
      <c r="BE40"/>
      <c r="BF40"/>
      <c r="BG40"/>
      <c r="CD40" s="96" t="s">
        <v>154</v>
      </c>
      <c r="CF40" s="92">
        <v>1135.5999999999999</v>
      </c>
      <c r="CH40" s="92">
        <v>6505.0410000000002</v>
      </c>
      <c r="CI40" s="92">
        <v>2.3978839999999999</v>
      </c>
      <c r="CJ40" s="92">
        <v>7643.0388839999996</v>
      </c>
      <c r="CK40" s="92">
        <v>561.5</v>
      </c>
      <c r="CM40" s="92">
        <v>19.5</v>
      </c>
      <c r="CN40" s="92">
        <v>3729.7422729999998</v>
      </c>
      <c r="CO40" s="92">
        <v>4310.7422729999998</v>
      </c>
      <c r="CP40" s="92">
        <v>1896.3966109999999</v>
      </c>
      <c r="CQ40" s="92">
        <v>6207.138884</v>
      </c>
      <c r="CS40" s="92">
        <v>3.5</v>
      </c>
      <c r="CT40" s="92">
        <v>1432.4</v>
      </c>
      <c r="CU40" s="92">
        <v>1435.9</v>
      </c>
      <c r="CV40" s="97">
        <f t="shared" si="7"/>
        <v>0.23133041274479724</v>
      </c>
      <c r="CW40" s="98">
        <v>2.02</v>
      </c>
    </row>
    <row r="41" spans="2:101" x14ac:dyDescent="0.2">
      <c r="B41" s="108" t="s">
        <v>138</v>
      </c>
      <c r="C41" s="109">
        <f t="shared" ref="C41:BA41" si="23">C34/C31</f>
        <v>8.2089552238805971E-2</v>
      </c>
      <c r="D41" s="109">
        <f t="shared" si="23"/>
        <v>7.4803149606299218E-2</v>
      </c>
      <c r="E41" s="109">
        <f t="shared" si="23"/>
        <v>0.10993584185885209</v>
      </c>
      <c r="F41" s="109">
        <f t="shared" si="23"/>
        <v>0.19606149594057695</v>
      </c>
      <c r="G41" s="109">
        <f t="shared" si="23"/>
        <v>0.23135169969389399</v>
      </c>
      <c r="H41" s="109">
        <f t="shared" si="23"/>
        <v>0.24446032880629021</v>
      </c>
      <c r="I41" s="109">
        <f t="shared" si="23"/>
        <v>0.26745562130177514</v>
      </c>
      <c r="J41" s="109">
        <f t="shared" si="23"/>
        <v>0.19129360065915957</v>
      </c>
      <c r="K41" s="109">
        <f t="shared" si="23"/>
        <v>0.36372759856630826</v>
      </c>
      <c r="L41" s="109">
        <f t="shared" si="23"/>
        <v>0.48613601876120843</v>
      </c>
      <c r="M41" s="109">
        <f t="shared" si="23"/>
        <v>0.15047818290496115</v>
      </c>
      <c r="N41" s="109">
        <f t="shared" si="23"/>
        <v>0.23435722411831628</v>
      </c>
      <c r="O41" s="109">
        <f t="shared" si="23"/>
        <v>0.62195873113643363</v>
      </c>
      <c r="P41" s="109">
        <f t="shared" si="23"/>
        <v>0.66117318889641152</v>
      </c>
      <c r="Q41" s="109">
        <f t="shared" si="23"/>
        <v>0.54909114348330534</v>
      </c>
      <c r="R41" s="109">
        <f t="shared" si="23"/>
        <v>0.26593402203856759</v>
      </c>
      <c r="S41" s="109">
        <f t="shared" si="23"/>
        <v>0.1665170713669421</v>
      </c>
      <c r="T41" s="109">
        <f t="shared" si="23"/>
        <v>0.19585465790490919</v>
      </c>
      <c r="U41" s="109">
        <f t="shared" si="23"/>
        <v>0.1389293835270338</v>
      </c>
      <c r="V41" s="109">
        <f t="shared" si="23"/>
        <v>0.24881392330383484</v>
      </c>
      <c r="W41" s="109">
        <f t="shared" si="23"/>
        <v>0.1116102362204726</v>
      </c>
      <c r="X41" s="109">
        <f t="shared" si="23"/>
        <v>0.16570555082943428</v>
      </c>
      <c r="Y41" s="109">
        <f t="shared" si="23"/>
        <v>5.0008331377610925E-2</v>
      </c>
      <c r="Z41" s="109">
        <f t="shared" si="23"/>
        <v>0.1004664922061668</v>
      </c>
      <c r="AA41" s="109">
        <f t="shared" si="23"/>
        <v>0.14878853372767603</v>
      </c>
      <c r="AB41" s="109">
        <f t="shared" si="23"/>
        <v>0.19225639922563997</v>
      </c>
      <c r="AC41" s="109">
        <f t="shared" si="23"/>
        <v>0.18056752496058859</v>
      </c>
      <c r="AD41" s="109">
        <f t="shared" si="23"/>
        <v>0.195082135523614</v>
      </c>
      <c r="AE41" s="109">
        <f t="shared" si="23"/>
        <v>0.16157289653067458</v>
      </c>
      <c r="AF41" s="109">
        <f t="shared" si="23"/>
        <v>0.11442419133916341</v>
      </c>
      <c r="AG41" s="109">
        <f t="shared" si="23"/>
        <v>9.3627834245504304E-2</v>
      </c>
      <c r="AH41" s="109">
        <f t="shared" si="23"/>
        <v>0.19827424498217971</v>
      </c>
      <c r="AI41" s="109">
        <f t="shared" si="23"/>
        <v>0.1746383884994232</v>
      </c>
      <c r="AJ41" s="109">
        <f t="shared" si="23"/>
        <v>0.11632471008028546</v>
      </c>
      <c r="AK41" s="109">
        <f t="shared" si="23"/>
        <v>0.13254149295996223</v>
      </c>
      <c r="AL41" s="109">
        <f>AL34/AL31</f>
        <v>0.13876907763769078</v>
      </c>
      <c r="AM41" s="109">
        <f>AM34/AM31</f>
        <v>0.130720955150773</v>
      </c>
      <c r="AN41" s="189">
        <f t="shared" si="23"/>
        <v>8.6403676752202216E-2</v>
      </c>
      <c r="AO41" s="189">
        <f t="shared" si="23"/>
        <v>7.8943167305236275E-2</v>
      </c>
      <c r="AP41" s="189">
        <f t="shared" ref="AP41:AZ41" si="24">AP34/AP31</f>
        <v>7.4067454660290577E-2</v>
      </c>
      <c r="AQ41" s="189">
        <f t="shared" si="24"/>
        <v>9.1563594470046084E-2</v>
      </c>
      <c r="AR41" s="189">
        <f t="shared" si="24"/>
        <v>0.12590922315973233</v>
      </c>
      <c r="AS41" s="189">
        <f t="shared" si="24"/>
        <v>0.12712236533957846</v>
      </c>
      <c r="AT41" s="189">
        <f t="shared" si="24"/>
        <v>0.15654813297836032</v>
      </c>
      <c r="AU41" s="189">
        <f t="shared" si="24"/>
        <v>0.14461413704554671</v>
      </c>
      <c r="AV41" s="189">
        <f t="shared" si="24"/>
        <v>0.15544512877939529</v>
      </c>
      <c r="AW41" s="189">
        <f t="shared" si="24"/>
        <v>0.13743464871445965</v>
      </c>
      <c r="AX41" s="189">
        <f t="shared" si="24"/>
        <v>7.4417055296469026E-2</v>
      </c>
      <c r="AY41" s="189">
        <f t="shared" si="24"/>
        <v>8.4778156996587029E-2</v>
      </c>
      <c r="AZ41" s="109">
        <f t="shared" si="24"/>
        <v>-0.19383244503664218</v>
      </c>
      <c r="BA41" s="109">
        <f t="shared" si="23"/>
        <v>0.10016655562958028</v>
      </c>
      <c r="BC41"/>
      <c r="BD41"/>
      <c r="BE41"/>
      <c r="BF41"/>
      <c r="BG41"/>
      <c r="CD41" s="96" t="s">
        <v>155</v>
      </c>
      <c r="CF41" s="92">
        <v>1435.9</v>
      </c>
      <c r="CH41" s="92">
        <v>7267.9269999999997</v>
      </c>
      <c r="CI41" s="92">
        <v>1.152533</v>
      </c>
      <c r="CJ41" s="92">
        <v>8704.9795329999997</v>
      </c>
      <c r="CK41" s="92">
        <v>588.5</v>
      </c>
      <c r="CM41" s="92">
        <v>19.5</v>
      </c>
      <c r="CN41" s="92">
        <v>4274.3516630000004</v>
      </c>
      <c r="CO41" s="92">
        <v>4882.3516630000004</v>
      </c>
      <c r="CP41" s="92">
        <v>2113.1278699999998</v>
      </c>
      <c r="CQ41" s="92">
        <v>6995.4795329999997</v>
      </c>
      <c r="CS41" s="92">
        <v>100.5</v>
      </c>
      <c r="CT41" s="92">
        <v>1609</v>
      </c>
      <c r="CU41" s="92">
        <v>1709.5</v>
      </c>
      <c r="CV41" s="97">
        <f t="shared" si="7"/>
        <v>0.24437209657118156</v>
      </c>
      <c r="CW41" s="98">
        <v>2.25</v>
      </c>
    </row>
    <row r="42" spans="2:101" x14ac:dyDescent="0.2">
      <c r="B42" s="78"/>
      <c r="AB42" s="110"/>
      <c r="AH42" s="99"/>
      <c r="AI42" s="99"/>
      <c r="AJ42" s="99"/>
      <c r="AK42" s="99"/>
      <c r="AL42" s="99"/>
      <c r="BC42"/>
      <c r="BD42"/>
      <c r="BE42"/>
      <c r="BF42"/>
      <c r="BG42"/>
      <c r="CD42" s="96" t="s">
        <v>156</v>
      </c>
      <c r="CF42" s="92">
        <v>1709.5</v>
      </c>
      <c r="CH42" s="92">
        <v>7928.1390000000001</v>
      </c>
      <c r="CI42" s="92">
        <v>0.72073100000000001</v>
      </c>
      <c r="CJ42" s="92">
        <v>9638.3597310000005</v>
      </c>
      <c r="CK42" s="92">
        <v>619.5</v>
      </c>
      <c r="CM42" s="92">
        <v>20</v>
      </c>
      <c r="CN42" s="92">
        <v>4563.0434340000002</v>
      </c>
      <c r="CO42" s="92">
        <v>5202.5434340000002</v>
      </c>
      <c r="CP42" s="92">
        <v>2401.5162970000001</v>
      </c>
      <c r="CQ42" s="92">
        <v>7604.0597310000003</v>
      </c>
      <c r="CS42" s="92">
        <v>260.10000000000002</v>
      </c>
      <c r="CT42" s="92">
        <v>1774.2</v>
      </c>
      <c r="CU42" s="92">
        <v>2034.3</v>
      </c>
      <c r="CV42" s="97">
        <f t="shared" si="7"/>
        <v>0.26752814574912231</v>
      </c>
      <c r="CW42" s="98">
        <v>2.48</v>
      </c>
    </row>
    <row r="43" spans="2:101" x14ac:dyDescent="0.2">
      <c r="B43" s="192" t="s">
        <v>141</v>
      </c>
      <c r="C43" s="216">
        <v>2.5499999999999998</v>
      </c>
      <c r="D43" s="216">
        <v>3.02</v>
      </c>
      <c r="E43" s="216">
        <v>2.54</v>
      </c>
      <c r="F43" s="216">
        <v>2.15</v>
      </c>
      <c r="G43" s="216">
        <v>2.0499999999999998</v>
      </c>
      <c r="H43" s="216">
        <v>2.25</v>
      </c>
      <c r="I43" s="216">
        <v>2.48</v>
      </c>
      <c r="J43" s="216">
        <v>3.12</v>
      </c>
      <c r="K43" s="216">
        <v>2.4700000000000002</v>
      </c>
      <c r="L43" s="216">
        <v>2.5499999999999998</v>
      </c>
      <c r="M43" s="216">
        <v>3.21</v>
      </c>
      <c r="N43" s="216">
        <v>2.63</v>
      </c>
      <c r="O43" s="216">
        <v>2.23</v>
      </c>
      <c r="P43" s="216">
        <v>1.5</v>
      </c>
      <c r="Q43" s="216">
        <v>1.94</v>
      </c>
      <c r="R43" s="216">
        <v>2.54</v>
      </c>
      <c r="S43" s="216">
        <v>2.36</v>
      </c>
      <c r="T43" s="216">
        <v>2.2799999999999998</v>
      </c>
      <c r="U43" s="216">
        <v>2.37</v>
      </c>
      <c r="V43" s="216">
        <v>2.0699999999999998</v>
      </c>
      <c r="W43" s="216">
        <v>2.5</v>
      </c>
      <c r="X43" s="216">
        <v>2.2599999999999998</v>
      </c>
      <c r="Y43" s="216">
        <v>3.24</v>
      </c>
      <c r="Z43" s="216">
        <v>2.71</v>
      </c>
      <c r="AA43" s="216">
        <v>2.4300000000000002</v>
      </c>
      <c r="AB43" s="216">
        <v>1.94</v>
      </c>
      <c r="AC43" s="217">
        <v>1.82</v>
      </c>
      <c r="AD43" s="217">
        <f>(1.65+2.05)/2</f>
        <v>1.8499999999999999</v>
      </c>
      <c r="AE43" s="217">
        <v>1.97</v>
      </c>
      <c r="AF43" s="217">
        <v>2.3199999999999998</v>
      </c>
      <c r="AG43" s="217">
        <v>2.42</v>
      </c>
      <c r="AH43" s="217">
        <v>2.06</v>
      </c>
      <c r="AI43" s="217">
        <v>2</v>
      </c>
      <c r="AJ43" s="217">
        <v>3.04</v>
      </c>
      <c r="AK43" s="217">
        <v>4.2</v>
      </c>
      <c r="AL43" s="217">
        <v>4.08</v>
      </c>
      <c r="AM43" s="217">
        <v>3.55</v>
      </c>
      <c r="AN43" s="217">
        <v>5.18</v>
      </c>
      <c r="AO43" s="217">
        <v>6.22</v>
      </c>
      <c r="AP43" s="217">
        <v>6.89</v>
      </c>
      <c r="AQ43" s="217">
        <v>4.46</v>
      </c>
      <c r="AR43" s="217">
        <v>3.7</v>
      </c>
      <c r="AS43" s="217">
        <v>3.61</v>
      </c>
      <c r="AT43" s="217">
        <v>3.36</v>
      </c>
      <c r="AU43" s="217">
        <v>3.36</v>
      </c>
      <c r="AV43" s="217">
        <v>3.61</v>
      </c>
      <c r="AW43" s="217">
        <v>3.56</v>
      </c>
      <c r="AX43" s="217">
        <v>4.4000000000000004</v>
      </c>
      <c r="AY43" s="217">
        <v>5.75</v>
      </c>
      <c r="AZ43" s="112"/>
      <c r="BA43" s="112"/>
      <c r="BC43"/>
      <c r="BD43"/>
      <c r="BE43"/>
      <c r="BF43"/>
      <c r="BG43"/>
      <c r="CD43" s="96" t="s">
        <v>157</v>
      </c>
      <c r="CF43" s="92">
        <v>2034.3</v>
      </c>
      <c r="CH43" s="92">
        <v>6639.3959999999997</v>
      </c>
      <c r="CI43" s="92">
        <v>0.84826999999999997</v>
      </c>
      <c r="CJ43" s="92">
        <v>8674.5442700000003</v>
      </c>
      <c r="CK43" s="114">
        <v>639</v>
      </c>
      <c r="CM43" s="92">
        <v>20.2</v>
      </c>
      <c r="CN43" s="92">
        <v>4232.1385399999999</v>
      </c>
      <c r="CO43" s="92">
        <v>4891.3385399999997</v>
      </c>
      <c r="CP43" s="92">
        <v>2391.1057300000002</v>
      </c>
      <c r="CQ43" s="92">
        <v>7282.44427</v>
      </c>
      <c r="CS43" s="92">
        <v>241.8</v>
      </c>
      <c r="CT43" s="92">
        <v>1150.3</v>
      </c>
      <c r="CU43" s="92">
        <v>1392.1</v>
      </c>
      <c r="CV43" s="97">
        <f t="shared" si="7"/>
        <v>0.19115834579534652</v>
      </c>
      <c r="CW43" s="98">
        <v>3.12</v>
      </c>
    </row>
    <row r="44" spans="2:101" x14ac:dyDescent="0.2">
      <c r="B44" s="193" t="s">
        <v>143</v>
      </c>
      <c r="C44" s="218">
        <v>1.64</v>
      </c>
      <c r="D44" s="218">
        <v>1.38</v>
      </c>
      <c r="E44" s="218">
        <v>1.38</v>
      </c>
      <c r="F44" s="218">
        <v>1.57</v>
      </c>
      <c r="G44" s="218">
        <v>2</v>
      </c>
      <c r="H44" s="218">
        <v>2.1</v>
      </c>
      <c r="I44" s="218">
        <v>2.2000000000000002</v>
      </c>
      <c r="J44" s="218">
        <v>2.0499999999999998</v>
      </c>
      <c r="K44" s="218">
        <v>2.4</v>
      </c>
      <c r="L44" s="218">
        <v>2.7</v>
      </c>
      <c r="M44" s="218">
        <v>2.86</v>
      </c>
      <c r="N44" s="218">
        <v>3.03</v>
      </c>
      <c r="O44" s="218">
        <v>3.03</v>
      </c>
      <c r="P44" s="218">
        <v>3.03</v>
      </c>
      <c r="Q44" s="218">
        <v>3.03</v>
      </c>
      <c r="R44" s="218">
        <v>2.93</v>
      </c>
      <c r="S44" s="218">
        <v>2.84</v>
      </c>
      <c r="T44" s="218">
        <v>2.75</v>
      </c>
      <c r="U44" s="218">
        <v>2.75</v>
      </c>
      <c r="V44" s="218">
        <v>2.75</v>
      </c>
      <c r="W44" s="218">
        <v>2.75</v>
      </c>
      <c r="X44" s="218">
        <v>2.75</v>
      </c>
      <c r="Y44" s="218">
        <v>2.75</v>
      </c>
      <c r="Z44" s="218">
        <v>2.75</v>
      </c>
      <c r="AA44" s="218">
        <v>2.75</v>
      </c>
      <c r="AB44" s="219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BC44"/>
      <c r="BD44"/>
      <c r="BE44"/>
      <c r="BF44"/>
      <c r="BG44"/>
      <c r="CD44" s="96" t="s">
        <v>158</v>
      </c>
      <c r="CF44" s="92">
        <v>1392.1</v>
      </c>
      <c r="CH44" s="92">
        <v>8118.65</v>
      </c>
      <c r="CI44" s="92">
        <v>0.55667500000000003</v>
      </c>
      <c r="CJ44" s="92">
        <v>9511.3066749999998</v>
      </c>
      <c r="CK44" s="114">
        <v>714</v>
      </c>
      <c r="CM44" s="92">
        <v>19.399999999999999</v>
      </c>
      <c r="CN44" s="92">
        <v>4244.544543</v>
      </c>
      <c r="CO44" s="92">
        <v>4977.9445429999996</v>
      </c>
      <c r="CP44" s="92">
        <v>1996.7621320000001</v>
      </c>
      <c r="CQ44" s="92">
        <v>6974.7066750000004</v>
      </c>
      <c r="CS44" s="92">
        <v>280.10000000000002</v>
      </c>
      <c r="CT44" s="92">
        <v>2256.5</v>
      </c>
      <c r="CU44" s="92">
        <v>2536.6</v>
      </c>
      <c r="CV44" s="97">
        <f t="shared" si="7"/>
        <v>0.3636855452419438</v>
      </c>
      <c r="CW44" s="98">
        <v>2.4700000000000002</v>
      </c>
    </row>
    <row r="45" spans="2:101" x14ac:dyDescent="0.2">
      <c r="B45" s="193" t="s">
        <v>145</v>
      </c>
      <c r="C45" s="218">
        <v>1.05</v>
      </c>
      <c r="D45" s="218">
        <v>1.1000000000000001</v>
      </c>
      <c r="E45" s="218">
        <v>1.1000000000000001</v>
      </c>
      <c r="F45" s="218">
        <v>1.5</v>
      </c>
      <c r="G45" s="218">
        <v>2</v>
      </c>
      <c r="H45" s="218">
        <v>2</v>
      </c>
      <c r="I45" s="218">
        <v>2.1</v>
      </c>
      <c r="J45" s="218">
        <v>2.25</v>
      </c>
      <c r="K45" s="218">
        <v>2.4</v>
      </c>
      <c r="L45" s="218">
        <v>2.5499999999999998</v>
      </c>
      <c r="M45" s="218">
        <v>2.65</v>
      </c>
      <c r="N45" s="218">
        <v>2.5499999999999998</v>
      </c>
      <c r="O45" s="218">
        <v>2.5499999999999998</v>
      </c>
      <c r="P45" s="218">
        <v>1.92</v>
      </c>
      <c r="Q45" s="218">
        <v>1.82</v>
      </c>
      <c r="R45" s="218">
        <v>1.77</v>
      </c>
      <c r="S45" s="218">
        <v>1.65</v>
      </c>
      <c r="T45" s="218">
        <v>1.57</v>
      </c>
      <c r="U45" s="218">
        <v>1.62</v>
      </c>
      <c r="V45" s="220">
        <v>1.72</v>
      </c>
      <c r="W45" s="220">
        <v>1.72</v>
      </c>
      <c r="X45" s="220">
        <v>1.89</v>
      </c>
      <c r="Y45" s="220">
        <v>1.89</v>
      </c>
      <c r="Z45" s="220">
        <v>1.89</v>
      </c>
      <c r="AA45" s="220">
        <v>1.89</v>
      </c>
      <c r="AB45" s="221">
        <v>1.89</v>
      </c>
      <c r="AC45" s="222">
        <v>1.89</v>
      </c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C45"/>
      <c r="BD45"/>
      <c r="BE45"/>
      <c r="BF45"/>
      <c r="BG45"/>
      <c r="CD45" s="96" t="s">
        <v>159</v>
      </c>
      <c r="CF45" s="92">
        <v>2536.6</v>
      </c>
      <c r="CH45" s="92">
        <v>8235.1010000000006</v>
      </c>
      <c r="CI45" s="92">
        <v>0.48884899999999998</v>
      </c>
      <c r="CJ45" s="92">
        <v>10772.189849</v>
      </c>
      <c r="CK45" s="92">
        <v>840</v>
      </c>
      <c r="CM45" s="92">
        <v>14.5</v>
      </c>
      <c r="CN45" s="92">
        <v>4573.2446825999996</v>
      </c>
      <c r="CO45" s="92">
        <v>5427.7446825999996</v>
      </c>
      <c r="CP45" s="92">
        <v>1821.3451663999999</v>
      </c>
      <c r="CQ45" s="92">
        <v>7249.089849</v>
      </c>
      <c r="CS45" s="92">
        <v>1142.7</v>
      </c>
      <c r="CT45" s="92">
        <v>2380.4</v>
      </c>
      <c r="CU45" s="92">
        <v>3523.1</v>
      </c>
      <c r="CV45" s="97">
        <f t="shared" si="7"/>
        <v>0.48600583982084394</v>
      </c>
      <c r="CW45" s="98">
        <v>2.5499999999999998</v>
      </c>
    </row>
    <row r="46" spans="2:101" x14ac:dyDescent="0.2">
      <c r="B46" s="193" t="s">
        <v>147</v>
      </c>
      <c r="C46" s="97">
        <f t="shared" ref="C46:Z46" si="25">C43/C45</f>
        <v>2.4285714285714284</v>
      </c>
      <c r="D46" s="97">
        <f t="shared" si="25"/>
        <v>2.7454545454545451</v>
      </c>
      <c r="E46" s="97">
        <f t="shared" si="25"/>
        <v>2.3090909090909091</v>
      </c>
      <c r="F46" s="97">
        <f t="shared" si="25"/>
        <v>1.4333333333333333</v>
      </c>
      <c r="G46" s="97">
        <f t="shared" si="25"/>
        <v>1.0249999999999999</v>
      </c>
      <c r="H46" s="97">
        <f t="shared" si="25"/>
        <v>1.125</v>
      </c>
      <c r="I46" s="97">
        <f t="shared" si="25"/>
        <v>1.180952380952381</v>
      </c>
      <c r="J46" s="97">
        <f t="shared" si="25"/>
        <v>1.3866666666666667</v>
      </c>
      <c r="K46" s="97">
        <f t="shared" si="25"/>
        <v>1.0291666666666668</v>
      </c>
      <c r="L46" s="97">
        <f t="shared" si="25"/>
        <v>1</v>
      </c>
      <c r="M46" s="97">
        <f t="shared" si="25"/>
        <v>1.2113207547169811</v>
      </c>
      <c r="N46" s="97">
        <f t="shared" si="25"/>
        <v>1.031372549019608</v>
      </c>
      <c r="O46" s="97">
        <f t="shared" si="25"/>
        <v>0.87450980392156863</v>
      </c>
      <c r="P46" s="97">
        <f t="shared" si="25"/>
        <v>0.78125</v>
      </c>
      <c r="Q46" s="97">
        <f t="shared" si="25"/>
        <v>1.0659340659340659</v>
      </c>
      <c r="R46" s="97">
        <f t="shared" si="25"/>
        <v>1.4350282485875707</v>
      </c>
      <c r="S46" s="97">
        <f t="shared" si="25"/>
        <v>1.4303030303030304</v>
      </c>
      <c r="T46" s="97">
        <f t="shared" si="25"/>
        <v>1.4522292993630572</v>
      </c>
      <c r="U46" s="97">
        <f t="shared" si="25"/>
        <v>1.462962962962963</v>
      </c>
      <c r="V46" s="97">
        <f t="shared" si="25"/>
        <v>1.2034883720930232</v>
      </c>
      <c r="W46" s="97">
        <f t="shared" si="25"/>
        <v>1.4534883720930232</v>
      </c>
      <c r="X46" s="97">
        <f t="shared" si="25"/>
        <v>1.1957671957671958</v>
      </c>
      <c r="Y46" s="97">
        <f t="shared" si="25"/>
        <v>1.7142857142857144</v>
      </c>
      <c r="Z46" s="97">
        <f t="shared" si="25"/>
        <v>1.4338624338624339</v>
      </c>
      <c r="AA46" s="97">
        <f>AA43/AA45</f>
        <v>1.2857142857142858</v>
      </c>
      <c r="AB46" s="97">
        <f>AB43/AB45</f>
        <v>1.0264550264550265</v>
      </c>
      <c r="AC46" s="97">
        <f>AC43/AC45</f>
        <v>0.96296296296296302</v>
      </c>
      <c r="AD46" s="97"/>
      <c r="AE46" s="97"/>
      <c r="AL46" s="135"/>
      <c r="BC46"/>
      <c r="BD46"/>
      <c r="BE46"/>
      <c r="BF46"/>
      <c r="BG46"/>
      <c r="CD46" s="96" t="s">
        <v>162</v>
      </c>
      <c r="CF46" s="92">
        <v>3523.1</v>
      </c>
      <c r="CH46" s="92">
        <v>4174.2510000000002</v>
      </c>
      <c r="CI46" s="92">
        <v>1.7068110000000001</v>
      </c>
      <c r="CJ46" s="92">
        <v>7699.0578109999997</v>
      </c>
      <c r="CK46" s="92">
        <v>911</v>
      </c>
      <c r="CM46" s="92">
        <v>19.100000000000001</v>
      </c>
      <c r="CN46" s="92">
        <v>3876.2604351</v>
      </c>
      <c r="CO46" s="92">
        <v>4806.3604351000004</v>
      </c>
      <c r="CP46" s="92">
        <v>1886.3973759</v>
      </c>
      <c r="CQ46" s="92">
        <v>6692.7578110000004</v>
      </c>
      <c r="CS46" s="92">
        <v>201.5</v>
      </c>
      <c r="CT46" s="92">
        <v>804.8</v>
      </c>
      <c r="CU46" s="92">
        <v>1006.3</v>
      </c>
      <c r="CV46" s="97">
        <f t="shared" si="7"/>
        <v>0.15035655381793106</v>
      </c>
      <c r="CW46" s="98">
        <v>3.21</v>
      </c>
    </row>
    <row r="47" spans="2:101" x14ac:dyDescent="0.2">
      <c r="B47" s="76"/>
      <c r="AL47" s="135"/>
      <c r="AP47" s="136"/>
      <c r="AQ47" s="136"/>
      <c r="AS47" s="136"/>
      <c r="AT47" s="136"/>
      <c r="AU47" s="136"/>
      <c r="AV47"/>
      <c r="AW47"/>
      <c r="AX47"/>
      <c r="AY47"/>
      <c r="BC47"/>
      <c r="BD47"/>
      <c r="BE47"/>
      <c r="BF47"/>
      <c r="BG47"/>
      <c r="CD47" s="96" t="s">
        <v>167</v>
      </c>
      <c r="CF47" s="92">
        <v>1006.3</v>
      </c>
      <c r="CH47" s="92">
        <v>7672.13</v>
      </c>
      <c r="CI47" s="92">
        <v>1.732999</v>
      </c>
      <c r="CJ47" s="92">
        <v>8680.1629990000001</v>
      </c>
      <c r="CK47" s="92">
        <v>1045.999</v>
      </c>
      <c r="CM47" s="92">
        <v>21.2</v>
      </c>
      <c r="CN47" s="92">
        <v>4114.5133889999997</v>
      </c>
      <c r="CO47" s="92">
        <v>5181.7123890000003</v>
      </c>
      <c r="CP47" s="92">
        <v>1850.2506100000001</v>
      </c>
      <c r="CQ47" s="92">
        <v>7031.9629990000003</v>
      </c>
      <c r="CS47" s="92">
        <v>224.9</v>
      </c>
      <c r="CT47" s="92">
        <v>1423.3</v>
      </c>
      <c r="CU47" s="92">
        <v>1648.2</v>
      </c>
      <c r="CV47" s="97">
        <f t="shared" si="7"/>
        <v>0.2343868988267411</v>
      </c>
      <c r="CW47" s="98">
        <v>2.63</v>
      </c>
    </row>
    <row r="48" spans="2:101" x14ac:dyDescent="0.2">
      <c r="B48" s="76"/>
      <c r="AL48" s="135"/>
      <c r="AP48" s="136"/>
      <c r="AQ48" s="136"/>
      <c r="AS48" s="136"/>
      <c r="AT48" s="136"/>
      <c r="AU48" s="136"/>
      <c r="AV48"/>
      <c r="AW48"/>
      <c r="AX48"/>
      <c r="AY48"/>
      <c r="CD48" s="96" t="s">
        <v>171</v>
      </c>
      <c r="CF48" s="92">
        <v>1648.2</v>
      </c>
      <c r="CH48" s="92">
        <v>8875.4529999999995</v>
      </c>
      <c r="CI48" s="92">
        <v>9.8981600000000007</v>
      </c>
      <c r="CJ48" s="92">
        <v>10533.551160000001</v>
      </c>
      <c r="CK48" s="92">
        <v>1133</v>
      </c>
      <c r="CM48" s="92">
        <v>19.5</v>
      </c>
      <c r="CN48" s="92">
        <v>4114.2492810000003</v>
      </c>
      <c r="CO48" s="92">
        <v>5266.7492810000003</v>
      </c>
      <c r="CP48" s="92">
        <v>1227.3018790000001</v>
      </c>
      <c r="CQ48" s="92">
        <v>6494.05116</v>
      </c>
      <c r="CS48" s="92">
        <v>545.70000000000005</v>
      </c>
      <c r="CT48" s="92">
        <v>3493.8</v>
      </c>
      <c r="CU48" s="92">
        <v>4039.5</v>
      </c>
      <c r="CV48" s="97">
        <f t="shared" si="7"/>
        <v>0.62203082490036932</v>
      </c>
      <c r="CW48" s="98">
        <v>2.23</v>
      </c>
    </row>
    <row r="49" spans="2:102" x14ac:dyDescent="0.2">
      <c r="B49" s="77" t="s">
        <v>151</v>
      </c>
      <c r="Q49" s="71"/>
      <c r="AP49" s="136"/>
      <c r="AQ49" s="136"/>
      <c r="AS49" s="136"/>
      <c r="AT49" s="136"/>
      <c r="AU49" s="136"/>
      <c r="AV49"/>
      <c r="AW49"/>
      <c r="AX49"/>
      <c r="AY49"/>
      <c r="CD49" s="96" t="s">
        <v>172</v>
      </c>
      <c r="CF49" s="92">
        <v>4039.5</v>
      </c>
      <c r="CH49" s="92">
        <v>8225.7639999999992</v>
      </c>
      <c r="CI49" s="92">
        <v>1.756732</v>
      </c>
      <c r="CJ49" s="92">
        <v>12267.020732000001</v>
      </c>
      <c r="CK49" s="92">
        <v>1206.8</v>
      </c>
      <c r="CM49" s="92">
        <v>16.7</v>
      </c>
      <c r="CN49" s="92">
        <v>4669.3501249999999</v>
      </c>
      <c r="CO49" s="92">
        <v>5892.8501249999999</v>
      </c>
      <c r="CP49" s="92">
        <v>1492.470607</v>
      </c>
      <c r="CQ49" s="92">
        <v>7385.3207320000001</v>
      </c>
      <c r="CS49" s="92">
        <v>1443.2</v>
      </c>
      <c r="CT49" s="92">
        <v>3438.5</v>
      </c>
      <c r="CU49" s="92">
        <v>4881.7</v>
      </c>
      <c r="CV49" s="97">
        <f t="shared" si="7"/>
        <v>0.66100040568962515</v>
      </c>
      <c r="CW49" s="98">
        <v>1.5</v>
      </c>
    </row>
    <row r="50" spans="2:102" x14ac:dyDescent="0.2">
      <c r="B50" s="77" t="s">
        <v>153</v>
      </c>
      <c r="CD50" s="96" t="s">
        <v>174</v>
      </c>
      <c r="CF50" s="92">
        <v>4881.7</v>
      </c>
      <c r="CH50" s="92">
        <v>7131.3</v>
      </c>
      <c r="CI50" s="92">
        <v>3.4107419999999999</v>
      </c>
      <c r="CJ50" s="92">
        <v>12016.410742</v>
      </c>
      <c r="CK50" s="92">
        <v>1226</v>
      </c>
      <c r="CM50" s="92">
        <v>17.2</v>
      </c>
      <c r="CN50" s="92">
        <v>4797.6856189999999</v>
      </c>
      <c r="CO50" s="92">
        <v>6040.8856189999997</v>
      </c>
      <c r="CP50" s="92">
        <v>1716.425123</v>
      </c>
      <c r="CQ50" s="92">
        <v>7757.3107419999997</v>
      </c>
      <c r="CS50" s="92">
        <v>835</v>
      </c>
      <c r="CT50" s="92">
        <v>3424.1</v>
      </c>
      <c r="CU50" s="92">
        <v>4259.1000000000004</v>
      </c>
      <c r="CV50" s="97">
        <f t="shared" si="7"/>
        <v>0.54904336588454283</v>
      </c>
      <c r="CW50" s="98">
        <v>1.94</v>
      </c>
    </row>
    <row r="51" spans="2:102" x14ac:dyDescent="0.2">
      <c r="B51" s="76"/>
      <c r="CD51" s="96" t="s">
        <v>176</v>
      </c>
      <c r="CF51" s="92">
        <v>4259.0860000000002</v>
      </c>
      <c r="CH51" s="92">
        <v>4928.6809999999996</v>
      </c>
      <c r="CI51" s="92">
        <v>2.783115</v>
      </c>
      <c r="CJ51" s="92">
        <v>9190.550115</v>
      </c>
      <c r="CK51" s="92">
        <v>1275</v>
      </c>
      <c r="CM51" s="92">
        <v>18.399999999999999</v>
      </c>
      <c r="CN51" s="92">
        <v>3940.9602049999999</v>
      </c>
      <c r="CO51" s="92">
        <v>5234.360205</v>
      </c>
      <c r="CP51" s="92">
        <v>2025.7619099999999</v>
      </c>
      <c r="CQ51" s="92">
        <v>7260.1221150000001</v>
      </c>
      <c r="CS51" s="92">
        <v>362.5</v>
      </c>
      <c r="CT51" s="92">
        <v>1567.9280000000001</v>
      </c>
      <c r="CU51" s="92">
        <v>1930.4280000000001</v>
      </c>
      <c r="CV51" s="97">
        <f t="shared" si="7"/>
        <v>0.26589470113892155</v>
      </c>
      <c r="CW51" s="98">
        <v>2.54</v>
      </c>
    </row>
    <row r="52" spans="2:102" x14ac:dyDescent="0.2">
      <c r="B52" s="76"/>
      <c r="CD52" s="96" t="s">
        <v>178</v>
      </c>
      <c r="CF52" s="92">
        <v>1930.4280000000001</v>
      </c>
      <c r="CH52" s="92">
        <v>7531.9530000000004</v>
      </c>
      <c r="CI52" s="92">
        <v>1.902007</v>
      </c>
      <c r="CJ52" s="92">
        <v>9464.283007</v>
      </c>
      <c r="CK52" s="92">
        <v>1337.001</v>
      </c>
      <c r="CM52" s="92">
        <v>18.899999999999999</v>
      </c>
      <c r="CN52" s="92">
        <v>4395.6899489999996</v>
      </c>
      <c r="CO52" s="92">
        <v>5751.5909490000004</v>
      </c>
      <c r="CP52" s="92">
        <v>2368.2350580000002</v>
      </c>
      <c r="CQ52" s="92">
        <v>8119.8260069999997</v>
      </c>
      <c r="CS52" s="92">
        <v>233</v>
      </c>
      <c r="CT52" s="92">
        <v>1111.4570000000001</v>
      </c>
      <c r="CU52" s="92">
        <v>1344.4570000000001</v>
      </c>
      <c r="CV52" s="97">
        <f t="shared" si="7"/>
        <v>0.16557707010482253</v>
      </c>
      <c r="CW52" s="98">
        <v>2.36</v>
      </c>
    </row>
    <row r="53" spans="2:102" x14ac:dyDescent="0.2">
      <c r="B53" s="76"/>
      <c r="CD53" s="96" t="s">
        <v>180</v>
      </c>
      <c r="CF53" s="92">
        <v>1344.4570000000001</v>
      </c>
      <c r="CH53" s="92">
        <v>7934.0280000000002</v>
      </c>
      <c r="CI53" s="92">
        <v>3.4155639999999998</v>
      </c>
      <c r="CJ53" s="92">
        <v>9281.9005639999996</v>
      </c>
      <c r="CK53" s="92">
        <v>1353.74</v>
      </c>
      <c r="CM53" s="92">
        <v>19.3</v>
      </c>
      <c r="CN53" s="92">
        <v>4663.0162700000001</v>
      </c>
      <c r="CO53" s="92">
        <v>6036.05627</v>
      </c>
      <c r="CP53" s="92">
        <v>1724.5992940000001</v>
      </c>
      <c r="CQ53" s="92">
        <v>7760.6555639999997</v>
      </c>
      <c r="CS53" s="92">
        <v>371.1</v>
      </c>
      <c r="CT53" s="92">
        <v>1150.145</v>
      </c>
      <c r="CU53" s="92">
        <v>1521.2449999999999</v>
      </c>
      <c r="CV53" s="97">
        <f t="shared" si="7"/>
        <v>0.19602016704062039</v>
      </c>
      <c r="CW53" s="98">
        <v>2.2799999999999998</v>
      </c>
    </row>
    <row r="54" spans="2:102" x14ac:dyDescent="0.2">
      <c r="B54" s="76"/>
      <c r="U54" s="70" t="s">
        <v>160</v>
      </c>
      <c r="V54" s="70" t="s">
        <v>161</v>
      </c>
      <c r="CD54" s="96" t="s">
        <v>182</v>
      </c>
      <c r="CF54" s="92">
        <v>1521.2449999999999</v>
      </c>
      <c r="CH54" s="92">
        <v>7474.7650000000003</v>
      </c>
      <c r="CI54" s="92">
        <v>19.636724000000001</v>
      </c>
      <c r="CJ54" s="92">
        <v>9015.6467240000002</v>
      </c>
      <c r="CK54" s="92">
        <v>1433.8</v>
      </c>
      <c r="CM54" s="92">
        <v>20.2</v>
      </c>
      <c r="CN54" s="92">
        <v>4877.2311369999998</v>
      </c>
      <c r="CO54" s="92">
        <v>6331.2311369999998</v>
      </c>
      <c r="CP54" s="92">
        <v>1584.104587</v>
      </c>
      <c r="CQ54" s="92">
        <v>7915.3357239999996</v>
      </c>
      <c r="CS54" s="92">
        <v>112.5</v>
      </c>
      <c r="CT54" s="92">
        <v>987.81100000000004</v>
      </c>
      <c r="CU54" s="92">
        <v>1100.3109999999999</v>
      </c>
      <c r="CV54" s="97">
        <f t="shared" si="7"/>
        <v>0.1390100228678563</v>
      </c>
      <c r="CW54" s="98">
        <v>2.37</v>
      </c>
    </row>
    <row r="55" spans="2:102" x14ac:dyDescent="0.2">
      <c r="B55" s="76"/>
      <c r="S55" s="115" t="s">
        <v>163</v>
      </c>
      <c r="T55" s="70" t="s">
        <v>164</v>
      </c>
      <c r="U55" s="70" t="s">
        <v>165</v>
      </c>
      <c r="V55" s="70" t="s">
        <v>166</v>
      </c>
      <c r="CD55" s="96" t="s">
        <v>184</v>
      </c>
      <c r="CF55" s="92">
        <v>1100.3109999999999</v>
      </c>
      <c r="CH55" s="92">
        <v>9476.6980000000003</v>
      </c>
      <c r="CI55" s="92">
        <v>7.0910289999999998</v>
      </c>
      <c r="CJ55" s="92">
        <v>10584.100028999999</v>
      </c>
      <c r="CK55" s="92">
        <v>1492.7</v>
      </c>
      <c r="CM55" s="92">
        <v>18.7</v>
      </c>
      <c r="CN55" s="92">
        <v>5296.4410619999999</v>
      </c>
      <c r="CO55" s="92">
        <v>6807.8410620000004</v>
      </c>
      <c r="CP55" s="92">
        <v>1663.277967</v>
      </c>
      <c r="CQ55" s="92">
        <v>8471.1190289999995</v>
      </c>
      <c r="CS55" s="92">
        <v>55.5</v>
      </c>
      <c r="CT55" s="92">
        <v>2057.4810000000002</v>
      </c>
      <c r="CU55" s="92">
        <v>2112.9810000000002</v>
      </c>
      <c r="CV55" s="97">
        <f t="shared" si="7"/>
        <v>0.24943351554457308</v>
      </c>
      <c r="CW55" s="98">
        <v>2.0699999999999998</v>
      </c>
    </row>
    <row r="56" spans="2:102" ht="13.5" thickBot="1" x14ac:dyDescent="0.25">
      <c r="B56" s="76"/>
      <c r="C56" s="70" t="s">
        <v>168</v>
      </c>
      <c r="R56" s="70" t="s">
        <v>20</v>
      </c>
      <c r="S56" s="84" t="s">
        <v>166</v>
      </c>
      <c r="T56" s="84" t="s">
        <v>166</v>
      </c>
      <c r="U56" s="84" t="s">
        <v>169</v>
      </c>
      <c r="V56" s="84" t="s">
        <v>170</v>
      </c>
      <c r="W56" s="70" t="s">
        <v>135</v>
      </c>
      <c r="CD56" s="96" t="s">
        <v>185</v>
      </c>
      <c r="CF56" s="92">
        <v>2112.9810000000002</v>
      </c>
      <c r="CH56" s="92">
        <v>6336.47</v>
      </c>
      <c r="CI56" s="92">
        <v>20.815049999999999</v>
      </c>
      <c r="CJ56" s="92">
        <v>8470.2660500000002</v>
      </c>
      <c r="CK56" s="92">
        <v>1568.09048727648</v>
      </c>
      <c r="CM56" s="92">
        <v>20.100000000000001</v>
      </c>
      <c r="CN56" s="92">
        <v>4703.6106907235198</v>
      </c>
      <c r="CO56" s="92">
        <v>6291.8011779999997</v>
      </c>
      <c r="CP56" s="92">
        <v>1328.321872</v>
      </c>
      <c r="CQ56" s="92">
        <v>7620.1230500000001</v>
      </c>
      <c r="CS56" s="92">
        <v>45</v>
      </c>
      <c r="CT56" s="92">
        <v>805.14300000000003</v>
      </c>
      <c r="CU56" s="92">
        <v>850.14300000000003</v>
      </c>
      <c r="CV56" s="97">
        <f t="shared" si="7"/>
        <v>0.11156552124181249</v>
      </c>
      <c r="CW56" s="98">
        <v>2.5</v>
      </c>
    </row>
    <row r="57" spans="2:102" ht="13.5" thickBot="1" x14ac:dyDescent="0.25">
      <c r="B57" s="76"/>
      <c r="R57" s="116">
        <f>C5</f>
        <v>73</v>
      </c>
      <c r="T57" s="111">
        <f>$C43</f>
        <v>2.5499999999999998</v>
      </c>
      <c r="U57" s="70">
        <v>8.2089552238805971E-2</v>
      </c>
      <c r="W57" s="181">
        <v>1.05</v>
      </c>
      <c r="CD57" s="96" t="s">
        <v>187</v>
      </c>
      <c r="CF57" s="92">
        <v>850.14300000000003</v>
      </c>
      <c r="CH57" s="92">
        <v>10103.030000000001</v>
      </c>
      <c r="CI57" s="92">
        <v>9.5570240000000002</v>
      </c>
      <c r="CJ57" s="92">
        <v>10962.730024</v>
      </c>
      <c r="CK57" s="92">
        <v>1674.6</v>
      </c>
      <c r="CM57" s="92">
        <v>18.399999999999999</v>
      </c>
      <c r="CN57" s="92">
        <v>5533.9400240000004</v>
      </c>
      <c r="CO57" s="92">
        <v>7226.9400240000004</v>
      </c>
      <c r="CP57" s="92">
        <v>2177.482</v>
      </c>
      <c r="CQ57" s="92">
        <v>9404.4220239999995</v>
      </c>
      <c r="CS57" s="92">
        <v>42</v>
      </c>
      <c r="CT57" s="92">
        <v>1516.308</v>
      </c>
      <c r="CU57" s="92">
        <v>1558.308</v>
      </c>
      <c r="CV57" s="97">
        <f t="shared" si="7"/>
        <v>0.16569949711138146</v>
      </c>
      <c r="CW57" s="98">
        <v>2.2599999999999998</v>
      </c>
    </row>
    <row r="58" spans="2:102" x14ac:dyDescent="0.2">
      <c r="B58" s="76"/>
      <c r="C58" s="117" t="s">
        <v>173</v>
      </c>
      <c r="D58" s="117"/>
      <c r="R58" s="116">
        <f>D5</f>
        <v>74</v>
      </c>
      <c r="S58" s="118"/>
      <c r="T58" s="111">
        <f>D43</f>
        <v>3.02</v>
      </c>
      <c r="U58" s="70">
        <v>7.4803149606299218E-2</v>
      </c>
      <c r="V58" s="111">
        <f t="shared" ref="V58:V82" si="26">T57</f>
        <v>2.5499999999999998</v>
      </c>
      <c r="W58" s="181">
        <v>1.1000000000000001</v>
      </c>
      <c r="CD58" s="96" t="s">
        <v>193</v>
      </c>
      <c r="CF58" s="92">
        <v>1558.308</v>
      </c>
      <c r="CH58" s="92">
        <v>7373.7</v>
      </c>
      <c r="CI58" s="92">
        <v>15</v>
      </c>
      <c r="CJ58" s="92">
        <v>8947</v>
      </c>
      <c r="CK58" s="92">
        <v>1664</v>
      </c>
      <c r="CM58" s="92">
        <v>21</v>
      </c>
      <c r="CN58" s="92">
        <v>4600</v>
      </c>
      <c r="CO58" s="92">
        <v>6285</v>
      </c>
      <c r="CP58" s="92">
        <v>2250</v>
      </c>
      <c r="CQ58" s="92">
        <v>8535</v>
      </c>
      <c r="CS58" s="92">
        <v>42</v>
      </c>
      <c r="CT58" s="92">
        <f>CU58-CS58</f>
        <v>370</v>
      </c>
      <c r="CU58" s="92">
        <v>412</v>
      </c>
      <c r="CV58" s="97">
        <f t="shared" si="7"/>
        <v>4.8271821909783248E-2</v>
      </c>
      <c r="CW58" s="122" t="s">
        <v>194</v>
      </c>
    </row>
    <row r="59" spans="2:102" x14ac:dyDescent="0.2">
      <c r="B59" s="76"/>
      <c r="C59" s="119" t="s">
        <v>175</v>
      </c>
      <c r="D59" s="119">
        <v>0.91599532464889355</v>
      </c>
      <c r="R59" s="116">
        <f>E5</f>
        <v>75</v>
      </c>
      <c r="S59" s="118"/>
      <c r="T59" s="111">
        <f>E43</f>
        <v>2.54</v>
      </c>
      <c r="U59" s="70">
        <v>0.10993584185885209</v>
      </c>
      <c r="V59" s="111">
        <f t="shared" si="26"/>
        <v>3.02</v>
      </c>
      <c r="W59" s="181">
        <v>1.1000000000000001</v>
      </c>
      <c r="CD59" s="79" t="s">
        <v>22</v>
      </c>
      <c r="CE59" s="79" t="s">
        <v>22</v>
      </c>
      <c r="CF59" s="123" t="s">
        <v>22</v>
      </c>
      <c r="CG59" s="123" t="s">
        <v>22</v>
      </c>
      <c r="CH59" s="123" t="s">
        <v>22</v>
      </c>
      <c r="CI59" s="123" t="s">
        <v>22</v>
      </c>
      <c r="CJ59" s="123" t="s">
        <v>22</v>
      </c>
      <c r="CK59" s="123" t="s">
        <v>22</v>
      </c>
      <c r="CL59" s="123" t="s">
        <v>22</v>
      </c>
      <c r="CM59" s="123" t="s">
        <v>22</v>
      </c>
      <c r="CN59" s="123" t="s">
        <v>22</v>
      </c>
      <c r="CO59" s="123" t="s">
        <v>22</v>
      </c>
      <c r="CP59" s="123" t="s">
        <v>22</v>
      </c>
      <c r="CQ59" s="123" t="s">
        <v>22</v>
      </c>
      <c r="CR59" s="123" t="s">
        <v>22</v>
      </c>
      <c r="CS59" s="123" t="s">
        <v>22</v>
      </c>
      <c r="CT59" s="123" t="s">
        <v>22</v>
      </c>
      <c r="CU59" s="123" t="s">
        <v>22</v>
      </c>
      <c r="CV59" s="124" t="s">
        <v>22</v>
      </c>
      <c r="CW59" s="125" t="s">
        <v>22</v>
      </c>
      <c r="CX59" s="79" t="s">
        <v>22</v>
      </c>
    </row>
    <row r="60" spans="2:102" x14ac:dyDescent="0.2">
      <c r="B60" s="76"/>
      <c r="C60" s="119" t="s">
        <v>177</v>
      </c>
      <c r="D60" s="119">
        <v>0.83904743477863175</v>
      </c>
      <c r="R60" s="116">
        <f>F5</f>
        <v>76</v>
      </c>
      <c r="S60" s="118"/>
      <c r="T60" s="111">
        <f>F43</f>
        <v>2.15</v>
      </c>
      <c r="U60" s="70">
        <v>0.19606149594057695</v>
      </c>
      <c r="V60" s="111">
        <f t="shared" si="26"/>
        <v>2.54</v>
      </c>
      <c r="W60" s="181">
        <v>1.5</v>
      </c>
    </row>
    <row r="61" spans="2:102" x14ac:dyDescent="0.2">
      <c r="B61" s="76"/>
      <c r="C61" s="119" t="s">
        <v>179</v>
      </c>
      <c r="D61" s="119">
        <v>0.8122220072417371</v>
      </c>
      <c r="R61" s="116">
        <f>G5</f>
        <v>77</v>
      </c>
      <c r="S61" s="118"/>
      <c r="T61" s="111">
        <f>G43</f>
        <v>2.0499999999999998</v>
      </c>
      <c r="U61" s="70">
        <v>0.23135169969389399</v>
      </c>
      <c r="V61" s="111">
        <f t="shared" si="26"/>
        <v>2.15</v>
      </c>
      <c r="W61" s="181">
        <v>2</v>
      </c>
    </row>
    <row r="62" spans="2:102" x14ac:dyDescent="0.2">
      <c r="B62" s="76"/>
      <c r="C62" s="119" t="s">
        <v>181</v>
      </c>
      <c r="D62" s="119">
        <v>0.15654831611953801</v>
      </c>
      <c r="R62" s="116">
        <f>H5</f>
        <v>78</v>
      </c>
      <c r="S62" s="118"/>
      <c r="T62" s="111">
        <f>H43</f>
        <v>2.25</v>
      </c>
      <c r="U62" s="70">
        <v>0.24446032880629021</v>
      </c>
      <c r="V62" s="111">
        <f t="shared" si="26"/>
        <v>2.0499999999999998</v>
      </c>
      <c r="W62" s="181">
        <v>2</v>
      </c>
    </row>
    <row r="63" spans="2:102" ht="13.5" thickBot="1" x14ac:dyDescent="0.25">
      <c r="B63" s="76"/>
      <c r="C63" s="120" t="s">
        <v>183</v>
      </c>
      <c r="D63" s="120">
        <v>8</v>
      </c>
      <c r="R63" s="116">
        <f>I5</f>
        <v>79</v>
      </c>
      <c r="S63" s="118"/>
      <c r="T63" s="111">
        <f>I43</f>
        <v>2.48</v>
      </c>
      <c r="U63" s="70">
        <v>0.26745562130177514</v>
      </c>
      <c r="V63" s="111">
        <f t="shared" si="26"/>
        <v>2.25</v>
      </c>
      <c r="W63" s="181">
        <v>2.1</v>
      </c>
    </row>
    <row r="64" spans="2:102" x14ac:dyDescent="0.2">
      <c r="B64" s="76"/>
      <c r="R64" s="116">
        <f>J5</f>
        <v>80</v>
      </c>
      <c r="S64" s="118"/>
      <c r="T64" s="111">
        <f>J43</f>
        <v>3.12</v>
      </c>
      <c r="U64" s="70">
        <v>0.19129360065915957</v>
      </c>
      <c r="V64" s="111">
        <f t="shared" si="26"/>
        <v>2.48</v>
      </c>
      <c r="W64" s="181">
        <v>2.25</v>
      </c>
    </row>
    <row r="65" spans="2:39" ht="13.5" thickBot="1" x14ac:dyDescent="0.25">
      <c r="B65" s="76"/>
      <c r="C65" s="70" t="s">
        <v>186</v>
      </c>
      <c r="R65" s="116">
        <f>K5</f>
        <v>81</v>
      </c>
      <c r="S65" s="118"/>
      <c r="T65" s="111">
        <f>K43</f>
        <v>2.4700000000000002</v>
      </c>
      <c r="U65" s="70">
        <v>0.36372759856630826</v>
      </c>
      <c r="V65" s="111">
        <f t="shared" si="26"/>
        <v>3.12</v>
      </c>
      <c r="W65" s="181">
        <v>2.4</v>
      </c>
    </row>
    <row r="66" spans="2:39" x14ac:dyDescent="0.2">
      <c r="C66" s="121"/>
      <c r="D66" s="121" t="s">
        <v>188</v>
      </c>
      <c r="E66" s="121" t="s">
        <v>189</v>
      </c>
      <c r="F66" s="121" t="s">
        <v>190</v>
      </c>
      <c r="G66" s="121" t="s">
        <v>191</v>
      </c>
      <c r="H66" s="121" t="s">
        <v>192</v>
      </c>
      <c r="R66" s="116">
        <f>L5</f>
        <v>82</v>
      </c>
      <c r="S66" s="118"/>
      <c r="T66" s="111">
        <f>L43</f>
        <v>2.5499999999999998</v>
      </c>
      <c r="U66" s="70">
        <v>0.48613601876120843</v>
      </c>
      <c r="V66" s="111">
        <f t="shared" si="26"/>
        <v>2.4700000000000002</v>
      </c>
      <c r="W66" s="181">
        <v>2.5499999999999998</v>
      </c>
    </row>
    <row r="67" spans="2:39" x14ac:dyDescent="0.2">
      <c r="C67" s="119" t="s">
        <v>195</v>
      </c>
      <c r="D67" s="119">
        <v>1</v>
      </c>
      <c r="E67" s="119">
        <v>0.76654324832082366</v>
      </c>
      <c r="F67" s="119">
        <v>0.76654324832082366</v>
      </c>
      <c r="G67" s="119">
        <v>31.278063830469673</v>
      </c>
      <c r="H67" s="119">
        <v>1.3902044995393952E-3</v>
      </c>
      <c r="R67" s="116">
        <f>M5</f>
        <v>83</v>
      </c>
      <c r="S67" s="118"/>
      <c r="T67" s="111">
        <f>M43</f>
        <v>3.21</v>
      </c>
      <c r="U67" s="70">
        <v>0.15047818290496115</v>
      </c>
      <c r="V67" s="111">
        <f t="shared" si="26"/>
        <v>2.5499999999999998</v>
      </c>
      <c r="W67" s="181">
        <v>2.65</v>
      </c>
    </row>
    <row r="68" spans="2:39" x14ac:dyDescent="0.2">
      <c r="C68" s="119" t="s">
        <v>196</v>
      </c>
      <c r="D68" s="119">
        <v>6</v>
      </c>
      <c r="E68" s="119">
        <v>0.14704425167917687</v>
      </c>
      <c r="F68" s="119">
        <v>2.4507375279862811E-2</v>
      </c>
      <c r="G68" s="119"/>
      <c r="H68" s="119"/>
      <c r="R68" s="116">
        <f>N5</f>
        <v>84</v>
      </c>
      <c r="S68" s="118"/>
      <c r="T68" s="111">
        <f>N43</f>
        <v>2.63</v>
      </c>
      <c r="U68" s="70">
        <v>0.23435722411831628</v>
      </c>
      <c r="V68" s="111">
        <f t="shared" si="26"/>
        <v>3.21</v>
      </c>
      <c r="W68" s="181">
        <v>2.5499999999999998</v>
      </c>
      <c r="AJ68" s="72"/>
      <c r="AK68" s="72"/>
      <c r="AL68" s="72"/>
      <c r="AM68" s="72"/>
    </row>
    <row r="69" spans="2:39" ht="13.5" thickBot="1" x14ac:dyDescent="0.25">
      <c r="C69" s="120" t="s">
        <v>197</v>
      </c>
      <c r="D69" s="120">
        <v>7</v>
      </c>
      <c r="E69" s="120">
        <v>0.91358750000000055</v>
      </c>
      <c r="F69" s="120"/>
      <c r="G69" s="120"/>
      <c r="H69" s="120"/>
      <c r="R69" s="116">
        <f>O5</f>
        <v>85</v>
      </c>
      <c r="S69" s="118"/>
      <c r="T69" s="111">
        <f>O43</f>
        <v>2.23</v>
      </c>
      <c r="U69" s="70">
        <v>0.62195873113643363</v>
      </c>
      <c r="V69" s="111">
        <f t="shared" si="26"/>
        <v>2.63</v>
      </c>
      <c r="W69" s="181">
        <v>2.5499999999999998</v>
      </c>
    </row>
    <row r="70" spans="2:39" ht="13.5" thickBot="1" x14ac:dyDescent="0.25">
      <c r="R70" s="116">
        <f>P5</f>
        <v>86</v>
      </c>
      <c r="S70" s="118"/>
      <c r="T70" s="111">
        <f>P43</f>
        <v>1.5</v>
      </c>
      <c r="U70" s="70">
        <v>0.66117318889641152</v>
      </c>
      <c r="V70" s="111">
        <f t="shared" si="26"/>
        <v>2.23</v>
      </c>
      <c r="W70" s="181">
        <v>1.92</v>
      </c>
    </row>
    <row r="71" spans="2:39" x14ac:dyDescent="0.2">
      <c r="C71" s="121"/>
      <c r="D71" s="121" t="s">
        <v>198</v>
      </c>
      <c r="E71" s="121" t="s">
        <v>181</v>
      </c>
      <c r="F71" s="121" t="s">
        <v>199</v>
      </c>
      <c r="G71" s="121" t="s">
        <v>200</v>
      </c>
      <c r="H71" s="121" t="s">
        <v>201</v>
      </c>
      <c r="I71" s="121" t="s">
        <v>202</v>
      </c>
      <c r="J71" s="121" t="s">
        <v>203</v>
      </c>
      <c r="K71" s="121" t="s">
        <v>204</v>
      </c>
      <c r="Q71" s="126"/>
      <c r="R71" s="116">
        <f>Q5</f>
        <v>87</v>
      </c>
      <c r="S71" s="118"/>
      <c r="T71" s="111">
        <f>Q43</f>
        <v>1.94</v>
      </c>
      <c r="U71" s="70">
        <v>0.54909114348330534</v>
      </c>
      <c r="V71" s="111">
        <f t="shared" si="26"/>
        <v>1.5</v>
      </c>
      <c r="W71" s="181">
        <v>1.82</v>
      </c>
    </row>
    <row r="72" spans="2:39" x14ac:dyDescent="0.2">
      <c r="C72" s="119" t="s">
        <v>205</v>
      </c>
      <c r="D72" s="119">
        <v>3.2661164727740082</v>
      </c>
      <c r="E72" s="119">
        <v>0.1521066190851873</v>
      </c>
      <c r="F72" s="119">
        <v>21.472546641410915</v>
      </c>
      <c r="G72" s="119">
        <v>6.656721830083917E-7</v>
      </c>
      <c r="H72" s="119">
        <v>2.8939247117093858</v>
      </c>
      <c r="I72" s="119">
        <v>3.6383082338386306</v>
      </c>
      <c r="J72" s="119">
        <v>2.8939247117093858</v>
      </c>
      <c r="K72" s="119">
        <v>3.6383082338386306</v>
      </c>
      <c r="R72" s="116">
        <f>R5</f>
        <v>88</v>
      </c>
      <c r="S72" s="127"/>
      <c r="T72" s="111">
        <f>R43</f>
        <v>2.54</v>
      </c>
      <c r="U72" s="70">
        <v>0.26593402203856759</v>
      </c>
      <c r="V72" s="111">
        <f t="shared" si="26"/>
        <v>1.94</v>
      </c>
      <c r="W72" s="181">
        <v>1.77</v>
      </c>
    </row>
    <row r="73" spans="2:39" ht="13.5" thickBot="1" x14ac:dyDescent="0.25">
      <c r="C73" s="120" t="s">
        <v>206</v>
      </c>
      <c r="D73" s="120">
        <v>-5.3846416718886116</v>
      </c>
      <c r="E73" s="120">
        <v>0.96280176355473523</v>
      </c>
      <c r="F73" s="120">
        <v>-5.5926794857625906</v>
      </c>
      <c r="G73" s="120">
        <v>1.3902044995393909E-3</v>
      </c>
      <c r="H73" s="120">
        <v>-7.7405344403214489</v>
      </c>
      <c r="I73" s="120">
        <v>-3.0287489034557749</v>
      </c>
      <c r="J73" s="120">
        <v>-7.7405344403214489</v>
      </c>
      <c r="K73" s="120">
        <v>-3.0287489034557749</v>
      </c>
      <c r="R73" s="116">
        <f>S5</f>
        <v>89</v>
      </c>
      <c r="S73" s="128">
        <f t="shared" ref="S73:S82" si="27">$D$72+($D$73*U73)</f>
        <v>2.3694817112107218</v>
      </c>
      <c r="T73" s="111">
        <f>S43</f>
        <v>2.36</v>
      </c>
      <c r="U73" s="70">
        <v>0.1665170713669421</v>
      </c>
      <c r="V73" s="111">
        <f t="shared" si="26"/>
        <v>2.54</v>
      </c>
      <c r="W73" s="181">
        <v>1.65</v>
      </c>
    </row>
    <row r="74" spans="2:39" x14ac:dyDescent="0.2">
      <c r="R74" s="116">
        <f>T5</f>
        <v>90</v>
      </c>
      <c r="S74" s="128">
        <f t="shared" si="27"/>
        <v>2.2115093201857459</v>
      </c>
      <c r="T74" s="111">
        <f>T43</f>
        <v>2.2799999999999998</v>
      </c>
      <c r="U74" s="70">
        <v>0.19585465790490919</v>
      </c>
      <c r="V74" s="111">
        <f t="shared" si="26"/>
        <v>2.36</v>
      </c>
      <c r="W74" s="181">
        <v>1.57</v>
      </c>
    </row>
    <row r="75" spans="2:39" x14ac:dyDescent="0.2">
      <c r="R75" s="116">
        <f>U5</f>
        <v>91</v>
      </c>
      <c r="S75" s="128">
        <f t="shared" si="27"/>
        <v>2.5180315247845471</v>
      </c>
      <c r="T75" s="111">
        <f>U43</f>
        <v>2.37</v>
      </c>
      <c r="U75" s="70">
        <v>0.1389293835270338</v>
      </c>
      <c r="V75" s="111">
        <f t="shared" si="26"/>
        <v>2.2799999999999998</v>
      </c>
      <c r="W75" s="181">
        <v>1.62</v>
      </c>
    </row>
    <row r="76" spans="2:39" x14ac:dyDescent="0.2">
      <c r="R76" s="116">
        <f>V5</f>
        <v>92</v>
      </c>
      <c r="S76" s="128">
        <f t="shared" si="27"/>
        <v>1.9263426528060821</v>
      </c>
      <c r="T76" s="111">
        <f>V43</f>
        <v>2.0699999999999998</v>
      </c>
      <c r="U76" s="70">
        <v>0.24881392330383484</v>
      </c>
      <c r="V76" s="111">
        <f t="shared" si="26"/>
        <v>2.37</v>
      </c>
      <c r="W76" s="181">
        <v>1.72</v>
      </c>
    </row>
    <row r="77" spans="2:39" x14ac:dyDescent="0.2">
      <c r="C77" s="70" t="s">
        <v>207</v>
      </c>
      <c r="R77" s="116">
        <f>W5</f>
        <v>93</v>
      </c>
      <c r="S77" s="128">
        <f t="shared" si="27"/>
        <v>2.6651353438119196</v>
      </c>
      <c r="T77" s="111">
        <f>W43</f>
        <v>2.5</v>
      </c>
      <c r="U77" s="70">
        <v>0.1116102362204726</v>
      </c>
      <c r="V77" s="111">
        <f t="shared" si="26"/>
        <v>2.0699999999999998</v>
      </c>
      <c r="W77" s="181">
        <v>1.72</v>
      </c>
    </row>
    <row r="78" spans="2:39" ht="13.5" thickBot="1" x14ac:dyDescent="0.25">
      <c r="R78" s="116">
        <f>X5</f>
        <v>94</v>
      </c>
      <c r="S78" s="128">
        <f t="shared" si="27"/>
        <v>2.3738514585145798</v>
      </c>
      <c r="T78" s="111">
        <f>X43</f>
        <v>2.2599999999999998</v>
      </c>
      <c r="U78" s="70">
        <v>0.16570555082943428</v>
      </c>
      <c r="V78" s="111">
        <f t="shared" si="26"/>
        <v>2.5</v>
      </c>
      <c r="W78" s="181">
        <v>1.89</v>
      </c>
    </row>
    <row r="79" spans="2:39" x14ac:dyDescent="0.2">
      <c r="C79" s="121" t="s">
        <v>209</v>
      </c>
      <c r="D79" s="121" t="s">
        <v>210</v>
      </c>
      <c r="E79" s="121" t="s">
        <v>211</v>
      </c>
      <c r="R79" s="116">
        <f>Y5</f>
        <v>95</v>
      </c>
      <c r="S79" s="128">
        <f t="shared" si="27"/>
        <v>2.9968395276965096</v>
      </c>
      <c r="T79" s="111">
        <f>Y43</f>
        <v>3.24</v>
      </c>
      <c r="U79" s="70">
        <v>5.0008331377610925E-2</v>
      </c>
      <c r="V79" s="111">
        <f t="shared" si="26"/>
        <v>2.2599999999999998</v>
      </c>
      <c r="W79" s="181">
        <v>1.89</v>
      </c>
    </row>
    <row r="80" spans="2:39" x14ac:dyDescent="0.2">
      <c r="C80" s="119">
        <v>1</v>
      </c>
      <c r="D80" s="119">
        <v>2.3694817112107218</v>
      </c>
      <c r="E80" s="119">
        <v>-9.4817112107219437E-3</v>
      </c>
      <c r="R80" s="116">
        <f>Z5</f>
        <v>96</v>
      </c>
      <c r="S80" s="128">
        <f t="shared" si="27"/>
        <v>2.7288084609898919</v>
      </c>
      <c r="T80" s="111">
        <f>Z43</f>
        <v>2.71</v>
      </c>
      <c r="U80" s="70">
        <v>9.9785286473047796E-2</v>
      </c>
      <c r="V80" s="111">
        <f t="shared" si="26"/>
        <v>3.24</v>
      </c>
      <c r="W80" s="181">
        <v>1.89</v>
      </c>
    </row>
    <row r="81" spans="3:23" x14ac:dyDescent="0.2">
      <c r="C81" s="119">
        <v>2</v>
      </c>
      <c r="D81" s="119">
        <v>2.2115093201857459</v>
      </c>
      <c r="E81" s="119">
        <v>6.8490679814253941E-2</v>
      </c>
      <c r="R81" s="129">
        <f>AA5</f>
        <v>97</v>
      </c>
      <c r="S81" s="128">
        <f t="shared" si="27"/>
        <v>2.7834146595956768</v>
      </c>
      <c r="T81" s="130">
        <f>AA43</f>
        <v>2.4300000000000002</v>
      </c>
      <c r="U81" s="70">
        <v>8.9644184811471059E-2</v>
      </c>
      <c r="V81" s="111">
        <f t="shared" si="26"/>
        <v>2.71</v>
      </c>
      <c r="W81" s="181">
        <v>1.89</v>
      </c>
    </row>
    <row r="82" spans="3:23" x14ac:dyDescent="0.2">
      <c r="C82" s="119">
        <v>3</v>
      </c>
      <c r="D82" s="119">
        <v>2.5180315247845471</v>
      </c>
      <c r="E82" s="119">
        <v>-0.14803152478454695</v>
      </c>
      <c r="R82" s="131">
        <f>AB5</f>
        <v>98</v>
      </c>
      <c r="S82" s="128">
        <f t="shared" si="27"/>
        <v>2.2232917406651733</v>
      </c>
      <c r="T82" s="132">
        <f>AB43</f>
        <v>1.94</v>
      </c>
      <c r="U82" s="70">
        <v>0.19366650478398018</v>
      </c>
      <c r="V82" s="111">
        <f t="shared" si="26"/>
        <v>2.4300000000000002</v>
      </c>
      <c r="W82" s="113"/>
    </row>
    <row r="83" spans="3:23" x14ac:dyDescent="0.2">
      <c r="C83" s="119">
        <v>4</v>
      </c>
      <c r="D83" s="119">
        <v>1.9263426528060821</v>
      </c>
      <c r="E83" s="119">
        <v>0.14365734719391776</v>
      </c>
    </row>
    <row r="84" spans="3:23" x14ac:dyDescent="0.2">
      <c r="C84" s="119">
        <v>5</v>
      </c>
      <c r="D84" s="119">
        <v>2.6651353438119196</v>
      </c>
      <c r="E84" s="119">
        <v>-0.16513534381191963</v>
      </c>
    </row>
    <row r="85" spans="3:23" x14ac:dyDescent="0.2">
      <c r="C85" s="119">
        <v>6</v>
      </c>
      <c r="D85" s="119">
        <v>2.3738514585145798</v>
      </c>
      <c r="E85" s="119">
        <v>-0.11385145851458001</v>
      </c>
      <c r="R85" s="70" t="s">
        <v>212</v>
      </c>
      <c r="T85" s="133">
        <f>AVERAGEA(T73:T80)</f>
        <v>2.4737499999999999</v>
      </c>
      <c r="U85" s="70">
        <f>AVERAGEA(U73:U80)</f>
        <v>0.14715305512541069</v>
      </c>
    </row>
    <row r="86" spans="3:23" x14ac:dyDescent="0.2">
      <c r="C86" s="119">
        <v>7</v>
      </c>
      <c r="D86" s="119">
        <v>2.9968395276965096</v>
      </c>
      <c r="E86" s="119">
        <v>0.24316047230349058</v>
      </c>
      <c r="R86" s="70" t="s">
        <v>213</v>
      </c>
      <c r="T86" s="133">
        <f>STDEVA(T73:T80)</f>
        <v>0.36126513809112659</v>
      </c>
      <c r="U86" s="134">
        <f>STDEVA(U73:U80)</f>
        <v>6.1455747218559502E-2</v>
      </c>
    </row>
    <row r="87" spans="3:23" ht="13.5" thickBot="1" x14ac:dyDescent="0.25">
      <c r="C87" s="120">
        <v>8</v>
      </c>
      <c r="D87" s="120">
        <v>2.7288084609898919</v>
      </c>
      <c r="E87" s="120">
        <v>-1.8808460989891973E-2</v>
      </c>
    </row>
    <row r="88" spans="3:23" x14ac:dyDescent="0.2">
      <c r="C88" s="119"/>
      <c r="D88" s="119"/>
      <c r="E88" s="119"/>
    </row>
    <row r="89" spans="3:23" x14ac:dyDescent="0.2">
      <c r="C89" s="119"/>
      <c r="D89" s="119"/>
      <c r="E89" s="119"/>
    </row>
    <row r="90" spans="3:23" x14ac:dyDescent="0.2">
      <c r="C90" s="119"/>
      <c r="D90" s="119"/>
      <c r="E90" s="119"/>
    </row>
    <row r="91" spans="3:23" x14ac:dyDescent="0.2">
      <c r="C91" s="119"/>
      <c r="D91" s="119"/>
      <c r="E91" s="119"/>
    </row>
    <row r="92" spans="3:23" x14ac:dyDescent="0.2">
      <c r="C92" s="119"/>
      <c r="D92" s="119"/>
      <c r="E92" s="119"/>
    </row>
    <row r="93" spans="3:23" x14ac:dyDescent="0.2">
      <c r="C93" s="119"/>
      <c r="D93" s="119"/>
      <c r="E93" s="119"/>
    </row>
    <row r="94" spans="3:23" x14ac:dyDescent="0.2">
      <c r="C94" s="119"/>
      <c r="D94" s="119"/>
      <c r="E94" s="119"/>
    </row>
  </sheetData>
  <customSheetViews>
    <customSheetView guid="{229BC980-8CB2-11D5-8DDE-9BD9C45A2C7F}" fitToPage="1" showRuler="0">
      <pane xSplit="1" ySplit="7" topLeftCell="B8" activePane="bottomRight" state="frozen"/>
      <selection pane="bottomRight" activeCell="W2" sqref="W2"/>
      <pageMargins left="0.75" right="0.75" top="1" bottom="1" header="0.5" footer="0.5"/>
      <printOptions gridLines="1"/>
      <pageSetup paperSize="0" scale="94" fitToWidth="2" fitToHeight="2" orientation="landscape" horizontalDpi="4294967292" verticalDpi="4294967292"/>
      <headerFooter alignWithMargins="0"/>
    </customSheetView>
  </customSheetViews>
  <phoneticPr fontId="0" type="noConversion"/>
  <printOptions gridLines="1" gridLinesSet="0"/>
  <pageMargins left="0.75" right="0.75" top="1" bottom="1" header="0.5" footer="0.5"/>
  <pageSetup scale="66" fitToWidth="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A23" sqref="A23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3203" divId="Corn Supply &amp; Demand_13203" sourceType="sheet" destinationFile="C:\WASDE_Graphs\Corn\Corn Supply &amp; Demand.htm" title="U.S Corn Production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26"/>
  <sheetViews>
    <sheetView zoomScaleNormal="100" workbookViewId="0">
      <selection activeCell="A24" sqref="A24"/>
    </sheetView>
  </sheetViews>
  <sheetFormatPr defaultRowHeight="12.75" x14ac:dyDescent="0.2"/>
  <sheetData>
    <row r="26" spans="3:3" x14ac:dyDescent="0.2">
      <c r="C26" t="s">
        <v>241</v>
      </c>
    </row>
  </sheetData>
  <phoneticPr fontId="6" type="noConversion"/>
  <pageMargins left="0.7" right="0.7" top="0.75" bottom="0.75" header="0.3" footer="0.3"/>
  <drawing r:id="rId1"/>
  <webPublishItems count="1">
    <webPublishItem id="2363" divId="Corn Supply &amp; Demand_2363" sourceType="sheet" destinationFile="W:\Rianto\WASDE\Page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26"/>
  <sheetViews>
    <sheetView workbookViewId="0">
      <selection activeCell="A24" sqref="A24"/>
    </sheetView>
  </sheetViews>
  <sheetFormatPr defaultRowHeight="12.75" x14ac:dyDescent="0.2"/>
  <sheetData>
    <row r="26" spans="3:3" x14ac:dyDescent="0.2">
      <c r="C26" t="s">
        <v>240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zoomScaleNormal="100" workbookViewId="0">
      <selection activeCell="A23" sqref="A23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2">
    <webPublishItem id="6511" divId="Corn Supply &amp; Demand_6511" sourceType="sheet" destinationFile="C:\WASDE_Graphs\Corn\Corn Supply &amp; Demand.htm"/>
    <webPublishItem id="7756" divId="Corn Supply &amp; Demand_7756" sourceType="range" sourceRef="Q27:Q29" destinationFile="C:\Documents and Settings\jmintert\My Documents\Agmanager\livestock\marketing\graphs\Crops\Corn\Food &amp; Alcohol Usage\Food&amp;AlcoholUsage.htm" title="U.S. Corn Used for Food, Alcohol, &amp; Industrial Uses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A23" sqref="A23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28325" divId="Corn Supply &amp; Demand_28325" sourceType="sheet" destinationFile="C:\WASDE_Graphs\Corn\Corn Supply &amp; Demand.htm" title="U.S. Corn Ending Stocks, % of Total Usage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A22" sqref="A22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  <webPublishItems count="1">
    <webPublishItem id="24515" divId="Corn Supply &amp; Demand_24515" sourceType="sheet" destinationFile="C:\WASDE_Graphs\Corn\Corn Supply &amp; Demand.htm" title="U.S. Corn Yield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CBTJulyCorn</vt:lpstr>
      <vt:lpstr>Annual Data</vt:lpstr>
      <vt:lpstr>Annual Raw Data</vt:lpstr>
      <vt:lpstr>CornProduction</vt:lpstr>
      <vt:lpstr>CornProdLowYield</vt:lpstr>
      <vt:lpstr>CornProdHighYield</vt:lpstr>
      <vt:lpstr>Food&amp;AlchoholUsage</vt:lpstr>
      <vt:lpstr>EndStocks%</vt:lpstr>
      <vt:lpstr>USCornYield</vt:lpstr>
      <vt:lpstr>USCornAcres</vt:lpstr>
      <vt:lpstr>USTotalCornSupply</vt:lpstr>
      <vt:lpstr>CornUsage</vt:lpstr>
      <vt:lpstr>USFeedUsage</vt:lpstr>
      <vt:lpstr>EndStocksvsCornPrice</vt:lpstr>
      <vt:lpstr>USCornExports</vt:lpstr>
      <vt:lpstr>USCornPrice</vt:lpstr>
      <vt:lpstr>FeedUsevsCornPxyscatter</vt:lpstr>
      <vt:lpstr>Ending Stocks</vt:lpstr>
      <vt:lpstr>Food&amp;AlchoholUsage%Prod</vt:lpstr>
      <vt:lpstr>CornUsedforEthanol_&amp;_Feed</vt:lpstr>
      <vt:lpstr>CornUsedforEthanol</vt:lpstr>
      <vt:lpstr>CornUsedforEthanol_% of Prod.</vt:lpstr>
      <vt:lpstr>FeedUsevsCornPrice</vt:lpstr>
      <vt:lpstr>'Annual Raw Data'!Print_Area</vt:lpstr>
      <vt:lpstr>'Annual Raw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Corn Supply &amp; Demand</dc:title>
  <dc:creator>James Mintert</dc:creator>
  <cp:lastModifiedBy>Isengildina Massa, Olga</cp:lastModifiedBy>
  <cp:lastPrinted>2007-10-12T15:11:13Z</cp:lastPrinted>
  <dcterms:created xsi:type="dcterms:W3CDTF">2004-04-12T19:10:10Z</dcterms:created>
  <dcterms:modified xsi:type="dcterms:W3CDTF">2021-08-18T18:39:01Z</dcterms:modified>
</cp:coreProperties>
</file>