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"/>
    </mc:Choice>
  </mc:AlternateContent>
  <xr:revisionPtr revIDLastSave="0" documentId="13_ncr:1_{F70FB401-C36A-47B2-8EA9-E8A7116A50C2}" xr6:coauthVersionLast="47" xr6:coauthVersionMax="47" xr10:uidLastSave="{00000000-0000-0000-0000-000000000000}"/>
  <bookViews>
    <workbookView xWindow="-120" yWindow="-120" windowWidth="29040" windowHeight="15720" xr2:uid="{191ABCD8-1254-46C4-842A-E96FC25E5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49" i="1" l="1"/>
  <c r="AQ49" i="1"/>
  <c r="AP49" i="1"/>
  <c r="AO49" i="1"/>
  <c r="Y54" i="1"/>
  <c r="AC54" i="1" s="1"/>
  <c r="AR44" i="1" s="1"/>
  <c r="Y55" i="1"/>
  <c r="AC55" i="1" s="1"/>
  <c r="Y56" i="1"/>
  <c r="AC56" i="1" s="1"/>
  <c r="Y53" i="1"/>
  <c r="AC53" i="1" s="1"/>
  <c r="AR43" i="1" s="1"/>
  <c r="Y49" i="1"/>
  <c r="AC49" i="1" s="1"/>
  <c r="AQ41" i="1" s="1"/>
  <c r="Y50" i="1"/>
  <c r="AC50" i="1" s="1"/>
  <c r="AR42" i="1" s="1"/>
  <c r="Y48" i="1"/>
  <c r="Y44" i="1"/>
  <c r="AC44" i="1" s="1"/>
  <c r="AQ38" i="1" s="1"/>
  <c r="Y45" i="1"/>
  <c r="AC45" i="1" s="1"/>
  <c r="AG45" i="1" s="1"/>
  <c r="Y43" i="1"/>
  <c r="Y38" i="1"/>
  <c r="Y39" i="1"/>
  <c r="Y40" i="1"/>
  <c r="Y37" i="1"/>
  <c r="Y29" i="1"/>
  <c r="AC29" i="1" s="1"/>
  <c r="AO27" i="1" s="1"/>
  <c r="Y30" i="1"/>
  <c r="AC30" i="1" s="1"/>
  <c r="AG30" i="1" s="1"/>
  <c r="Y31" i="1"/>
  <c r="AC31" i="1" s="1"/>
  <c r="AO29" i="1" s="1"/>
  <c r="Y32" i="1"/>
  <c r="AC32" i="1" s="1"/>
  <c r="AG32" i="1" s="1"/>
  <c r="Y33" i="1"/>
  <c r="AC33" i="1" s="1"/>
  <c r="AO31" i="1" s="1"/>
  <c r="Y34" i="1"/>
  <c r="AC34" i="1" s="1"/>
  <c r="AG34" i="1" s="1"/>
  <c r="Y28" i="1"/>
  <c r="AC28" i="1" s="1"/>
  <c r="AG28" i="1" s="1"/>
  <c r="Y23" i="1"/>
  <c r="AC23" i="1" s="1"/>
  <c r="AG23" i="1" s="1"/>
  <c r="Y24" i="1"/>
  <c r="AC24" i="1" s="1"/>
  <c r="AG24" i="1" s="1"/>
  <c r="Y25" i="1"/>
  <c r="AC25" i="1" s="1"/>
  <c r="AG25" i="1" s="1"/>
  <c r="Y22" i="1"/>
  <c r="AC22" i="1" s="1"/>
  <c r="AG22" i="1" s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AP111" i="1"/>
  <c r="AP109" i="1"/>
  <c r="AE57" i="1"/>
  <c r="AP104" i="1" s="1"/>
  <c r="AD57" i="1"/>
  <c r="AP103" i="1" s="1"/>
  <c r="AF57" i="1"/>
  <c r="AP105" i="1" s="1"/>
  <c r="AF51" i="1"/>
  <c r="AP99" i="1" s="1"/>
  <c r="AE51" i="1"/>
  <c r="AP98" i="1" s="1"/>
  <c r="AD51" i="1"/>
  <c r="AP97" i="1" s="1"/>
  <c r="E51" i="1"/>
  <c r="F51" i="1"/>
  <c r="AF41" i="1"/>
  <c r="AP87" i="1" s="1"/>
  <c r="AE41" i="1"/>
  <c r="AP86" i="1" s="1"/>
  <c r="AD41" i="1"/>
  <c r="AP85" i="1" s="1"/>
  <c r="AC48" i="1"/>
  <c r="AG48" i="1" s="1"/>
  <c r="AC43" i="1"/>
  <c r="AQ37" i="1" s="1"/>
  <c r="AC40" i="1"/>
  <c r="AG40" i="1" s="1"/>
  <c r="AC39" i="1"/>
  <c r="AC37" i="1"/>
  <c r="AG37" i="1" s="1"/>
  <c r="AF35" i="1"/>
  <c r="AP81" i="1" s="1"/>
  <c r="AE35" i="1"/>
  <c r="AP80" i="1" s="1"/>
  <c r="AD35" i="1"/>
  <c r="AP79" i="1" s="1"/>
  <c r="AC38" i="1"/>
  <c r="AG38" i="1" s="1"/>
  <c r="Q78" i="1"/>
  <c r="Q80" i="1"/>
  <c r="Q77" i="1"/>
  <c r="N79" i="1"/>
  <c r="Q79" i="1" s="1"/>
  <c r="AF46" i="1"/>
  <c r="AP93" i="1" s="1"/>
  <c r="AE46" i="1"/>
  <c r="AP92" i="1" s="1"/>
  <c r="AD46" i="1"/>
  <c r="AP91" i="1" s="1"/>
  <c r="S16" i="1"/>
  <c r="AC6" i="1" s="1"/>
  <c r="AF26" i="1"/>
  <c r="AP75" i="1" s="1"/>
  <c r="AE26" i="1"/>
  <c r="AP74" i="1" s="1"/>
  <c r="AD26" i="1"/>
  <c r="AP73" i="1" s="1"/>
  <c r="AP34" i="1" l="1"/>
  <c r="AP33" i="1"/>
  <c r="AP36" i="1"/>
  <c r="AO33" i="1"/>
  <c r="AP37" i="1"/>
  <c r="AL37" i="1" s="1"/>
  <c r="AC51" i="1"/>
  <c r="AG51" i="1" s="1"/>
  <c r="AO28" i="1"/>
  <c r="AO22" i="1"/>
  <c r="AO26" i="1"/>
  <c r="AO25" i="1"/>
  <c r="AO24" i="1"/>
  <c r="AO23" i="1"/>
  <c r="AO32" i="1"/>
  <c r="AQ39" i="1"/>
  <c r="AQ40" i="1"/>
  <c r="AG29" i="1"/>
  <c r="AG39" i="1"/>
  <c r="AP35" i="1"/>
  <c r="AG43" i="1"/>
  <c r="AC46" i="1"/>
  <c r="AG44" i="1"/>
  <c r="AG50" i="1"/>
  <c r="AG49" i="1"/>
  <c r="AG53" i="1"/>
  <c r="AR46" i="1"/>
  <c r="AG56" i="1"/>
  <c r="AR45" i="1"/>
  <c r="AG55" i="1"/>
  <c r="AG54" i="1"/>
  <c r="AC57" i="1"/>
  <c r="AO30" i="1"/>
  <c r="AG33" i="1"/>
  <c r="AG31" i="1"/>
  <c r="AC35" i="1"/>
  <c r="AC41" i="1"/>
  <c r="Q81" i="1"/>
  <c r="AG62" i="1" s="1"/>
  <c r="W6" i="1"/>
  <c r="AB6" i="1"/>
  <c r="AA6" i="1"/>
  <c r="Z6" i="1"/>
  <c r="Y6" i="1"/>
  <c r="X6" i="1"/>
  <c r="AC26" i="1"/>
  <c r="AP96" i="1" l="1"/>
  <c r="AP100" i="1" s="1"/>
  <c r="AP110" i="1"/>
  <c r="AP48" i="1"/>
  <c r="AR48" i="1"/>
  <c r="AQ48" i="1"/>
  <c r="AR50" i="1"/>
  <c r="AQ50" i="1"/>
  <c r="AP50" i="1"/>
  <c r="AO50" i="1"/>
  <c r="AL36" i="1"/>
  <c r="AG57" i="1"/>
  <c r="AP102" i="1"/>
  <c r="AP106" i="1" s="1"/>
  <c r="AG46" i="1"/>
  <c r="AP90" i="1"/>
  <c r="AP94" i="1" s="1"/>
  <c r="AG26" i="1"/>
  <c r="AP72" i="1"/>
  <c r="AP76" i="1" s="1"/>
  <c r="AG35" i="1"/>
  <c r="AP78" i="1"/>
  <c r="AP82" i="1" s="1"/>
  <c r="AG41" i="1"/>
  <c r="AP84" i="1"/>
  <c r="AP88" i="1" s="1"/>
  <c r="AP108" i="1" s="1"/>
  <c r="AP113" i="1" s="1"/>
  <c r="AR52" i="1" l="1"/>
  <c r="AG59" i="1"/>
  <c r="AG65" i="1" s="1"/>
</calcChain>
</file>

<file path=xl/sharedStrings.xml><?xml version="1.0" encoding="utf-8"?>
<sst xmlns="http://schemas.openxmlformats.org/spreadsheetml/2006/main" count="200" uniqueCount="104">
  <si>
    <t>Activities</t>
  </si>
  <si>
    <t>Responsible</t>
  </si>
  <si>
    <t>Total Hours</t>
  </si>
  <si>
    <t>Pay Rate</t>
  </si>
  <si>
    <t>Overhead</t>
  </si>
  <si>
    <t>Personal Time</t>
  </si>
  <si>
    <t>Human Resource</t>
  </si>
  <si>
    <t>Materials</t>
  </si>
  <si>
    <t>Facilities</t>
  </si>
  <si>
    <t>Resources</t>
  </si>
  <si>
    <t>Total Cost Per Phase</t>
  </si>
  <si>
    <t>Equipments</t>
  </si>
  <si>
    <t>Inception</t>
  </si>
  <si>
    <t>Assemble team</t>
  </si>
  <si>
    <t>Perform Stakeholder Analysis</t>
  </si>
  <si>
    <t>Define Project Scope</t>
  </si>
  <si>
    <t>Project Charter Development and Approval</t>
  </si>
  <si>
    <t>Planning</t>
  </si>
  <si>
    <t>Kick Off Meeting</t>
  </si>
  <si>
    <t>Categorize Requirements </t>
  </si>
  <si>
    <t>WBS Creation</t>
  </si>
  <si>
    <t>Statement Of Work</t>
  </si>
  <si>
    <t>Risk and Change Register</t>
  </si>
  <si>
    <t>Prototyping</t>
  </si>
  <si>
    <t>Identify ERP Modules</t>
  </si>
  <si>
    <t>Create Simulation Environment</t>
  </si>
  <si>
    <t>Create Data Sample</t>
  </si>
  <si>
    <t>Configure ERP System Modules</t>
  </si>
  <si>
    <t>Transfer Data</t>
  </si>
  <si>
    <t>Integrate ERP system with Existing System</t>
  </si>
  <si>
    <t>Implementation</t>
  </si>
  <si>
    <t>Create Test Cases</t>
  </si>
  <si>
    <t>System Testing</t>
  </si>
  <si>
    <t>User Acceptance testing</t>
  </si>
  <si>
    <t>Transition</t>
  </si>
  <si>
    <t>User Training Material Creation</t>
  </si>
  <si>
    <t>User Training</t>
  </si>
  <si>
    <t>System Phased Deployment</t>
  </si>
  <si>
    <t>Project Handover</t>
  </si>
  <si>
    <t>working hours</t>
  </si>
  <si>
    <t>Rudr Prasad</t>
  </si>
  <si>
    <t>(Project Manager)</t>
  </si>
  <si>
    <t>Rishal Prasad</t>
  </si>
  <si>
    <t>(Business Analyst)</t>
  </si>
  <si>
    <t>Ben Ryan</t>
  </si>
  <si>
    <t>( ERP Consultant)</t>
  </si>
  <si>
    <t>Shamal Prasad</t>
  </si>
  <si>
    <t>(System Engineer)</t>
  </si>
  <si>
    <t>James Chalres</t>
  </si>
  <si>
    <t>(Data Analyst)</t>
  </si>
  <si>
    <t>Ahad Ali</t>
  </si>
  <si>
    <t>(QA Engineer)</t>
  </si>
  <si>
    <t>Adam Snow</t>
  </si>
  <si>
    <t>(Training Specialist)</t>
  </si>
  <si>
    <t>Project Manager</t>
  </si>
  <si>
    <t>Business Analyst</t>
  </si>
  <si>
    <t>ERP Consultant</t>
  </si>
  <si>
    <t>System Engineer</t>
  </si>
  <si>
    <t>Data Analyst</t>
  </si>
  <si>
    <t>QA Engineer</t>
  </si>
  <si>
    <t>Training Specialist</t>
  </si>
  <si>
    <t>Hardware Maintenance Cost</t>
  </si>
  <si>
    <t>Software and Licensing Cost</t>
  </si>
  <si>
    <t>Contingency Funds</t>
  </si>
  <si>
    <t>Final Cost Of Project</t>
  </si>
  <si>
    <t>Dynamics 365 Business Central Essentials</t>
  </si>
  <si>
    <t>Dynamics 365 Customer Service</t>
  </si>
  <si>
    <t>per user per month</t>
  </si>
  <si>
    <t>Dynamics 365 Human Resources</t>
  </si>
  <si>
    <t>Dynamics 365 Finance</t>
  </si>
  <si>
    <t>for 9 months</t>
  </si>
  <si>
    <t>First Financial Quarter</t>
  </si>
  <si>
    <t>Second Financial Quarter</t>
  </si>
  <si>
    <t>Third Financial Quarter</t>
  </si>
  <si>
    <t>Fourth Financial Quarter</t>
  </si>
  <si>
    <t>Time Frame</t>
  </si>
  <si>
    <t>15 users</t>
  </si>
  <si>
    <t>System Regression Testing</t>
  </si>
  <si>
    <t>ERP System Phased Deployment</t>
  </si>
  <si>
    <t>Simulate ERP System and fit gap analysis with SME</t>
  </si>
  <si>
    <t xml:space="preserve">Simulate ERP System and fit gap analysis with SME
</t>
  </si>
  <si>
    <t>Review and Contact Potential Vendor</t>
  </si>
  <si>
    <t>Resource Budget Creation</t>
  </si>
  <si>
    <t>Total Resource Cost</t>
  </si>
  <si>
    <t>Summary Budget of ERP System of ANZ Bank</t>
  </si>
  <si>
    <t>Task</t>
  </si>
  <si>
    <t>Cost</t>
  </si>
  <si>
    <t>Fully Loaded Labour</t>
  </si>
  <si>
    <t>Facility</t>
  </si>
  <si>
    <t>Equipment</t>
  </si>
  <si>
    <t>Material</t>
  </si>
  <si>
    <t>Phase Total</t>
  </si>
  <si>
    <t>Testing</t>
  </si>
  <si>
    <t>Total Loaded Labour Cost</t>
  </si>
  <si>
    <t>Hardware  Cost</t>
  </si>
  <si>
    <t>Software Licensing Cost</t>
  </si>
  <si>
    <t>Total Cost Of Project</t>
  </si>
  <si>
    <t>Total Cost Per Financial Quarter</t>
  </si>
  <si>
    <t>Requirements Analysis</t>
  </si>
  <si>
    <t>Create Resource Budget</t>
  </si>
  <si>
    <t>Total Cost of Project</t>
  </si>
  <si>
    <t xml:space="preserve">Hardware Cost </t>
  </si>
  <si>
    <t>Software Licencing</t>
  </si>
  <si>
    <t>Contingency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</si>
</sst>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rgb="FF695D46"/>
      <name val="Open Sans"/>
      <family val="2"/>
    </font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Open Sans"/>
      <family val="2"/>
    </font>
    <font>
      <b/>
      <sz val="11"/>
      <color rgb="FF333333"/>
      <name val="Open Sans"/>
      <family val="2"/>
    </font>
    <font>
      <sz val="12"/>
      <color rgb="FF0E1726"/>
      <name val="Segoe UI Variable Display"/>
    </font>
    <font>
      <sz val="12"/>
      <color theme="1"/>
      <name val="Segoe UI Variable Display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34343"/>
      <name val="Open Sans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8" fillId="4" borderId="0" applyNumberFormat="0" applyBorder="0" applyAlignment="0" applyProtection="0"/>
  </cellStyleXfs>
  <cellXfs count="71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4" fontId="4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2" fontId="0" fillId="0" borderId="0" xfId="0" applyNumberFormat="1"/>
    <xf numFmtId="0" fontId="3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44" fontId="0" fillId="0" borderId="1" xfId="1" applyFont="1" applyBorder="1" applyAlignment="1">
      <alignment vertical="top" wrapText="1"/>
    </xf>
    <xf numFmtId="44" fontId="0" fillId="0" borderId="5" xfId="1" applyFont="1" applyBorder="1" applyAlignment="1">
      <alignment vertical="top" wrapText="1"/>
    </xf>
    <xf numFmtId="0" fontId="0" fillId="0" borderId="1" xfId="1" applyNumberFormat="1" applyFont="1" applyBorder="1" applyAlignment="1">
      <alignment vertical="top" wrapText="1"/>
    </xf>
    <xf numFmtId="0" fontId="0" fillId="0" borderId="7" xfId="0" applyBorder="1"/>
    <xf numFmtId="44" fontId="0" fillId="0" borderId="0" xfId="0" applyNumberFormat="1"/>
    <xf numFmtId="44" fontId="0" fillId="0" borderId="2" xfId="1" applyFont="1" applyBorder="1" applyAlignment="1">
      <alignment vertical="top" wrapText="1"/>
    </xf>
    <xf numFmtId="44" fontId="0" fillId="0" borderId="7" xfId="1" applyFont="1" applyBorder="1" applyAlignment="1">
      <alignment vertical="top" wrapText="1"/>
    </xf>
    <xf numFmtId="44" fontId="0" fillId="0" borderId="7" xfId="1" applyFont="1" applyBorder="1"/>
    <xf numFmtId="0" fontId="0" fillId="0" borderId="7" xfId="0" applyBorder="1" applyAlignment="1">
      <alignment wrapText="1"/>
    </xf>
    <xf numFmtId="44" fontId="0" fillId="0" borderId="7" xfId="0" applyNumberFormat="1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0" xfId="0" applyAlignment="1">
      <alignment wrapText="1"/>
    </xf>
    <xf numFmtId="0" fontId="9" fillId="5" borderId="7" xfId="0" applyFont="1" applyFill="1" applyBorder="1" applyAlignment="1">
      <alignment wrapText="1"/>
    </xf>
    <xf numFmtId="0" fontId="9" fillId="5" borderId="7" xfId="0" applyFont="1" applyFill="1" applyBorder="1"/>
    <xf numFmtId="44" fontId="9" fillId="6" borderId="7" xfId="1" applyFont="1" applyFill="1" applyBorder="1"/>
    <xf numFmtId="44" fontId="0" fillId="0" borderId="10" xfId="1" applyFont="1" applyBorder="1" applyAlignment="1">
      <alignment vertical="top" wrapText="1"/>
    </xf>
    <xf numFmtId="44" fontId="0" fillId="0" borderId="11" xfId="1" applyFont="1" applyBorder="1" applyAlignment="1">
      <alignment vertical="top" wrapText="1"/>
    </xf>
    <xf numFmtId="0" fontId="0" fillId="5" borderId="7" xfId="0" applyFill="1" applyBorder="1"/>
    <xf numFmtId="0" fontId="0" fillId="6" borderId="7" xfId="0" applyFill="1" applyBorder="1"/>
    <xf numFmtId="44" fontId="0" fillId="6" borderId="7" xfId="0" applyNumberFormat="1" applyFill="1" applyBorder="1"/>
    <xf numFmtId="0" fontId="9" fillId="9" borderId="7" xfId="0" applyFont="1" applyFill="1" applyBorder="1"/>
    <xf numFmtId="44" fontId="0" fillId="9" borderId="7" xfId="0" applyNumberFormat="1" applyFill="1" applyBorder="1"/>
    <xf numFmtId="0" fontId="9" fillId="10" borderId="7" xfId="0" applyFont="1" applyFill="1" applyBorder="1"/>
    <xf numFmtId="44" fontId="0" fillId="10" borderId="7" xfId="0" applyNumberFormat="1" applyFill="1" applyBorder="1"/>
    <xf numFmtId="0" fontId="11" fillId="4" borderId="7" xfId="2" applyFont="1" applyBorder="1"/>
    <xf numFmtId="0" fontId="10" fillId="7" borderId="1" xfId="0" applyFont="1" applyFill="1" applyBorder="1" applyAlignment="1">
      <alignment vertical="center" wrapText="1"/>
    </xf>
    <xf numFmtId="44" fontId="0" fillId="7" borderId="7" xfId="0" applyNumberFormat="1" applyFill="1" applyBorder="1"/>
    <xf numFmtId="0" fontId="12" fillId="10" borderId="0" xfId="0" applyFont="1" applyFill="1"/>
    <xf numFmtId="44" fontId="12" fillId="10" borderId="0" xfId="0" applyNumberFormat="1" applyFont="1" applyFill="1"/>
    <xf numFmtId="0" fontId="1" fillId="0" borderId="0" xfId="0" applyFont="1" applyAlignment="1">
      <alignment vertical="center" wrapText="1"/>
    </xf>
    <xf numFmtId="1" fontId="0" fillId="0" borderId="0" xfId="0" applyNumberFormat="1"/>
    <xf numFmtId="0" fontId="0" fillId="0" borderId="0" xfId="0" applyAlignment="1">
      <alignment vertical="top" wrapText="1"/>
    </xf>
    <xf numFmtId="0" fontId="13" fillId="2" borderId="1" xfId="0" applyFont="1" applyFill="1" applyBorder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0" fontId="1" fillId="0" borderId="16" xfId="0" applyFont="1" applyBorder="1" applyAlignment="1">
      <alignment horizontal="right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1" fillId="4" borderId="7" xfId="2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3">
    <cellStyle name="Currency" xfId="1" builtinId="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A8F2-F2A7-4C66-A152-711094827D3D}">
  <dimension ref="A2:AR113"/>
  <sheetViews>
    <sheetView tabSelected="1" zoomScale="25" zoomScaleNormal="25" workbookViewId="0">
      <selection activeCell="AK45" sqref="AK45"/>
    </sheetView>
  </sheetViews>
  <sheetFormatPr defaultRowHeight="15" x14ac:dyDescent="0.25"/>
  <cols>
    <col min="5" max="5" width="12.5703125" bestFit="1" customWidth="1"/>
    <col min="6" max="6" width="11.5703125" bestFit="1" customWidth="1"/>
    <col min="13" max="13" width="19.140625" customWidth="1"/>
    <col min="14" max="14" width="18.28515625" bestFit="1" customWidth="1"/>
    <col min="15" max="15" width="12.140625" bestFit="1" customWidth="1"/>
    <col min="18" max="18" width="13.7109375" bestFit="1" customWidth="1"/>
    <col min="22" max="22" width="2.85546875" customWidth="1"/>
    <col min="23" max="23" width="20.5703125" customWidth="1"/>
    <col min="24" max="25" width="13.7109375" bestFit="1" customWidth="1"/>
    <col min="26" max="27" width="13.85546875" bestFit="1" customWidth="1"/>
    <col min="28" max="28" width="16" bestFit="1" customWidth="1"/>
    <col min="29" max="29" width="14.140625" bestFit="1" customWidth="1"/>
    <col min="30" max="30" width="12.42578125" bestFit="1" customWidth="1"/>
    <col min="31" max="31" width="12.85546875" bestFit="1" customWidth="1"/>
    <col min="32" max="32" width="15.7109375" bestFit="1" customWidth="1"/>
    <col min="33" max="33" width="21.7109375" bestFit="1" customWidth="1"/>
    <col min="35" max="35" width="14.140625" bestFit="1" customWidth="1"/>
    <col min="36" max="36" width="14.42578125" bestFit="1" customWidth="1"/>
    <col min="37" max="37" width="11.5703125" bestFit="1" customWidth="1"/>
    <col min="38" max="38" width="13.85546875" bestFit="1" customWidth="1"/>
    <col min="40" max="40" width="19.85546875" bestFit="1" customWidth="1"/>
    <col min="41" max="41" width="24.7109375" bestFit="1" customWidth="1"/>
    <col min="42" max="42" width="23.42578125" bestFit="1" customWidth="1"/>
    <col min="43" max="43" width="25" bestFit="1" customWidth="1"/>
    <col min="44" max="44" width="22.85546875" bestFit="1" customWidth="1"/>
  </cols>
  <sheetData>
    <row r="2" spans="1:29" ht="15.75" thickBot="1" x14ac:dyDescent="0.3"/>
    <row r="3" spans="1:29" ht="33" x14ac:dyDescent="0.25">
      <c r="W3" s="6" t="s">
        <v>40</v>
      </c>
      <c r="X3" s="6" t="s">
        <v>42</v>
      </c>
      <c r="Y3" s="6" t="s">
        <v>44</v>
      </c>
      <c r="Z3" s="6" t="s">
        <v>46</v>
      </c>
      <c r="AA3" s="6" t="s">
        <v>48</v>
      </c>
      <c r="AB3" s="6" t="s">
        <v>50</v>
      </c>
      <c r="AC3" s="6" t="s">
        <v>52</v>
      </c>
    </row>
    <row r="4" spans="1:29" ht="33.75" thickBot="1" x14ac:dyDescent="0.3">
      <c r="C4" s="47"/>
      <c r="D4" s="47"/>
      <c r="E4" s="47"/>
      <c r="F4" s="48"/>
      <c r="L4" s="47"/>
      <c r="M4" s="47"/>
      <c r="N4" s="47"/>
      <c r="O4" s="48"/>
      <c r="W4" s="7" t="s">
        <v>41</v>
      </c>
      <c r="X4" s="7" t="s">
        <v>43</v>
      </c>
      <c r="Y4" s="7" t="s">
        <v>45</v>
      </c>
      <c r="Z4" s="7" t="s">
        <v>47</v>
      </c>
      <c r="AA4" s="7" t="s">
        <v>49</v>
      </c>
      <c r="AB4" s="7" t="s">
        <v>51</v>
      </c>
      <c r="AC4" s="7" t="s">
        <v>53</v>
      </c>
    </row>
    <row r="5" spans="1:29" ht="16.5" x14ac:dyDescent="0.3">
      <c r="C5" s="47"/>
      <c r="D5" s="47"/>
      <c r="E5" s="47"/>
      <c r="F5" s="48"/>
      <c r="L5" s="47"/>
      <c r="M5" s="47"/>
      <c r="N5" s="47"/>
      <c r="O5" s="48"/>
      <c r="W5" s="8">
        <v>36939</v>
      </c>
      <c r="X5" s="8">
        <v>43411</v>
      </c>
      <c r="Y5" s="9">
        <v>36939</v>
      </c>
      <c r="Z5" s="8">
        <v>43411</v>
      </c>
      <c r="AA5" s="10">
        <v>43411</v>
      </c>
      <c r="AB5" s="8">
        <v>43411</v>
      </c>
      <c r="AC5" s="8">
        <v>24052</v>
      </c>
    </row>
    <row r="6" spans="1:29" ht="16.5" x14ac:dyDescent="0.25">
      <c r="C6" s="47"/>
      <c r="D6" s="47"/>
      <c r="E6" s="47"/>
      <c r="F6" s="48"/>
      <c r="L6" s="47"/>
      <c r="M6" s="47"/>
      <c r="N6" s="47"/>
      <c r="O6" s="48"/>
      <c r="W6" s="11">
        <f>W5/$S$16</f>
        <v>17.759134615384614</v>
      </c>
      <c r="X6" s="11">
        <f>X5/$S$16</f>
        <v>20.870673076923076</v>
      </c>
      <c r="Y6" s="11">
        <f t="shared" ref="Y6:AB6" si="0">Y5/$S$16</f>
        <v>17.759134615384614</v>
      </c>
      <c r="Z6" s="11">
        <f t="shared" si="0"/>
        <v>20.870673076923076</v>
      </c>
      <c r="AA6" s="11">
        <f t="shared" si="0"/>
        <v>20.870673076923076</v>
      </c>
      <c r="AB6" s="11">
        <f t="shared" si="0"/>
        <v>20.870673076923076</v>
      </c>
      <c r="AC6" s="11">
        <f>AC5/$S$16</f>
        <v>11.563461538461539</v>
      </c>
    </row>
    <row r="7" spans="1:29" ht="16.5" x14ac:dyDescent="0.25">
      <c r="C7" s="47"/>
      <c r="D7" s="47"/>
      <c r="E7" s="47"/>
      <c r="F7" s="48"/>
      <c r="L7" s="47"/>
      <c r="M7" s="47"/>
      <c r="N7" s="47"/>
      <c r="O7" s="48"/>
    </row>
    <row r="8" spans="1:29" ht="16.5" x14ac:dyDescent="0.25">
      <c r="C8" s="47"/>
      <c r="D8" s="47"/>
      <c r="E8" s="47"/>
      <c r="F8" s="48"/>
      <c r="L8" s="47"/>
      <c r="M8" s="47"/>
      <c r="N8" s="47"/>
      <c r="O8" s="48"/>
    </row>
    <row r="9" spans="1:29" ht="16.5" x14ac:dyDescent="0.25">
      <c r="C9" s="47"/>
      <c r="D9" s="47"/>
      <c r="E9" s="47"/>
      <c r="F9" s="48"/>
      <c r="L9" s="47"/>
      <c r="M9" s="47"/>
      <c r="N9" s="47"/>
      <c r="O9" s="48"/>
    </row>
    <row r="10" spans="1:29" ht="16.5" x14ac:dyDescent="0.25">
      <c r="C10" s="47"/>
      <c r="D10" s="47"/>
      <c r="E10" s="47"/>
      <c r="F10" s="48"/>
      <c r="L10" s="47"/>
      <c r="M10" s="47"/>
      <c r="N10" s="47"/>
      <c r="O10" s="48"/>
    </row>
    <row r="11" spans="1:29" ht="16.5" x14ac:dyDescent="0.25">
      <c r="C11" s="47"/>
      <c r="D11" s="47"/>
      <c r="E11" s="47"/>
      <c r="F11" s="48"/>
      <c r="L11" s="47"/>
      <c r="M11" s="47"/>
      <c r="N11" s="47"/>
      <c r="O11" s="48"/>
    </row>
    <row r="12" spans="1:29" ht="16.5" x14ac:dyDescent="0.25">
      <c r="C12" s="47"/>
      <c r="D12" s="47"/>
      <c r="E12" s="47"/>
      <c r="F12" s="48"/>
      <c r="L12" s="47"/>
      <c r="M12" s="47"/>
      <c r="N12" s="47"/>
      <c r="O12" s="48"/>
    </row>
    <row r="13" spans="1:29" ht="17.25" thickBot="1" x14ac:dyDescent="0.3">
      <c r="C13" s="47"/>
      <c r="D13" s="47"/>
      <c r="E13" s="47"/>
      <c r="F13" s="48"/>
      <c r="L13" s="47"/>
      <c r="M13" s="47"/>
      <c r="N13" s="47"/>
      <c r="O13" s="48"/>
    </row>
    <row r="14" spans="1:29" ht="30.75" thickBot="1" x14ac:dyDescent="0.35">
      <c r="A14" s="50" t="s">
        <v>13</v>
      </c>
      <c r="B14" s="50">
        <v>1</v>
      </c>
      <c r="C14" s="50">
        <v>2</v>
      </c>
      <c r="D14" s="50">
        <v>3</v>
      </c>
      <c r="E14" s="51">
        <f t="shared" ref="E14:E38" si="1">(B14+C14*4+D14)/6</f>
        <v>2</v>
      </c>
      <c r="F14" s="48"/>
      <c r="J14" s="52">
        <v>2</v>
      </c>
      <c r="L14" s="47"/>
      <c r="M14" s="47"/>
      <c r="N14" s="47"/>
      <c r="O14" s="48"/>
    </row>
    <row r="15" spans="1:29" ht="60.75" thickBot="1" x14ac:dyDescent="0.35">
      <c r="A15" s="50" t="s">
        <v>14</v>
      </c>
      <c r="B15" s="50">
        <v>7</v>
      </c>
      <c r="C15" s="50">
        <v>10</v>
      </c>
      <c r="D15" s="50">
        <v>13</v>
      </c>
      <c r="E15" s="51">
        <f t="shared" si="1"/>
        <v>10</v>
      </c>
      <c r="F15" s="48"/>
      <c r="J15" s="52">
        <v>10</v>
      </c>
      <c r="L15" s="47"/>
      <c r="M15" s="47"/>
      <c r="N15" s="47"/>
      <c r="O15" s="48"/>
    </row>
    <row r="16" spans="1:29" ht="45.75" thickBot="1" x14ac:dyDescent="0.35">
      <c r="A16" s="50" t="s">
        <v>15</v>
      </c>
      <c r="B16" s="50">
        <v>1</v>
      </c>
      <c r="C16" s="50">
        <v>2</v>
      </c>
      <c r="D16" s="50">
        <v>3</v>
      </c>
      <c r="E16" s="51">
        <f t="shared" si="1"/>
        <v>2</v>
      </c>
      <c r="F16" s="48"/>
      <c r="J16" s="52">
        <v>2</v>
      </c>
      <c r="L16" s="47"/>
      <c r="M16" s="47"/>
      <c r="N16" s="47"/>
      <c r="O16" s="48"/>
      <c r="R16" t="s">
        <v>39</v>
      </c>
      <c r="S16">
        <f>260*8</f>
        <v>2080</v>
      </c>
    </row>
    <row r="17" spans="1:44" ht="90.75" thickBot="1" x14ac:dyDescent="0.35">
      <c r="A17" s="50" t="s">
        <v>16</v>
      </c>
      <c r="B17" s="50">
        <v>8</v>
      </c>
      <c r="C17" s="50">
        <v>11</v>
      </c>
      <c r="D17" s="50">
        <v>13</v>
      </c>
      <c r="E17" s="51">
        <f t="shared" si="1"/>
        <v>10.833333333333334</v>
      </c>
      <c r="F17" s="48"/>
      <c r="J17" s="52">
        <v>11</v>
      </c>
      <c r="L17" s="49"/>
      <c r="M17" s="49"/>
      <c r="N17" s="49"/>
      <c r="O17" s="48"/>
    </row>
    <row r="18" spans="1:44" ht="30.75" thickBot="1" x14ac:dyDescent="0.35">
      <c r="A18" s="50" t="s">
        <v>18</v>
      </c>
      <c r="B18" s="50">
        <v>1</v>
      </c>
      <c r="C18" s="50">
        <v>2</v>
      </c>
      <c r="D18" s="50">
        <v>3</v>
      </c>
      <c r="E18" s="51">
        <f t="shared" si="1"/>
        <v>2</v>
      </c>
      <c r="F18" s="48"/>
      <c r="J18" s="52">
        <v>2</v>
      </c>
      <c r="L18" s="47"/>
      <c r="M18" s="47"/>
      <c r="N18" s="47"/>
      <c r="O18" s="48"/>
    </row>
    <row r="19" spans="1:44" ht="45.75" thickBot="1" x14ac:dyDescent="0.35">
      <c r="A19" s="50" t="s">
        <v>98</v>
      </c>
      <c r="B19" s="50">
        <v>2</v>
      </c>
      <c r="C19" s="50">
        <v>3</v>
      </c>
      <c r="D19" s="50">
        <v>4</v>
      </c>
      <c r="E19" s="51">
        <f t="shared" si="1"/>
        <v>3</v>
      </c>
      <c r="F19" s="48"/>
      <c r="J19" s="52">
        <v>3</v>
      </c>
      <c r="L19" s="47"/>
      <c r="M19" s="47"/>
      <c r="N19" s="47"/>
      <c r="O19" s="48"/>
      <c r="W19" s="66" t="s">
        <v>0</v>
      </c>
      <c r="X19" s="66" t="s">
        <v>1</v>
      </c>
      <c r="Y19" s="66" t="s">
        <v>2</v>
      </c>
      <c r="Z19" s="66" t="s">
        <v>3</v>
      </c>
      <c r="AA19" s="66" t="s">
        <v>4</v>
      </c>
      <c r="AB19" s="66" t="s">
        <v>5</v>
      </c>
      <c r="AC19" s="68" t="s">
        <v>9</v>
      </c>
      <c r="AD19" s="69"/>
      <c r="AE19" s="69"/>
      <c r="AF19" s="70"/>
      <c r="AG19" s="66" t="s">
        <v>10</v>
      </c>
    </row>
    <row r="20" spans="1:44" ht="33.75" thickBot="1" x14ac:dyDescent="0.35">
      <c r="A20" s="50" t="s">
        <v>20</v>
      </c>
      <c r="B20" s="50">
        <v>3</v>
      </c>
      <c r="C20" s="50">
        <v>4</v>
      </c>
      <c r="D20" s="50">
        <v>5</v>
      </c>
      <c r="E20" s="51">
        <f t="shared" si="1"/>
        <v>4</v>
      </c>
      <c r="F20" s="48"/>
      <c r="J20" s="52">
        <v>4</v>
      </c>
      <c r="L20" s="47"/>
      <c r="M20" s="47"/>
      <c r="N20" s="47"/>
      <c r="O20" s="48"/>
      <c r="S20">
        <v>8</v>
      </c>
      <c r="W20" s="67"/>
      <c r="X20" s="67"/>
      <c r="Y20" s="67"/>
      <c r="Z20" s="67"/>
      <c r="AA20" s="67"/>
      <c r="AB20" s="67"/>
      <c r="AC20" s="2" t="s">
        <v>6</v>
      </c>
      <c r="AD20" s="2" t="s">
        <v>8</v>
      </c>
      <c r="AE20" s="2" t="s">
        <v>11</v>
      </c>
      <c r="AF20" s="2" t="s">
        <v>7</v>
      </c>
      <c r="AG20" s="67"/>
      <c r="AN20" s="60" t="s">
        <v>0</v>
      </c>
      <c r="AO20" s="62" t="s">
        <v>75</v>
      </c>
      <c r="AP20" s="62"/>
      <c r="AQ20" s="62"/>
      <c r="AR20" s="62"/>
    </row>
    <row r="21" spans="1:44" ht="45.75" thickBot="1" x14ac:dyDescent="0.35">
      <c r="A21" s="50" t="s">
        <v>99</v>
      </c>
      <c r="B21" s="50">
        <v>12</v>
      </c>
      <c r="C21" s="50">
        <v>13</v>
      </c>
      <c r="D21" s="50">
        <v>19</v>
      </c>
      <c r="E21" s="51">
        <f t="shared" si="1"/>
        <v>13.833333333333334</v>
      </c>
      <c r="F21" s="48"/>
      <c r="J21" s="52">
        <v>14</v>
      </c>
      <c r="L21" s="47"/>
      <c r="M21" s="47"/>
      <c r="N21" s="47"/>
      <c r="O21" s="48"/>
      <c r="W21" s="53" t="s">
        <v>12</v>
      </c>
      <c r="X21" s="54"/>
      <c r="Y21" s="54"/>
      <c r="Z21" s="54"/>
      <c r="AA21" s="54"/>
      <c r="AB21" s="54"/>
      <c r="AC21" s="54"/>
      <c r="AD21" s="54"/>
      <c r="AE21" s="54"/>
      <c r="AF21" s="54"/>
      <c r="AG21" s="55"/>
      <c r="AN21" s="61"/>
      <c r="AO21" s="42" t="s">
        <v>71</v>
      </c>
      <c r="AP21" s="42" t="s">
        <v>72</v>
      </c>
      <c r="AQ21" s="42" t="s">
        <v>73</v>
      </c>
      <c r="AR21" s="42" t="s">
        <v>74</v>
      </c>
    </row>
    <row r="22" spans="1:44" ht="45.75" thickBot="1" x14ac:dyDescent="0.35">
      <c r="A22" s="50" t="s">
        <v>21</v>
      </c>
      <c r="B22" s="50">
        <v>4</v>
      </c>
      <c r="C22" s="50">
        <v>5</v>
      </c>
      <c r="D22" s="50">
        <v>8</v>
      </c>
      <c r="E22" s="51">
        <f t="shared" si="1"/>
        <v>5.333333333333333</v>
      </c>
      <c r="F22" s="48"/>
      <c r="J22" s="52">
        <v>5</v>
      </c>
      <c r="L22" s="47"/>
      <c r="M22" s="47"/>
      <c r="N22" s="47"/>
      <c r="O22" s="48"/>
      <c r="R22" s="2">
        <v>2</v>
      </c>
      <c r="W22" s="3" t="s">
        <v>13</v>
      </c>
      <c r="X22" s="1" t="s">
        <v>54</v>
      </c>
      <c r="Y22" s="1">
        <f>J14*8</f>
        <v>16</v>
      </c>
      <c r="Z22" s="16">
        <v>17.760000000000002</v>
      </c>
      <c r="AA22" s="18">
        <v>1.2</v>
      </c>
      <c r="AB22" s="18">
        <v>1.1499999999999999</v>
      </c>
      <c r="AC22" s="16">
        <f>Y22*Z22*AA22*AB22</f>
        <v>392.14080000000001</v>
      </c>
      <c r="AD22" s="16">
        <v>30</v>
      </c>
      <c r="AE22" s="16">
        <v>10</v>
      </c>
      <c r="AF22" s="16">
        <v>5</v>
      </c>
      <c r="AG22" s="16">
        <f>SUM(AC22:AF22)</f>
        <v>437.14080000000001</v>
      </c>
      <c r="AN22" s="12" t="s">
        <v>13</v>
      </c>
      <c r="AO22" s="25">
        <f>SUM(AC22:AF22)</f>
        <v>437.14080000000001</v>
      </c>
      <c r="AP22" s="19"/>
      <c r="AQ22" s="19"/>
      <c r="AR22" s="19"/>
    </row>
    <row r="23" spans="1:44" ht="50.25" thickBot="1" x14ac:dyDescent="0.35">
      <c r="A23" s="50" t="s">
        <v>22</v>
      </c>
      <c r="B23" s="50">
        <v>8</v>
      </c>
      <c r="C23" s="50">
        <v>9</v>
      </c>
      <c r="D23" s="50">
        <v>10</v>
      </c>
      <c r="E23" s="51">
        <f t="shared" si="1"/>
        <v>9</v>
      </c>
      <c r="F23" s="48"/>
      <c r="J23" s="52">
        <v>9</v>
      </c>
      <c r="L23" s="47"/>
      <c r="M23" s="47"/>
      <c r="N23" s="47"/>
      <c r="O23" s="48"/>
      <c r="R23" s="2">
        <v>12</v>
      </c>
      <c r="W23" s="3" t="s">
        <v>14</v>
      </c>
      <c r="X23" s="1" t="s">
        <v>54</v>
      </c>
      <c r="Y23" s="1">
        <f t="shared" ref="Y23:Y25" si="2">J15*8</f>
        <v>80</v>
      </c>
      <c r="Z23" s="16">
        <v>17.760000000000002</v>
      </c>
      <c r="AA23" s="18">
        <v>1.2</v>
      </c>
      <c r="AB23" s="18">
        <v>1.1499999999999999</v>
      </c>
      <c r="AC23" s="16">
        <f t="shared" ref="AC23:AC25" si="3">Y23*Z23*AA23*AB23</f>
        <v>1960.7040000000002</v>
      </c>
      <c r="AD23" s="16">
        <v>30</v>
      </c>
      <c r="AE23" s="16">
        <v>10</v>
      </c>
      <c r="AF23" s="16">
        <v>15</v>
      </c>
      <c r="AG23" s="16">
        <f t="shared" ref="AG23:AG25" si="4">SUM(AC23:AF23)</f>
        <v>2015.7040000000002</v>
      </c>
      <c r="AN23" s="12" t="s">
        <v>14</v>
      </c>
      <c r="AO23" s="25">
        <f>SUM(AC23:AF23)</f>
        <v>2015.7040000000002</v>
      </c>
      <c r="AP23" s="19"/>
      <c r="AQ23" s="19"/>
      <c r="AR23" s="19"/>
    </row>
    <row r="24" spans="1:44" ht="75.75" thickBot="1" x14ac:dyDescent="0.35">
      <c r="A24" s="50" t="s">
        <v>81</v>
      </c>
      <c r="B24" s="50">
        <v>7</v>
      </c>
      <c r="C24" s="50">
        <v>9</v>
      </c>
      <c r="D24" s="50">
        <v>11</v>
      </c>
      <c r="E24" s="51">
        <f t="shared" si="1"/>
        <v>9</v>
      </c>
      <c r="F24" s="48"/>
      <c r="J24" s="52">
        <v>9</v>
      </c>
      <c r="L24" s="47"/>
      <c r="M24" s="47"/>
      <c r="N24" s="47"/>
      <c r="O24" s="48"/>
      <c r="R24" s="2">
        <v>2</v>
      </c>
      <c r="W24" s="3" t="s">
        <v>15</v>
      </c>
      <c r="X24" s="1" t="s">
        <v>54</v>
      </c>
      <c r="Y24" s="1">
        <f t="shared" si="2"/>
        <v>16</v>
      </c>
      <c r="Z24" s="16">
        <v>17.760000000000002</v>
      </c>
      <c r="AA24" s="18">
        <v>1.2</v>
      </c>
      <c r="AB24" s="18">
        <v>1.1499999999999999</v>
      </c>
      <c r="AC24" s="16">
        <f t="shared" si="3"/>
        <v>392.14080000000001</v>
      </c>
      <c r="AD24" s="16">
        <v>10</v>
      </c>
      <c r="AE24" s="16">
        <v>10</v>
      </c>
      <c r="AF24" s="16">
        <v>5</v>
      </c>
      <c r="AG24" s="16">
        <f t="shared" si="4"/>
        <v>417.14080000000001</v>
      </c>
      <c r="AN24" s="12" t="s">
        <v>15</v>
      </c>
      <c r="AO24" s="25">
        <f t="shared" ref="AO24:AO25" si="5">SUM(AC24:AF24)</f>
        <v>417.14080000000001</v>
      </c>
      <c r="AP24" s="19"/>
      <c r="AQ24" s="19"/>
      <c r="AR24" s="19"/>
    </row>
    <row r="25" spans="1:44" ht="50.25" thickBot="1" x14ac:dyDescent="0.35">
      <c r="A25" s="50" t="s">
        <v>24</v>
      </c>
      <c r="B25" s="50">
        <v>5</v>
      </c>
      <c r="C25" s="50">
        <v>7</v>
      </c>
      <c r="D25" s="50">
        <v>8</v>
      </c>
      <c r="E25" s="51">
        <f t="shared" si="1"/>
        <v>6.833333333333333</v>
      </c>
      <c r="F25" s="48"/>
      <c r="J25" s="52">
        <v>7</v>
      </c>
      <c r="L25" s="47"/>
      <c r="M25" s="47"/>
      <c r="N25" s="47"/>
      <c r="O25" s="48"/>
      <c r="R25" s="2">
        <v>14</v>
      </c>
      <c r="W25" s="3" t="s">
        <v>16</v>
      </c>
      <c r="X25" s="1" t="s">
        <v>54</v>
      </c>
      <c r="Y25" s="1">
        <f t="shared" si="2"/>
        <v>88</v>
      </c>
      <c r="Z25" s="16">
        <v>17.760000000000002</v>
      </c>
      <c r="AA25" s="18">
        <v>1.2</v>
      </c>
      <c r="AB25" s="18">
        <v>1.1499999999999999</v>
      </c>
      <c r="AC25" s="21">
        <f t="shared" si="3"/>
        <v>2156.7743999999998</v>
      </c>
      <c r="AD25" s="21">
        <v>12</v>
      </c>
      <c r="AE25" s="21">
        <v>10</v>
      </c>
      <c r="AF25" s="21">
        <v>5</v>
      </c>
      <c r="AG25" s="16">
        <f t="shared" si="4"/>
        <v>2183.7743999999998</v>
      </c>
      <c r="AN25" s="12" t="s">
        <v>16</v>
      </c>
      <c r="AO25" s="25">
        <f t="shared" si="5"/>
        <v>2183.7743999999998</v>
      </c>
      <c r="AP25" s="19"/>
      <c r="AQ25" s="19"/>
      <c r="AR25" s="19"/>
    </row>
    <row r="26" spans="1:44" ht="33.75" customHeight="1" thickBot="1" x14ac:dyDescent="0.35">
      <c r="A26" s="50" t="s">
        <v>25</v>
      </c>
      <c r="B26" s="50">
        <v>10</v>
      </c>
      <c r="C26" s="50">
        <v>12</v>
      </c>
      <c r="D26" s="50">
        <v>15</v>
      </c>
      <c r="E26" s="51">
        <f t="shared" si="1"/>
        <v>12.166666666666666</v>
      </c>
      <c r="F26" s="48"/>
      <c r="J26" s="52">
        <v>12</v>
      </c>
      <c r="L26" s="47"/>
      <c r="M26" s="47"/>
      <c r="N26" s="47"/>
      <c r="O26" s="48"/>
      <c r="R26" s="2">
        <v>2</v>
      </c>
      <c r="W26" s="4"/>
      <c r="X26" s="5"/>
      <c r="Y26" s="5"/>
      <c r="Z26" s="17"/>
      <c r="AA26" s="17"/>
      <c r="AB26" s="17"/>
      <c r="AC26" s="22">
        <f>SUM(AC22:AC25)</f>
        <v>4901.76</v>
      </c>
      <c r="AD26" s="22">
        <f>SUM(AD22:AD25)</f>
        <v>82</v>
      </c>
      <c r="AE26" s="22">
        <f>SUM(AE22:AE25)</f>
        <v>40</v>
      </c>
      <c r="AF26" s="22">
        <f>SUM(AF22:AF25)</f>
        <v>30</v>
      </c>
      <c r="AG26" s="22">
        <f>SUM(AC26:AF26)</f>
        <v>5053.76</v>
      </c>
      <c r="AN26" s="12" t="s">
        <v>18</v>
      </c>
      <c r="AO26" s="25">
        <f>SUM(AC28:AF28)</f>
        <v>447.14080000000001</v>
      </c>
      <c r="AP26" s="19"/>
      <c r="AQ26" s="19"/>
      <c r="AR26" s="19"/>
    </row>
    <row r="27" spans="1:44" ht="45.75" thickBot="1" x14ac:dyDescent="0.35">
      <c r="A27" s="50" t="s">
        <v>26</v>
      </c>
      <c r="B27" s="50">
        <v>7</v>
      </c>
      <c r="C27" s="50">
        <v>8</v>
      </c>
      <c r="D27" s="50">
        <v>10</v>
      </c>
      <c r="E27" s="51">
        <f t="shared" si="1"/>
        <v>8.1666666666666661</v>
      </c>
      <c r="F27" s="48"/>
      <c r="J27" s="52">
        <v>8</v>
      </c>
      <c r="L27" s="47"/>
      <c r="M27" s="47"/>
      <c r="N27" s="47"/>
      <c r="O27" s="48"/>
      <c r="R27" s="2">
        <v>3</v>
      </c>
      <c r="W27" s="53" t="s">
        <v>17</v>
      </c>
      <c r="X27" s="54"/>
      <c r="Y27" s="54"/>
      <c r="Z27" s="54"/>
      <c r="AA27" s="54"/>
      <c r="AB27" s="54"/>
      <c r="AC27" s="56"/>
      <c r="AD27" s="56"/>
      <c r="AE27" s="56"/>
      <c r="AF27" s="56"/>
      <c r="AG27" s="57"/>
      <c r="AN27" s="12" t="s">
        <v>98</v>
      </c>
      <c r="AO27" s="25">
        <f t="shared" ref="AO27:AO30" si="6">SUM(AC29:AF29)</f>
        <v>719.21439999999984</v>
      </c>
      <c r="AP27" s="19"/>
      <c r="AQ27" s="19"/>
      <c r="AR27" s="19"/>
    </row>
    <row r="28" spans="1:44" ht="105.75" thickBot="1" x14ac:dyDescent="0.35">
      <c r="A28" s="50" t="s">
        <v>79</v>
      </c>
      <c r="B28" s="50">
        <v>30</v>
      </c>
      <c r="C28" s="50">
        <v>40</v>
      </c>
      <c r="D28" s="50">
        <v>52</v>
      </c>
      <c r="E28" s="51">
        <f t="shared" si="1"/>
        <v>40.333333333333336</v>
      </c>
      <c r="F28" s="48"/>
      <c r="J28" s="52">
        <v>40</v>
      </c>
      <c r="L28" s="47"/>
      <c r="M28" s="47"/>
      <c r="N28" s="47"/>
      <c r="O28" s="48"/>
      <c r="R28" s="2"/>
      <c r="W28" s="3" t="s">
        <v>18</v>
      </c>
      <c r="X28" s="1" t="s">
        <v>54</v>
      </c>
      <c r="Y28" s="1">
        <f>J18*8</f>
        <v>16</v>
      </c>
      <c r="Z28" s="16">
        <v>17.760000000000002</v>
      </c>
      <c r="AA28" s="18">
        <v>1.2</v>
      </c>
      <c r="AB28" s="18">
        <v>1.1499999999999999</v>
      </c>
      <c r="AC28" s="16">
        <f>Y28*Z28*AA28*AB28</f>
        <v>392.14080000000001</v>
      </c>
      <c r="AD28" s="16">
        <v>30</v>
      </c>
      <c r="AE28" s="16">
        <v>10</v>
      </c>
      <c r="AF28" s="16">
        <v>15</v>
      </c>
      <c r="AG28" s="16">
        <f>SUM(AC28:AF28)</f>
        <v>447.14080000000001</v>
      </c>
      <c r="AN28" s="12" t="s">
        <v>20</v>
      </c>
      <c r="AO28" s="25">
        <f t="shared" si="6"/>
        <v>948.61919999999998</v>
      </c>
      <c r="AP28" s="19"/>
      <c r="AQ28" s="19"/>
      <c r="AR28" s="19"/>
    </row>
    <row r="29" spans="1:44" ht="60.75" thickBot="1" x14ac:dyDescent="0.35">
      <c r="A29" s="50" t="s">
        <v>27</v>
      </c>
      <c r="B29" s="50">
        <v>20</v>
      </c>
      <c r="C29" s="50">
        <v>24</v>
      </c>
      <c r="D29" s="50">
        <v>31</v>
      </c>
      <c r="E29" s="51">
        <f t="shared" si="1"/>
        <v>24.5</v>
      </c>
      <c r="F29" s="48"/>
      <c r="J29" s="52">
        <v>25</v>
      </c>
      <c r="L29" s="47"/>
      <c r="M29" s="47"/>
      <c r="N29" s="47"/>
      <c r="O29" s="48"/>
      <c r="R29" s="2">
        <v>4</v>
      </c>
      <c r="W29" s="3" t="s">
        <v>19</v>
      </c>
      <c r="X29" s="1" t="s">
        <v>55</v>
      </c>
      <c r="Y29" s="1">
        <f t="shared" ref="Y29:Y34" si="7">J19*8</f>
        <v>24</v>
      </c>
      <c r="Z29" s="16">
        <v>20.87</v>
      </c>
      <c r="AA29" s="18">
        <v>1.2</v>
      </c>
      <c r="AB29" s="18">
        <v>1.1499999999999999</v>
      </c>
      <c r="AC29" s="16">
        <f t="shared" ref="AC29:AC33" si="8">Y29*Z29*AA29*AB29</f>
        <v>691.21439999999984</v>
      </c>
      <c r="AD29" s="16">
        <v>13</v>
      </c>
      <c r="AE29" s="16">
        <v>10</v>
      </c>
      <c r="AF29" s="16">
        <v>5</v>
      </c>
      <c r="AG29" s="16">
        <f t="shared" ref="AG29:AG33" si="9">SUM(AC29:AF29)</f>
        <v>719.21439999999984</v>
      </c>
      <c r="AN29" s="12" t="s">
        <v>99</v>
      </c>
      <c r="AO29" s="25">
        <f t="shared" si="6"/>
        <v>3259.6671999999994</v>
      </c>
      <c r="AP29" s="19"/>
      <c r="AQ29" s="19"/>
      <c r="AR29" s="19"/>
    </row>
    <row r="30" spans="1:44" ht="50.25" customHeight="1" thickBot="1" x14ac:dyDescent="0.35">
      <c r="A30" s="50" t="s">
        <v>28</v>
      </c>
      <c r="B30" s="50">
        <v>14</v>
      </c>
      <c r="C30" s="50">
        <v>20</v>
      </c>
      <c r="D30" s="50">
        <v>24</v>
      </c>
      <c r="E30" s="51">
        <f t="shared" si="1"/>
        <v>19.666666666666668</v>
      </c>
      <c r="F30" s="48"/>
      <c r="J30" s="52">
        <v>20</v>
      </c>
      <c r="L30" s="47"/>
      <c r="M30" s="47"/>
      <c r="N30" s="47"/>
      <c r="O30" s="48"/>
      <c r="R30" s="2">
        <v>7</v>
      </c>
      <c r="W30" s="3" t="s">
        <v>20</v>
      </c>
      <c r="X30" s="1" t="s">
        <v>55</v>
      </c>
      <c r="Y30" s="1">
        <f t="shared" si="7"/>
        <v>32</v>
      </c>
      <c r="Z30" s="16">
        <v>20.87</v>
      </c>
      <c r="AA30" s="18">
        <v>1.2</v>
      </c>
      <c r="AB30" s="18">
        <v>1.1499999999999999</v>
      </c>
      <c r="AC30" s="16">
        <f t="shared" si="8"/>
        <v>921.61919999999998</v>
      </c>
      <c r="AD30" s="16">
        <v>12</v>
      </c>
      <c r="AE30" s="16">
        <v>10</v>
      </c>
      <c r="AF30" s="16">
        <v>5</v>
      </c>
      <c r="AG30" s="16">
        <f t="shared" si="9"/>
        <v>948.61919999999998</v>
      </c>
      <c r="AN30" s="12" t="s">
        <v>21</v>
      </c>
      <c r="AO30" s="25">
        <f t="shared" si="6"/>
        <v>1010.3520000000001</v>
      </c>
      <c r="AP30" s="19"/>
      <c r="AQ30" s="19"/>
      <c r="AR30" s="19"/>
    </row>
    <row r="31" spans="1:44" ht="90.75" thickBot="1" x14ac:dyDescent="0.35">
      <c r="A31" s="50" t="s">
        <v>29</v>
      </c>
      <c r="B31" s="50">
        <v>15</v>
      </c>
      <c r="C31" s="50">
        <v>21</v>
      </c>
      <c r="D31" s="50">
        <v>23</v>
      </c>
      <c r="E31" s="51">
        <f t="shared" si="1"/>
        <v>20.333333333333332</v>
      </c>
      <c r="F31" s="48"/>
      <c r="J31" s="52">
        <v>20</v>
      </c>
      <c r="L31" s="47"/>
      <c r="M31" s="47"/>
      <c r="N31" s="47"/>
      <c r="O31" s="48"/>
      <c r="R31" s="2">
        <v>7</v>
      </c>
      <c r="W31" s="3" t="s">
        <v>82</v>
      </c>
      <c r="X31" s="1" t="s">
        <v>55</v>
      </c>
      <c r="Y31" s="1">
        <f t="shared" si="7"/>
        <v>112</v>
      </c>
      <c r="Z31" s="16">
        <v>20.87</v>
      </c>
      <c r="AA31" s="18">
        <v>1.2</v>
      </c>
      <c r="AB31" s="18">
        <v>1.1499999999999999</v>
      </c>
      <c r="AC31" s="16">
        <f t="shared" si="8"/>
        <v>3225.6671999999994</v>
      </c>
      <c r="AD31" s="16">
        <v>12</v>
      </c>
      <c r="AE31" s="16">
        <v>8</v>
      </c>
      <c r="AF31" s="16">
        <v>14</v>
      </c>
      <c r="AG31" s="16">
        <f t="shared" si="9"/>
        <v>3259.6671999999994</v>
      </c>
      <c r="AN31" s="12" t="s">
        <v>22</v>
      </c>
      <c r="AO31" s="25">
        <f>SUM(AC33:AF33)</f>
        <v>2105.6432</v>
      </c>
      <c r="AP31" s="19"/>
      <c r="AQ31" s="19"/>
      <c r="AR31" s="19"/>
    </row>
    <row r="32" spans="1:44" ht="50.25" thickBot="1" x14ac:dyDescent="0.35">
      <c r="A32" s="50" t="s">
        <v>31</v>
      </c>
      <c r="B32" s="50">
        <v>12</v>
      </c>
      <c r="C32" s="50">
        <v>15</v>
      </c>
      <c r="D32" s="50">
        <v>21</v>
      </c>
      <c r="E32" s="51">
        <f t="shared" si="1"/>
        <v>15.5</v>
      </c>
      <c r="F32" s="48"/>
      <c r="J32" s="52">
        <v>16</v>
      </c>
      <c r="L32" s="47"/>
      <c r="M32" s="47"/>
      <c r="N32" s="47"/>
      <c r="O32" s="48"/>
      <c r="R32" s="2">
        <v>5</v>
      </c>
      <c r="W32" s="3" t="s">
        <v>21</v>
      </c>
      <c r="X32" s="1" t="s">
        <v>54</v>
      </c>
      <c r="Y32" s="1">
        <f t="shared" si="7"/>
        <v>40</v>
      </c>
      <c r="Z32" s="16">
        <v>17.760000000000002</v>
      </c>
      <c r="AA32" s="18">
        <v>1.2</v>
      </c>
      <c r="AB32" s="18">
        <v>1.1499999999999999</v>
      </c>
      <c r="AC32" s="16">
        <f t="shared" si="8"/>
        <v>980.35200000000009</v>
      </c>
      <c r="AD32" s="16">
        <v>10</v>
      </c>
      <c r="AE32" s="16">
        <v>10</v>
      </c>
      <c r="AF32" s="16">
        <v>10</v>
      </c>
      <c r="AG32" s="16">
        <f t="shared" si="9"/>
        <v>1010.3520000000001</v>
      </c>
      <c r="AN32" s="12" t="s">
        <v>81</v>
      </c>
      <c r="AO32" s="25">
        <f>SUM(AC34:AF34)</f>
        <v>1829.6335999999999</v>
      </c>
      <c r="AP32" s="19"/>
      <c r="AQ32" s="19"/>
      <c r="AR32" s="19"/>
    </row>
    <row r="33" spans="1:44" ht="50.25" customHeight="1" thickBot="1" x14ac:dyDescent="0.35">
      <c r="A33" s="50" t="s">
        <v>32</v>
      </c>
      <c r="B33" s="50">
        <v>20</v>
      </c>
      <c r="C33" s="50">
        <v>23</v>
      </c>
      <c r="D33" s="50">
        <v>27</v>
      </c>
      <c r="E33" s="51">
        <f t="shared" si="1"/>
        <v>23.166666666666668</v>
      </c>
      <c r="F33" s="48"/>
      <c r="J33" s="52">
        <v>23</v>
      </c>
      <c r="L33" s="47"/>
      <c r="M33" s="47"/>
      <c r="N33" s="47"/>
      <c r="O33" s="48"/>
      <c r="R33" s="2">
        <v>7</v>
      </c>
      <c r="W33" s="3" t="s">
        <v>22</v>
      </c>
      <c r="X33" s="1" t="s">
        <v>55</v>
      </c>
      <c r="Y33" s="1">
        <f t="shared" si="7"/>
        <v>72</v>
      </c>
      <c r="Z33" s="16">
        <v>20.87</v>
      </c>
      <c r="AA33" s="18">
        <v>1.2</v>
      </c>
      <c r="AB33" s="18">
        <v>1.1499999999999999</v>
      </c>
      <c r="AC33" s="16">
        <f t="shared" si="8"/>
        <v>2073.6432</v>
      </c>
      <c r="AD33" s="16">
        <v>10</v>
      </c>
      <c r="AE33" s="16">
        <v>8</v>
      </c>
      <c r="AF33" s="16">
        <v>14</v>
      </c>
      <c r="AG33" s="16">
        <f t="shared" si="9"/>
        <v>2105.6432</v>
      </c>
      <c r="AL33" s="20"/>
      <c r="AN33" s="12" t="s">
        <v>24</v>
      </c>
      <c r="AO33" s="25">
        <f>SUM(AC37:AF37)*(5/7)</f>
        <v>1259.166857142857</v>
      </c>
      <c r="AP33" s="20">
        <f>SUM(AC37:AF37)*(2/7)</f>
        <v>503.66674285714276</v>
      </c>
      <c r="AQ33" s="19"/>
      <c r="AR33" s="19"/>
    </row>
    <row r="34" spans="1:44" ht="50.25" thickBot="1" x14ac:dyDescent="0.35">
      <c r="A34" s="50" t="s">
        <v>33</v>
      </c>
      <c r="B34" s="50">
        <v>20</v>
      </c>
      <c r="C34" s="50">
        <v>25</v>
      </c>
      <c r="D34" s="50">
        <v>29</v>
      </c>
      <c r="E34" s="51">
        <f t="shared" si="1"/>
        <v>24.833333333333332</v>
      </c>
      <c r="J34" s="52">
        <v>25</v>
      </c>
      <c r="O34" s="48"/>
      <c r="R34" s="2">
        <v>6</v>
      </c>
      <c r="W34" s="3" t="s">
        <v>81</v>
      </c>
      <c r="X34" s="1" t="s">
        <v>56</v>
      </c>
      <c r="Y34" s="1">
        <f t="shared" si="7"/>
        <v>72</v>
      </c>
      <c r="Z34" s="16">
        <v>17.760000000000002</v>
      </c>
      <c r="AA34" s="18">
        <v>1.2</v>
      </c>
      <c r="AB34" s="18">
        <v>1.1499999999999999</v>
      </c>
      <c r="AC34" s="21">
        <f>Y34*Z34*AA34*AB34</f>
        <v>1764.6335999999999</v>
      </c>
      <c r="AD34" s="21">
        <v>20</v>
      </c>
      <c r="AE34" s="21">
        <v>20</v>
      </c>
      <c r="AF34" s="21">
        <v>25</v>
      </c>
      <c r="AG34" s="16">
        <f>SUM(AC34:AF34)</f>
        <v>1829.6335999999999</v>
      </c>
      <c r="AN34" s="12" t="s">
        <v>25</v>
      </c>
      <c r="AO34" s="19"/>
      <c r="AP34" s="25">
        <f t="shared" ref="AP34:AP35" si="10">SUM(AC38:AF38)</f>
        <v>3914.8575999999994</v>
      </c>
      <c r="AQ34" s="19"/>
      <c r="AR34" s="19"/>
    </row>
    <row r="35" spans="1:44" ht="50.25" customHeight="1" thickBot="1" x14ac:dyDescent="0.35">
      <c r="A35" s="50" t="s">
        <v>35</v>
      </c>
      <c r="B35" s="50">
        <v>10</v>
      </c>
      <c r="C35" s="50">
        <v>16</v>
      </c>
      <c r="D35" s="50">
        <v>19</v>
      </c>
      <c r="E35" s="51">
        <f t="shared" si="1"/>
        <v>15.5</v>
      </c>
      <c r="J35" s="52">
        <v>16</v>
      </c>
      <c r="R35" s="2">
        <v>5</v>
      </c>
      <c r="W35" s="4"/>
      <c r="X35" s="5"/>
      <c r="Y35" s="5"/>
      <c r="Z35" s="17"/>
      <c r="AA35" s="17"/>
      <c r="AB35" s="17"/>
      <c r="AC35" s="22">
        <f>SUM(AC28:AC34)</f>
        <v>10049.270399999998</v>
      </c>
      <c r="AD35" s="22">
        <f>SUM(AD28:AD34)</f>
        <v>107</v>
      </c>
      <c r="AE35" s="22">
        <f>SUM(AE28:AE34)</f>
        <v>76</v>
      </c>
      <c r="AF35" s="22">
        <f>SUM(AF28:AF34)</f>
        <v>88</v>
      </c>
      <c r="AG35" s="22">
        <f>SUM(AC35:AF35)</f>
        <v>10320.270399999998</v>
      </c>
      <c r="AN35" s="12" t="s">
        <v>26</v>
      </c>
      <c r="AO35" s="19"/>
      <c r="AP35" s="25">
        <f t="shared" si="10"/>
        <v>2893.2384000000002</v>
      </c>
      <c r="AQ35" s="19"/>
      <c r="AR35" s="19"/>
    </row>
    <row r="36" spans="1:44" ht="50.25" customHeight="1" thickBot="1" x14ac:dyDescent="0.35">
      <c r="A36" s="50" t="s">
        <v>36</v>
      </c>
      <c r="B36" s="50">
        <v>10</v>
      </c>
      <c r="C36" s="50">
        <v>14</v>
      </c>
      <c r="D36" s="50">
        <v>18</v>
      </c>
      <c r="E36" s="51">
        <f t="shared" si="1"/>
        <v>14</v>
      </c>
      <c r="J36" s="52">
        <v>14</v>
      </c>
      <c r="R36" s="2">
        <v>7</v>
      </c>
      <c r="W36" s="53" t="s">
        <v>23</v>
      </c>
      <c r="X36" s="54"/>
      <c r="Y36" s="54"/>
      <c r="Z36" s="54"/>
      <c r="AA36" s="54"/>
      <c r="AB36" s="54"/>
      <c r="AC36" s="56"/>
      <c r="AD36" s="56"/>
      <c r="AE36" s="56"/>
      <c r="AF36" s="56"/>
      <c r="AG36" s="57"/>
      <c r="AK36" s="20"/>
      <c r="AL36" s="20">
        <f>AP36+AQ36</f>
        <v>9586.1919999999991</v>
      </c>
      <c r="AN36" s="12" t="s">
        <v>79</v>
      </c>
      <c r="AO36" s="19"/>
      <c r="AP36" s="25">
        <f>SUM(AC40:AF40)</f>
        <v>9586.1919999999991</v>
      </c>
      <c r="AQ36" s="25"/>
      <c r="AR36" s="19"/>
    </row>
    <row r="37" spans="1:44" ht="75.75" thickBot="1" x14ac:dyDescent="0.35">
      <c r="A37" s="50" t="s">
        <v>78</v>
      </c>
      <c r="B37" s="50">
        <v>24</v>
      </c>
      <c r="C37" s="50">
        <v>30</v>
      </c>
      <c r="D37" s="50">
        <v>36</v>
      </c>
      <c r="E37" s="51">
        <f t="shared" si="1"/>
        <v>30</v>
      </c>
      <c r="J37" s="52">
        <v>30</v>
      </c>
      <c r="R37" s="2">
        <v>7</v>
      </c>
      <c r="W37" s="3" t="s">
        <v>24</v>
      </c>
      <c r="X37" s="1" t="s">
        <v>57</v>
      </c>
      <c r="Y37" s="1">
        <f>J25*8</f>
        <v>56</v>
      </c>
      <c r="Z37" s="16">
        <v>20.87</v>
      </c>
      <c r="AA37" s="18">
        <v>1.2</v>
      </c>
      <c r="AB37" s="18">
        <v>1.1499999999999999</v>
      </c>
      <c r="AC37" s="16">
        <f>Y37*Z37*AA37*AB37</f>
        <v>1612.8335999999997</v>
      </c>
      <c r="AD37" s="16">
        <v>30</v>
      </c>
      <c r="AE37" s="16">
        <v>50</v>
      </c>
      <c r="AF37" s="16">
        <v>70</v>
      </c>
      <c r="AG37" s="16">
        <f>SUM(AC37:AF37)</f>
        <v>1762.8335999999997</v>
      </c>
      <c r="AL37" s="20">
        <f>AP37+AQ37</f>
        <v>6460.1200000000008</v>
      </c>
      <c r="AN37" s="12" t="s">
        <v>27</v>
      </c>
      <c r="AO37" s="19"/>
      <c r="AP37" s="25">
        <f>SUM(AC43:AF43)*(11/25)</f>
        <v>2842.4528</v>
      </c>
      <c r="AQ37" s="25">
        <f>SUM(AC43:AF43)*(14/25)</f>
        <v>3617.6672000000003</v>
      </c>
      <c r="AR37" s="25"/>
    </row>
    <row r="38" spans="1:44" ht="45.75" thickBot="1" x14ac:dyDescent="0.35">
      <c r="A38" s="50" t="s">
        <v>38</v>
      </c>
      <c r="B38" s="50">
        <v>2</v>
      </c>
      <c r="C38" s="50">
        <v>3</v>
      </c>
      <c r="D38" s="50">
        <v>5</v>
      </c>
      <c r="E38" s="51">
        <f t="shared" si="1"/>
        <v>3.1666666666666665</v>
      </c>
      <c r="J38" s="52">
        <v>3</v>
      </c>
      <c r="R38" s="2">
        <v>3</v>
      </c>
      <c r="W38" s="3" t="s">
        <v>25</v>
      </c>
      <c r="X38" s="1" t="s">
        <v>57</v>
      </c>
      <c r="Y38" s="1">
        <f t="shared" ref="Y38:Y40" si="11">J26*8</f>
        <v>96</v>
      </c>
      <c r="Z38" s="16">
        <v>20.87</v>
      </c>
      <c r="AA38" s="18">
        <v>1.2</v>
      </c>
      <c r="AB38" s="18">
        <v>1.1499999999999999</v>
      </c>
      <c r="AC38" s="16">
        <f>Y38*Z38*AA38*AB38</f>
        <v>2764.8575999999994</v>
      </c>
      <c r="AD38" s="16">
        <v>50</v>
      </c>
      <c r="AE38" s="16">
        <v>750</v>
      </c>
      <c r="AF38" s="16">
        <v>350</v>
      </c>
      <c r="AG38" s="16">
        <f t="shared" ref="AG38:AG39" si="12">SUM(AC38:AF38)</f>
        <v>3914.8575999999994</v>
      </c>
      <c r="AN38" s="12" t="s">
        <v>28</v>
      </c>
      <c r="AO38" s="19"/>
      <c r="AP38" s="19"/>
      <c r="AQ38" s="25">
        <f>SUM(AC44:AF44)</f>
        <v>5158.0959999999995</v>
      </c>
      <c r="AR38" s="19"/>
    </row>
    <row r="39" spans="1:44" ht="50.25" customHeight="1" thickBot="1" x14ac:dyDescent="0.3">
      <c r="R39" s="2">
        <v>7</v>
      </c>
      <c r="W39" s="3" t="s">
        <v>26</v>
      </c>
      <c r="X39" s="1" t="s">
        <v>58</v>
      </c>
      <c r="Y39" s="1">
        <f t="shared" si="11"/>
        <v>64</v>
      </c>
      <c r="Z39" s="16">
        <v>20.87</v>
      </c>
      <c r="AA39" s="18">
        <v>1.2</v>
      </c>
      <c r="AB39" s="18">
        <v>1.1499999999999999</v>
      </c>
      <c r="AC39" s="16">
        <f>Y39*Z39*AA39*AB39</f>
        <v>1843.2384</v>
      </c>
      <c r="AD39" s="16">
        <v>50</v>
      </c>
      <c r="AE39" s="16">
        <v>650</v>
      </c>
      <c r="AF39" s="16">
        <v>350</v>
      </c>
      <c r="AG39" s="16">
        <f t="shared" si="12"/>
        <v>2893.2384000000002</v>
      </c>
      <c r="AN39" s="12" t="s">
        <v>29</v>
      </c>
      <c r="AO39" s="19"/>
      <c r="AP39" s="19"/>
      <c r="AQ39" s="25">
        <f>SUM(AC45:AF45)</f>
        <v>5283.0959999999995</v>
      </c>
      <c r="AR39" s="19"/>
    </row>
    <row r="40" spans="1:44" ht="83.25" thickBot="1" x14ac:dyDescent="0.3">
      <c r="E40" s="12">
        <v>50</v>
      </c>
      <c r="R40" s="2"/>
      <c r="W40" s="3" t="s">
        <v>80</v>
      </c>
      <c r="X40" s="1" t="s">
        <v>57</v>
      </c>
      <c r="Y40" s="1">
        <f t="shared" si="11"/>
        <v>320</v>
      </c>
      <c r="Z40" s="16">
        <v>20.87</v>
      </c>
      <c r="AA40" s="18">
        <v>1.2</v>
      </c>
      <c r="AB40" s="18">
        <v>1.1499999999999999</v>
      </c>
      <c r="AC40" s="21">
        <f>Y40*Z40*AA40*AB40</f>
        <v>9216.1919999999991</v>
      </c>
      <c r="AD40" s="21">
        <v>100</v>
      </c>
      <c r="AE40" s="21">
        <v>150</v>
      </c>
      <c r="AF40" s="21">
        <v>120</v>
      </c>
      <c r="AG40" s="16">
        <f>SUM(AC40:AF40)</f>
        <v>9586.1919999999991</v>
      </c>
      <c r="AN40" s="12" t="s">
        <v>31</v>
      </c>
      <c r="AO40" s="19"/>
      <c r="AP40" s="19"/>
      <c r="AQ40" s="25">
        <f>SUM(AC48:AF48)</f>
        <v>4036.4767999999999</v>
      </c>
      <c r="AR40" s="19"/>
    </row>
    <row r="41" spans="1:44" ht="17.25" thickBot="1" x14ac:dyDescent="0.3">
      <c r="E41" s="12">
        <v>41</v>
      </c>
      <c r="R41" s="2">
        <v>12</v>
      </c>
      <c r="W41" s="4"/>
      <c r="X41" s="5"/>
      <c r="Y41" s="5"/>
      <c r="Z41" s="17"/>
      <c r="AA41" s="17"/>
      <c r="AB41" s="17"/>
      <c r="AC41" s="22">
        <f>SUM(AC37:AC40)</f>
        <v>15437.121599999999</v>
      </c>
      <c r="AD41" s="22">
        <f>SUM(AD37:AD40)</f>
        <v>230</v>
      </c>
      <c r="AE41" s="22">
        <f>SUM(AE37:AE40)</f>
        <v>1600</v>
      </c>
      <c r="AF41" s="22">
        <f>SUM(AF37:AF40)</f>
        <v>890</v>
      </c>
      <c r="AG41" s="22">
        <f>SUM(AC41:AF41)</f>
        <v>18157.121599999999</v>
      </c>
      <c r="AN41" s="12" t="s">
        <v>32</v>
      </c>
      <c r="AO41" s="19"/>
      <c r="AP41" s="19"/>
      <c r="AQ41" s="25">
        <f>SUM(AC49:AF49)</f>
        <v>5799.3104000000003</v>
      </c>
      <c r="AR41" s="19"/>
    </row>
    <row r="42" spans="1:44" ht="50.25" customHeight="1" thickBot="1" x14ac:dyDescent="0.3">
      <c r="E42" s="12">
        <v>30</v>
      </c>
      <c r="R42" s="2">
        <v>8</v>
      </c>
      <c r="W42" s="53" t="s">
        <v>30</v>
      </c>
      <c r="X42" s="54"/>
      <c r="Y42" s="54"/>
      <c r="Z42" s="54"/>
      <c r="AA42" s="54"/>
      <c r="AB42" s="54"/>
      <c r="AC42" s="56"/>
      <c r="AD42" s="56"/>
      <c r="AE42" s="56"/>
      <c r="AF42" s="56"/>
      <c r="AG42" s="57"/>
      <c r="AN42" s="12" t="s">
        <v>33</v>
      </c>
      <c r="AO42" s="19"/>
      <c r="AP42" s="19"/>
      <c r="AQ42" s="19"/>
      <c r="AR42" s="25">
        <f t="shared" ref="AR42" si="13">SUM(AC50:AF50)</f>
        <v>7255.12</v>
      </c>
    </row>
    <row r="43" spans="1:44" ht="33.75" thickBot="1" x14ac:dyDescent="0.3">
      <c r="E43" s="12">
        <v>16</v>
      </c>
      <c r="R43" s="2">
        <v>70</v>
      </c>
      <c r="W43" s="3" t="s">
        <v>27</v>
      </c>
      <c r="X43" s="1" t="s">
        <v>57</v>
      </c>
      <c r="Y43" s="1">
        <f>J29*8</f>
        <v>200</v>
      </c>
      <c r="Z43" s="16">
        <v>20.87</v>
      </c>
      <c r="AA43" s="1">
        <v>1.2</v>
      </c>
      <c r="AB43" s="1">
        <v>1.1499999999999999</v>
      </c>
      <c r="AC43" s="16">
        <f>Y43*Z43*AA43*AB43</f>
        <v>5760.12</v>
      </c>
      <c r="AD43" s="16">
        <v>50</v>
      </c>
      <c r="AE43" s="16">
        <v>400</v>
      </c>
      <c r="AF43" s="16">
        <v>250</v>
      </c>
      <c r="AG43" s="16">
        <f>SUM(AC43:AF43)</f>
        <v>6460.12</v>
      </c>
      <c r="AN43" s="12" t="s">
        <v>35</v>
      </c>
      <c r="AO43" s="19"/>
      <c r="AP43" s="19"/>
      <c r="AQ43" s="19"/>
      <c r="AR43" s="25">
        <f>SUM(AC53:AF53)</f>
        <v>2991.9583999999995</v>
      </c>
    </row>
    <row r="44" spans="1:44" ht="17.25" thickBot="1" x14ac:dyDescent="0.3">
      <c r="E44" s="12">
        <v>30</v>
      </c>
      <c r="R44" s="2">
        <v>50</v>
      </c>
      <c r="W44" s="3" t="s">
        <v>28</v>
      </c>
      <c r="X44" s="1" t="s">
        <v>58</v>
      </c>
      <c r="Y44" s="1">
        <f t="shared" ref="Y44:Y45" si="14">J30*8</f>
        <v>160</v>
      </c>
      <c r="Z44" s="16">
        <v>20.87</v>
      </c>
      <c r="AA44" s="1">
        <v>1.2</v>
      </c>
      <c r="AB44" s="1">
        <v>1.1499999999999999</v>
      </c>
      <c r="AC44" s="16">
        <f>Y44*Z44*AA44*AB44</f>
        <v>4608.0959999999995</v>
      </c>
      <c r="AD44" s="16">
        <v>50</v>
      </c>
      <c r="AE44" s="16">
        <v>250</v>
      </c>
      <c r="AF44" s="16">
        <v>250</v>
      </c>
      <c r="AG44" s="16">
        <f t="shared" ref="AG44:AG45" si="15">SUM(AC44:AF44)</f>
        <v>5158.0959999999995</v>
      </c>
      <c r="AN44" s="12" t="s">
        <v>36</v>
      </c>
      <c r="AO44" s="19"/>
      <c r="AP44" s="19"/>
      <c r="AQ44" s="19"/>
      <c r="AR44" s="25">
        <f>SUM(AC54:AF54)</f>
        <v>3086.7136</v>
      </c>
    </row>
    <row r="45" spans="1:44" ht="50.25" thickBot="1" x14ac:dyDescent="0.3">
      <c r="E45" s="12">
        <v>31</v>
      </c>
      <c r="R45" s="2">
        <v>41</v>
      </c>
      <c r="W45" s="3" t="s">
        <v>29</v>
      </c>
      <c r="X45" s="1" t="s">
        <v>57</v>
      </c>
      <c r="Y45" s="1">
        <f t="shared" si="14"/>
        <v>160</v>
      </c>
      <c r="Z45" s="16">
        <v>20.87</v>
      </c>
      <c r="AA45" s="1">
        <v>1.2</v>
      </c>
      <c r="AB45" s="1">
        <v>1.1499999999999999</v>
      </c>
      <c r="AC45" s="21">
        <f>Y45*Z45*AA45*AB45</f>
        <v>4608.0959999999995</v>
      </c>
      <c r="AD45" s="21">
        <v>75</v>
      </c>
      <c r="AE45" s="21">
        <v>300</v>
      </c>
      <c r="AF45" s="21">
        <v>300</v>
      </c>
      <c r="AG45" s="16">
        <f t="shared" si="15"/>
        <v>5283.0959999999995</v>
      </c>
      <c r="AN45" s="12" t="s">
        <v>37</v>
      </c>
      <c r="AO45" s="19"/>
      <c r="AP45" s="19"/>
      <c r="AQ45" s="19"/>
      <c r="AR45" s="25">
        <f>SUM(AC55:AF55)</f>
        <v>8012.1440000000002</v>
      </c>
    </row>
    <row r="46" spans="1:44" ht="17.25" thickBot="1" x14ac:dyDescent="0.3">
      <c r="E46" s="12"/>
      <c r="R46" s="2"/>
      <c r="W46" s="4"/>
      <c r="X46" s="5"/>
      <c r="Y46" s="5"/>
      <c r="Z46" s="17"/>
      <c r="AA46" s="5"/>
      <c r="AB46" s="5"/>
      <c r="AC46" s="22">
        <f>SUM(AC43:AC45)</f>
        <v>14976.312</v>
      </c>
      <c r="AD46" s="22">
        <f>SUM(AD43:AD45)</f>
        <v>175</v>
      </c>
      <c r="AE46" s="22">
        <f>SUM(AE43:AE45)</f>
        <v>950</v>
      </c>
      <c r="AF46" s="22">
        <f>SUM(AF43:AF45)</f>
        <v>800</v>
      </c>
      <c r="AG46" s="22">
        <f>SUM(AC46:AF46)</f>
        <v>16901.311999999998</v>
      </c>
      <c r="AN46" s="12" t="s">
        <v>38</v>
      </c>
      <c r="AO46" s="19"/>
      <c r="AP46" s="19"/>
      <c r="AQ46" s="19"/>
      <c r="AR46" s="25">
        <f>SUM(AC56:AF56)</f>
        <v>643.21119999999996</v>
      </c>
    </row>
    <row r="47" spans="1:44" ht="17.25" thickBot="1" x14ac:dyDescent="0.3">
      <c r="E47" s="12">
        <v>14</v>
      </c>
      <c r="R47" s="2"/>
      <c r="W47" s="65" t="s">
        <v>92</v>
      </c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N47" s="12" t="s">
        <v>101</v>
      </c>
      <c r="AO47" s="19"/>
      <c r="AP47" s="23">
        <v>833.34</v>
      </c>
      <c r="AQ47" s="23">
        <v>833.33</v>
      </c>
      <c r="AR47" s="23">
        <v>833.33</v>
      </c>
    </row>
    <row r="48" spans="1:44" ht="33.75" thickBot="1" x14ac:dyDescent="0.3">
      <c r="E48" s="12">
        <v>16</v>
      </c>
      <c r="R48" s="2"/>
      <c r="W48" s="3" t="s">
        <v>31</v>
      </c>
      <c r="X48" s="1" t="s">
        <v>59</v>
      </c>
      <c r="Y48" s="1">
        <f>J32*8</f>
        <v>128</v>
      </c>
      <c r="Z48" s="16">
        <v>20.87</v>
      </c>
      <c r="AA48" s="1">
        <v>1.2</v>
      </c>
      <c r="AB48" s="1">
        <v>1.1499999999999999</v>
      </c>
      <c r="AC48" s="16">
        <f>Y48*Z48*AA48*AB48</f>
        <v>3686.4767999999999</v>
      </c>
      <c r="AD48" s="16">
        <v>50</v>
      </c>
      <c r="AE48" s="16">
        <v>50</v>
      </c>
      <c r="AF48" s="16">
        <v>250</v>
      </c>
      <c r="AG48" s="16">
        <f>SUM(AC48:AF48)</f>
        <v>4036.4767999999999</v>
      </c>
      <c r="AN48" s="12" t="s">
        <v>102</v>
      </c>
      <c r="AO48" s="19"/>
      <c r="AP48" s="20">
        <f>AG62/3</f>
        <v>53460</v>
      </c>
      <c r="AQ48" s="20">
        <f>AG62/3</f>
        <v>53460</v>
      </c>
      <c r="AR48" s="20">
        <f>AG62/3</f>
        <v>53460</v>
      </c>
    </row>
    <row r="49" spans="5:44" ht="33.75" thickBot="1" x14ac:dyDescent="0.3">
      <c r="E49" s="12">
        <v>40</v>
      </c>
      <c r="R49" s="2">
        <v>30</v>
      </c>
      <c r="W49" s="3" t="s">
        <v>77</v>
      </c>
      <c r="X49" s="1" t="s">
        <v>57</v>
      </c>
      <c r="Y49" s="1">
        <f t="shared" ref="Y49:Y50" si="16">J33*8</f>
        <v>184</v>
      </c>
      <c r="Z49" s="16">
        <v>20.87</v>
      </c>
      <c r="AA49" s="1">
        <v>1.2</v>
      </c>
      <c r="AB49" s="1">
        <v>1.1499999999999999</v>
      </c>
      <c r="AC49" s="16">
        <f>Y49*Z49*AA49*AB49</f>
        <v>5299.3104000000003</v>
      </c>
      <c r="AD49" s="16">
        <v>50</v>
      </c>
      <c r="AE49" s="16">
        <v>200</v>
      </c>
      <c r="AF49" s="16">
        <v>250</v>
      </c>
      <c r="AG49" s="16">
        <f t="shared" ref="AG49:AG50" si="17">SUM(AC49:AF49)</f>
        <v>5799.3104000000003</v>
      </c>
      <c r="AN49" s="12" t="s">
        <v>103</v>
      </c>
      <c r="AO49" s="25">
        <f>AG63/4</f>
        <v>1215.6500000000001</v>
      </c>
      <c r="AP49" s="19">
        <f>AG63/4</f>
        <v>1215.6500000000001</v>
      </c>
      <c r="AQ49" s="19">
        <f>AG63/4</f>
        <v>1215.6500000000001</v>
      </c>
      <c r="AR49" s="25">
        <f>AG63/4</f>
        <v>1215.6500000000001</v>
      </c>
    </row>
    <row r="50" spans="5:44" ht="33.75" thickBot="1" x14ac:dyDescent="0.3">
      <c r="E50" s="12">
        <v>5</v>
      </c>
      <c r="R50" s="2">
        <v>16</v>
      </c>
      <c r="W50" s="3" t="s">
        <v>33</v>
      </c>
      <c r="X50" s="1" t="s">
        <v>59</v>
      </c>
      <c r="Y50" s="1">
        <f t="shared" si="16"/>
        <v>200</v>
      </c>
      <c r="Z50" s="16">
        <v>20.87</v>
      </c>
      <c r="AA50" s="1">
        <v>1.2</v>
      </c>
      <c r="AB50" s="1">
        <v>1.1499999999999999</v>
      </c>
      <c r="AC50" s="16">
        <f>Y50*Z50*AA50*AB50</f>
        <v>5760.12</v>
      </c>
      <c r="AD50" s="16">
        <v>450</v>
      </c>
      <c r="AE50" s="16">
        <v>645</v>
      </c>
      <c r="AF50" s="16">
        <v>400</v>
      </c>
      <c r="AG50" s="16">
        <f t="shared" si="17"/>
        <v>7255.12</v>
      </c>
      <c r="AN50" s="43" t="s">
        <v>97</v>
      </c>
      <c r="AO50" s="44">
        <f>SUM(AO22:AO49)</f>
        <v>17848.847257142857</v>
      </c>
      <c r="AP50" s="44">
        <f>SUM(AP22:AP49)</f>
        <v>75249.397542857128</v>
      </c>
      <c r="AQ50" s="44">
        <f>SUM(AQ22:AQ49)</f>
        <v>79403.626399999994</v>
      </c>
      <c r="AR50" s="44">
        <f>SUM(AR22:AR49)</f>
        <v>77498.127199999988</v>
      </c>
    </row>
    <row r="51" spans="5:44" ht="17.25" thickBot="1" x14ac:dyDescent="0.3">
      <c r="E51">
        <f>SUM(E40:E50)</f>
        <v>273</v>
      </c>
      <c r="F51">
        <f>273/30</f>
        <v>9.1</v>
      </c>
      <c r="R51" s="2">
        <v>30</v>
      </c>
      <c r="W51" s="4"/>
      <c r="X51" s="5"/>
      <c r="Y51" s="5"/>
      <c r="Z51" s="17"/>
      <c r="AA51" s="5"/>
      <c r="AB51" s="5"/>
      <c r="AC51" s="33">
        <f>SUM(AC48:AC50)</f>
        <v>14745.907200000001</v>
      </c>
      <c r="AD51" s="33">
        <f>SUM(AD48:AD50)</f>
        <v>550</v>
      </c>
      <c r="AE51" s="33">
        <f>SUM(AE48:AE50)</f>
        <v>895</v>
      </c>
      <c r="AF51" s="33">
        <f>SUM(AF48:AF50)</f>
        <v>900</v>
      </c>
      <c r="AG51" s="34">
        <f>SUM(AC51:AF51)</f>
        <v>17090.907200000001</v>
      </c>
    </row>
    <row r="52" spans="5:44" ht="19.5" thickBot="1" x14ac:dyDescent="0.35">
      <c r="R52" s="2">
        <v>31</v>
      </c>
      <c r="W52" s="53" t="s">
        <v>34</v>
      </c>
      <c r="X52" s="54"/>
      <c r="Y52" s="54"/>
      <c r="Z52" s="54"/>
      <c r="AA52" s="54"/>
      <c r="AB52" s="54"/>
      <c r="AC52" s="56"/>
      <c r="AD52" s="56"/>
      <c r="AE52" s="56"/>
      <c r="AF52" s="56"/>
      <c r="AG52" s="57"/>
      <c r="AQ52" s="45" t="s">
        <v>100</v>
      </c>
      <c r="AR52" s="46">
        <f>SUM(AO50:AR50)</f>
        <v>249999.99839999998</v>
      </c>
    </row>
    <row r="53" spans="5:44" ht="33.75" thickBot="1" x14ac:dyDescent="0.3">
      <c r="R53" s="2">
        <v>14</v>
      </c>
      <c r="W53" s="3" t="s">
        <v>35</v>
      </c>
      <c r="X53" s="1" t="s">
        <v>60</v>
      </c>
      <c r="Y53" s="1">
        <f>J35*8</f>
        <v>128</v>
      </c>
      <c r="Z53" s="16">
        <v>11.56</v>
      </c>
      <c r="AA53" s="1">
        <v>1.2</v>
      </c>
      <c r="AB53" s="1">
        <v>1.1499999999999999</v>
      </c>
      <c r="AC53" s="16">
        <f>Y53*Z53*AA53*AB53</f>
        <v>2041.9583999999998</v>
      </c>
      <c r="AD53" s="16">
        <v>50</v>
      </c>
      <c r="AE53" s="16">
        <v>200</v>
      </c>
      <c r="AF53" s="16">
        <v>700</v>
      </c>
      <c r="AG53" s="16">
        <f>SUM(AC53:AF53)</f>
        <v>2991.9583999999995</v>
      </c>
    </row>
    <row r="54" spans="5:44" ht="30.75" thickBot="1" x14ac:dyDescent="0.3">
      <c r="R54" s="2"/>
      <c r="W54" s="3" t="s">
        <v>36</v>
      </c>
      <c r="X54" s="1" t="s">
        <v>60</v>
      </c>
      <c r="Y54" s="1">
        <f t="shared" ref="Y54:Y56" si="18">J36*8</f>
        <v>112</v>
      </c>
      <c r="Z54" s="16">
        <v>11.56</v>
      </c>
      <c r="AA54" s="1">
        <v>1.2</v>
      </c>
      <c r="AB54" s="1">
        <v>1.1499999999999999</v>
      </c>
      <c r="AC54" s="16">
        <f>Y54*Z54*AA54*AB54</f>
        <v>1786.7135999999998</v>
      </c>
      <c r="AD54" s="16">
        <v>400</v>
      </c>
      <c r="AE54" s="16">
        <v>300</v>
      </c>
      <c r="AF54" s="16">
        <v>600</v>
      </c>
      <c r="AG54" s="16">
        <f t="shared" ref="AG54:AG56" si="19">SUM(AC54:AF54)</f>
        <v>3086.7136</v>
      </c>
    </row>
    <row r="55" spans="5:44" ht="50.25" thickBot="1" x14ac:dyDescent="0.3">
      <c r="R55" s="2">
        <v>16</v>
      </c>
      <c r="W55" s="3" t="s">
        <v>78</v>
      </c>
      <c r="X55" s="1" t="s">
        <v>57</v>
      </c>
      <c r="Y55" s="1">
        <f t="shared" si="18"/>
        <v>240</v>
      </c>
      <c r="Z55" s="16">
        <v>20.87</v>
      </c>
      <c r="AA55" s="1">
        <v>1.2</v>
      </c>
      <c r="AB55" s="1">
        <v>1.1499999999999999</v>
      </c>
      <c r="AC55" s="16">
        <f>Y55*Z55*AA55*AB55</f>
        <v>6912.1440000000002</v>
      </c>
      <c r="AD55" s="16">
        <v>500</v>
      </c>
      <c r="AE55" s="16">
        <v>450</v>
      </c>
      <c r="AF55" s="16">
        <v>150</v>
      </c>
      <c r="AG55" s="16">
        <f t="shared" si="19"/>
        <v>8012.1440000000002</v>
      </c>
      <c r="AJ55" s="20"/>
    </row>
    <row r="56" spans="5:44" ht="30.75" thickBot="1" x14ac:dyDescent="0.3">
      <c r="R56" s="2">
        <v>40</v>
      </c>
      <c r="W56" s="3" t="s">
        <v>38</v>
      </c>
      <c r="X56" s="1" t="s">
        <v>54</v>
      </c>
      <c r="Y56" s="1">
        <f t="shared" si="18"/>
        <v>24</v>
      </c>
      <c r="Z56" s="16">
        <v>17.760000000000002</v>
      </c>
      <c r="AA56" s="1">
        <v>1.2</v>
      </c>
      <c r="AB56" s="1">
        <v>1.1499999999999999</v>
      </c>
      <c r="AC56" s="21">
        <f>Y56*Z56*AA56*AB56</f>
        <v>588.21119999999996</v>
      </c>
      <c r="AD56" s="21">
        <v>10</v>
      </c>
      <c r="AE56" s="21">
        <v>20</v>
      </c>
      <c r="AF56" s="21">
        <v>25</v>
      </c>
      <c r="AG56" s="16">
        <f t="shared" si="19"/>
        <v>643.21119999999996</v>
      </c>
      <c r="AI56" s="20"/>
    </row>
    <row r="57" spans="5:44" x14ac:dyDescent="0.25">
      <c r="X57" s="63"/>
      <c r="Y57" s="63"/>
      <c r="Z57" s="63"/>
      <c r="AA57" s="63"/>
      <c r="AB57" s="64"/>
      <c r="AC57" s="22">
        <f>SUM(AC53:AC56)</f>
        <v>11329.027199999999</v>
      </c>
      <c r="AD57" s="23">
        <f>SUM(AD53:AD56)</f>
        <v>960</v>
      </c>
      <c r="AE57" s="23">
        <f>SUM(AE53:AE56)</f>
        <v>970</v>
      </c>
      <c r="AF57" s="23">
        <f>SUM(AF53:AF56)</f>
        <v>1475</v>
      </c>
      <c r="AG57" s="23">
        <f>SUM(AC57:AF57)</f>
        <v>14734.027199999999</v>
      </c>
    </row>
    <row r="59" spans="5:44" ht="50.25" customHeight="1" x14ac:dyDescent="0.25">
      <c r="Z59" s="20"/>
      <c r="AA59" s="20"/>
      <c r="AC59" s="30" t="s">
        <v>83</v>
      </c>
      <c r="AD59" s="27"/>
      <c r="AE59" s="19"/>
      <c r="AF59" s="19"/>
      <c r="AG59" s="32">
        <f>SUM(AG57,AG51,AG46,AG41,AG35,AG26)</f>
        <v>82257.398399999976</v>
      </c>
    </row>
    <row r="60" spans="5:44" x14ac:dyDescent="0.25">
      <c r="AC60" s="31"/>
      <c r="AD60" s="27"/>
      <c r="AE60" s="19"/>
      <c r="AF60" s="19"/>
      <c r="AG60" s="32"/>
    </row>
    <row r="61" spans="5:44" ht="30" customHeight="1" x14ac:dyDescent="0.25">
      <c r="X61" s="29"/>
      <c r="Y61" s="29"/>
      <c r="Z61" s="29"/>
      <c r="AA61" s="29"/>
      <c r="AB61" s="29"/>
      <c r="AC61" s="30" t="s">
        <v>61</v>
      </c>
      <c r="AD61" s="28"/>
      <c r="AE61" s="24"/>
      <c r="AF61" s="24"/>
      <c r="AG61" s="32">
        <v>2500</v>
      </c>
    </row>
    <row r="62" spans="5:44" ht="30" customHeight="1" x14ac:dyDescent="0.25">
      <c r="X62" s="29"/>
      <c r="Y62" s="29"/>
      <c r="Z62" s="29"/>
      <c r="AA62" s="29"/>
      <c r="AB62" s="29"/>
      <c r="AC62" s="30" t="s">
        <v>62</v>
      </c>
      <c r="AD62" s="28"/>
      <c r="AE62" s="24"/>
      <c r="AF62" s="24"/>
      <c r="AG62" s="32">
        <f>Q81</f>
        <v>160380</v>
      </c>
    </row>
    <row r="63" spans="5:44" ht="30" x14ac:dyDescent="0.25">
      <c r="X63" s="29"/>
      <c r="Y63" s="29"/>
      <c r="Z63" s="29"/>
      <c r="AA63" s="29"/>
      <c r="AB63" s="29"/>
      <c r="AC63" s="30" t="s">
        <v>63</v>
      </c>
      <c r="AD63" s="28"/>
      <c r="AE63" s="24"/>
      <c r="AF63" s="24"/>
      <c r="AG63" s="32">
        <v>4862.6000000000004</v>
      </c>
    </row>
    <row r="64" spans="5:44" ht="30" customHeight="1" x14ac:dyDescent="0.25">
      <c r="AC64" s="31"/>
      <c r="AD64" s="26"/>
      <c r="AE64" s="26"/>
      <c r="AF64" s="27"/>
      <c r="AG64" s="32"/>
    </row>
    <row r="65" spans="13:42" ht="78" customHeight="1" x14ac:dyDescent="0.25">
      <c r="X65" s="29"/>
      <c r="Y65" s="29"/>
      <c r="Z65" s="29"/>
      <c r="AA65" s="29"/>
      <c r="AB65" s="29"/>
      <c r="AC65" s="30" t="s">
        <v>64</v>
      </c>
      <c r="AD65" s="28"/>
      <c r="AE65" s="24"/>
      <c r="AF65" s="24"/>
      <c r="AG65" s="32">
        <f>SUM(AG59,AG61,AG62,AG63)</f>
        <v>249999.99839999998</v>
      </c>
    </row>
    <row r="69" spans="13:42" x14ac:dyDescent="0.25">
      <c r="AB69" s="20"/>
      <c r="AO69" s="58" t="s">
        <v>84</v>
      </c>
      <c r="AP69" s="58"/>
    </row>
    <row r="70" spans="13:42" x14ac:dyDescent="0.25">
      <c r="AO70" s="35" t="s">
        <v>85</v>
      </c>
      <c r="AP70" s="35" t="s">
        <v>86</v>
      </c>
    </row>
    <row r="71" spans="13:42" x14ac:dyDescent="0.25">
      <c r="AO71" s="59" t="s">
        <v>12</v>
      </c>
      <c r="AP71" s="59"/>
    </row>
    <row r="72" spans="13:42" x14ac:dyDescent="0.25">
      <c r="AO72" s="19" t="s">
        <v>87</v>
      </c>
      <c r="AP72" s="25">
        <f>AC26</f>
        <v>4901.76</v>
      </c>
    </row>
    <row r="73" spans="13:42" x14ac:dyDescent="0.25">
      <c r="AO73" s="19" t="s">
        <v>88</v>
      </c>
      <c r="AP73" s="25">
        <f>AD26</f>
        <v>82</v>
      </c>
    </row>
    <row r="74" spans="13:42" x14ac:dyDescent="0.25">
      <c r="AO74" s="19" t="s">
        <v>89</v>
      </c>
      <c r="AP74" s="25">
        <f>AE26</f>
        <v>40</v>
      </c>
    </row>
    <row r="75" spans="13:42" x14ac:dyDescent="0.25">
      <c r="AO75" s="19" t="s">
        <v>90</v>
      </c>
      <c r="AP75" s="25">
        <f>AF26</f>
        <v>30</v>
      </c>
    </row>
    <row r="76" spans="13:42" x14ac:dyDescent="0.25">
      <c r="N76" t="s">
        <v>67</v>
      </c>
      <c r="O76" t="s">
        <v>70</v>
      </c>
      <c r="P76" t="s">
        <v>76</v>
      </c>
      <c r="AO76" s="19" t="s">
        <v>91</v>
      </c>
      <c r="AP76" s="25">
        <f>SUM(AP72:AP75)</f>
        <v>5053.76</v>
      </c>
    </row>
    <row r="77" spans="13:42" ht="51.75" x14ac:dyDescent="0.25">
      <c r="M77" s="13" t="s">
        <v>65</v>
      </c>
      <c r="N77">
        <v>200</v>
      </c>
      <c r="O77">
        <v>9</v>
      </c>
      <c r="P77">
        <v>18</v>
      </c>
      <c r="Q77">
        <f>N77*O77*P77</f>
        <v>32400</v>
      </c>
      <c r="AO77" s="59" t="s">
        <v>17</v>
      </c>
      <c r="AP77" s="59"/>
    </row>
    <row r="78" spans="13:42" ht="51.75" x14ac:dyDescent="0.25">
      <c r="M78" s="14" t="s">
        <v>66</v>
      </c>
      <c r="N78">
        <v>100</v>
      </c>
      <c r="O78">
        <v>9</v>
      </c>
      <c r="P78">
        <v>18</v>
      </c>
      <c r="Q78">
        <f t="shared" ref="Q78:Q80" si="20">N78*O78*P78</f>
        <v>16200</v>
      </c>
      <c r="AO78" s="19" t="s">
        <v>87</v>
      </c>
      <c r="AP78" s="25">
        <f>AC35</f>
        <v>10049.270399999998</v>
      </c>
    </row>
    <row r="79" spans="13:42" ht="51.75" x14ac:dyDescent="0.3">
      <c r="M79" s="15" t="s">
        <v>68</v>
      </c>
      <c r="N79">
        <f>135*2</f>
        <v>270</v>
      </c>
      <c r="O79">
        <v>9</v>
      </c>
      <c r="P79">
        <v>18</v>
      </c>
      <c r="Q79">
        <f t="shared" si="20"/>
        <v>43740</v>
      </c>
      <c r="AO79" s="19" t="s">
        <v>88</v>
      </c>
      <c r="AP79" s="25">
        <f>AD35</f>
        <v>107</v>
      </c>
    </row>
    <row r="80" spans="13:42" ht="34.5" x14ac:dyDescent="0.25">
      <c r="M80" s="13" t="s">
        <v>69</v>
      </c>
      <c r="N80">
        <v>420</v>
      </c>
      <c r="O80">
        <v>9</v>
      </c>
      <c r="P80">
        <v>18</v>
      </c>
      <c r="Q80">
        <f t="shared" si="20"/>
        <v>68040</v>
      </c>
      <c r="AO80" s="19" t="s">
        <v>89</v>
      </c>
      <c r="AP80" s="25">
        <f>AE35</f>
        <v>76</v>
      </c>
    </row>
    <row r="81" spans="17:42" x14ac:dyDescent="0.25">
      <c r="Q81">
        <f>SUM(Q77:Q80)</f>
        <v>160380</v>
      </c>
      <c r="AO81" s="19" t="s">
        <v>90</v>
      </c>
      <c r="AP81" s="25">
        <f>AF35</f>
        <v>88</v>
      </c>
    </row>
    <row r="82" spans="17:42" x14ac:dyDescent="0.25">
      <c r="AO82" s="19" t="s">
        <v>91</v>
      </c>
      <c r="AP82" s="25">
        <f>SUM(AP78:AP81)</f>
        <v>10320.270399999998</v>
      </c>
    </row>
    <row r="83" spans="17:42" x14ac:dyDescent="0.25">
      <c r="AO83" s="59" t="s">
        <v>23</v>
      </c>
      <c r="AP83" s="59"/>
    </row>
    <row r="84" spans="17:42" x14ac:dyDescent="0.25">
      <c r="AO84" s="19" t="s">
        <v>87</v>
      </c>
      <c r="AP84" s="25">
        <f>AC41</f>
        <v>15437.121599999999</v>
      </c>
    </row>
    <row r="85" spans="17:42" x14ac:dyDescent="0.25">
      <c r="AO85" s="19" t="s">
        <v>88</v>
      </c>
      <c r="AP85" s="25">
        <f>AD41</f>
        <v>230</v>
      </c>
    </row>
    <row r="86" spans="17:42" x14ac:dyDescent="0.25">
      <c r="AO86" s="19" t="s">
        <v>89</v>
      </c>
      <c r="AP86" s="25">
        <f>AE41</f>
        <v>1600</v>
      </c>
    </row>
    <row r="87" spans="17:42" x14ac:dyDescent="0.25">
      <c r="AO87" s="19" t="s">
        <v>90</v>
      </c>
      <c r="AP87" s="25">
        <f>AF41</f>
        <v>890</v>
      </c>
    </row>
    <row r="88" spans="17:42" x14ac:dyDescent="0.25">
      <c r="AO88" s="36" t="s">
        <v>91</v>
      </c>
      <c r="AP88" s="37">
        <f>SUM(AP84:AP87)</f>
        <v>18157.121599999999</v>
      </c>
    </row>
    <row r="89" spans="17:42" x14ac:dyDescent="0.25">
      <c r="AO89" s="59" t="s">
        <v>30</v>
      </c>
      <c r="AP89" s="59"/>
    </row>
    <row r="90" spans="17:42" x14ac:dyDescent="0.25">
      <c r="AO90" s="19" t="s">
        <v>87</v>
      </c>
      <c r="AP90" s="25">
        <f>AC46</f>
        <v>14976.312</v>
      </c>
    </row>
    <row r="91" spans="17:42" x14ac:dyDescent="0.25">
      <c r="AO91" s="19" t="s">
        <v>88</v>
      </c>
      <c r="AP91" s="25">
        <f>AD46</f>
        <v>175</v>
      </c>
    </row>
    <row r="92" spans="17:42" x14ac:dyDescent="0.25">
      <c r="AO92" s="19" t="s">
        <v>89</v>
      </c>
      <c r="AP92" s="25">
        <f>AE46</f>
        <v>950</v>
      </c>
    </row>
    <row r="93" spans="17:42" x14ac:dyDescent="0.25">
      <c r="AO93" s="19" t="s">
        <v>90</v>
      </c>
      <c r="AP93" s="25">
        <f>AF46</f>
        <v>800</v>
      </c>
    </row>
    <row r="94" spans="17:42" x14ac:dyDescent="0.25">
      <c r="AO94" s="36" t="s">
        <v>91</v>
      </c>
      <c r="AP94" s="37">
        <f>SUM(AP90:AP93)</f>
        <v>16901.311999999998</v>
      </c>
    </row>
    <row r="95" spans="17:42" x14ac:dyDescent="0.25">
      <c r="AO95" s="59" t="s">
        <v>92</v>
      </c>
      <c r="AP95" s="59"/>
    </row>
    <row r="96" spans="17:42" x14ac:dyDescent="0.25">
      <c r="AO96" s="19" t="s">
        <v>87</v>
      </c>
      <c r="AP96" s="25">
        <f>AC51</f>
        <v>14745.907200000001</v>
      </c>
    </row>
    <row r="97" spans="41:42" x14ac:dyDescent="0.25">
      <c r="AO97" s="19" t="s">
        <v>88</v>
      </c>
      <c r="AP97" s="25">
        <f>AD51</f>
        <v>550</v>
      </c>
    </row>
    <row r="98" spans="41:42" x14ac:dyDescent="0.25">
      <c r="AO98" s="19" t="s">
        <v>89</v>
      </c>
      <c r="AP98" s="25">
        <f>AE51</f>
        <v>895</v>
      </c>
    </row>
    <row r="99" spans="41:42" x14ac:dyDescent="0.25">
      <c r="AO99" s="19" t="s">
        <v>90</v>
      </c>
      <c r="AP99" s="25">
        <f>AF51</f>
        <v>900</v>
      </c>
    </row>
    <row r="100" spans="41:42" x14ac:dyDescent="0.25">
      <c r="AO100" s="36" t="s">
        <v>91</v>
      </c>
      <c r="AP100" s="37">
        <f>SUM(AP96:AP99)</f>
        <v>17090.907200000001</v>
      </c>
    </row>
    <row r="101" spans="41:42" x14ac:dyDescent="0.25">
      <c r="AO101" s="59" t="s">
        <v>34</v>
      </c>
      <c r="AP101" s="59"/>
    </row>
    <row r="102" spans="41:42" x14ac:dyDescent="0.25">
      <c r="AO102" s="19" t="s">
        <v>87</v>
      </c>
      <c r="AP102" s="25">
        <f>AC57</f>
        <v>11329.027199999999</v>
      </c>
    </row>
    <row r="103" spans="41:42" x14ac:dyDescent="0.25">
      <c r="AO103" s="19" t="s">
        <v>88</v>
      </c>
      <c r="AP103" s="25">
        <f>AD57</f>
        <v>960</v>
      </c>
    </row>
    <row r="104" spans="41:42" x14ac:dyDescent="0.25">
      <c r="AO104" s="19" t="s">
        <v>89</v>
      </c>
      <c r="AP104" s="25">
        <f>AE57</f>
        <v>970</v>
      </c>
    </row>
    <row r="105" spans="41:42" x14ac:dyDescent="0.25">
      <c r="AO105" s="19" t="s">
        <v>90</v>
      </c>
      <c r="AP105" s="25">
        <f>AF57</f>
        <v>1475</v>
      </c>
    </row>
    <row r="106" spans="41:42" x14ac:dyDescent="0.25">
      <c r="AO106" s="36" t="s">
        <v>91</v>
      </c>
      <c r="AP106" s="37">
        <f>SUM(AP102:AP105)</f>
        <v>14734.027199999999</v>
      </c>
    </row>
    <row r="107" spans="41:42" x14ac:dyDescent="0.25">
      <c r="AO107" s="19"/>
      <c r="AP107" s="19"/>
    </row>
    <row r="108" spans="41:42" x14ac:dyDescent="0.25">
      <c r="AO108" s="38" t="s">
        <v>93</v>
      </c>
      <c r="AP108" s="39">
        <f>SUM(AP88,AP76,AP94,AP106,AP100,AP82,)</f>
        <v>82257.398399999991</v>
      </c>
    </row>
    <row r="109" spans="41:42" x14ac:dyDescent="0.25">
      <c r="AO109" s="38" t="s">
        <v>94</v>
      </c>
      <c r="AP109" s="39">
        <f>AG61</f>
        <v>2500</v>
      </c>
    </row>
    <row r="110" spans="41:42" x14ac:dyDescent="0.25">
      <c r="AO110" s="38" t="s">
        <v>95</v>
      </c>
      <c r="AP110" s="39">
        <f>AG62</f>
        <v>160380</v>
      </c>
    </row>
    <row r="111" spans="41:42" x14ac:dyDescent="0.25">
      <c r="AO111" s="38" t="s">
        <v>63</v>
      </c>
      <c r="AP111" s="39">
        <f>AG63</f>
        <v>4862.6000000000004</v>
      </c>
    </row>
    <row r="112" spans="41:42" x14ac:dyDescent="0.25">
      <c r="AO112" s="19"/>
      <c r="AP112" s="19"/>
    </row>
    <row r="113" spans="41:42" x14ac:dyDescent="0.25">
      <c r="AO113" s="40" t="s">
        <v>96</v>
      </c>
      <c r="AP113" s="41">
        <f>SUM(AP108:AP111)</f>
        <v>249999.99840000001</v>
      </c>
    </row>
  </sheetData>
  <mergeCells count="24">
    <mergeCell ref="AO89:AP89"/>
    <mergeCell ref="AO95:AP95"/>
    <mergeCell ref="AO101:AP101"/>
    <mergeCell ref="W42:AG42"/>
    <mergeCell ref="AC19:AF19"/>
    <mergeCell ref="AG19:AG20"/>
    <mergeCell ref="AO77:AP77"/>
    <mergeCell ref="AO83:AP83"/>
    <mergeCell ref="W21:AG21"/>
    <mergeCell ref="W27:AG27"/>
    <mergeCell ref="W36:AG36"/>
    <mergeCell ref="AO69:AP69"/>
    <mergeCell ref="AO71:AP71"/>
    <mergeCell ref="AN20:AN21"/>
    <mergeCell ref="AO20:AR20"/>
    <mergeCell ref="X57:AB57"/>
    <mergeCell ref="W47:AG47"/>
    <mergeCell ref="W52:AG52"/>
    <mergeCell ref="W19:W20"/>
    <mergeCell ref="X19:X20"/>
    <mergeCell ref="Y19:Y20"/>
    <mergeCell ref="Z19:Z20"/>
    <mergeCell ref="AA19:AA20"/>
    <mergeCell ref="AB19:AB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Srishnil Prasad</dc:creator>
  <cp:lastModifiedBy>Shamal Srishnil Prasad</cp:lastModifiedBy>
  <dcterms:created xsi:type="dcterms:W3CDTF">2025-05-15T14:56:26Z</dcterms:created>
  <dcterms:modified xsi:type="dcterms:W3CDTF">2025-05-23T14:08:52Z</dcterms:modified>
</cp:coreProperties>
</file>