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21840" windowHeight="12300" tabRatio="622" activeTab="1"/>
  </bookViews>
  <sheets>
    <sheet name="Сводный отчет" sheetId="4" r:id="rId1"/>
    <sheet name="Касса" sheetId="34" r:id="rId2"/>
    <sheet name="Дата" sheetId="2" r:id="rId3"/>
    <sheet name="1" sheetId="1" r:id="rId4"/>
    <sheet name="2" sheetId="3" r:id="rId5"/>
    <sheet name="3" sheetId="5" r:id="rId6"/>
    <sheet name="4" sheetId="6" r:id="rId7"/>
    <sheet name="5" sheetId="7" r:id="rId8"/>
    <sheet name="6" sheetId="8" r:id="rId9"/>
    <sheet name="7" sheetId="9" r:id="rId10"/>
    <sheet name="8" sheetId="10" r:id="rId11"/>
    <sheet name="9" sheetId="11" r:id="rId12"/>
    <sheet name="10" sheetId="12" r:id="rId13"/>
    <sheet name="11" sheetId="13" r:id="rId14"/>
    <sheet name="12" sheetId="14" r:id="rId15"/>
    <sheet name="13" sheetId="15" r:id="rId16"/>
    <sheet name="14" sheetId="16" r:id="rId17"/>
    <sheet name="15" sheetId="17" r:id="rId18"/>
    <sheet name="16" sheetId="18" r:id="rId19"/>
    <sheet name="17" sheetId="19" r:id="rId20"/>
    <sheet name="18" sheetId="20" r:id="rId21"/>
    <sheet name="19" sheetId="21" r:id="rId22"/>
    <sheet name="20" sheetId="22" r:id="rId23"/>
    <sheet name="21" sheetId="23" r:id="rId24"/>
    <sheet name="22" sheetId="24" r:id="rId25"/>
    <sheet name="23" sheetId="25" r:id="rId26"/>
    <sheet name="24" sheetId="26" r:id="rId27"/>
    <sheet name="25" sheetId="27" r:id="rId28"/>
    <sheet name="26" sheetId="28" r:id="rId29"/>
    <sheet name="27" sheetId="29" r:id="rId30"/>
    <sheet name="28" sheetId="30" r:id="rId31"/>
    <sheet name="29" sheetId="31" r:id="rId32"/>
    <sheet name="30" sheetId="32" r:id="rId33"/>
    <sheet name="31" sheetId="33" r:id="rId34"/>
  </sheets>
  <externalReferences>
    <externalReference r:id="rId35"/>
  </externalReferences>
  <definedNames>
    <definedName name="_xlnm.Print_Area" localSheetId="3">'1'!$A$2:$I$48</definedName>
    <definedName name="_xlnm.Print_Area" localSheetId="12">'10'!$A$2:$I$48</definedName>
    <definedName name="_xlnm.Print_Area" localSheetId="13">'11'!$A$2:$I$48</definedName>
    <definedName name="_xlnm.Print_Area" localSheetId="14">'12'!$A$2:$I$48</definedName>
    <definedName name="_xlnm.Print_Area" localSheetId="15">'13'!$A$2:$I$48</definedName>
    <definedName name="_xlnm.Print_Area" localSheetId="16">'14'!$A$2:$I$48</definedName>
    <definedName name="_xlnm.Print_Area" localSheetId="17">'15'!$A$2:$I$48</definedName>
    <definedName name="_xlnm.Print_Area" localSheetId="18">'16'!$A$2:$I$48</definedName>
    <definedName name="_xlnm.Print_Area" localSheetId="19">'17'!$A$2:$I$48</definedName>
    <definedName name="_xlnm.Print_Area" localSheetId="20">'18'!$A$2:$I$48</definedName>
    <definedName name="_xlnm.Print_Area" localSheetId="21">'19'!$A$2:$I$48</definedName>
    <definedName name="_xlnm.Print_Area" localSheetId="4">'2'!$A$2:$I$48</definedName>
    <definedName name="_xlnm.Print_Area" localSheetId="22">'20'!$A$2:$I$48</definedName>
    <definedName name="_xlnm.Print_Area" localSheetId="23">'21'!$A$2:$I$48</definedName>
    <definedName name="_xlnm.Print_Area" localSheetId="24">'22'!$A$2:$I$48</definedName>
    <definedName name="_xlnm.Print_Area" localSheetId="25">'23'!$A$2:$I$48</definedName>
    <definedName name="_xlnm.Print_Area" localSheetId="26">'24'!$A$2:$I$48</definedName>
    <definedName name="_xlnm.Print_Area" localSheetId="27">'25'!$A$2:$I$48</definedName>
    <definedName name="_xlnm.Print_Area" localSheetId="28">'26'!$A$2:$I$48</definedName>
    <definedName name="_xlnm.Print_Area" localSheetId="29">'27'!$A$2:$I$48</definedName>
    <definedName name="_xlnm.Print_Area" localSheetId="30">'28'!$A$2:$I$48</definedName>
    <definedName name="_xlnm.Print_Area" localSheetId="31">'29'!$A$2:$I$48</definedName>
    <definedName name="_xlnm.Print_Area" localSheetId="5">'3'!$A$2:$I$48</definedName>
    <definedName name="_xlnm.Print_Area" localSheetId="32">'30'!$A$2:$I$48</definedName>
    <definedName name="_xlnm.Print_Area" localSheetId="33">'31'!$A$2:$I$48</definedName>
    <definedName name="_xlnm.Print_Area" localSheetId="6">'4'!$A$2:$I$48</definedName>
    <definedName name="_xlnm.Print_Area" localSheetId="7">'5'!$A$2:$I$48</definedName>
    <definedName name="_xlnm.Print_Area" localSheetId="8">'6'!$A$2:$I$48</definedName>
    <definedName name="_xlnm.Print_Area" localSheetId="9">'7'!$A$2:$I$48</definedName>
    <definedName name="_xlnm.Print_Area" localSheetId="10">'8'!$A$2:$I$48</definedName>
    <definedName name="_xlnm.Print_Area" localSheetId="11">'9'!$A$2:$I$48</definedName>
  </definedNames>
  <calcPr calcId="144525"/>
</workbook>
</file>

<file path=xl/calcChain.xml><?xml version="1.0" encoding="utf-8"?>
<calcChain xmlns="http://schemas.openxmlformats.org/spreadsheetml/2006/main">
  <c r="B3" i="34" l="1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2" i="34"/>
  <c r="A29" i="34"/>
  <c r="A30" i="34"/>
  <c r="A31" i="34"/>
  <c r="A32" i="34"/>
  <c r="A3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" i="34"/>
  <c r="A1" i="34"/>
  <c r="I25" i="1" l="1"/>
  <c r="I25" i="5"/>
  <c r="I25" i="6"/>
  <c r="I25" i="7"/>
  <c r="I25" i="8"/>
  <c r="I25" i="9"/>
  <c r="I25" i="10"/>
  <c r="I25" i="11"/>
  <c r="I25" i="12"/>
  <c r="I25" i="13"/>
  <c r="I25" i="14"/>
  <c r="I25" i="15"/>
  <c r="I25" i="16"/>
  <c r="I25" i="17"/>
  <c r="I25" i="18"/>
  <c r="I25" i="19"/>
  <c r="I25" i="20"/>
  <c r="I25" i="21"/>
  <c r="I25" i="22"/>
  <c r="I25" i="23"/>
  <c r="I25" i="24"/>
  <c r="I25" i="25"/>
  <c r="I25" i="26"/>
  <c r="I25" i="27"/>
  <c r="I25" i="28"/>
  <c r="I25" i="29"/>
  <c r="I25" i="30"/>
  <c r="I25" i="31"/>
  <c r="I25" i="32"/>
  <c r="I25" i="33"/>
  <c r="I25" i="3"/>
  <c r="I23" i="5" l="1"/>
  <c r="H23" i="5"/>
  <c r="I23" i="6"/>
  <c r="H23" i="6"/>
  <c r="I23" i="7"/>
  <c r="H23" i="7"/>
  <c r="I23" i="8"/>
  <c r="H23" i="8"/>
  <c r="I23" i="9"/>
  <c r="H23" i="9"/>
  <c r="I23" i="10"/>
  <c r="H23" i="10"/>
  <c r="I23" i="11"/>
  <c r="H23" i="11"/>
  <c r="I23" i="12"/>
  <c r="H23" i="12"/>
  <c r="I23" i="13"/>
  <c r="H23" i="13"/>
  <c r="I23" i="14"/>
  <c r="H23" i="14"/>
  <c r="I23" i="15"/>
  <c r="H23" i="15"/>
  <c r="I23" i="16"/>
  <c r="H23" i="16"/>
  <c r="I23" i="17"/>
  <c r="H23" i="17"/>
  <c r="I23" i="18"/>
  <c r="H23" i="18"/>
  <c r="I23" i="19"/>
  <c r="H23" i="19"/>
  <c r="I23" i="20"/>
  <c r="H23" i="20"/>
  <c r="I23" i="21"/>
  <c r="H23" i="21"/>
  <c r="I23" i="22"/>
  <c r="H23" i="22"/>
  <c r="I23" i="23"/>
  <c r="H23" i="23"/>
  <c r="I23" i="24"/>
  <c r="H23" i="24"/>
  <c r="I23" i="25"/>
  <c r="H23" i="25"/>
  <c r="I23" i="26"/>
  <c r="H23" i="26"/>
  <c r="I23" i="27"/>
  <c r="H23" i="27"/>
  <c r="I23" i="28"/>
  <c r="H23" i="28"/>
  <c r="I23" i="29"/>
  <c r="H23" i="29"/>
  <c r="I23" i="30"/>
  <c r="H23" i="30"/>
  <c r="I23" i="31"/>
  <c r="H23" i="31"/>
  <c r="I23" i="32"/>
  <c r="H23" i="32"/>
  <c r="I23" i="33"/>
  <c r="H23" i="33"/>
  <c r="I23" i="3"/>
  <c r="H23" i="3"/>
  <c r="I23" i="1"/>
  <c r="H23" i="1"/>
  <c r="F50" i="1"/>
  <c r="E50" i="1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F34" i="1" l="1"/>
  <c r="AT35" i="4"/>
  <c r="AT34" i="4"/>
  <c r="AT33" i="4"/>
  <c r="AT32" i="4"/>
  <c r="AT31" i="4"/>
  <c r="AT30" i="4"/>
  <c r="AT29" i="4"/>
  <c r="AT28" i="4"/>
  <c r="AT27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S35" i="4"/>
  <c r="AS34" i="4"/>
  <c r="AS33" i="4"/>
  <c r="AS32" i="4"/>
  <c r="AS31" i="4"/>
  <c r="AS30" i="4"/>
  <c r="AS29" i="4"/>
  <c r="AS28" i="4"/>
  <c r="AS27" i="4"/>
  <c r="AS26" i="4"/>
  <c r="AS25" i="4"/>
  <c r="AS24" i="4"/>
  <c r="AS23" i="4"/>
  <c r="AS22" i="4"/>
  <c r="AS21" i="4"/>
  <c r="AS20" i="4"/>
  <c r="AS19" i="4"/>
  <c r="AS18" i="4"/>
  <c r="AS17" i="4"/>
  <c r="AS16" i="4"/>
  <c r="AS15" i="4"/>
  <c r="AS14" i="4"/>
  <c r="AS13" i="4"/>
  <c r="AS12" i="4"/>
  <c r="AS11" i="4"/>
  <c r="AS10" i="4"/>
  <c r="AS9" i="4"/>
  <c r="AS8" i="4"/>
  <c r="AS7" i="4"/>
  <c r="AS6" i="4"/>
  <c r="AS5" i="4"/>
  <c r="AR35" i="4"/>
  <c r="AR34" i="4"/>
  <c r="AR33" i="4"/>
  <c r="AR32" i="4"/>
  <c r="AR31" i="4"/>
  <c r="AR30" i="4"/>
  <c r="AR29" i="4"/>
  <c r="AR28" i="4"/>
  <c r="AR27" i="4"/>
  <c r="AR26" i="4"/>
  <c r="AR25" i="4"/>
  <c r="AR24" i="4"/>
  <c r="AR23" i="4"/>
  <c r="AR22" i="4"/>
  <c r="AR21" i="4"/>
  <c r="AR20" i="4"/>
  <c r="AR19" i="4"/>
  <c r="AR18" i="4"/>
  <c r="AR17" i="4"/>
  <c r="AR16" i="4"/>
  <c r="AR15" i="4"/>
  <c r="AR14" i="4"/>
  <c r="AR13" i="4"/>
  <c r="AR12" i="4"/>
  <c r="AR11" i="4"/>
  <c r="AR10" i="4"/>
  <c r="AR9" i="4"/>
  <c r="AR8" i="4"/>
  <c r="AR7" i="4"/>
  <c r="AR6" i="4"/>
  <c r="AR5" i="4"/>
  <c r="AQ35" i="4"/>
  <c r="AQ34" i="4"/>
  <c r="AQ33" i="4"/>
  <c r="AQ32" i="4"/>
  <c r="AQ31" i="4"/>
  <c r="AQ30" i="4"/>
  <c r="AQ29" i="4"/>
  <c r="AQ28" i="4"/>
  <c r="AQ27" i="4"/>
  <c r="AQ26" i="4"/>
  <c r="AQ23" i="4"/>
  <c r="AQ24" i="4"/>
  <c r="AQ25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Q5" i="4"/>
  <c r="AP35" i="4"/>
  <c r="AP34" i="4"/>
  <c r="AP33" i="4"/>
  <c r="AP32" i="4"/>
  <c r="AP31" i="4"/>
  <c r="AP30" i="4"/>
  <c r="AP29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5" i="4"/>
  <c r="AP14" i="4"/>
  <c r="AP13" i="4"/>
  <c r="AP12" i="4"/>
  <c r="AP11" i="4"/>
  <c r="AP10" i="4"/>
  <c r="AP9" i="4"/>
  <c r="AP8" i="4"/>
  <c r="AP7" i="4"/>
  <c r="AP6" i="4"/>
  <c r="AP5" i="4"/>
  <c r="AP37" i="4" s="1"/>
  <c r="AP38" i="4" s="1"/>
  <c r="AO35" i="4"/>
  <c r="AO34" i="4"/>
  <c r="AO33" i="4"/>
  <c r="AO32" i="4"/>
  <c r="AO31" i="4"/>
  <c r="AO30" i="4"/>
  <c r="AO29" i="4"/>
  <c r="AO28" i="4"/>
  <c r="AO27" i="4"/>
  <c r="AO26" i="4"/>
  <c r="AO25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7" i="4"/>
  <c r="AO6" i="4"/>
  <c r="AO5" i="4"/>
  <c r="AN35" i="4"/>
  <c r="AN34" i="4"/>
  <c r="AN33" i="4"/>
  <c r="AN32" i="4"/>
  <c r="AN31" i="4"/>
  <c r="AN30" i="4"/>
  <c r="AN29" i="4"/>
  <c r="AN28" i="4"/>
  <c r="AN27" i="4"/>
  <c r="AN26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AN9" i="4"/>
  <c r="AN8" i="4"/>
  <c r="AN7" i="4"/>
  <c r="AN6" i="4"/>
  <c r="AN5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AL35" i="4"/>
  <c r="AL34" i="4"/>
  <c r="AL33" i="4"/>
  <c r="AL32" i="4"/>
  <c r="AL31" i="4"/>
  <c r="AL30" i="4"/>
  <c r="AL29" i="4"/>
  <c r="AL28" i="4"/>
  <c r="AL27" i="4"/>
  <c r="AL26" i="4"/>
  <c r="AL25" i="4"/>
  <c r="AL24" i="4"/>
  <c r="AL23" i="4"/>
  <c r="AL22" i="4"/>
  <c r="AL21" i="4"/>
  <c r="AL20" i="4"/>
  <c r="AL19" i="4"/>
  <c r="AL18" i="4"/>
  <c r="AL17" i="4"/>
  <c r="AL16" i="4"/>
  <c r="AL15" i="4"/>
  <c r="AL14" i="4"/>
  <c r="AL13" i="4"/>
  <c r="AL12" i="4"/>
  <c r="AL11" i="4"/>
  <c r="AL10" i="4"/>
  <c r="AL9" i="4"/>
  <c r="AL8" i="4"/>
  <c r="AL7" i="4"/>
  <c r="AL6" i="4"/>
  <c r="AL5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T37" i="4"/>
  <c r="AT38" i="4" s="1"/>
  <c r="AV5" i="4"/>
  <c r="AJ36" i="4"/>
  <c r="AE11" i="4"/>
  <c r="AS37" i="4" l="1"/>
  <c r="AS38" i="4" s="1"/>
  <c r="AR37" i="4"/>
  <c r="AR38" i="4" s="1"/>
  <c r="AQ37" i="4"/>
  <c r="AQ38" i="4" s="1"/>
  <c r="AO37" i="4"/>
  <c r="AO38" i="4" s="1"/>
  <c r="AN37" i="4"/>
  <c r="AN38" i="4" s="1"/>
  <c r="AK37" i="4"/>
  <c r="AK38" i="4" s="1"/>
  <c r="BI4" i="4"/>
  <c r="BC43" i="4" s="1"/>
  <c r="BH4" i="4"/>
  <c r="BC41" i="4" s="1"/>
  <c r="F42" i="4" l="1"/>
  <c r="A2" i="4"/>
  <c r="BC3" i="4" s="1"/>
  <c r="BH3" i="4" s="1"/>
  <c r="BD41" i="4" s="1"/>
  <c r="O36" i="4"/>
  <c r="BF6" i="4" l="1"/>
  <c r="BF8" i="4"/>
  <c r="BF10" i="4"/>
  <c r="BF12" i="4"/>
  <c r="BF14" i="4"/>
  <c r="BF16" i="4"/>
  <c r="BF18" i="4"/>
  <c r="BF20" i="4"/>
  <c r="BF22" i="4"/>
  <c r="BF24" i="4"/>
  <c r="BF26" i="4"/>
  <c r="BF28" i="4"/>
  <c r="BF30" i="4"/>
  <c r="BF32" i="4"/>
  <c r="BF34" i="4"/>
  <c r="BF36" i="4"/>
  <c r="BF7" i="4"/>
  <c r="BF9" i="4"/>
  <c r="BF11" i="4"/>
  <c r="BF13" i="4"/>
  <c r="BF15" i="4"/>
  <c r="BF17" i="4"/>
  <c r="BF19" i="4"/>
  <c r="BF21" i="4"/>
  <c r="BF23" i="4"/>
  <c r="BF25" i="4"/>
  <c r="BF27" i="4"/>
  <c r="BF29" i="4"/>
  <c r="BF31" i="4"/>
  <c r="BF33" i="4"/>
  <c r="BF35" i="4"/>
  <c r="BF5" i="4"/>
  <c r="L9" i="4"/>
  <c r="O9" i="4" s="1"/>
  <c r="A11" i="33"/>
  <c r="C5" i="33"/>
  <c r="A11" i="32"/>
  <c r="C5" i="32"/>
  <c r="A11" i="31"/>
  <c r="C5" i="31"/>
  <c r="A11" i="30"/>
  <c r="C5" i="30"/>
  <c r="A11" i="29"/>
  <c r="C5" i="29"/>
  <c r="A11" i="28"/>
  <c r="C5" i="28"/>
  <c r="A11" i="27"/>
  <c r="C5" i="27"/>
  <c r="A11" i="26"/>
  <c r="C5" i="26"/>
  <c r="A11" i="25"/>
  <c r="C5" i="25"/>
  <c r="C5" i="24"/>
  <c r="A11" i="24"/>
  <c r="A11" i="23"/>
  <c r="C5" i="23"/>
  <c r="A11" i="22"/>
  <c r="C5" i="22"/>
  <c r="A11" i="21"/>
  <c r="C5" i="21"/>
  <c r="A11" i="20"/>
  <c r="C5" i="20"/>
  <c r="A11" i="19"/>
  <c r="C5" i="19"/>
  <c r="A11" i="18"/>
  <c r="C5" i="18"/>
  <c r="A11" i="17"/>
  <c r="C5" i="17"/>
  <c r="A11" i="16"/>
  <c r="C5" i="16"/>
  <c r="A11" i="15"/>
  <c r="C5" i="15"/>
  <c r="A11" i="14"/>
  <c r="C5" i="14"/>
  <c r="A11" i="13"/>
  <c r="C5" i="13"/>
  <c r="A11" i="12"/>
  <c r="C5" i="12"/>
  <c r="A11" i="11"/>
  <c r="C5" i="11"/>
  <c r="C5" i="10"/>
  <c r="C5" i="9"/>
  <c r="C5" i="8"/>
  <c r="C5" i="7"/>
  <c r="C5" i="6"/>
  <c r="C5" i="5"/>
  <c r="A11" i="10"/>
  <c r="A11" i="9"/>
  <c r="A11" i="8"/>
  <c r="A11" i="7"/>
  <c r="A11" i="6"/>
  <c r="B12" i="6" s="1"/>
  <c r="A11" i="5"/>
  <c r="A11" i="3"/>
  <c r="BC35" i="4" l="1"/>
  <c r="BC34" i="4"/>
  <c r="BC33" i="4"/>
  <c r="BC32" i="4"/>
  <c r="BC31" i="4"/>
  <c r="BC30" i="4"/>
  <c r="BC29" i="4"/>
  <c r="BC28" i="4"/>
  <c r="BC27" i="4"/>
  <c r="BC26" i="4"/>
  <c r="BC25" i="4"/>
  <c r="BC24" i="4"/>
  <c r="BC23" i="4"/>
  <c r="BC22" i="4"/>
  <c r="BC21" i="4"/>
  <c r="BC20" i="4"/>
  <c r="BC19" i="4"/>
  <c r="BC18" i="4"/>
  <c r="BC17" i="4"/>
  <c r="BC16" i="4"/>
  <c r="BC15" i="4"/>
  <c r="BC14" i="4"/>
  <c r="BC13" i="4"/>
  <c r="BC12" i="4"/>
  <c r="BC11" i="4"/>
  <c r="BC10" i="4"/>
  <c r="BC9" i="4"/>
  <c r="BC8" i="4"/>
  <c r="BC7" i="4"/>
  <c r="BC6" i="4"/>
  <c r="BC5" i="4"/>
  <c r="BA35" i="4"/>
  <c r="BA34" i="4"/>
  <c r="BA33" i="4"/>
  <c r="BA32" i="4"/>
  <c r="BA31" i="4"/>
  <c r="BA30" i="4"/>
  <c r="BA29" i="4"/>
  <c r="BA28" i="4"/>
  <c r="BA27" i="4"/>
  <c r="BA26" i="4"/>
  <c r="BA25" i="4"/>
  <c r="BA24" i="4"/>
  <c r="BA23" i="4"/>
  <c r="BA22" i="4"/>
  <c r="BA21" i="4"/>
  <c r="BA20" i="4"/>
  <c r="BA19" i="4"/>
  <c r="BA18" i="4"/>
  <c r="BA17" i="4"/>
  <c r="BA16" i="4"/>
  <c r="BA15" i="4"/>
  <c r="BA14" i="4"/>
  <c r="BA13" i="4"/>
  <c r="BA12" i="4"/>
  <c r="BA11" i="4"/>
  <c r="BA10" i="4"/>
  <c r="BA9" i="4"/>
  <c r="BA8" i="4"/>
  <c r="BA7" i="4"/>
  <c r="BA6" i="4"/>
  <c r="BA5" i="4"/>
  <c r="AZ35" i="4"/>
  <c r="AZ34" i="4"/>
  <c r="AZ33" i="4"/>
  <c r="AZ32" i="4"/>
  <c r="AZ31" i="4"/>
  <c r="AZ30" i="4"/>
  <c r="AZ29" i="4"/>
  <c r="AZ28" i="4"/>
  <c r="AZ27" i="4"/>
  <c r="AZ26" i="4"/>
  <c r="AZ25" i="4"/>
  <c r="AZ24" i="4"/>
  <c r="AZ23" i="4"/>
  <c r="AZ22" i="4"/>
  <c r="AZ21" i="4"/>
  <c r="AZ20" i="4"/>
  <c r="AZ19" i="4"/>
  <c r="AZ18" i="4"/>
  <c r="AZ17" i="4"/>
  <c r="AZ16" i="4"/>
  <c r="AZ15" i="4"/>
  <c r="AZ14" i="4"/>
  <c r="AZ13" i="4"/>
  <c r="AZ12" i="4"/>
  <c r="AZ11" i="4"/>
  <c r="AZ10" i="4"/>
  <c r="AZ9" i="4"/>
  <c r="AZ8" i="4"/>
  <c r="AZ7" i="4"/>
  <c r="AZ6" i="4"/>
  <c r="AZ5" i="4"/>
  <c r="AY35" i="4"/>
  <c r="AY34" i="4"/>
  <c r="AY33" i="4"/>
  <c r="AY32" i="4"/>
  <c r="AY31" i="4"/>
  <c r="AY30" i="4"/>
  <c r="AY29" i="4"/>
  <c r="AY28" i="4"/>
  <c r="AY27" i="4"/>
  <c r="AY26" i="4"/>
  <c r="AY25" i="4"/>
  <c r="AY24" i="4"/>
  <c r="AY23" i="4"/>
  <c r="AY22" i="4"/>
  <c r="AY21" i="4"/>
  <c r="AY20" i="4"/>
  <c r="AY19" i="4"/>
  <c r="AY18" i="4"/>
  <c r="AY17" i="4"/>
  <c r="AY16" i="4"/>
  <c r="AY15" i="4"/>
  <c r="AY14" i="4"/>
  <c r="AY13" i="4"/>
  <c r="AY12" i="4"/>
  <c r="AY11" i="4"/>
  <c r="AY10" i="4"/>
  <c r="AY9" i="4"/>
  <c r="AY8" i="4"/>
  <c r="AY7" i="4"/>
  <c r="AY6" i="4"/>
  <c r="AY5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0" i="4"/>
  <c r="AE9" i="4"/>
  <c r="AE8" i="4"/>
  <c r="Z35" i="4"/>
  <c r="Z34" i="4"/>
  <c r="Z33" i="4"/>
  <c r="Z32" i="4"/>
  <c r="Z31" i="4"/>
  <c r="Z30" i="4"/>
  <c r="Z29" i="4"/>
  <c r="Z28" i="4"/>
  <c r="Z27" i="4"/>
  <c r="Z26" i="4"/>
  <c r="Z25" i="4"/>
  <c r="AD25" i="4" s="1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AD7" i="4" s="1"/>
  <c r="Z6" i="4"/>
  <c r="Z5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L35" i="4"/>
  <c r="O35" i="4" s="1"/>
  <c r="L34" i="4"/>
  <c r="O34" i="4" s="1"/>
  <c r="L33" i="4"/>
  <c r="O33" i="4" s="1"/>
  <c r="L32" i="4"/>
  <c r="O32" i="4" s="1"/>
  <c r="L31" i="4"/>
  <c r="O31" i="4" s="1"/>
  <c r="L30" i="4"/>
  <c r="O30" i="4" s="1"/>
  <c r="L29" i="4"/>
  <c r="O29" i="4" s="1"/>
  <c r="L28" i="4"/>
  <c r="O28" i="4" s="1"/>
  <c r="L27" i="4"/>
  <c r="O27" i="4" s="1"/>
  <c r="L26" i="4"/>
  <c r="O26" i="4" s="1"/>
  <c r="L25" i="4"/>
  <c r="O25" i="4" s="1"/>
  <c r="L24" i="4"/>
  <c r="O24" i="4" s="1"/>
  <c r="L23" i="4"/>
  <c r="O23" i="4" s="1"/>
  <c r="L22" i="4"/>
  <c r="O22" i="4" s="1"/>
  <c r="L21" i="4"/>
  <c r="O21" i="4" s="1"/>
  <c r="L20" i="4"/>
  <c r="O20" i="4" s="1"/>
  <c r="L19" i="4"/>
  <c r="O19" i="4" s="1"/>
  <c r="L18" i="4"/>
  <c r="O18" i="4" s="1"/>
  <c r="L17" i="4"/>
  <c r="O17" i="4" s="1"/>
  <c r="L16" i="4"/>
  <c r="O16" i="4" s="1"/>
  <c r="L15" i="4"/>
  <c r="O15" i="4" s="1"/>
  <c r="L14" i="4"/>
  <c r="O14" i="4" s="1"/>
  <c r="L13" i="4"/>
  <c r="O13" i="4" s="1"/>
  <c r="L12" i="4"/>
  <c r="O12" i="4" s="1"/>
  <c r="L11" i="4"/>
  <c r="O11" i="4" s="1"/>
  <c r="L10" i="4"/>
  <c r="O10" i="4" s="1"/>
  <c r="L8" i="4"/>
  <c r="O8" i="4" s="1"/>
  <c r="L7" i="4"/>
  <c r="O7" i="4" s="1"/>
  <c r="L6" i="4"/>
  <c r="O6" i="4" s="1"/>
  <c r="L5" i="4"/>
  <c r="O5" i="4" s="1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AV35" i="4"/>
  <c r="AV34" i="4"/>
  <c r="AV33" i="4"/>
  <c r="AV32" i="4"/>
  <c r="AV31" i="4"/>
  <c r="AV30" i="4"/>
  <c r="AV29" i="4"/>
  <c r="AV28" i="4"/>
  <c r="AV27" i="4"/>
  <c r="AV26" i="4"/>
  <c r="AV25" i="4"/>
  <c r="AV24" i="4"/>
  <c r="AV23" i="4"/>
  <c r="AV22" i="4"/>
  <c r="AV21" i="4"/>
  <c r="AV20" i="4"/>
  <c r="AV19" i="4"/>
  <c r="AV18" i="4"/>
  <c r="AV17" i="4"/>
  <c r="AV16" i="4"/>
  <c r="AV15" i="4"/>
  <c r="AV14" i="4"/>
  <c r="AV13" i="4"/>
  <c r="AV12" i="4"/>
  <c r="AV11" i="4"/>
  <c r="AV10" i="4"/>
  <c r="AV9" i="4"/>
  <c r="AV8" i="4"/>
  <c r="AV7" i="4"/>
  <c r="AV6" i="4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G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K42" i="4" l="1"/>
  <c r="G2" i="33"/>
  <c r="G2" i="32"/>
  <c r="G2" i="31"/>
  <c r="G2" i="30"/>
  <c r="G2" i="29"/>
  <c r="G2" i="28"/>
  <c r="G2" i="27"/>
  <c r="G2" i="26"/>
  <c r="G2" i="25"/>
  <c r="G2" i="24"/>
  <c r="G2" i="23"/>
  <c r="G2" i="22"/>
  <c r="G2" i="21"/>
  <c r="G2" i="20"/>
  <c r="G2" i="19"/>
  <c r="G2" i="18"/>
  <c r="G2" i="17"/>
  <c r="G2" i="16"/>
  <c r="G2" i="15"/>
  <c r="G2" i="14"/>
  <c r="G2" i="13"/>
  <c r="G2" i="12"/>
  <c r="G2" i="11"/>
  <c r="F46" i="33"/>
  <c r="F34" i="33"/>
  <c r="E21" i="33"/>
  <c r="E16" i="33"/>
  <c r="E17" i="33" s="1"/>
  <c r="G15" i="33"/>
  <c r="F15" i="33"/>
  <c r="G14" i="33"/>
  <c r="C21" i="33" s="1"/>
  <c r="F14" i="33"/>
  <c r="B12" i="33"/>
  <c r="C8" i="33"/>
  <c r="E2" i="33"/>
  <c r="F46" i="32"/>
  <c r="F34" i="32"/>
  <c r="E21" i="32"/>
  <c r="E16" i="32"/>
  <c r="E17" i="32" s="1"/>
  <c r="G15" i="32"/>
  <c r="F15" i="32"/>
  <c r="G14" i="32"/>
  <c r="C21" i="32" s="1"/>
  <c r="F14" i="32"/>
  <c r="B12" i="32"/>
  <c r="C8" i="32"/>
  <c r="E2" i="32"/>
  <c r="F46" i="31"/>
  <c r="F34" i="31"/>
  <c r="E21" i="31"/>
  <c r="E17" i="31"/>
  <c r="E16" i="31"/>
  <c r="G15" i="31"/>
  <c r="F15" i="31"/>
  <c r="G14" i="31"/>
  <c r="C21" i="31" s="1"/>
  <c r="F14" i="31"/>
  <c r="G11" i="31"/>
  <c r="C8" i="31"/>
  <c r="E2" i="31"/>
  <c r="F46" i="30"/>
  <c r="F34" i="30"/>
  <c r="E21" i="30"/>
  <c r="E17" i="30"/>
  <c r="E16" i="30"/>
  <c r="G15" i="30"/>
  <c r="F15" i="30"/>
  <c r="G14" i="30"/>
  <c r="C21" i="30" s="1"/>
  <c r="F14" i="30"/>
  <c r="B12" i="30"/>
  <c r="C8" i="30"/>
  <c r="E2" i="30"/>
  <c r="F46" i="29"/>
  <c r="F34" i="29"/>
  <c r="E21" i="29"/>
  <c r="E17" i="29"/>
  <c r="E16" i="29"/>
  <c r="G15" i="29"/>
  <c r="F15" i="29"/>
  <c r="G14" i="29"/>
  <c r="C21" i="29" s="1"/>
  <c r="F14" i="29"/>
  <c r="B12" i="29"/>
  <c r="C8" i="29"/>
  <c r="E2" i="29"/>
  <c r="F46" i="28"/>
  <c r="F34" i="28"/>
  <c r="E21" i="28"/>
  <c r="E16" i="28"/>
  <c r="E17" i="28" s="1"/>
  <c r="F15" i="28"/>
  <c r="G15" i="28" s="1"/>
  <c r="F14" i="28"/>
  <c r="G14" i="28" s="1"/>
  <c r="C21" i="28" s="1"/>
  <c r="B12" i="28"/>
  <c r="C8" i="28"/>
  <c r="E2" i="28"/>
  <c r="F46" i="27"/>
  <c r="F34" i="27"/>
  <c r="E21" i="27"/>
  <c r="E17" i="27"/>
  <c r="E16" i="27"/>
  <c r="G15" i="27"/>
  <c r="F15" i="27"/>
  <c r="G14" i="27"/>
  <c r="C21" i="27" s="1"/>
  <c r="F14" i="27"/>
  <c r="G11" i="27"/>
  <c r="C8" i="27"/>
  <c r="E2" i="27"/>
  <c r="F46" i="26"/>
  <c r="E21" i="26" s="1"/>
  <c r="F34" i="26"/>
  <c r="E17" i="26"/>
  <c r="E16" i="26"/>
  <c r="G15" i="26"/>
  <c r="F15" i="26"/>
  <c r="G14" i="26"/>
  <c r="C21" i="26" s="1"/>
  <c r="F14" i="26"/>
  <c r="G11" i="26"/>
  <c r="C8" i="26"/>
  <c r="E2" i="26"/>
  <c r="F46" i="25"/>
  <c r="E21" i="25" s="1"/>
  <c r="F34" i="25"/>
  <c r="E17" i="25"/>
  <c r="E16" i="25"/>
  <c r="G15" i="25"/>
  <c r="F15" i="25"/>
  <c r="G14" i="25"/>
  <c r="C21" i="25" s="1"/>
  <c r="F14" i="25"/>
  <c r="G11" i="25"/>
  <c r="C8" i="25"/>
  <c r="E2" i="25"/>
  <c r="F46" i="24"/>
  <c r="F34" i="24"/>
  <c r="E21" i="24"/>
  <c r="E17" i="24"/>
  <c r="E16" i="24"/>
  <c r="G15" i="24"/>
  <c r="F15" i="24"/>
  <c r="G14" i="24"/>
  <c r="C21" i="24" s="1"/>
  <c r="F14" i="24"/>
  <c r="B12" i="24"/>
  <c r="C8" i="24"/>
  <c r="E2" i="24"/>
  <c r="F46" i="23"/>
  <c r="F34" i="23"/>
  <c r="E21" i="23"/>
  <c r="E17" i="23"/>
  <c r="E16" i="23"/>
  <c r="G15" i="23"/>
  <c r="F15" i="23"/>
  <c r="G14" i="23"/>
  <c r="C21" i="23" s="1"/>
  <c r="F14" i="23"/>
  <c r="B12" i="23"/>
  <c r="C8" i="23"/>
  <c r="E2" i="23"/>
  <c r="F46" i="22"/>
  <c r="F34" i="22"/>
  <c r="E21" i="22"/>
  <c r="E17" i="22"/>
  <c r="E16" i="22"/>
  <c r="G15" i="22"/>
  <c r="F15" i="22"/>
  <c r="G14" i="22"/>
  <c r="C21" i="22" s="1"/>
  <c r="F14" i="22"/>
  <c r="G11" i="22"/>
  <c r="C8" i="22"/>
  <c r="E2" i="22"/>
  <c r="F46" i="21"/>
  <c r="F34" i="21"/>
  <c r="E21" i="21"/>
  <c r="E16" i="21"/>
  <c r="E17" i="21" s="1"/>
  <c r="F15" i="21"/>
  <c r="G15" i="21" s="1"/>
  <c r="F14" i="21"/>
  <c r="G14" i="21" s="1"/>
  <c r="C21" i="21" s="1"/>
  <c r="B12" i="21"/>
  <c r="C8" i="21"/>
  <c r="E2" i="21"/>
  <c r="F46" i="20"/>
  <c r="F34" i="20"/>
  <c r="E21" i="20"/>
  <c r="E17" i="20"/>
  <c r="E16" i="20"/>
  <c r="G15" i="20"/>
  <c r="F15" i="20"/>
  <c r="G14" i="20"/>
  <c r="C21" i="20" s="1"/>
  <c r="F14" i="20"/>
  <c r="B12" i="20"/>
  <c r="C8" i="20"/>
  <c r="E2" i="20"/>
  <c r="F46" i="19"/>
  <c r="F34" i="19"/>
  <c r="E21" i="19"/>
  <c r="E17" i="19"/>
  <c r="E16" i="19"/>
  <c r="G15" i="19"/>
  <c r="F15" i="19"/>
  <c r="G14" i="19"/>
  <c r="C21" i="19" s="1"/>
  <c r="F14" i="19"/>
  <c r="B12" i="19"/>
  <c r="C8" i="19"/>
  <c r="E2" i="19"/>
  <c r="F46" i="18"/>
  <c r="F34" i="18"/>
  <c r="E21" i="18"/>
  <c r="E17" i="18"/>
  <c r="E16" i="18"/>
  <c r="G15" i="18"/>
  <c r="F15" i="18"/>
  <c r="G14" i="18"/>
  <c r="C21" i="18" s="1"/>
  <c r="F14" i="18"/>
  <c r="G11" i="18"/>
  <c r="C8" i="18"/>
  <c r="E2" i="18"/>
  <c r="F46" i="17"/>
  <c r="F34" i="17"/>
  <c r="E21" i="17"/>
  <c r="E17" i="17"/>
  <c r="E16" i="17"/>
  <c r="G15" i="17"/>
  <c r="F15" i="17"/>
  <c r="G14" i="17"/>
  <c r="C21" i="17" s="1"/>
  <c r="F14" i="17"/>
  <c r="B12" i="17"/>
  <c r="C8" i="17"/>
  <c r="E2" i="17"/>
  <c r="F46" i="16"/>
  <c r="F34" i="16"/>
  <c r="E21" i="16"/>
  <c r="E17" i="16"/>
  <c r="E16" i="16"/>
  <c r="G15" i="16"/>
  <c r="F15" i="16"/>
  <c r="G14" i="16"/>
  <c r="C21" i="16" s="1"/>
  <c r="F14" i="16"/>
  <c r="G11" i="16"/>
  <c r="C8" i="16"/>
  <c r="E2" i="16"/>
  <c r="F46" i="15"/>
  <c r="F34" i="15"/>
  <c r="E21" i="15"/>
  <c r="E17" i="15"/>
  <c r="E16" i="15"/>
  <c r="G15" i="15"/>
  <c r="F15" i="15"/>
  <c r="G14" i="15"/>
  <c r="C21" i="15" s="1"/>
  <c r="F14" i="15"/>
  <c r="G11" i="15"/>
  <c r="C8" i="15"/>
  <c r="E2" i="15"/>
  <c r="F46" i="14"/>
  <c r="F34" i="14"/>
  <c r="E21" i="14"/>
  <c r="E16" i="14"/>
  <c r="E17" i="14" s="1"/>
  <c r="F15" i="14"/>
  <c r="G15" i="14" s="1"/>
  <c r="F14" i="14"/>
  <c r="G14" i="14" s="1"/>
  <c r="C21" i="14" s="1"/>
  <c r="B12" i="14"/>
  <c r="C8" i="14"/>
  <c r="E2" i="14"/>
  <c r="F46" i="13"/>
  <c r="F34" i="13"/>
  <c r="E21" i="13"/>
  <c r="E17" i="13"/>
  <c r="E16" i="13"/>
  <c r="G15" i="13"/>
  <c r="F15" i="13"/>
  <c r="G14" i="13"/>
  <c r="C21" i="13" s="1"/>
  <c r="F14" i="13"/>
  <c r="G11" i="13"/>
  <c r="C8" i="13"/>
  <c r="E2" i="13"/>
  <c r="F46" i="12"/>
  <c r="F34" i="12"/>
  <c r="E21" i="12"/>
  <c r="E17" i="12"/>
  <c r="E16" i="12"/>
  <c r="G15" i="12"/>
  <c r="F15" i="12"/>
  <c r="G14" i="12"/>
  <c r="C21" i="12" s="1"/>
  <c r="F14" i="12"/>
  <c r="B12" i="12"/>
  <c r="C8" i="12"/>
  <c r="E2" i="12"/>
  <c r="F46" i="11"/>
  <c r="F34" i="11"/>
  <c r="E21" i="11"/>
  <c r="E17" i="11"/>
  <c r="E16" i="11"/>
  <c r="G15" i="11"/>
  <c r="F15" i="11"/>
  <c r="G14" i="11"/>
  <c r="C21" i="11" s="1"/>
  <c r="F14" i="11"/>
  <c r="G11" i="11"/>
  <c r="C8" i="11"/>
  <c r="E2" i="11"/>
  <c r="G2" i="10"/>
  <c r="F46" i="10"/>
  <c r="F34" i="10"/>
  <c r="E21" i="10"/>
  <c r="E17" i="10"/>
  <c r="E16" i="10"/>
  <c r="G15" i="10"/>
  <c r="F15" i="10"/>
  <c r="G14" i="10"/>
  <c r="C21" i="10" s="1"/>
  <c r="F14" i="10"/>
  <c r="G11" i="10"/>
  <c r="C8" i="10"/>
  <c r="E2" i="10"/>
  <c r="G2" i="9"/>
  <c r="F46" i="9"/>
  <c r="F34" i="9"/>
  <c r="E21" i="9"/>
  <c r="E17" i="9"/>
  <c r="E16" i="9"/>
  <c r="G15" i="9"/>
  <c r="F15" i="9"/>
  <c r="G14" i="9"/>
  <c r="C21" i="9" s="1"/>
  <c r="F14" i="9"/>
  <c r="B12" i="9"/>
  <c r="C8" i="9"/>
  <c r="E2" i="9"/>
  <c r="G2" i="8"/>
  <c r="F46" i="8"/>
  <c r="F34" i="8"/>
  <c r="E21" i="8"/>
  <c r="E16" i="8"/>
  <c r="E17" i="8" s="1"/>
  <c r="F15" i="8"/>
  <c r="G15" i="8" s="1"/>
  <c r="F14" i="8"/>
  <c r="G14" i="8" s="1"/>
  <c r="C21" i="8" s="1"/>
  <c r="B12" i="8"/>
  <c r="C8" i="8"/>
  <c r="E2" i="8"/>
  <c r="G2" i="7"/>
  <c r="F46" i="7"/>
  <c r="F34" i="7"/>
  <c r="E21" i="7"/>
  <c r="E17" i="7"/>
  <c r="E16" i="7"/>
  <c r="F15" i="7"/>
  <c r="G15" i="7" s="1"/>
  <c r="F14" i="7"/>
  <c r="G14" i="7" s="1"/>
  <c r="C21" i="7" s="1"/>
  <c r="G11" i="7"/>
  <c r="C8" i="7"/>
  <c r="E2" i="7"/>
  <c r="G2" i="6"/>
  <c r="F46" i="6"/>
  <c r="F34" i="6"/>
  <c r="E16" i="6" s="1"/>
  <c r="E17" i="6" s="1"/>
  <c r="E21" i="6"/>
  <c r="F15" i="6"/>
  <c r="G15" i="6" s="1"/>
  <c r="F14" i="6"/>
  <c r="G14" i="6" s="1"/>
  <c r="C8" i="6"/>
  <c r="E2" i="6"/>
  <c r="G2" i="5"/>
  <c r="F46" i="5"/>
  <c r="F34" i="5"/>
  <c r="E21" i="5"/>
  <c r="E16" i="5"/>
  <c r="E17" i="5" s="1"/>
  <c r="G15" i="5"/>
  <c r="AE7" i="4" s="1"/>
  <c r="F15" i="5"/>
  <c r="G14" i="5"/>
  <c r="F14" i="5"/>
  <c r="G11" i="5"/>
  <c r="C8" i="5"/>
  <c r="E2" i="5"/>
  <c r="C5" i="3"/>
  <c r="C6" i="3" s="1"/>
  <c r="B12" i="3"/>
  <c r="E2" i="3"/>
  <c r="F15" i="3"/>
  <c r="F14" i="3"/>
  <c r="C21" i="6" l="1"/>
  <c r="AA8" i="4"/>
  <c r="F17" i="5"/>
  <c r="C21" i="5"/>
  <c r="AA7" i="4"/>
  <c r="G11" i="14"/>
  <c r="G11" i="28"/>
  <c r="F17" i="28" s="1"/>
  <c r="F17" i="14"/>
  <c r="G11" i="21"/>
  <c r="F17" i="21" s="1"/>
  <c r="C6" i="33"/>
  <c r="G11" i="33"/>
  <c r="C6" i="32"/>
  <c r="G11" i="32"/>
  <c r="F17" i="31"/>
  <c r="B12" i="31"/>
  <c r="C6" i="31"/>
  <c r="C6" i="30"/>
  <c r="G11" i="30"/>
  <c r="C6" i="29"/>
  <c r="G11" i="29"/>
  <c r="F17" i="29" s="1"/>
  <c r="C6" i="28"/>
  <c r="F17" i="27"/>
  <c r="B12" i="27"/>
  <c r="C6" i="27"/>
  <c r="F17" i="26"/>
  <c r="B12" i="26"/>
  <c r="C6" i="26"/>
  <c r="F17" i="25"/>
  <c r="B12" i="25"/>
  <c r="C6" i="25"/>
  <c r="C6" i="24"/>
  <c r="G11" i="24"/>
  <c r="C6" i="23"/>
  <c r="G11" i="23"/>
  <c r="F17" i="22"/>
  <c r="B12" i="22"/>
  <c r="C6" i="22"/>
  <c r="C6" i="21"/>
  <c r="C6" i="20"/>
  <c r="G11" i="20"/>
  <c r="F17" i="20" s="1"/>
  <c r="C6" i="19"/>
  <c r="G11" i="19"/>
  <c r="F17" i="18"/>
  <c r="B12" i="18"/>
  <c r="C6" i="18"/>
  <c r="C6" i="17"/>
  <c r="G11" i="17"/>
  <c r="F17" i="16"/>
  <c r="B12" i="16"/>
  <c r="C6" i="16"/>
  <c r="F17" i="15"/>
  <c r="B12" i="15"/>
  <c r="C6" i="15"/>
  <c r="C6" i="14"/>
  <c r="F17" i="13"/>
  <c r="B12" i="13"/>
  <c r="C6" i="13"/>
  <c r="C6" i="12"/>
  <c r="G11" i="12"/>
  <c r="F17" i="11"/>
  <c r="B12" i="11"/>
  <c r="C6" i="11"/>
  <c r="F17" i="10"/>
  <c r="B12" i="10"/>
  <c r="C6" i="10"/>
  <c r="C6" i="9"/>
  <c r="G11" i="9"/>
  <c r="G11" i="6"/>
  <c r="F17" i="6" s="1"/>
  <c r="G11" i="8"/>
  <c r="F17" i="8" s="1"/>
  <c r="C6" i="8"/>
  <c r="F17" i="7"/>
  <c r="B12" i="7"/>
  <c r="C6" i="7"/>
  <c r="C6" i="6"/>
  <c r="B12" i="5"/>
  <c r="C6" i="5"/>
  <c r="D8" i="1"/>
  <c r="I5" i="4" s="1"/>
  <c r="AX4" i="4"/>
  <c r="AZ37" i="4"/>
  <c r="AZ39" i="4" s="1"/>
  <c r="K5" i="4"/>
  <c r="E6" i="4"/>
  <c r="BG6" i="4" s="1"/>
  <c r="E7" i="4"/>
  <c r="E8" i="4"/>
  <c r="BG8" i="4" s="1"/>
  <c r="E9" i="4"/>
  <c r="E11" i="4"/>
  <c r="E12" i="4"/>
  <c r="E13" i="4"/>
  <c r="E15" i="4"/>
  <c r="E16" i="4"/>
  <c r="BG16" i="4" s="1"/>
  <c r="E17" i="4"/>
  <c r="BG17" i="4" s="1"/>
  <c r="E19" i="4"/>
  <c r="E20" i="4"/>
  <c r="BG20" i="4" s="1"/>
  <c r="BI20" i="4" s="1"/>
  <c r="E21" i="4"/>
  <c r="E22" i="4"/>
  <c r="BG22" i="4" s="1"/>
  <c r="E23" i="4"/>
  <c r="E25" i="4"/>
  <c r="E26" i="4"/>
  <c r="E27" i="4"/>
  <c r="E29" i="4"/>
  <c r="BG29" i="4" s="1"/>
  <c r="E31" i="4"/>
  <c r="E33" i="4"/>
  <c r="E34" i="4"/>
  <c r="E35" i="4"/>
  <c r="E36" i="4"/>
  <c r="BG36" i="4" s="1"/>
  <c r="BI36" i="4" s="1"/>
  <c r="A7" i="4"/>
  <c r="A8" i="4"/>
  <c r="BK8" i="4" s="1"/>
  <c r="A9" i="4"/>
  <c r="BK9" i="4" s="1"/>
  <c r="A10" i="4"/>
  <c r="BK10" i="4" s="1"/>
  <c r="A11" i="4"/>
  <c r="A12" i="4"/>
  <c r="BK12" i="4" s="1"/>
  <c r="A13" i="4"/>
  <c r="BK13" i="4" s="1"/>
  <c r="A14" i="4"/>
  <c r="A15" i="4"/>
  <c r="BK15" i="4" s="1"/>
  <c r="A16" i="4"/>
  <c r="BK16" i="4" s="1"/>
  <c r="A17" i="4"/>
  <c r="A18" i="4"/>
  <c r="A19" i="4"/>
  <c r="A20" i="4"/>
  <c r="A21" i="4"/>
  <c r="BK21" i="4" s="1"/>
  <c r="A22" i="4"/>
  <c r="A23" i="4"/>
  <c r="BK23" i="4" s="1"/>
  <c r="A24" i="4"/>
  <c r="BK24" i="4" s="1"/>
  <c r="A25" i="4"/>
  <c r="A26" i="4"/>
  <c r="BK26" i="4" s="1"/>
  <c r="A27" i="4"/>
  <c r="BK27" i="4" s="1"/>
  <c r="A28" i="4"/>
  <c r="A29" i="4"/>
  <c r="BK29" i="4" s="1"/>
  <c r="A30" i="4"/>
  <c r="A31" i="4"/>
  <c r="BK31" i="4" s="1"/>
  <c r="A32" i="4"/>
  <c r="A33" i="4"/>
  <c r="BK33" i="4" s="1"/>
  <c r="A34" i="4"/>
  <c r="A35" i="4"/>
  <c r="BK35" i="4" s="1"/>
  <c r="A6" i="4"/>
  <c r="BK6" i="4" s="1"/>
  <c r="A5" i="4"/>
  <c r="BK5" i="4" s="1"/>
  <c r="BD43" i="4"/>
  <c r="BR42" i="4"/>
  <c r="BQ42" i="4"/>
  <c r="BC42" i="4"/>
  <c r="BR41" i="4"/>
  <c r="BQ41" i="4"/>
  <c r="BC40" i="4"/>
  <c r="BR38" i="4"/>
  <c r="BC37" i="4"/>
  <c r="AI37" i="4"/>
  <c r="AH37" i="4"/>
  <c r="AG37" i="4"/>
  <c r="N37" i="4"/>
  <c r="BO36" i="4"/>
  <c r="BM36" i="4"/>
  <c r="BP36" i="4" s="1"/>
  <c r="BL36" i="4"/>
  <c r="BH36" i="4"/>
  <c r="AD36" i="4"/>
  <c r="AC36" i="4" s="1"/>
  <c r="Y36" i="4"/>
  <c r="V36" i="4" s="1"/>
  <c r="T36" i="4"/>
  <c r="S36" i="4"/>
  <c r="K36" i="4"/>
  <c r="H36" i="4"/>
  <c r="BL35" i="4"/>
  <c r="BH35" i="4"/>
  <c r="T35" i="4"/>
  <c r="S35" i="4"/>
  <c r="K35" i="4"/>
  <c r="H35" i="4"/>
  <c r="BL34" i="4"/>
  <c r="BK34" i="4"/>
  <c r="BH34" i="4"/>
  <c r="T34" i="4"/>
  <c r="S34" i="4"/>
  <c r="K34" i="4"/>
  <c r="H34" i="4"/>
  <c r="BL33" i="4"/>
  <c r="BH33" i="4"/>
  <c r="T33" i="4"/>
  <c r="S33" i="4"/>
  <c r="K33" i="4"/>
  <c r="H33" i="4"/>
  <c r="BL32" i="4"/>
  <c r="BK32" i="4"/>
  <c r="BH32" i="4"/>
  <c r="T32" i="4"/>
  <c r="S32" i="4"/>
  <c r="K32" i="4"/>
  <c r="H32" i="4"/>
  <c r="E32" i="4"/>
  <c r="BL31" i="4"/>
  <c r="BH31" i="4"/>
  <c r="T31" i="4"/>
  <c r="S31" i="4"/>
  <c r="K31" i="4"/>
  <c r="H31" i="4"/>
  <c r="BL30" i="4"/>
  <c r="BH30" i="4"/>
  <c r="T30" i="4"/>
  <c r="S30" i="4"/>
  <c r="K30" i="4"/>
  <c r="H30" i="4"/>
  <c r="E30" i="4"/>
  <c r="BG30" i="4" s="1"/>
  <c r="BI30" i="4" s="1"/>
  <c r="BL29" i="4"/>
  <c r="BI29" i="4"/>
  <c r="BH29" i="4"/>
  <c r="T29" i="4"/>
  <c r="S29" i="4"/>
  <c r="K29" i="4"/>
  <c r="H29" i="4"/>
  <c r="BL28" i="4"/>
  <c r="BK28" i="4"/>
  <c r="BH28" i="4"/>
  <c r="T28" i="4"/>
  <c r="S28" i="4"/>
  <c r="K28" i="4"/>
  <c r="H28" i="4"/>
  <c r="E28" i="4"/>
  <c r="BG28" i="4" s="1"/>
  <c r="BI28" i="4" s="1"/>
  <c r="BL27" i="4"/>
  <c r="BH27" i="4"/>
  <c r="T27" i="4"/>
  <c r="S27" i="4"/>
  <c r="K27" i="4"/>
  <c r="H27" i="4"/>
  <c r="BL26" i="4"/>
  <c r="BH26" i="4"/>
  <c r="T26" i="4"/>
  <c r="S26" i="4"/>
  <c r="K26" i="4"/>
  <c r="H26" i="4"/>
  <c r="BL25" i="4"/>
  <c r="BH25" i="4"/>
  <c r="T25" i="4"/>
  <c r="S25" i="4"/>
  <c r="K25" i="4"/>
  <c r="H25" i="4"/>
  <c r="BL24" i="4"/>
  <c r="BH24" i="4"/>
  <c r="T24" i="4"/>
  <c r="S24" i="4"/>
  <c r="K24" i="4"/>
  <c r="H24" i="4"/>
  <c r="E24" i="4"/>
  <c r="BL23" i="4"/>
  <c r="BH23" i="4"/>
  <c r="T23" i="4"/>
  <c r="S23" i="4"/>
  <c r="K23" i="4"/>
  <c r="H23" i="4"/>
  <c r="BL22" i="4"/>
  <c r="BI22" i="4"/>
  <c r="BH22" i="4"/>
  <c r="T22" i="4"/>
  <c r="S22" i="4"/>
  <c r="K22" i="4"/>
  <c r="H22" i="4"/>
  <c r="BL21" i="4"/>
  <c r="BH21" i="4"/>
  <c r="T21" i="4"/>
  <c r="S21" i="4"/>
  <c r="K21" i="4"/>
  <c r="H21" i="4"/>
  <c r="BL20" i="4"/>
  <c r="BK20" i="4"/>
  <c r="BH20" i="4"/>
  <c r="T20" i="4"/>
  <c r="S20" i="4"/>
  <c r="K20" i="4"/>
  <c r="H20" i="4"/>
  <c r="BL19" i="4"/>
  <c r="BH19" i="4"/>
  <c r="T19" i="4"/>
  <c r="S19" i="4"/>
  <c r="K19" i="4"/>
  <c r="H19" i="4"/>
  <c r="BL18" i="4"/>
  <c r="BH18" i="4"/>
  <c r="T18" i="4"/>
  <c r="S18" i="4"/>
  <c r="K18" i="4"/>
  <c r="H18" i="4"/>
  <c r="E18" i="4"/>
  <c r="BG18" i="4" s="1"/>
  <c r="BI18" i="4" s="1"/>
  <c r="BL17" i="4"/>
  <c r="BK17" i="4"/>
  <c r="BI17" i="4"/>
  <c r="BH17" i="4"/>
  <c r="T17" i="4"/>
  <c r="S17" i="4"/>
  <c r="K17" i="4"/>
  <c r="H17" i="4"/>
  <c r="BL16" i="4"/>
  <c r="BI16" i="4"/>
  <c r="BH16" i="4"/>
  <c r="T16" i="4"/>
  <c r="S16" i="4"/>
  <c r="K16" i="4"/>
  <c r="H16" i="4"/>
  <c r="BL15" i="4"/>
  <c r="BH15" i="4"/>
  <c r="T15" i="4"/>
  <c r="S15" i="4"/>
  <c r="K15" i="4"/>
  <c r="H15" i="4"/>
  <c r="BL14" i="4"/>
  <c r="BH14" i="4"/>
  <c r="T14" i="4"/>
  <c r="S14" i="4"/>
  <c r="K14" i="4"/>
  <c r="H14" i="4"/>
  <c r="E14" i="4"/>
  <c r="BL13" i="4"/>
  <c r="BH13" i="4"/>
  <c r="T13" i="4"/>
  <c r="S13" i="4"/>
  <c r="K13" i="4"/>
  <c r="H13" i="4"/>
  <c r="BL12" i="4"/>
  <c r="BH12" i="4"/>
  <c r="T12" i="4"/>
  <c r="S12" i="4"/>
  <c r="K12" i="4"/>
  <c r="H12" i="4"/>
  <c r="BL11" i="4"/>
  <c r="BH11" i="4"/>
  <c r="T11" i="4"/>
  <c r="S11" i="4"/>
  <c r="K11" i="4"/>
  <c r="H11" i="4"/>
  <c r="BL10" i="4"/>
  <c r="BH10" i="4"/>
  <c r="T10" i="4"/>
  <c r="S10" i="4"/>
  <c r="K10" i="4"/>
  <c r="H10" i="4"/>
  <c r="E10" i="4"/>
  <c r="BL9" i="4"/>
  <c r="BH9" i="4"/>
  <c r="T9" i="4"/>
  <c r="S9" i="4"/>
  <c r="K9" i="4"/>
  <c r="H9" i="4"/>
  <c r="BL8" i="4"/>
  <c r="BI8" i="4"/>
  <c r="BH8" i="4"/>
  <c r="T8" i="4"/>
  <c r="S8" i="4"/>
  <c r="K8" i="4"/>
  <c r="H8" i="4"/>
  <c r="BL7" i="4"/>
  <c r="BK7" i="4"/>
  <c r="T7" i="4"/>
  <c r="S7" i="4"/>
  <c r="K7" i="4"/>
  <c r="H7" i="4"/>
  <c r="BL6" i="4"/>
  <c r="BI6" i="4"/>
  <c r="BH6" i="4"/>
  <c r="T6" i="4"/>
  <c r="S6" i="4"/>
  <c r="K6" i="4"/>
  <c r="H6" i="4"/>
  <c r="BL5" i="4"/>
  <c r="T5" i="4"/>
  <c r="S5" i="4"/>
  <c r="H5" i="4"/>
  <c r="BN36" i="4" l="1"/>
  <c r="S37" i="4"/>
  <c r="AF27" i="4"/>
  <c r="AF7" i="4"/>
  <c r="J40" i="4"/>
  <c r="AF10" i="4"/>
  <c r="BK14" i="4"/>
  <c r="BK18" i="4"/>
  <c r="BK22" i="4"/>
  <c r="BK30" i="4"/>
  <c r="BK11" i="4"/>
  <c r="BK19" i="4"/>
  <c r="BK25" i="4"/>
  <c r="D8" i="27"/>
  <c r="D8" i="25"/>
  <c r="D8" i="24"/>
  <c r="D8" i="23"/>
  <c r="D8" i="22"/>
  <c r="D8" i="20"/>
  <c r="D8" i="14"/>
  <c r="D8" i="9"/>
  <c r="D8" i="33"/>
  <c r="D8" i="32"/>
  <c r="D8" i="31"/>
  <c r="D8" i="30"/>
  <c r="D8" i="29"/>
  <c r="D8" i="28"/>
  <c r="D8" i="26"/>
  <c r="D8" i="21"/>
  <c r="D8" i="19"/>
  <c r="D8" i="18"/>
  <c r="D8" i="17"/>
  <c r="D8" i="16"/>
  <c r="D8" i="15"/>
  <c r="D8" i="13"/>
  <c r="D8" i="12"/>
  <c r="D8" i="11"/>
  <c r="D8" i="10"/>
  <c r="F17" i="33"/>
  <c r="F17" i="32"/>
  <c r="F17" i="30"/>
  <c r="F17" i="24"/>
  <c r="F17" i="23"/>
  <c r="F17" i="19"/>
  <c r="F17" i="17"/>
  <c r="F17" i="12"/>
  <c r="F17" i="9"/>
  <c r="D8" i="6"/>
  <c r="D8" i="8"/>
  <c r="D8" i="7"/>
  <c r="D8" i="5"/>
  <c r="BA37" i="4"/>
  <c r="D8" i="3"/>
  <c r="G8" i="3" s="1"/>
  <c r="J5" i="4"/>
  <c r="AF19" i="4"/>
  <c r="BL38" i="4"/>
  <c r="L37" i="4"/>
  <c r="E5" i="4"/>
  <c r="BG10" i="4"/>
  <c r="BI10" i="4" s="1"/>
  <c r="BG11" i="4"/>
  <c r="BI11" i="4" s="1"/>
  <c r="BG12" i="4"/>
  <c r="BI12" i="4" s="1"/>
  <c r="BG7" i="4"/>
  <c r="T37" i="4"/>
  <c r="K37" i="4"/>
  <c r="AF6" i="4"/>
  <c r="AF9" i="4"/>
  <c r="BG9" i="4"/>
  <c r="BI9" i="4" s="1"/>
  <c r="AF11" i="4"/>
  <c r="AF12" i="4"/>
  <c r="BG14" i="4"/>
  <c r="BI14" i="4" s="1"/>
  <c r="M5" i="4"/>
  <c r="M37" i="4" s="1"/>
  <c r="AF5" i="4"/>
  <c r="AF8" i="4"/>
  <c r="BG13" i="4"/>
  <c r="BI13" i="4" s="1"/>
  <c r="BG15" i="4"/>
  <c r="BI15" i="4" s="1"/>
  <c r="AF13" i="4"/>
  <c r="AF15" i="4"/>
  <c r="AF20" i="4"/>
  <c r="BG27" i="4"/>
  <c r="BI27" i="4" s="1"/>
  <c r="AF16" i="4"/>
  <c r="BG19" i="4"/>
  <c r="BI19" i="4" s="1"/>
  <c r="BG21" i="4"/>
  <c r="BI21" i="4" s="1"/>
  <c r="BG24" i="4"/>
  <c r="BI24" i="4" s="1"/>
  <c r="BG25" i="4"/>
  <c r="BI25" i="4" s="1"/>
  <c r="BG26" i="4"/>
  <c r="BI26" i="4" s="1"/>
  <c r="AF17" i="4"/>
  <c r="AF23" i="4"/>
  <c r="BG23" i="4"/>
  <c r="BI23" i="4" s="1"/>
  <c r="AF24" i="4"/>
  <c r="AF25" i="4"/>
  <c r="BG33" i="4"/>
  <c r="BI33" i="4" s="1"/>
  <c r="BG34" i="4"/>
  <c r="BI34" i="4" s="1"/>
  <c r="BG35" i="4"/>
  <c r="BI35" i="4" s="1"/>
  <c r="BQ36" i="4"/>
  <c r="AF22" i="4"/>
  <c r="AF28" i="4"/>
  <c r="AF29" i="4"/>
  <c r="AF30" i="4"/>
  <c r="BG31" i="4"/>
  <c r="BI31" i="4" s="1"/>
  <c r="BG32" i="4"/>
  <c r="BI32" i="4" s="1"/>
  <c r="AB36" i="4"/>
  <c r="AF32" i="4"/>
  <c r="AF33" i="4"/>
  <c r="AF31" i="4"/>
  <c r="X36" i="4"/>
  <c r="BH7" i="4" l="1"/>
  <c r="BI7" i="4"/>
  <c r="BG5" i="4"/>
  <c r="BH5" i="4"/>
  <c r="BI5" i="4"/>
  <c r="AV37" i="4"/>
  <c r="AV38" i="4" s="1"/>
  <c r="G8" i="10"/>
  <c r="D5" i="10"/>
  <c r="F8" i="10" s="1"/>
  <c r="G8" i="12"/>
  <c r="D5" i="12"/>
  <c r="F8" i="12" s="1"/>
  <c r="G8" i="15"/>
  <c r="D5" i="15"/>
  <c r="F8" i="15" s="1"/>
  <c r="G8" i="17"/>
  <c r="D5" i="17"/>
  <c r="F8" i="17" s="1"/>
  <c r="G8" i="19"/>
  <c r="D5" i="19"/>
  <c r="F8" i="19" s="1"/>
  <c r="G8" i="26"/>
  <c r="D5" i="26"/>
  <c r="F8" i="26" s="1"/>
  <c r="G8" i="29"/>
  <c r="D5" i="29"/>
  <c r="F8" i="29" s="1"/>
  <c r="G8" i="31"/>
  <c r="D5" i="31"/>
  <c r="F8" i="31" s="1"/>
  <c r="G8" i="33"/>
  <c r="D5" i="33"/>
  <c r="F8" i="33" s="1"/>
  <c r="G8" i="14"/>
  <c r="D5" i="14"/>
  <c r="F8" i="14" s="1"/>
  <c r="G8" i="22"/>
  <c r="D5" i="22"/>
  <c r="F8" i="22" s="1"/>
  <c r="G8" i="24"/>
  <c r="D5" i="24"/>
  <c r="F8" i="24" s="1"/>
  <c r="G8" i="27"/>
  <c r="D5" i="27"/>
  <c r="F8" i="27" s="1"/>
  <c r="G8" i="11"/>
  <c r="D5" i="11"/>
  <c r="F8" i="11" s="1"/>
  <c r="G8" i="13"/>
  <c r="D5" i="13"/>
  <c r="F8" i="13" s="1"/>
  <c r="G8" i="16"/>
  <c r="D5" i="16"/>
  <c r="F8" i="16" s="1"/>
  <c r="G8" i="18"/>
  <c r="D5" i="18"/>
  <c r="F8" i="18" s="1"/>
  <c r="G8" i="21"/>
  <c r="D5" i="21"/>
  <c r="F8" i="21" s="1"/>
  <c r="G8" i="28"/>
  <c r="D5" i="28"/>
  <c r="F8" i="28" s="1"/>
  <c r="G8" i="30"/>
  <c r="D5" i="30"/>
  <c r="F8" i="30" s="1"/>
  <c r="G8" i="32"/>
  <c r="D5" i="32"/>
  <c r="F8" i="32" s="1"/>
  <c r="G8" i="9"/>
  <c r="D5" i="9"/>
  <c r="F8" i="9" s="1"/>
  <c r="G8" i="20"/>
  <c r="D5" i="20"/>
  <c r="F8" i="20" s="1"/>
  <c r="G8" i="23"/>
  <c r="D5" i="23"/>
  <c r="F8" i="23" s="1"/>
  <c r="G8" i="25"/>
  <c r="D5" i="25"/>
  <c r="F8" i="25" s="1"/>
  <c r="G8" i="5"/>
  <c r="D5" i="5"/>
  <c r="F8" i="5" s="1"/>
  <c r="G8" i="8"/>
  <c r="D5" i="8"/>
  <c r="F8" i="8" s="1"/>
  <c r="G8" i="7"/>
  <c r="D5" i="7"/>
  <c r="F8" i="7" s="1"/>
  <c r="G8" i="6"/>
  <c r="D5" i="6"/>
  <c r="F8" i="6" s="1"/>
  <c r="I6" i="4"/>
  <c r="Q5" i="4"/>
  <c r="E37" i="4"/>
  <c r="P5" i="4"/>
  <c r="W36" i="4"/>
  <c r="U36" i="4"/>
  <c r="AU36" i="4"/>
  <c r="AF37" i="4"/>
  <c r="BH37" i="4" l="1"/>
  <c r="BE41" i="4" s="1"/>
  <c r="BF41" i="4" s="1"/>
  <c r="BI37" i="4"/>
  <c r="BE43" i="4" s="1"/>
  <c r="BF43" i="4" s="1"/>
  <c r="H8" i="29"/>
  <c r="H7" i="29" s="1"/>
  <c r="H8" i="19"/>
  <c r="H7" i="19" s="1"/>
  <c r="H8" i="17"/>
  <c r="H7" i="17" s="1"/>
  <c r="H8" i="15"/>
  <c r="H7" i="15" s="1"/>
  <c r="H8" i="12"/>
  <c r="H7" i="12" s="1"/>
  <c r="H8" i="23"/>
  <c r="H7" i="23" s="1"/>
  <c r="H8" i="20"/>
  <c r="H7" i="20" s="1"/>
  <c r="H8" i="9"/>
  <c r="H7" i="9" s="1"/>
  <c r="H8" i="32"/>
  <c r="H7" i="32" s="1"/>
  <c r="H8" i="30"/>
  <c r="H7" i="30" s="1"/>
  <c r="R5" i="4"/>
  <c r="H8" i="24"/>
  <c r="H7" i="24" s="1"/>
  <c r="H8" i="22"/>
  <c r="H7" i="22" s="1"/>
  <c r="H8" i="28"/>
  <c r="H7" i="28" s="1"/>
  <c r="H8" i="18"/>
  <c r="H7" i="18" s="1"/>
  <c r="H8" i="13"/>
  <c r="H7" i="13" s="1"/>
  <c r="H8" i="14"/>
  <c r="H7" i="14" s="1"/>
  <c r="H8" i="10"/>
  <c r="H7" i="10" s="1"/>
  <c r="H8" i="25"/>
  <c r="H7" i="25" s="1"/>
  <c r="H8" i="21"/>
  <c r="H7" i="21" s="1"/>
  <c r="H8" i="16"/>
  <c r="H7" i="16" s="1"/>
  <c r="H8" i="11"/>
  <c r="H7" i="11" s="1"/>
  <c r="H8" i="33"/>
  <c r="H7" i="33" s="1"/>
  <c r="H8" i="27"/>
  <c r="H7" i="27" s="1"/>
  <c r="H8" i="31"/>
  <c r="H7" i="31" s="1"/>
  <c r="H8" i="26"/>
  <c r="H7" i="26" s="1"/>
  <c r="H8" i="6"/>
  <c r="H7" i="6" s="1"/>
  <c r="H8" i="7"/>
  <c r="H7" i="7" s="1"/>
  <c r="H8" i="8"/>
  <c r="H7" i="8" s="1"/>
  <c r="H8" i="5"/>
  <c r="H7" i="5" s="1"/>
  <c r="I7" i="4"/>
  <c r="Q6" i="4"/>
  <c r="J6" i="4"/>
  <c r="P6" i="4" s="1"/>
  <c r="R6" i="4" l="1"/>
  <c r="I8" i="4"/>
  <c r="Q7" i="4"/>
  <c r="J7" i="4"/>
  <c r="P7" i="4" s="1"/>
  <c r="G2" i="3"/>
  <c r="G11" i="3"/>
  <c r="F46" i="3"/>
  <c r="E21" i="3" s="1"/>
  <c r="F34" i="3"/>
  <c r="E16" i="3" s="1"/>
  <c r="E17" i="3" s="1"/>
  <c r="G15" i="3"/>
  <c r="AE6" i="4" s="1"/>
  <c r="G14" i="3"/>
  <c r="C8" i="3"/>
  <c r="G2" i="1"/>
  <c r="G15" i="1"/>
  <c r="AE5" i="4" s="1"/>
  <c r="G8" i="1"/>
  <c r="C8" i="1"/>
  <c r="C21" i="3" l="1"/>
  <c r="AA6" i="4"/>
  <c r="R7" i="4"/>
  <c r="I9" i="4"/>
  <c r="Q8" i="4"/>
  <c r="J8" i="4"/>
  <c r="F17" i="3"/>
  <c r="D5" i="3"/>
  <c r="D5" i="1"/>
  <c r="F46" i="1"/>
  <c r="E21" i="1" s="1"/>
  <c r="G11" i="1"/>
  <c r="G14" i="1"/>
  <c r="E16" i="1" l="1"/>
  <c r="E17" i="1" s="1"/>
  <c r="F17" i="1" s="1"/>
  <c r="C21" i="1"/>
  <c r="H21" i="1" s="1"/>
  <c r="A21" i="3" s="1"/>
  <c r="B22" i="3" s="1"/>
  <c r="AA5" i="4"/>
  <c r="F8" i="1"/>
  <c r="H8" i="1" s="1"/>
  <c r="H7" i="1" s="1"/>
  <c r="P8" i="4"/>
  <c r="R8" i="4" s="1"/>
  <c r="F8" i="3"/>
  <c r="H8" i="3" s="1"/>
  <c r="H7" i="3" s="1"/>
  <c r="I10" i="4"/>
  <c r="Q9" i="4"/>
  <c r="J9" i="4"/>
  <c r="P9" i="4" s="1"/>
  <c r="H21" i="3" l="1"/>
  <c r="A21" i="5" s="1"/>
  <c r="B22" i="5" s="1"/>
  <c r="R9" i="4"/>
  <c r="I11" i="4"/>
  <c r="Q10" i="4"/>
  <c r="J10" i="4"/>
  <c r="P10" i="4" s="1"/>
  <c r="H21" i="5" l="1"/>
  <c r="A21" i="6" s="1"/>
  <c r="B22" i="6" s="1"/>
  <c r="R10" i="4"/>
  <c r="I12" i="4"/>
  <c r="Q11" i="4"/>
  <c r="J11" i="4"/>
  <c r="P11" i="4" s="1"/>
  <c r="H21" i="6" l="1"/>
  <c r="A21" i="7" s="1"/>
  <c r="B22" i="7" s="1"/>
  <c r="R11" i="4"/>
  <c r="I13" i="4"/>
  <c r="Q12" i="4"/>
  <c r="J12" i="4"/>
  <c r="P12" i="4" s="1"/>
  <c r="H21" i="7" l="1"/>
  <c r="A21" i="8" s="1"/>
  <c r="H21" i="8" s="1"/>
  <c r="A21" i="9" s="1"/>
  <c r="R12" i="4"/>
  <c r="I14" i="4"/>
  <c r="Q13" i="4"/>
  <c r="J13" i="4"/>
  <c r="P13" i="4" s="1"/>
  <c r="B22" i="8" l="1"/>
  <c r="B22" i="9"/>
  <c r="H21" i="9"/>
  <c r="A21" i="10" s="1"/>
  <c r="R13" i="4"/>
  <c r="I15" i="4"/>
  <c r="Q14" i="4"/>
  <c r="J14" i="4"/>
  <c r="P14" i="4" s="1"/>
  <c r="H21" i="10" l="1"/>
  <c r="A21" i="11" s="1"/>
  <c r="B22" i="10"/>
  <c r="R14" i="4"/>
  <c r="I16" i="4"/>
  <c r="Q15" i="4"/>
  <c r="J15" i="4"/>
  <c r="P15" i="4" s="1"/>
  <c r="H21" i="11" l="1"/>
  <c r="A21" i="12" s="1"/>
  <c r="B22" i="11"/>
  <c r="R15" i="4"/>
  <c r="I17" i="4"/>
  <c r="Q16" i="4"/>
  <c r="J16" i="4"/>
  <c r="P16" i="4" s="1"/>
  <c r="B22" i="12" l="1"/>
  <c r="H21" i="12"/>
  <c r="A21" i="13" s="1"/>
  <c r="R16" i="4"/>
  <c r="I18" i="4"/>
  <c r="Q17" i="4"/>
  <c r="J17" i="4"/>
  <c r="P17" i="4" s="1"/>
  <c r="H21" i="13" l="1"/>
  <c r="A21" i="14" s="1"/>
  <c r="B22" i="13"/>
  <c r="R17" i="4"/>
  <c r="I19" i="4"/>
  <c r="Q18" i="4"/>
  <c r="J18" i="4"/>
  <c r="P18" i="4" s="1"/>
  <c r="B22" i="14" l="1"/>
  <c r="H21" i="14"/>
  <c r="A21" i="15" s="1"/>
  <c r="R18" i="4"/>
  <c r="I20" i="4"/>
  <c r="Q19" i="4"/>
  <c r="J19" i="4"/>
  <c r="P19" i="4" s="1"/>
  <c r="H21" i="15" l="1"/>
  <c r="A21" i="16" s="1"/>
  <c r="B22" i="15"/>
  <c r="R19" i="4"/>
  <c r="I21" i="4"/>
  <c r="Q20" i="4"/>
  <c r="J20" i="4"/>
  <c r="P20" i="4" s="1"/>
  <c r="B22" i="16" l="1"/>
  <c r="H21" i="16"/>
  <c r="A21" i="17" s="1"/>
  <c r="R20" i="4"/>
  <c r="I22" i="4"/>
  <c r="Q21" i="4"/>
  <c r="J21" i="4"/>
  <c r="P21" i="4" s="1"/>
  <c r="B22" i="17" l="1"/>
  <c r="H21" i="17"/>
  <c r="A21" i="18" s="1"/>
  <c r="R21" i="4"/>
  <c r="I23" i="4"/>
  <c r="Q22" i="4"/>
  <c r="J22" i="4"/>
  <c r="P22" i="4" s="1"/>
  <c r="H21" i="18" l="1"/>
  <c r="A21" i="19" s="1"/>
  <c r="B22" i="18"/>
  <c r="R22" i="4"/>
  <c r="I24" i="4"/>
  <c r="Q23" i="4"/>
  <c r="J23" i="4"/>
  <c r="P23" i="4" s="1"/>
  <c r="B22" i="19" l="1"/>
  <c r="H21" i="19"/>
  <c r="A21" i="20" s="1"/>
  <c r="R23" i="4"/>
  <c r="I25" i="4"/>
  <c r="Q24" i="4"/>
  <c r="J24" i="4"/>
  <c r="P24" i="4" s="1"/>
  <c r="H21" i="20" l="1"/>
  <c r="A21" i="21" s="1"/>
  <c r="B22" i="20"/>
  <c r="R24" i="4"/>
  <c r="I26" i="4"/>
  <c r="Q25" i="4"/>
  <c r="J25" i="4"/>
  <c r="P25" i="4" s="1"/>
  <c r="B22" i="21" l="1"/>
  <c r="H21" i="21"/>
  <c r="A21" i="22" s="1"/>
  <c r="R25" i="4"/>
  <c r="I27" i="4"/>
  <c r="Q26" i="4"/>
  <c r="J26" i="4"/>
  <c r="P26" i="4" s="1"/>
  <c r="H21" i="22" l="1"/>
  <c r="A21" i="23" s="1"/>
  <c r="B22" i="22"/>
  <c r="R26" i="4"/>
  <c r="I28" i="4"/>
  <c r="Q27" i="4"/>
  <c r="J27" i="4"/>
  <c r="P27" i="4" s="1"/>
  <c r="B22" i="23" l="1"/>
  <c r="H21" i="23"/>
  <c r="A21" i="24" s="1"/>
  <c r="I29" i="4"/>
  <c r="Q28" i="4"/>
  <c r="J28" i="4"/>
  <c r="P28" i="4" s="1"/>
  <c r="R27" i="4"/>
  <c r="B22" i="24" l="1"/>
  <c r="H21" i="24"/>
  <c r="A21" i="25" s="1"/>
  <c r="R28" i="4"/>
  <c r="I30" i="4"/>
  <c r="Q29" i="4"/>
  <c r="J29" i="4"/>
  <c r="P29" i="4" s="1"/>
  <c r="H21" i="25" l="1"/>
  <c r="A21" i="26" s="1"/>
  <c r="B22" i="25"/>
  <c r="R29" i="4"/>
  <c r="I31" i="4"/>
  <c r="Q30" i="4"/>
  <c r="J30" i="4"/>
  <c r="P30" i="4" s="1"/>
  <c r="H21" i="26" l="1"/>
  <c r="A21" i="27" s="1"/>
  <c r="B22" i="26"/>
  <c r="R30" i="4"/>
  <c r="I32" i="4"/>
  <c r="Q31" i="4"/>
  <c r="J31" i="4"/>
  <c r="P31" i="4" s="1"/>
  <c r="B22" i="27" l="1"/>
  <c r="H21" i="27"/>
  <c r="A21" i="28" s="1"/>
  <c r="R31" i="4"/>
  <c r="I33" i="4"/>
  <c r="Q32" i="4"/>
  <c r="J32" i="4"/>
  <c r="P32" i="4" s="1"/>
  <c r="B22" i="28" l="1"/>
  <c r="H21" i="28"/>
  <c r="A21" i="29" s="1"/>
  <c r="R32" i="4"/>
  <c r="I34" i="4"/>
  <c r="Q33" i="4"/>
  <c r="J33" i="4"/>
  <c r="P33" i="4" s="1"/>
  <c r="B22" i="29" l="1"/>
  <c r="H21" i="29"/>
  <c r="A21" i="30" s="1"/>
  <c r="R33" i="4"/>
  <c r="I35" i="4"/>
  <c r="Q34" i="4"/>
  <c r="J34" i="4"/>
  <c r="P34" i="4" s="1"/>
  <c r="B22" i="30" l="1"/>
  <c r="H21" i="30"/>
  <c r="A21" i="31" s="1"/>
  <c r="R34" i="4"/>
  <c r="I36" i="4"/>
  <c r="J42" i="4" s="1"/>
  <c r="Q35" i="4"/>
  <c r="J35" i="4"/>
  <c r="P35" i="4" s="1"/>
  <c r="H21" i="31" l="1"/>
  <c r="A21" i="32" s="1"/>
  <c r="B22" i="31"/>
  <c r="R35" i="4"/>
  <c r="Q36" i="4"/>
  <c r="J36" i="4"/>
  <c r="J37" i="4" s="1"/>
  <c r="J41" i="4" s="1"/>
  <c r="J44" i="4" s="1"/>
  <c r="B22" i="32" l="1"/>
  <c r="H21" i="32"/>
  <c r="A21" i="33" s="1"/>
  <c r="P36" i="4"/>
  <c r="R36" i="4" s="1"/>
  <c r="AA37" i="4"/>
  <c r="AW5" i="4"/>
  <c r="B22" i="33" l="1"/>
  <c r="H21" i="33"/>
  <c r="AX5" i="4"/>
  <c r="AW6" i="4" l="1"/>
  <c r="AY37" i="4" s="1"/>
  <c r="BB5" i="4"/>
  <c r="AX6" i="4" l="1"/>
  <c r="AW7" i="4" l="1"/>
  <c r="BB6" i="4"/>
  <c r="AX7" i="4" l="1"/>
  <c r="BB7" i="4" s="1"/>
  <c r="AW8" i="4" l="1"/>
  <c r="AX8" i="4" l="1"/>
  <c r="AW9" i="4" l="1"/>
  <c r="BB8" i="4"/>
  <c r="AX9" i="4" l="1"/>
  <c r="BB9" i="4" s="1"/>
  <c r="AW10" i="4" l="1"/>
  <c r="AX10" i="4" l="1"/>
  <c r="AW11" i="4" s="1"/>
  <c r="BB10" i="4" l="1"/>
  <c r="AX11" i="4"/>
  <c r="AW12" i="4" s="1"/>
  <c r="AX12" i="4" l="1"/>
  <c r="AW13" i="4" s="1"/>
  <c r="BB11" i="4"/>
  <c r="AX13" i="4" l="1"/>
  <c r="AW14" i="4" s="1"/>
  <c r="BB12" i="4"/>
  <c r="AX14" i="4" l="1"/>
  <c r="AW15" i="4" s="1"/>
  <c r="BB13" i="4"/>
  <c r="BB14" i="4" l="1"/>
  <c r="AX15" i="4"/>
  <c r="AW16" i="4" s="1"/>
  <c r="AX16" i="4" l="1"/>
  <c r="AW17" i="4" s="1"/>
  <c r="BB15" i="4"/>
  <c r="AX17" i="4" l="1"/>
  <c r="AW18" i="4" s="1"/>
  <c r="BB16" i="4"/>
  <c r="BB17" i="4" l="1"/>
  <c r="AX18" i="4"/>
  <c r="AW19" i="4" s="1"/>
  <c r="BB18" i="4" l="1"/>
  <c r="AX19" i="4"/>
  <c r="AW20" i="4" s="1"/>
  <c r="AX20" i="4" l="1"/>
  <c r="AW21" i="4" s="1"/>
  <c r="BB19" i="4"/>
  <c r="AX21" i="4" l="1"/>
  <c r="AW22" i="4" s="1"/>
  <c r="BB20" i="4"/>
  <c r="AX22" i="4" l="1"/>
  <c r="AW23" i="4" s="1"/>
  <c r="BB21" i="4"/>
  <c r="BB22" i="4" l="1"/>
  <c r="AX23" i="4"/>
  <c r="AW24" i="4" s="1"/>
  <c r="AX24" i="4" l="1"/>
  <c r="AW25" i="4" s="1"/>
  <c r="BB23" i="4"/>
  <c r="AX25" i="4" l="1"/>
  <c r="AW26" i="4" s="1"/>
  <c r="BB24" i="4"/>
  <c r="BB25" i="4" l="1"/>
  <c r="AX26" i="4"/>
  <c r="AW27" i="4" s="1"/>
  <c r="BB26" i="4" l="1"/>
  <c r="AX27" i="4"/>
  <c r="AW28" i="4" s="1"/>
  <c r="AX28" i="4" l="1"/>
  <c r="AW29" i="4" s="1"/>
  <c r="BB27" i="4"/>
  <c r="AX29" i="4" l="1"/>
  <c r="AW30" i="4" s="1"/>
  <c r="BB28" i="4"/>
  <c r="AX30" i="4" l="1"/>
  <c r="AW31" i="4" s="1"/>
  <c r="BB29" i="4"/>
  <c r="BB30" i="4" l="1"/>
  <c r="AX31" i="4"/>
  <c r="AW32" i="4" s="1"/>
  <c r="AX32" i="4" l="1"/>
  <c r="AW33" i="4" s="1"/>
  <c r="BB31" i="4"/>
  <c r="AX33" i="4" l="1"/>
  <c r="AW34" i="4" s="1"/>
  <c r="BB32" i="4"/>
  <c r="AX34" i="4" l="1"/>
  <c r="AW35" i="4" s="1"/>
  <c r="BB33" i="4"/>
  <c r="AX35" i="4" l="1"/>
  <c r="AW36" i="4" s="1"/>
  <c r="BB34" i="4"/>
  <c r="BB35" i="4" l="1"/>
  <c r="AX36" i="4"/>
  <c r="AX37" i="4" s="1"/>
  <c r="AW37" i="4"/>
  <c r="BB36" i="4" l="1"/>
  <c r="BB37" i="4" s="1"/>
  <c r="BM27" i="4"/>
  <c r="BN27" i="4" s="1"/>
  <c r="AD32" i="4"/>
  <c r="BM18" i="4"/>
  <c r="BM29" i="4"/>
  <c r="BN29" i="4" s="1"/>
  <c r="BM21" i="4"/>
  <c r="BN21" i="4" s="1"/>
  <c r="BM30" i="4"/>
  <c r="BN30" i="4" s="1"/>
  <c r="AD21" i="4"/>
  <c r="AD15" i="4"/>
  <c r="BM28" i="4"/>
  <c r="AD13" i="4"/>
  <c r="BM7" i="4"/>
  <c r="BM19" i="4"/>
  <c r="BN19" i="4" s="1"/>
  <c r="AD10" i="4"/>
  <c r="BM10" i="4"/>
  <c r="BM14" i="4"/>
  <c r="BN14" i="4" s="1"/>
  <c r="BM9" i="4"/>
  <c r="BM17" i="4"/>
  <c r="AC7" i="4"/>
  <c r="AD24" i="4"/>
  <c r="BM24" i="4"/>
  <c r="BN24" i="4" s="1"/>
  <c r="BM32" i="4"/>
  <c r="BN32" i="4" s="1"/>
  <c r="BM6" i="4"/>
  <c r="BN6" i="4" s="1"/>
  <c r="BM12" i="4"/>
  <c r="BN12" i="4" s="1"/>
  <c r="BM20" i="4"/>
  <c r="BP20" i="4" s="1"/>
  <c r="AD20" i="4"/>
  <c r="AD9" i="4"/>
  <c r="AD14" i="4"/>
  <c r="AD26" i="4"/>
  <c r="BM15" i="4"/>
  <c r="BN15" i="4" s="1"/>
  <c r="BM11" i="4"/>
  <c r="BP11" i="4" s="1"/>
  <c r="BM22" i="4"/>
  <c r="BN22" i="4" s="1"/>
  <c r="BM31" i="4"/>
  <c r="BN31" i="4" s="1"/>
  <c r="BM35" i="4"/>
  <c r="BN35" i="4" s="1"/>
  <c r="AD17" i="4"/>
  <c r="AD27" i="4"/>
  <c r="AD28" i="4"/>
  <c r="BM33" i="4"/>
  <c r="BP33" i="4" s="1"/>
  <c r="AD35" i="4"/>
  <c r="AD12" i="4"/>
  <c r="AD34" i="4"/>
  <c r="AD19" i="4"/>
  <c r="AD31" i="4"/>
  <c r="BM23" i="4"/>
  <c r="BN23" i="4" s="1"/>
  <c r="AD30" i="4"/>
  <c r="AD5" i="4"/>
  <c r="AC5" i="4" s="1"/>
  <c r="Y35" i="4"/>
  <c r="Y30" i="4"/>
  <c r="Y32" i="4"/>
  <c r="Y24" i="4"/>
  <c r="Y20" i="4"/>
  <c r="Y9" i="4"/>
  <c r="Y12" i="4"/>
  <c r="Y10" i="4"/>
  <c r="Y17" i="4"/>
  <c r="Y14" i="4"/>
  <c r="Y7" i="4"/>
  <c r="Y28" i="4"/>
  <c r="Y21" i="4"/>
  <c r="Y19" i="4"/>
  <c r="Y27" i="4"/>
  <c r="BM8" i="4"/>
  <c r="BN8" i="4" s="1"/>
  <c r="Y18" i="4"/>
  <c r="AD18" i="4"/>
  <c r="Y11" i="4"/>
  <c r="AD11" i="4"/>
  <c r="BM16" i="4"/>
  <c r="BN16" i="4" s="1"/>
  <c r="Y29" i="4"/>
  <c r="AD29" i="4"/>
  <c r="Y33" i="4"/>
  <c r="AD33" i="4"/>
  <c r="Y22" i="4"/>
  <c r="AD22" i="4"/>
  <c r="Y23" i="4"/>
  <c r="AD23" i="4"/>
  <c r="Y26" i="4"/>
  <c r="BM26" i="4"/>
  <c r="BP26" i="4" s="1"/>
  <c r="Y16" i="4"/>
  <c r="AD16" i="4"/>
  <c r="Y25" i="4"/>
  <c r="BM25" i="4"/>
  <c r="BN25" i="4" s="1"/>
  <c r="BM13" i="4"/>
  <c r="BN13" i="4" s="1"/>
  <c r="Y34" i="4"/>
  <c r="BM34" i="4"/>
  <c r="BN34" i="4" s="1"/>
  <c r="Y8" i="4"/>
  <c r="AD8" i="4"/>
  <c r="Y6" i="4"/>
  <c r="AD6" i="4"/>
  <c r="BM5" i="4"/>
  <c r="BP5" i="4" s="1"/>
  <c r="Y31" i="4"/>
  <c r="Y13" i="4"/>
  <c r="Y15" i="4"/>
  <c r="Y5" i="4"/>
  <c r="X5" i="4" s="1"/>
  <c r="X13" i="4" l="1"/>
  <c r="X6" i="4"/>
  <c r="X8" i="4"/>
  <c r="X34" i="4"/>
  <c r="X11" i="4"/>
  <c r="X18" i="4"/>
  <c r="X27" i="4"/>
  <c r="X21" i="4"/>
  <c r="X17" i="4"/>
  <c r="X12" i="4"/>
  <c r="X20" i="4"/>
  <c r="X35" i="4"/>
  <c r="X15" i="4"/>
  <c r="X25" i="4"/>
  <c r="X16" i="4"/>
  <c r="X26" i="4"/>
  <c r="X23" i="4"/>
  <c r="X22" i="4"/>
  <c r="X33" i="4"/>
  <c r="X29" i="4"/>
  <c r="X19" i="4"/>
  <c r="X28" i="4"/>
  <c r="X10" i="4"/>
  <c r="X24" i="4"/>
  <c r="X30" i="4"/>
  <c r="BP34" i="4"/>
  <c r="X9" i="4"/>
  <c r="BP19" i="4"/>
  <c r="BP22" i="4"/>
  <c r="BP29" i="4"/>
  <c r="BP23" i="4"/>
  <c r="BP21" i="4"/>
  <c r="Y37" i="4"/>
  <c r="BP13" i="4"/>
  <c r="X7" i="4"/>
  <c r="BP35" i="4"/>
  <c r="BP15" i="4"/>
  <c r="BP6" i="4"/>
  <c r="BP32" i="4"/>
  <c r="BP24" i="4"/>
  <c r="BP31" i="4"/>
  <c r="BP14" i="4"/>
  <c r="BP30" i="4"/>
  <c r="BP12" i="4"/>
  <c r="BP27" i="4"/>
  <c r="BN33" i="4"/>
  <c r="BN20" i="4"/>
  <c r="X31" i="4"/>
  <c r="X14" i="4"/>
  <c r="BN5" i="4"/>
  <c r="BN9" i="4"/>
  <c r="BP9" i="4"/>
  <c r="BN7" i="4"/>
  <c r="BP7" i="4"/>
  <c r="BN26" i="4"/>
  <c r="BP25" i="4"/>
  <c r="BP16" i="4"/>
  <c r="BP8" i="4"/>
  <c r="X32" i="4"/>
  <c r="BP17" i="4"/>
  <c r="BN17" i="4"/>
  <c r="BP10" i="4"/>
  <c r="BN10" i="4"/>
  <c r="AD37" i="4"/>
  <c r="BN28" i="4"/>
  <c r="BP28" i="4"/>
  <c r="BN11" i="4"/>
  <c r="BN18" i="4"/>
  <c r="BP18" i="4"/>
  <c r="X37" i="4" l="1"/>
  <c r="BN38" i="4"/>
  <c r="AE37" i="4"/>
  <c r="BO26" i="4"/>
  <c r="BQ26" i="4" s="1"/>
  <c r="BO33" i="4"/>
  <c r="BQ33" i="4" s="1"/>
  <c r="BO22" i="4"/>
  <c r="BQ22" i="4" s="1"/>
  <c r="BO19" i="4"/>
  <c r="BQ19" i="4" s="1"/>
  <c r="BO34" i="4"/>
  <c r="BQ34" i="4" s="1"/>
  <c r="AC31" i="4"/>
  <c r="BO31" i="4"/>
  <c r="BQ31" i="4" s="1"/>
  <c r="BO11" i="4"/>
  <c r="BQ11" i="4" s="1"/>
  <c r="AC22" i="4"/>
  <c r="BO6" i="4"/>
  <c r="BQ6" i="4" s="1"/>
  <c r="AC33" i="4"/>
  <c r="BO13" i="4"/>
  <c r="BQ13" i="4" s="1"/>
  <c r="AC21" i="4"/>
  <c r="BO21" i="4"/>
  <c r="BQ21" i="4" s="1"/>
  <c r="BO9" i="4"/>
  <c r="BQ9" i="4" s="1"/>
  <c r="BO18" i="4"/>
  <c r="BQ18" i="4" s="1"/>
  <c r="BO28" i="4"/>
  <c r="BQ28" i="4" s="1"/>
  <c r="AC28" i="4"/>
  <c r="BO29" i="4"/>
  <c r="BQ29" i="4" s="1"/>
  <c r="AC9" i="4"/>
  <c r="AC19" i="4"/>
  <c r="BO12" i="4"/>
  <c r="BQ12" i="4" s="1"/>
  <c r="BO20" i="4"/>
  <c r="BQ20" i="4" s="1"/>
  <c r="BO15" i="4"/>
  <c r="BQ15" i="4" s="1"/>
  <c r="BO17" i="4"/>
  <c r="BQ17" i="4" s="1"/>
  <c r="BO7" i="4"/>
  <c r="BQ7" i="4" s="1"/>
  <c r="BO14" i="4"/>
  <c r="BQ14" i="4" s="1"/>
  <c r="AC14" i="4"/>
  <c r="AC6" i="4"/>
  <c r="AC13" i="4"/>
  <c r="BO30" i="4"/>
  <c r="BQ30" i="4" s="1"/>
  <c r="BO10" i="4"/>
  <c r="BQ10" i="4" s="1"/>
  <c r="BO25" i="4"/>
  <c r="BQ25" i="4" s="1"/>
  <c r="AC12" i="4"/>
  <c r="BO35" i="4"/>
  <c r="BQ35" i="4" s="1"/>
  <c r="BO27" i="4"/>
  <c r="BQ27" i="4" s="1"/>
  <c r="AC18" i="4"/>
  <c r="AC25" i="4"/>
  <c r="AC10" i="4"/>
  <c r="AC34" i="4"/>
  <c r="BO16" i="4"/>
  <c r="BQ16" i="4" s="1"/>
  <c r="AC17" i="4"/>
  <c r="AC20" i="4"/>
  <c r="AC35" i="4"/>
  <c r="AC11" i="4"/>
  <c r="AC32" i="4"/>
  <c r="BO32" i="4"/>
  <c r="BQ32" i="4" s="1"/>
  <c r="AC8" i="4"/>
  <c r="BO8" i="4"/>
  <c r="BQ8" i="4" s="1"/>
  <c r="AC24" i="4"/>
  <c r="BO24" i="4"/>
  <c r="BQ24" i="4" s="1"/>
  <c r="AC23" i="4"/>
  <c r="BO23" i="4"/>
  <c r="BQ23" i="4" s="1"/>
  <c r="BO5" i="4"/>
  <c r="AC27" i="4"/>
  <c r="AC30" i="4"/>
  <c r="AC15" i="4"/>
  <c r="AC26" i="4"/>
  <c r="AC29" i="4"/>
  <c r="AC16" i="4"/>
  <c r="AB10" i="4" l="1"/>
  <c r="AB19" i="4"/>
  <c r="AB21" i="4"/>
  <c r="AB27" i="4"/>
  <c r="AB23" i="4"/>
  <c r="AB8" i="4"/>
  <c r="AB13" i="4"/>
  <c r="AB28" i="4"/>
  <c r="AB31" i="4"/>
  <c r="AB34" i="4"/>
  <c r="AB14" i="4"/>
  <c r="AB33" i="4"/>
  <c r="AB20" i="4"/>
  <c r="AB18" i="4"/>
  <c r="AC37" i="4"/>
  <c r="BO38" i="4"/>
  <c r="AB16" i="4"/>
  <c r="AB29" i="4"/>
  <c r="AB26" i="4"/>
  <c r="AB15" i="4"/>
  <c r="AB30" i="4"/>
  <c r="AB7" i="4"/>
  <c r="AB12" i="4"/>
  <c r="AB9" i="4"/>
  <c r="AB5" i="4"/>
  <c r="BQ5" i="4"/>
  <c r="BQ38" i="4" s="1"/>
  <c r="AB24" i="4"/>
  <c r="AB32" i="4"/>
  <c r="AB11" i="4"/>
  <c r="AB35" i="4"/>
  <c r="AB17" i="4"/>
  <c r="AB25" i="4"/>
  <c r="AB6" i="4"/>
  <c r="AB22" i="4"/>
  <c r="BR40" i="4" l="1"/>
  <c r="BR44" i="4" s="1"/>
  <c r="BQ40" i="4"/>
  <c r="BQ44" i="4" s="1"/>
  <c r="AB37" i="4"/>
  <c r="AL37" i="4"/>
  <c r="AL38" i="4" s="1"/>
  <c r="AM37" i="4"/>
  <c r="AM38" i="4" s="1"/>
  <c r="AJ24" i="4"/>
  <c r="V24" i="4" s="1"/>
  <c r="AJ27" i="4"/>
  <c r="V27" i="4" s="1"/>
  <c r="W27" i="4" s="1"/>
  <c r="AJ13" i="4"/>
  <c r="V13" i="4" s="1"/>
  <c r="AJ28" i="4"/>
  <c r="V28" i="4" s="1"/>
  <c r="W28" i="4" s="1"/>
  <c r="AJ12" i="4"/>
  <c r="V12" i="4" s="1"/>
  <c r="AJ34" i="4"/>
  <c r="V34" i="4" s="1"/>
  <c r="AU34" i="4" s="1"/>
  <c r="AJ8" i="4"/>
  <c r="V8" i="4" s="1"/>
  <c r="AJ6" i="4"/>
  <c r="V6" i="4" s="1"/>
  <c r="W6" i="4" s="1"/>
  <c r="AJ20" i="4"/>
  <c r="V20" i="4" s="1"/>
  <c r="AJ11" i="4"/>
  <c r="V11" i="4" s="1"/>
  <c r="W11" i="4" s="1"/>
  <c r="AJ26" i="4"/>
  <c r="V26" i="4" s="1"/>
  <c r="AJ16" i="4"/>
  <c r="V16" i="4" s="1"/>
  <c r="U16" i="4" s="1"/>
  <c r="AJ21" i="4"/>
  <c r="V21" i="4" s="1"/>
  <c r="AJ23" i="4"/>
  <c r="V23" i="4" s="1"/>
  <c r="U23" i="4" s="1"/>
  <c r="AJ19" i="4"/>
  <c r="V19" i="4" s="1"/>
  <c r="AJ33" i="4"/>
  <c r="V33" i="4" s="1"/>
  <c r="W33" i="4" s="1"/>
  <c r="AJ35" i="4"/>
  <c r="V35" i="4" s="1"/>
  <c r="W35" i="4" s="1"/>
  <c r="AJ29" i="4"/>
  <c r="V29" i="4" s="1"/>
  <c r="AU29" i="4" s="1"/>
  <c r="AJ31" i="4"/>
  <c r="V31" i="4" s="1"/>
  <c r="W31" i="4" s="1"/>
  <c r="AJ14" i="4"/>
  <c r="V14" i="4" s="1"/>
  <c r="W14" i="4" s="1"/>
  <c r="AJ22" i="4"/>
  <c r="V22" i="4" s="1"/>
  <c r="U22" i="4" s="1"/>
  <c r="AJ17" i="4"/>
  <c r="V17" i="4" s="1"/>
  <c r="AU17" i="4" s="1"/>
  <c r="AJ25" i="4"/>
  <c r="V25" i="4" s="1"/>
  <c r="W25" i="4" s="1"/>
  <c r="AJ9" i="4"/>
  <c r="V9" i="4" s="1"/>
  <c r="AU9" i="4" s="1"/>
  <c r="AJ30" i="4"/>
  <c r="V30" i="4" s="1"/>
  <c r="AU30" i="4" s="1"/>
  <c r="AJ32" i="4"/>
  <c r="V32" i="4" s="1"/>
  <c r="U32" i="4" s="1"/>
  <c r="AJ18" i="4"/>
  <c r="V18" i="4" s="1"/>
  <c r="AJ10" i="4"/>
  <c r="V10" i="4" s="1"/>
  <c r="AU10" i="4" s="1"/>
  <c r="AJ15" i="4"/>
  <c r="V15" i="4" s="1"/>
  <c r="W15" i="4" s="1"/>
  <c r="AJ7" i="4"/>
  <c r="V7" i="4" s="1"/>
  <c r="AJ5" i="4"/>
  <c r="V5" i="4" s="1"/>
  <c r="W7" i="4" l="1"/>
  <c r="AU7" i="4"/>
  <c r="AU22" i="4"/>
  <c r="U35" i="4"/>
  <c r="AU32" i="4"/>
  <c r="U25" i="4"/>
  <c r="AU31" i="4"/>
  <c r="W19" i="4"/>
  <c r="AU19" i="4"/>
  <c r="U19" i="4"/>
  <c r="AU21" i="4"/>
  <c r="U21" i="4"/>
  <c r="W21" i="4"/>
  <c r="U5" i="4"/>
  <c r="W5" i="4"/>
  <c r="U10" i="4"/>
  <c r="U18" i="4"/>
  <c r="AU18" i="4"/>
  <c r="W9" i="4"/>
  <c r="V37" i="4"/>
  <c r="J45" i="4" s="1"/>
  <c r="W26" i="4"/>
  <c r="U26" i="4"/>
  <c r="AU26" i="4"/>
  <c r="AU20" i="4"/>
  <c r="W20" i="4"/>
  <c r="U20" i="4"/>
  <c r="AU8" i="4"/>
  <c r="U8" i="4"/>
  <c r="W8" i="4"/>
  <c r="W12" i="4"/>
  <c r="AU12" i="4"/>
  <c r="U12" i="4"/>
  <c r="AU13" i="4"/>
  <c r="U13" i="4"/>
  <c r="W13" i="4"/>
  <c r="W24" i="4"/>
  <c r="AU24" i="4"/>
  <c r="U24" i="4"/>
  <c r="U17" i="4"/>
  <c r="AU14" i="4"/>
  <c r="U29" i="4"/>
  <c r="AJ37" i="4"/>
  <c r="AJ38" i="4" s="1"/>
  <c r="U7" i="4"/>
  <c r="AU15" i="4"/>
  <c r="U15" i="4"/>
  <c r="AU5" i="4"/>
  <c r="W10" i="4"/>
  <c r="W30" i="4"/>
  <c r="U30" i="4"/>
  <c r="W18" i="4"/>
  <c r="W32" i="4"/>
  <c r="U9" i="4"/>
  <c r="AU25" i="4"/>
  <c r="W17" i="4"/>
  <c r="W22" i="4"/>
  <c r="U14" i="4"/>
  <c r="U31" i="4"/>
  <c r="W29" i="4"/>
  <c r="AU35" i="4"/>
  <c r="AU33" i="4"/>
  <c r="U33" i="4"/>
  <c r="W23" i="4"/>
  <c r="AU23" i="4"/>
  <c r="W16" i="4"/>
  <c r="AU16" i="4"/>
  <c r="AU11" i="4"/>
  <c r="AU6" i="4"/>
  <c r="U34" i="4"/>
  <c r="U28" i="4"/>
  <c r="AU27" i="4"/>
  <c r="U11" i="4"/>
  <c r="U6" i="4"/>
  <c r="W34" i="4"/>
  <c r="AU28" i="4"/>
  <c r="U27" i="4"/>
  <c r="W37" i="4" l="1"/>
  <c r="AU37" i="4"/>
  <c r="J47" i="4"/>
  <c r="K45" i="4"/>
  <c r="U37" i="4"/>
</calcChain>
</file>

<file path=xl/comments1.xml><?xml version="1.0" encoding="utf-8"?>
<comments xmlns="http://schemas.openxmlformats.org/spreadsheetml/2006/main">
  <authors>
    <author>Автор</author>
  </authors>
  <commentList>
    <comment ref="AX4" authorId="0">
      <text>
        <r>
          <rPr>
            <b/>
            <sz val="9"/>
            <color indexed="81"/>
            <rFont val="Tahoma"/>
            <family val="2"/>
            <charset val="204"/>
          </rPr>
          <t>User:30.11.2020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L1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 этого дня Астана Газ Трейд</t>
        </r>
      </text>
    </comment>
    <comment ref="AE3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50474 шолпан каспи
1600на счет</t>
        </r>
      </text>
    </comment>
  </commentList>
</comments>
</file>

<file path=xl/sharedStrings.xml><?xml version="1.0" encoding="utf-8"?>
<sst xmlns="http://schemas.openxmlformats.org/spreadsheetml/2006/main" count="1700" uniqueCount="132">
  <si>
    <t>Ост на начало</t>
  </si>
  <si>
    <t>%</t>
  </si>
  <si>
    <t>Приход</t>
  </si>
  <si>
    <t>Ост на конец</t>
  </si>
  <si>
    <t>Показания счетчика на начало</t>
  </si>
  <si>
    <t>Показания счетчика на конец</t>
  </si>
  <si>
    <t>сменный</t>
  </si>
  <si>
    <t>цена</t>
  </si>
  <si>
    <t>Наличный расчет</t>
  </si>
  <si>
    <t>Карта Kaspi Gold</t>
  </si>
  <si>
    <t>Касса</t>
  </si>
  <si>
    <t>Продажа</t>
  </si>
  <si>
    <t>Инкассировано</t>
  </si>
  <si>
    <t>ост на конец</t>
  </si>
  <si>
    <t>кол-во</t>
  </si>
  <si>
    <t>Заправка по ведомостям</t>
  </si>
  <si>
    <t>АГЗС</t>
  </si>
  <si>
    <t>Дата</t>
  </si>
  <si>
    <t>Отчет по реализации</t>
  </si>
  <si>
    <t>Смену принял</t>
  </si>
  <si>
    <t>Ведомость</t>
  </si>
  <si>
    <t>Всего</t>
  </si>
  <si>
    <t>Расходы</t>
  </si>
  <si>
    <t>Расходы (авансы, и прочие затраты)</t>
  </si>
  <si>
    <t>Сумма</t>
  </si>
  <si>
    <t>До слива</t>
  </si>
  <si>
    <t>После слива</t>
  </si>
  <si>
    <t>Косшы</t>
  </si>
  <si>
    <t>2х5куб</t>
  </si>
  <si>
    <t>Султан</t>
  </si>
  <si>
    <t>1х5куб</t>
  </si>
  <si>
    <t>Коктал</t>
  </si>
  <si>
    <t>Рождественка</t>
  </si>
  <si>
    <t>1х10куб</t>
  </si>
  <si>
    <t>Сороковая</t>
  </si>
  <si>
    <t>Сулуколь</t>
  </si>
  <si>
    <t>2х6,4куб</t>
  </si>
  <si>
    <t>Всего, литр</t>
  </si>
  <si>
    <t>Всего, сумма</t>
  </si>
  <si>
    <t>Количество</t>
  </si>
  <si>
    <t>Способ оплаты</t>
  </si>
  <si>
    <t>Цена</t>
  </si>
  <si>
    <t>Сменный</t>
  </si>
  <si>
    <t>Условный остаток</t>
  </si>
  <si>
    <t>По факту</t>
  </si>
  <si>
    <t>Слив, по факту</t>
  </si>
  <si>
    <t>Куб, емкость</t>
  </si>
  <si>
    <t>ОБЩ РЕЛИЗ</t>
  </si>
  <si>
    <t>сумма реализации</t>
  </si>
  <si>
    <t>Наличка</t>
  </si>
  <si>
    <t>Газ Маркет</t>
  </si>
  <si>
    <t>дата</t>
  </si>
  <si>
    <t>Плотность</t>
  </si>
  <si>
    <t>% до слива</t>
  </si>
  <si>
    <t>% после слива</t>
  </si>
  <si>
    <t>% чистый приход</t>
  </si>
  <si>
    <t>Куб емкости</t>
  </si>
  <si>
    <t>Приход в литрах</t>
  </si>
  <si>
    <t>%  емкости остаток</t>
  </si>
  <si>
    <t>Фактический остаток</t>
  </si>
  <si>
    <t>Недостача / Излишка</t>
  </si>
  <si>
    <t>Реализ за нал</t>
  </si>
  <si>
    <t>сумма за нал</t>
  </si>
  <si>
    <t>сумма на каспи</t>
  </si>
  <si>
    <t>Разница между сменным и реализ</t>
  </si>
  <si>
    <t>налич</t>
  </si>
  <si>
    <t>кг</t>
  </si>
  <si>
    <t>каспи</t>
  </si>
  <si>
    <t>1 x 5m3</t>
  </si>
  <si>
    <t>на начало</t>
  </si>
  <si>
    <t>на конец</t>
  </si>
  <si>
    <t>литр</t>
  </si>
  <si>
    <t>л</t>
  </si>
  <si>
    <t>тг</t>
  </si>
  <si>
    <t>Бонус лимит</t>
  </si>
  <si>
    <t>Бонус на руки</t>
  </si>
  <si>
    <t>условно</t>
  </si>
  <si>
    <t>Остаток на начало</t>
  </si>
  <si>
    <t>Оклад</t>
  </si>
  <si>
    <t>Бонус</t>
  </si>
  <si>
    <t>Приход всего</t>
  </si>
  <si>
    <t>Остаток на конец</t>
  </si>
  <si>
    <t>разница не должна превышать 100%</t>
  </si>
  <si>
    <t>Экономия в литрах</t>
  </si>
  <si>
    <t>талоны</t>
  </si>
  <si>
    <t>Ведомость орг</t>
  </si>
  <si>
    <t>Кол-во</t>
  </si>
  <si>
    <t>Процентовка</t>
  </si>
  <si>
    <t>Пишите только Фамилию без инициала, пример:</t>
  </si>
  <si>
    <t>Бугаева</t>
  </si>
  <si>
    <t>Дауренбек Шамидинов - Бухгалтер / Аналитик (1С, SQL, Excel, Google Sheets, Power BI)</t>
  </si>
  <si>
    <t>массив</t>
  </si>
  <si>
    <t>Реализация по процентовке, литр</t>
  </si>
  <si>
    <t>Реализация по суммарному, литр</t>
  </si>
  <si>
    <t>Даршт</t>
  </si>
  <si>
    <t>Асхат Максатович</t>
  </si>
  <si>
    <t>Хоз нужды</t>
  </si>
  <si>
    <t>КГ</t>
  </si>
  <si>
    <t>Л</t>
  </si>
  <si>
    <t>т</t>
  </si>
  <si>
    <t>Тойота Мясник 470</t>
  </si>
  <si>
    <t>Аман Мелибеков</t>
  </si>
  <si>
    <t>Али Абилдаев</t>
  </si>
  <si>
    <t>Рахымжан ТОКК</t>
  </si>
  <si>
    <t>ТОКК КАЗАХСТАН газели</t>
  </si>
  <si>
    <t>Всего по ведомости</t>
  </si>
  <si>
    <t>ТаразСтрой</t>
  </si>
  <si>
    <t>Литр</t>
  </si>
  <si>
    <t>Тех отпуск тарировка</t>
  </si>
  <si>
    <t>Каспи Пэй</t>
  </si>
  <si>
    <t>Реализ на Каспи</t>
  </si>
  <si>
    <t>Хоз нужды (Мадибеков, Ербол, газовозы наши)</t>
  </si>
  <si>
    <t>Тех отпуск (тарировка, ремонт)</t>
  </si>
  <si>
    <t>Прочие</t>
  </si>
  <si>
    <t>!$A$11</t>
  </si>
  <si>
    <t>Сулейменов</t>
  </si>
  <si>
    <t>Бабчинский</t>
  </si>
  <si>
    <t>Высоцкий</t>
  </si>
  <si>
    <t>Арбин</t>
  </si>
  <si>
    <t>Дулат</t>
  </si>
  <si>
    <t>Куат</t>
  </si>
  <si>
    <t>Муштаенко</t>
  </si>
  <si>
    <t>Бекшенов</t>
  </si>
  <si>
    <t>Пономарев</t>
  </si>
  <si>
    <t>В кассе на АГЗС</t>
  </si>
  <si>
    <t>По факту в кассе</t>
  </si>
  <si>
    <t>Оператор</t>
  </si>
  <si>
    <t>Недостача</t>
  </si>
  <si>
    <t>Инкас-ия</t>
  </si>
  <si>
    <t>№ чека</t>
  </si>
  <si>
    <t>Кассовый сумма</t>
  </si>
  <si>
    <t>За смену, тенге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</si>
</sst>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₽_-;\-* #,##0.00\ _₽_-;_-* &quot;-&quot;??\ _₽_-;_-@_-"/>
    <numFmt numFmtId="164" formatCode="#,##0.00\ _₽"/>
    <numFmt numFmtId="165" formatCode="0.0"/>
    <numFmt numFmtId="166" formatCode="#,##0\ _₽"/>
    <numFmt numFmtId="167" formatCode="_-* #,##0\ _₽_-;\-* #,##0\ _₽_-;_-* &quot;-&quot;??\ _₽_-;_-@_-"/>
    <numFmt numFmtId="168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FFFF"/>
      <name val="Courier New"/>
      <family val="3"/>
      <charset val="204"/>
    </font>
    <font>
      <i/>
      <sz val="10"/>
      <color theme="1"/>
      <name val="Calibri"/>
      <family val="2"/>
      <charset val="204"/>
      <scheme val="minor"/>
    </font>
    <font>
      <i/>
      <sz val="7"/>
      <color theme="1"/>
      <name val="Calibri"/>
      <family val="2"/>
      <charset val="204"/>
      <scheme val="minor"/>
    </font>
    <font>
      <i/>
      <sz val="8"/>
      <color rgb="FFFF0000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8">
    <xf numFmtId="0" fontId="0" fillId="0" borderId="0" xfId="0"/>
    <xf numFmtId="0" fontId="0" fillId="0" borderId="1" xfId="0" applyFill="1" applyBorder="1"/>
    <xf numFmtId="0" fontId="0" fillId="0" borderId="0" xfId="0" applyFill="1"/>
    <xf numFmtId="0" fontId="0" fillId="0" borderId="7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4" borderId="1" xfId="0" applyFill="1" applyBorder="1"/>
    <xf numFmtId="0" fontId="0" fillId="9" borderId="1" xfId="0" applyFill="1" applyBorder="1"/>
    <xf numFmtId="0" fontId="0" fillId="2" borderId="1" xfId="0" applyFill="1" applyBorder="1"/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0" fontId="0" fillId="6" borderId="0" xfId="0" applyFill="1"/>
    <xf numFmtId="0" fontId="2" fillId="0" borderId="1" xfId="0" applyFont="1" applyFill="1" applyBorder="1"/>
    <xf numFmtId="0" fontId="0" fillId="14" borderId="1" xfId="0" applyFill="1" applyBorder="1"/>
    <xf numFmtId="0" fontId="2" fillId="15" borderId="1" xfId="0" applyFont="1" applyFill="1" applyBorder="1"/>
    <xf numFmtId="0" fontId="2" fillId="15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0" fillId="18" borderId="1" xfId="0" applyFill="1" applyBorder="1"/>
    <xf numFmtId="0" fontId="0" fillId="17" borderId="7" xfId="0" applyFill="1" applyBorder="1"/>
    <xf numFmtId="0" fontId="2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16" fontId="0" fillId="0" borderId="0" xfId="0" applyNumberFormat="1"/>
    <xf numFmtId="0" fontId="0" fillId="12" borderId="0" xfId="0" applyFill="1"/>
    <xf numFmtId="0" fontId="2" fillId="0" borderId="0" xfId="0" applyFont="1" applyFill="1"/>
    <xf numFmtId="0" fontId="2" fillId="0" borderId="0" xfId="0" applyFont="1"/>
    <xf numFmtId="1" fontId="0" fillId="0" borderId="0" xfId="0" applyNumberFormat="1"/>
    <xf numFmtId="0" fontId="9" fillId="9" borderId="13" xfId="0" applyFont="1" applyFill="1" applyBorder="1" applyAlignment="1">
      <alignment horizontal="center" wrapText="1"/>
    </xf>
    <xf numFmtId="0" fontId="10" fillId="20" borderId="13" xfId="0" applyFont="1" applyFill="1" applyBorder="1" applyAlignment="1">
      <alignment horizontal="center" wrapText="1"/>
    </xf>
    <xf numFmtId="0" fontId="11" fillId="6" borderId="1" xfId="0" applyFont="1" applyFill="1" applyBorder="1"/>
    <xf numFmtId="0" fontId="0" fillId="0" borderId="1" xfId="0" applyBorder="1" applyAlignment="1">
      <alignment wrapText="1"/>
    </xf>
    <xf numFmtId="1" fontId="0" fillId="0" borderId="0" xfId="0" applyNumberFormat="1" applyFill="1" applyBorder="1"/>
    <xf numFmtId="0" fontId="2" fillId="0" borderId="0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wrapText="1"/>
    </xf>
    <xf numFmtId="0" fontId="11" fillId="9" borderId="7" xfId="0" applyFont="1" applyFill="1" applyBorder="1" applyAlignment="1">
      <alignment horizontal="center" wrapText="1"/>
    </xf>
    <xf numFmtId="0" fontId="7" fillId="20" borderId="7" xfId="0" applyFont="1" applyFill="1" applyBorder="1" applyAlignment="1">
      <alignment horizontal="center" wrapText="1"/>
    </xf>
    <xf numFmtId="0" fontId="7" fillId="9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2" fillId="6" borderId="1" xfId="0" applyFont="1" applyFill="1" applyBorder="1"/>
    <xf numFmtId="1" fontId="0" fillId="0" borderId="1" xfId="0" applyNumberFormat="1" applyBorder="1"/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4" fillId="6" borderId="1" xfId="0" applyFont="1" applyFill="1" applyBorder="1"/>
    <xf numFmtId="14" fontId="0" fillId="9" borderId="1" xfId="0" applyNumberFormat="1" applyFill="1" applyBorder="1"/>
    <xf numFmtId="0" fontId="0" fillId="12" borderId="1" xfId="0" applyNumberFormat="1" applyFill="1" applyBorder="1"/>
    <xf numFmtId="0" fontId="16" fillId="12" borderId="1" xfId="0" applyNumberFormat="1" applyFont="1" applyFill="1" applyBorder="1"/>
    <xf numFmtId="0" fontId="7" fillId="9" borderId="1" xfId="0" applyNumberFormat="1" applyFont="1" applyFill="1" applyBorder="1"/>
    <xf numFmtId="0" fontId="7" fillId="0" borderId="1" xfId="0" applyNumberFormat="1" applyFont="1" applyFill="1" applyBorder="1"/>
    <xf numFmtId="0" fontId="16" fillId="11" borderId="1" xfId="0" applyNumberFormat="1" applyFont="1" applyFill="1" applyBorder="1"/>
    <xf numFmtId="0" fontId="16" fillId="9" borderId="1" xfId="0" applyFont="1" applyFill="1" applyBorder="1"/>
    <xf numFmtId="0" fontId="16" fillId="9" borderId="1" xfId="0" applyFont="1" applyFill="1" applyBorder="1" applyAlignment="1"/>
    <xf numFmtId="0" fontId="7" fillId="22" borderId="1" xfId="0" applyFont="1" applyFill="1" applyBorder="1"/>
    <xf numFmtId="165" fontId="4" fillId="8" borderId="1" xfId="0" applyNumberFormat="1" applyFont="1" applyFill="1" applyBorder="1"/>
    <xf numFmtId="165" fontId="16" fillId="8" borderId="1" xfId="0" applyNumberFormat="1" applyFont="1" applyFill="1" applyBorder="1"/>
    <xf numFmtId="165" fontId="16" fillId="9" borderId="1" xfId="0" applyNumberFormat="1" applyFont="1" applyFill="1" applyBorder="1"/>
    <xf numFmtId="165" fontId="11" fillId="9" borderId="1" xfId="0" applyNumberFormat="1" applyFont="1" applyFill="1" applyBorder="1"/>
    <xf numFmtId="0" fontId="7" fillId="0" borderId="1" xfId="0" applyFont="1" applyFill="1" applyBorder="1"/>
    <xf numFmtId="0" fontId="11" fillId="22" borderId="1" xfId="0" applyFont="1" applyFill="1" applyBorder="1"/>
    <xf numFmtId="0" fontId="2" fillId="12" borderId="1" xfId="0" applyFont="1" applyFill="1" applyBorder="1"/>
    <xf numFmtId="165" fontId="0" fillId="21" borderId="1" xfId="0" applyNumberFormat="1" applyFill="1" applyBorder="1"/>
    <xf numFmtId="0" fontId="0" fillId="6" borderId="1" xfId="0" applyFont="1" applyFill="1" applyBorder="1"/>
    <xf numFmtId="164" fontId="0" fillId="0" borderId="1" xfId="0" applyNumberFormat="1" applyBorder="1"/>
    <xf numFmtId="0" fontId="0" fillId="8" borderId="2" xfId="0" applyFont="1" applyFill="1" applyBorder="1"/>
    <xf numFmtId="14" fontId="0" fillId="0" borderId="1" xfId="0" applyNumberFormat="1" applyBorder="1"/>
    <xf numFmtId="166" fontId="16" fillId="0" borderId="1" xfId="0" applyNumberFormat="1" applyFont="1" applyFill="1" applyBorder="1"/>
    <xf numFmtId="165" fontId="0" fillId="0" borderId="1" xfId="0" applyNumberFormat="1" applyBorder="1"/>
    <xf numFmtId="0" fontId="17" fillId="0" borderId="0" xfId="0" applyFont="1" applyBorder="1" applyAlignment="1">
      <alignment vertical="center"/>
    </xf>
    <xf numFmtId="0" fontId="16" fillId="12" borderId="1" xfId="0" applyFont="1" applyFill="1" applyBorder="1"/>
    <xf numFmtId="0" fontId="16" fillId="9" borderId="1" xfId="0" applyFont="1" applyFill="1" applyBorder="1" applyAlignment="1">
      <alignment horizontal="center"/>
    </xf>
    <xf numFmtId="0" fontId="4" fillId="0" borderId="0" xfId="0" applyFont="1" applyFill="1"/>
    <xf numFmtId="0" fontId="2" fillId="8" borderId="1" xfId="0" applyFont="1" applyFill="1" applyBorder="1"/>
    <xf numFmtId="165" fontId="0" fillId="0" borderId="1" xfId="0" applyNumberFormat="1" applyFill="1" applyBorder="1"/>
    <xf numFmtId="0" fontId="0" fillId="8" borderId="0" xfId="0" applyFill="1"/>
    <xf numFmtId="0" fontId="11" fillId="8" borderId="1" xfId="0" applyFont="1" applyFill="1" applyBorder="1"/>
    <xf numFmtId="0" fontId="16" fillId="0" borderId="0" xfId="0" applyFont="1" applyFill="1"/>
    <xf numFmtId="166" fontId="0" fillId="0" borderId="1" xfId="0" applyNumberFormat="1" applyBorder="1"/>
    <xf numFmtId="0" fontId="0" fillId="12" borderId="1" xfId="0" applyFont="1" applyFill="1" applyBorder="1"/>
    <xf numFmtId="14" fontId="0" fillId="0" borderId="1" xfId="0" applyNumberFormat="1" applyFill="1" applyBorder="1"/>
    <xf numFmtId="166" fontId="0" fillId="0" borderId="1" xfId="0" applyNumberFormat="1" applyFill="1" applyBorder="1"/>
    <xf numFmtId="0" fontId="0" fillId="0" borderId="1" xfId="0" applyFont="1" applyFill="1" applyBorder="1"/>
    <xf numFmtId="165" fontId="4" fillId="0" borderId="1" xfId="0" applyNumberFormat="1" applyFont="1" applyBorder="1"/>
    <xf numFmtId="165" fontId="0" fillId="0" borderId="0" xfId="0" applyNumberFormat="1" applyAlignment="1">
      <alignment horizontal="right"/>
    </xf>
    <xf numFmtId="0" fontId="18" fillId="0" borderId="0" xfId="0" applyFont="1"/>
    <xf numFmtId="165" fontId="0" fillId="0" borderId="0" xfId="0" applyNumberFormat="1"/>
    <xf numFmtId="0" fontId="4" fillId="0" borderId="0" xfId="0" applyFont="1"/>
    <xf numFmtId="165" fontId="4" fillId="21" borderId="1" xfId="0" applyNumberFormat="1" applyFont="1" applyFill="1" applyBorder="1"/>
    <xf numFmtId="0" fontId="16" fillId="0" borderId="0" xfId="0" applyFont="1"/>
    <xf numFmtId="0" fontId="4" fillId="0" borderId="1" xfId="0" applyFont="1" applyBorder="1"/>
    <xf numFmtId="14" fontId="0" fillId="6" borderId="1" xfId="0" applyNumberFormat="1" applyFill="1" applyBorder="1"/>
    <xf numFmtId="0" fontId="0" fillId="6" borderId="1" xfId="0" applyNumberFormat="1" applyFill="1" applyBorder="1"/>
    <xf numFmtId="0" fontId="2" fillId="6" borderId="1" xfId="0" applyNumberFormat="1" applyFont="1" applyFill="1" applyBorder="1"/>
    <xf numFmtId="165" fontId="2" fillId="6" borderId="1" xfId="0" applyNumberFormat="1" applyFont="1" applyFill="1" applyBorder="1"/>
    <xf numFmtId="167" fontId="2" fillId="6" borderId="1" xfId="1" applyNumberFormat="1" applyFont="1" applyFill="1" applyBorder="1" applyAlignment="1">
      <alignment horizontal="center" vertical="center"/>
    </xf>
    <xf numFmtId="43" fontId="0" fillId="0" borderId="0" xfId="1" applyFont="1"/>
    <xf numFmtId="165" fontId="0" fillId="6" borderId="0" xfId="0" applyNumberFormat="1" applyFill="1"/>
    <xf numFmtId="0" fontId="5" fillId="0" borderId="0" xfId="0" applyFont="1"/>
    <xf numFmtId="0" fontId="0" fillId="7" borderId="1" xfId="0" applyFill="1" applyBorder="1" applyAlignment="1">
      <alignment horizontal="center" vertical="center"/>
    </xf>
    <xf numFmtId="43" fontId="0" fillId="0" borderId="0" xfId="0" applyNumberFormat="1"/>
    <xf numFmtId="43" fontId="5" fillId="0" borderId="0" xfId="0" applyNumberFormat="1" applyFont="1"/>
    <xf numFmtId="1" fontId="0" fillId="0" borderId="1" xfId="0" applyNumberForma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168" fontId="16" fillId="0" borderId="0" xfId="0" applyNumberFormat="1" applyFont="1"/>
    <xf numFmtId="2" fontId="0" fillId="0" borderId="0" xfId="0" applyNumberFormat="1"/>
    <xf numFmtId="0" fontId="0" fillId="0" borderId="1" xfId="0" applyNumberFormat="1" applyFill="1" applyBorder="1"/>
    <xf numFmtId="0" fontId="21" fillId="0" borderId="0" xfId="0" applyFont="1"/>
    <xf numFmtId="0" fontId="0" fillId="6" borderId="1" xfId="0" applyFill="1" applyBorder="1" applyProtection="1">
      <protection locked="0"/>
    </xf>
    <xf numFmtId="0" fontId="0" fillId="8" borderId="1" xfId="0" applyFill="1" applyBorder="1" applyProtection="1">
      <protection locked="0"/>
    </xf>
    <xf numFmtId="0" fontId="0" fillId="0" borderId="4" xfId="0" applyFill="1" applyBorder="1" applyAlignment="1"/>
    <xf numFmtId="0" fontId="23" fillId="0" borderId="4" xfId="0" applyFont="1" applyFill="1" applyBorder="1" applyAlignment="1">
      <alignment horizontal="center" vertical="top"/>
    </xf>
    <xf numFmtId="0" fontId="23" fillId="0" borderId="0" xfId="0" applyFont="1" applyFill="1" applyAlignment="1">
      <alignment vertical="top"/>
    </xf>
    <xf numFmtId="0" fontId="24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quotePrefix="1"/>
    <xf numFmtId="0" fontId="16" fillId="11" borderId="1" xfId="0" applyFont="1" applyFill="1" applyBorder="1"/>
    <xf numFmtId="0" fontId="25" fillId="0" borderId="0" xfId="0" applyFont="1"/>
    <xf numFmtId="0" fontId="7" fillId="9" borderId="3" xfId="0" applyFont="1" applyFill="1" applyBorder="1" applyAlignment="1">
      <alignment horizontal="center" wrapText="1"/>
    </xf>
    <xf numFmtId="0" fontId="16" fillId="23" borderId="1" xfId="0" applyFont="1" applyFill="1" applyBorder="1" applyAlignment="1"/>
    <xf numFmtId="0" fontId="7" fillId="9" borderId="1" xfId="0" applyFont="1" applyFill="1" applyBorder="1" applyAlignment="1">
      <alignment horizontal="center" textRotation="90"/>
    </xf>
    <xf numFmtId="0" fontId="26" fillId="12" borderId="0" xfId="0" applyFont="1" applyFill="1"/>
    <xf numFmtId="9" fontId="26" fillId="12" borderId="0" xfId="0" applyNumberFormat="1" applyFont="1" applyFill="1"/>
    <xf numFmtId="0" fontId="2" fillId="14" borderId="0" xfId="0" applyFont="1" applyFill="1" applyAlignment="1" applyProtection="1">
      <alignment horizontal="center" vertical="center"/>
      <protection locked="0"/>
    </xf>
    <xf numFmtId="0" fontId="0" fillId="9" borderId="0" xfId="0" applyFill="1" applyBorder="1"/>
    <xf numFmtId="0" fontId="7" fillId="24" borderId="3" xfId="0" applyFont="1" applyFill="1" applyBorder="1" applyAlignment="1">
      <alignment horizontal="center" wrapText="1"/>
    </xf>
    <xf numFmtId="0" fontId="7" fillId="24" borderId="1" xfId="0" applyFont="1" applyFill="1" applyBorder="1" applyAlignment="1">
      <alignment horizontal="center"/>
    </xf>
    <xf numFmtId="0" fontId="16" fillId="24" borderId="1" xfId="0" applyFont="1" applyFill="1" applyBorder="1" applyAlignment="1"/>
    <xf numFmtId="0" fontId="7" fillId="19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2" fillId="9" borderId="1" xfId="0" applyFont="1" applyFill="1" applyBorder="1"/>
    <xf numFmtId="0" fontId="0" fillId="0" borderId="0" xfId="0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2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2" fillId="19" borderId="1" xfId="0" applyFont="1" applyFill="1" applyBorder="1" applyAlignment="1">
      <alignment horizontal="left" vertical="center"/>
    </xf>
    <xf numFmtId="0" fontId="22" fillId="19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 vertical="center"/>
    </xf>
    <xf numFmtId="0" fontId="22" fillId="10" borderId="1" xfId="0" applyFont="1" applyFill="1" applyBorder="1" applyAlignment="1">
      <alignment horizontal="left"/>
    </xf>
    <xf numFmtId="0" fontId="22" fillId="25" borderId="1" xfId="0" applyFont="1" applyFill="1" applyBorder="1" applyAlignment="1">
      <alignment horizontal="left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0" fillId="0" borderId="11" xfId="0" applyFill="1" applyBorder="1" applyAlignment="1"/>
    <xf numFmtId="0" fontId="26" fillId="0" borderId="14" xfId="0" applyFont="1" applyFill="1" applyBorder="1" applyAlignment="1"/>
    <xf numFmtId="0" fontId="7" fillId="13" borderId="2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0" fillId="21" borderId="13" xfId="0" applyFill="1" applyBorder="1" applyAlignment="1">
      <alignment horizontal="center" vertical="center" wrapText="1"/>
    </xf>
    <xf numFmtId="0" fontId="0" fillId="21" borderId="7" xfId="0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0" fontId="2" fillId="8" borderId="5" xfId="0" applyFont="1" applyFill="1" applyBorder="1" applyAlignment="1">
      <alignment horizontal="center" wrapText="1"/>
    </xf>
    <xf numFmtId="0" fontId="2" fillId="8" borderId="6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2" fillId="9" borderId="13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 wrapText="1"/>
    </xf>
    <xf numFmtId="0" fontId="2" fillId="9" borderId="7" xfId="0" applyFont="1" applyFill="1" applyBorder="1" applyAlignment="1">
      <alignment horizontal="center" wrapText="1"/>
    </xf>
    <xf numFmtId="0" fontId="7" fillId="9" borderId="13" xfId="0" applyFont="1" applyFill="1" applyBorder="1" applyAlignment="1">
      <alignment horizontal="center" wrapText="1"/>
    </xf>
    <xf numFmtId="0" fontId="7" fillId="9" borderId="7" xfId="0" applyFont="1" applyFill="1" applyBorder="1" applyAlignment="1">
      <alignment horizont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2" fillId="19" borderId="8" xfId="0" applyFont="1" applyFill="1" applyBorder="1" applyAlignment="1">
      <alignment horizontal="center"/>
    </xf>
    <xf numFmtId="0" fontId="2" fillId="19" borderId="6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20" borderId="9" xfId="0" applyFont="1" applyFill="1" applyBorder="1" applyAlignment="1">
      <alignment horizontal="center"/>
    </xf>
    <xf numFmtId="0" fontId="2" fillId="20" borderId="10" xfId="0" applyFont="1" applyFill="1" applyBorder="1" applyAlignment="1">
      <alignment horizontal="center"/>
    </xf>
    <xf numFmtId="0" fontId="2" fillId="20" borderId="5" xfId="0" applyFont="1" applyFill="1" applyBorder="1" applyAlignment="1">
      <alignment horizontal="center"/>
    </xf>
    <xf numFmtId="0" fontId="2" fillId="20" borderId="6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7" fillId="9" borderId="2" xfId="0" applyFont="1" applyFill="1" applyBorder="1" applyAlignment="1">
      <alignment horizontal="center" wrapText="1"/>
    </xf>
    <xf numFmtId="0" fontId="7" fillId="9" borderId="3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7" fillId="19" borderId="4" xfId="0" applyFont="1" applyFill="1" applyBorder="1" applyAlignment="1">
      <alignment horizontal="center" vertical="center" wrapText="1"/>
    </xf>
    <xf numFmtId="0" fontId="7" fillId="19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6" borderId="2" xfId="0" applyFill="1" applyBorder="1" applyAlignment="1" applyProtection="1">
      <alignment horizontal="center"/>
      <protection locked="0"/>
    </xf>
    <xf numFmtId="0" fontId="0" fillId="6" borderId="4" xfId="0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14" borderId="2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6" borderId="5" xfId="0" applyFill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0" xfId="0" applyFill="1" applyAlignment="1" applyProtection="1">
      <alignment horizontal="center"/>
      <protection locked="0"/>
    </xf>
    <xf numFmtId="0" fontId="2" fillId="0" borderId="0" xfId="0" applyFont="1" applyAlignment="1">
      <alignment horizontal="right"/>
    </xf>
    <xf numFmtId="0" fontId="1" fillId="16" borderId="1" xfId="0" applyFont="1" applyFill="1" applyBorder="1" applyAlignment="1">
      <alignment horizontal="left"/>
    </xf>
    <xf numFmtId="1" fontId="0" fillId="0" borderId="1" xfId="0" applyNumberFormat="1" applyFill="1" applyBorder="1" applyAlignment="1">
      <alignment horizontal="center"/>
    </xf>
    <xf numFmtId="0" fontId="2" fillId="15" borderId="2" xfId="0" applyFont="1" applyFill="1" applyBorder="1" applyAlignment="1">
      <alignment horizontal="right"/>
    </xf>
    <xf numFmtId="0" fontId="2" fillId="15" borderId="4" xfId="0" applyFont="1" applyFill="1" applyBorder="1" applyAlignment="1">
      <alignment horizontal="right"/>
    </xf>
    <xf numFmtId="0" fontId="2" fillId="15" borderId="3" xfId="0" applyFont="1" applyFill="1" applyBorder="1" applyAlignment="1">
      <alignment horizontal="right"/>
    </xf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2" fillId="17" borderId="4" xfId="0" applyFont="1" applyFill="1" applyBorder="1" applyAlignment="1">
      <alignment horizontal="center"/>
    </xf>
    <xf numFmtId="0" fontId="2" fillId="17" borderId="3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23/Desktop/01.%20&#1040;&#1043;&#1047;&#1057;%20&#1044;&#1086;&#1082;&#1091;&#1084;&#1077;&#1085;&#1090;&#1099;/2022-23%20&#1040;&#1043;&#1047;&#1057;%20&#1086;&#1090;&#1095;&#1077;&#1090;&#1099;/&#1054;&#1090;&#1095;&#1077;&#1090;&#1099;%20&#1040;&#1043;&#1047;&#1057;%2001%20&#1071;&#1085;&#1074;&#1072;&#1088;&#1100;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сшы AGT"/>
      <sheetName val="Рождественка ГМ"/>
      <sheetName val="Коктал GasCom"/>
      <sheetName val="Сороковая GasCom"/>
      <sheetName val="Сулуколь"/>
      <sheetName val="Султан GasCom"/>
      <sheetName val="Алаш Буланды"/>
      <sheetName val="Приход газа"/>
      <sheetName val="Акция"/>
      <sheetName val="ЗП"/>
      <sheetName val="Аренда"/>
    </sheetNames>
    <sheetDataSet>
      <sheetData sheetId="0" refreshError="1"/>
      <sheetData sheetId="1" refreshError="1"/>
      <sheetData sheetId="2" refreshError="1"/>
      <sheetData sheetId="3">
        <row r="41">
          <cell r="BX41">
            <v>32027.913157894731</v>
          </cell>
          <cell r="BY41">
            <v>46027.913157894727</v>
          </cell>
        </row>
      </sheetData>
      <sheetData sheetId="4" refreshError="1"/>
      <sheetData sheetId="5">
        <row r="41">
          <cell r="BO41">
            <v>1058.7473684210527</v>
          </cell>
          <cell r="BP41">
            <v>7058.7473684210527</v>
          </cell>
        </row>
      </sheetData>
      <sheetData sheetId="6" refreshError="1"/>
      <sheetData sheetId="7">
        <row r="4">
          <cell r="Y4">
            <v>0</v>
          </cell>
        </row>
        <row r="5">
          <cell r="Y5">
            <v>0</v>
          </cell>
        </row>
        <row r="6">
          <cell r="Y6">
            <v>0</v>
          </cell>
        </row>
        <row r="7">
          <cell r="Y7">
            <v>0</v>
          </cell>
        </row>
        <row r="8">
          <cell r="Y8">
            <v>0</v>
          </cell>
        </row>
        <row r="9">
          <cell r="Y9">
            <v>0</v>
          </cell>
        </row>
        <row r="10">
          <cell r="Y10">
            <v>0</v>
          </cell>
        </row>
        <row r="11">
          <cell r="Y11">
            <v>0</v>
          </cell>
        </row>
        <row r="12">
          <cell r="Y12">
            <v>0</v>
          </cell>
        </row>
        <row r="13">
          <cell r="Y13">
            <v>0</v>
          </cell>
        </row>
        <row r="14">
          <cell r="Y14">
            <v>0</v>
          </cell>
        </row>
        <row r="15">
          <cell r="Y15">
            <v>0</v>
          </cell>
        </row>
        <row r="16">
          <cell r="Y16">
            <v>0</v>
          </cell>
        </row>
        <row r="17">
          <cell r="Y17">
            <v>0</v>
          </cell>
        </row>
        <row r="18">
          <cell r="Y18">
            <v>0</v>
          </cell>
        </row>
        <row r="19">
          <cell r="Y19">
            <v>0</v>
          </cell>
        </row>
        <row r="20">
          <cell r="Y20">
            <v>0</v>
          </cell>
        </row>
        <row r="21">
          <cell r="Y21">
            <v>0</v>
          </cell>
        </row>
        <row r="22">
          <cell r="Y22">
            <v>0</v>
          </cell>
        </row>
        <row r="23">
          <cell r="Y23">
            <v>0</v>
          </cell>
        </row>
        <row r="24">
          <cell r="Y24">
            <v>0</v>
          </cell>
        </row>
        <row r="25">
          <cell r="Y25">
            <v>0</v>
          </cell>
        </row>
        <row r="26">
          <cell r="Y26">
            <v>0</v>
          </cell>
        </row>
        <row r="27">
          <cell r="Y27">
            <v>0</v>
          </cell>
        </row>
        <row r="28">
          <cell r="Y28">
            <v>0</v>
          </cell>
        </row>
        <row r="29">
          <cell r="Y29">
            <v>0</v>
          </cell>
        </row>
        <row r="30">
          <cell r="Y30">
            <v>0</v>
          </cell>
        </row>
        <row r="31">
          <cell r="Y31">
            <v>0</v>
          </cell>
        </row>
        <row r="32">
          <cell r="Y32">
            <v>0</v>
          </cell>
        </row>
        <row r="33">
          <cell r="Y33">
            <v>0</v>
          </cell>
        </row>
        <row r="34">
          <cell r="Y34">
            <v>0</v>
          </cell>
        </row>
        <row r="35">
          <cell r="Y35">
            <v>0</v>
          </cell>
          <cell r="Z35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BT54"/>
  <sheetViews>
    <sheetView zoomScale="70" zoomScaleNormal="70" workbookViewId="0">
      <pane xSplit="1" topLeftCell="U1" activePane="topRight" state="frozen"/>
      <selection pane="topRight" activeCell="BE10" sqref="BE10"/>
    </sheetView>
  </sheetViews>
  <sheetFormatPr defaultRowHeight="15" outlineLevelCol="1" x14ac:dyDescent="0.25"/>
  <cols>
    <col min="1" max="1" width="11.140625" customWidth="1"/>
    <col min="2" max="2" width="6.42578125" customWidth="1"/>
    <col min="3" max="3" width="10.5703125" customWidth="1"/>
    <col min="4" max="4" width="11.5703125" customWidth="1"/>
    <col min="5" max="10" width="10.140625" customWidth="1"/>
    <col min="11" max="11" width="7.28515625" style="28" customWidth="1"/>
    <col min="12" max="12" width="6.28515625" style="28" customWidth="1"/>
    <col min="13" max="13" width="6.7109375" hidden="1" customWidth="1"/>
    <col min="14" max="14" width="6.140625" hidden="1" customWidth="1"/>
    <col min="15" max="15" width="6.140625" hidden="1" customWidth="1" outlineLevel="1"/>
    <col min="16" max="16" width="11.5703125" customWidth="1" collapsed="1"/>
    <col min="17" max="18" width="11.5703125" customWidth="1"/>
    <col min="19" max="19" width="7.7109375" customWidth="1"/>
    <col min="20" max="20" width="7.42578125" customWidth="1"/>
    <col min="21" max="21" width="9.42578125" customWidth="1"/>
    <col min="22" max="22" width="8.28515625" customWidth="1"/>
    <col min="23" max="23" width="11.140625" customWidth="1"/>
    <col min="24" max="24" width="7.28515625" customWidth="1"/>
    <col min="25" max="25" width="7.7109375" customWidth="1"/>
    <col min="26" max="26" width="5.85546875" customWidth="1"/>
    <col min="27" max="27" width="10.28515625" customWidth="1"/>
    <col min="28" max="29" width="8.140625" customWidth="1"/>
    <col min="30" max="30" width="5.28515625" customWidth="1"/>
    <col min="31" max="31" width="11.5703125" customWidth="1"/>
    <col min="32" max="32" width="6.7109375" hidden="1" customWidth="1"/>
    <col min="33" max="34" width="5.7109375" hidden="1" customWidth="1"/>
    <col min="35" max="35" width="8" hidden="1" customWidth="1"/>
    <col min="36" max="36" width="11.140625" customWidth="1"/>
    <col min="37" max="43" width="7.5703125" customWidth="1" outlineLevel="1"/>
    <col min="44" max="44" width="6.5703125" customWidth="1" outlineLevel="1"/>
    <col min="45" max="45" width="7.140625" customWidth="1" outlineLevel="1"/>
    <col min="46" max="46" width="7.7109375" customWidth="1" outlineLevel="1"/>
    <col min="47" max="47" width="12.42578125" style="2" customWidth="1"/>
    <col min="48" max="49" width="10.7109375" customWidth="1"/>
    <col min="50" max="50" width="8.7109375" customWidth="1"/>
    <col min="51" max="51" width="11.7109375" customWidth="1"/>
    <col min="52" max="52" width="16.85546875" customWidth="1"/>
    <col min="53" max="53" width="8.28515625" style="31" customWidth="1"/>
    <col min="54" max="54" width="10.5703125" customWidth="1"/>
    <col min="55" max="55" width="18.7109375" customWidth="1"/>
    <col min="57" max="57" width="13.85546875" customWidth="1"/>
    <col min="58" max="58" width="11.85546875" customWidth="1"/>
    <col min="59" max="61" width="12.5703125" customWidth="1"/>
    <col min="62" max="62" width="10.28515625" customWidth="1"/>
    <col min="63" max="63" width="10.85546875" bestFit="1" customWidth="1"/>
    <col min="64" max="64" width="19.28515625" customWidth="1"/>
    <col min="66" max="66" width="12.42578125" customWidth="1"/>
    <col min="67" max="67" width="17.85546875" customWidth="1"/>
    <col min="69" max="69" width="14" customWidth="1"/>
    <col min="70" max="70" width="13" bestFit="1" customWidth="1"/>
    <col min="71" max="71" width="12.140625" bestFit="1" customWidth="1"/>
  </cols>
  <sheetData>
    <row r="1" spans="1:71" x14ac:dyDescent="0.25">
      <c r="D1" s="30"/>
    </row>
    <row r="2" spans="1:71" ht="21" x14ac:dyDescent="0.25">
      <c r="A2" t="str">
        <f>'1'!$E$2</f>
        <v>Коктал</v>
      </c>
      <c r="C2" s="128" t="s">
        <v>90</v>
      </c>
      <c r="U2" s="184" t="s">
        <v>47</v>
      </c>
      <c r="V2" s="184"/>
      <c r="W2" s="185" t="s">
        <v>48</v>
      </c>
      <c r="X2" s="186" t="s">
        <v>49</v>
      </c>
      <c r="Y2" s="186"/>
      <c r="Z2" s="186"/>
      <c r="AA2" s="187"/>
      <c r="AB2" s="188" t="s">
        <v>109</v>
      </c>
      <c r="AC2" s="189"/>
      <c r="AD2" s="189"/>
      <c r="AE2" s="190"/>
      <c r="AF2" s="191" t="s">
        <v>84</v>
      </c>
      <c r="AG2" s="192"/>
      <c r="AH2" s="167" t="s">
        <v>85</v>
      </c>
      <c r="AI2" s="168"/>
      <c r="AJ2" s="173" t="s">
        <v>105</v>
      </c>
      <c r="AK2" s="171" t="s">
        <v>96</v>
      </c>
      <c r="AL2" s="173" t="s">
        <v>101</v>
      </c>
      <c r="AM2" s="173" t="s">
        <v>100</v>
      </c>
      <c r="AN2" s="173" t="s">
        <v>102</v>
      </c>
      <c r="AO2" s="173" t="s">
        <v>95</v>
      </c>
      <c r="AP2" s="173" t="s">
        <v>103</v>
      </c>
      <c r="AQ2" s="173" t="s">
        <v>104</v>
      </c>
      <c r="AR2" s="173" t="s">
        <v>106</v>
      </c>
      <c r="AS2" s="173" t="s">
        <v>108</v>
      </c>
      <c r="AT2" s="173" t="s">
        <v>113</v>
      </c>
      <c r="AV2" s="146"/>
      <c r="BK2" s="175" t="s">
        <v>50</v>
      </c>
      <c r="BL2" s="175"/>
      <c r="BM2" s="175"/>
      <c r="BN2" s="175"/>
      <c r="BO2" s="175"/>
      <c r="BP2" s="175"/>
      <c r="BQ2" s="175"/>
    </row>
    <row r="3" spans="1:71" ht="45" x14ac:dyDescent="0.25">
      <c r="A3" s="176" t="s">
        <v>51</v>
      </c>
      <c r="B3" s="178" t="s">
        <v>52</v>
      </c>
      <c r="C3" s="180" t="s">
        <v>4</v>
      </c>
      <c r="D3" s="180" t="s">
        <v>5</v>
      </c>
      <c r="E3" s="180" t="s">
        <v>6</v>
      </c>
      <c r="F3" s="32" t="s">
        <v>53</v>
      </c>
      <c r="G3" s="32" t="s">
        <v>54</v>
      </c>
      <c r="H3" s="32" t="s">
        <v>55</v>
      </c>
      <c r="I3" s="32" t="s">
        <v>56</v>
      </c>
      <c r="J3" s="33" t="s">
        <v>57</v>
      </c>
      <c r="K3" s="182" t="s">
        <v>58</v>
      </c>
      <c r="L3" s="183"/>
      <c r="M3" s="196" t="s">
        <v>77</v>
      </c>
      <c r="N3" s="197"/>
      <c r="O3" s="129"/>
      <c r="P3" s="136" t="s">
        <v>43</v>
      </c>
      <c r="Q3" s="136" t="s">
        <v>59</v>
      </c>
      <c r="R3" s="136" t="s">
        <v>60</v>
      </c>
      <c r="S3" s="198" t="s">
        <v>2</v>
      </c>
      <c r="T3" s="199"/>
      <c r="U3" s="184"/>
      <c r="V3" s="184"/>
      <c r="W3" s="185"/>
      <c r="X3" s="200" t="s">
        <v>61</v>
      </c>
      <c r="Y3" s="201"/>
      <c r="Z3" s="44" t="s">
        <v>7</v>
      </c>
      <c r="AA3" s="139" t="s">
        <v>62</v>
      </c>
      <c r="AB3" s="163" t="s">
        <v>110</v>
      </c>
      <c r="AC3" s="164"/>
      <c r="AD3" s="140" t="s">
        <v>7</v>
      </c>
      <c r="AE3" s="140" t="s">
        <v>63</v>
      </c>
      <c r="AF3" s="193"/>
      <c r="AG3" s="194"/>
      <c r="AH3" s="169"/>
      <c r="AI3" s="170"/>
      <c r="AJ3" s="174"/>
      <c r="AK3" s="172"/>
      <c r="AL3" s="174"/>
      <c r="AM3" s="174"/>
      <c r="AN3" s="174"/>
      <c r="AO3" s="174"/>
      <c r="AP3" s="174"/>
      <c r="AQ3" s="174"/>
      <c r="AR3" s="174"/>
      <c r="AS3" s="174"/>
      <c r="AT3" s="174"/>
      <c r="AU3" s="165" t="s">
        <v>64</v>
      </c>
      <c r="AV3" s="143" t="s">
        <v>128</v>
      </c>
      <c r="AW3" s="144" t="s">
        <v>124</v>
      </c>
      <c r="AX3" s="147" t="s">
        <v>125</v>
      </c>
      <c r="AY3" s="145"/>
      <c r="AZ3" s="146"/>
      <c r="BA3" s="36"/>
      <c r="BB3" s="145" t="s">
        <v>16</v>
      </c>
      <c r="BC3" s="145" t="str">
        <f>A2</f>
        <v>Коктал</v>
      </c>
      <c r="BF3" s="195" t="s">
        <v>131</v>
      </c>
      <c r="BG3" s="195"/>
      <c r="BH3" s="37">
        <f>IF($BC$3="Рождественка",8000,9000)</f>
        <v>9000</v>
      </c>
      <c r="BI3" s="37"/>
      <c r="BK3" s="35" t="s">
        <v>31</v>
      </c>
      <c r="BL3" s="35" t="s">
        <v>65</v>
      </c>
      <c r="BM3" s="6" t="s">
        <v>7</v>
      </c>
      <c r="BN3" s="6" t="s">
        <v>66</v>
      </c>
      <c r="BO3" s="6" t="s">
        <v>67</v>
      </c>
      <c r="BP3" s="6" t="s">
        <v>7</v>
      </c>
      <c r="BQ3" s="35" t="s">
        <v>66</v>
      </c>
    </row>
    <row r="4" spans="1:71" ht="45" x14ac:dyDescent="0.25">
      <c r="A4" s="177"/>
      <c r="B4" s="179"/>
      <c r="C4" s="181"/>
      <c r="D4" s="181"/>
      <c r="E4" s="181"/>
      <c r="F4" s="38"/>
      <c r="G4" s="38"/>
      <c r="H4" s="38"/>
      <c r="I4" s="39" t="s">
        <v>68</v>
      </c>
      <c r="J4" s="40"/>
      <c r="K4" s="38" t="s">
        <v>69</v>
      </c>
      <c r="L4" s="38" t="s">
        <v>70</v>
      </c>
      <c r="M4" s="41" t="s">
        <v>66</v>
      </c>
      <c r="N4" s="41" t="s">
        <v>72</v>
      </c>
      <c r="O4" s="131" t="s">
        <v>91</v>
      </c>
      <c r="P4" s="137" t="s">
        <v>71</v>
      </c>
      <c r="Q4" s="137" t="s">
        <v>71</v>
      </c>
      <c r="R4" s="137" t="s">
        <v>71</v>
      </c>
      <c r="S4" s="42" t="s">
        <v>66</v>
      </c>
      <c r="T4" s="42" t="s">
        <v>72</v>
      </c>
      <c r="U4" s="43" t="s">
        <v>66</v>
      </c>
      <c r="V4" s="43" t="s">
        <v>72</v>
      </c>
      <c r="W4" s="43" t="s">
        <v>73</v>
      </c>
      <c r="X4" s="44" t="s">
        <v>97</v>
      </c>
      <c r="Y4" s="44" t="s">
        <v>98</v>
      </c>
      <c r="Z4" s="44" t="s">
        <v>99</v>
      </c>
      <c r="AA4" s="44" t="s">
        <v>24</v>
      </c>
      <c r="AB4" s="45" t="s">
        <v>97</v>
      </c>
      <c r="AC4" s="45" t="s">
        <v>98</v>
      </c>
      <c r="AD4" s="45" t="s">
        <v>99</v>
      </c>
      <c r="AE4" s="45" t="s">
        <v>24</v>
      </c>
      <c r="AF4" s="46" t="s">
        <v>66</v>
      </c>
      <c r="AG4" s="46" t="s">
        <v>72</v>
      </c>
      <c r="AH4" s="47" t="s">
        <v>66</v>
      </c>
      <c r="AI4" s="47" t="s">
        <v>72</v>
      </c>
      <c r="AJ4" s="47" t="s">
        <v>107</v>
      </c>
      <c r="AK4" s="47" t="s">
        <v>72</v>
      </c>
      <c r="AL4" s="47" t="s">
        <v>72</v>
      </c>
      <c r="AM4" s="47" t="s">
        <v>72</v>
      </c>
      <c r="AN4" s="47" t="s">
        <v>72</v>
      </c>
      <c r="AO4" s="47" t="s">
        <v>72</v>
      </c>
      <c r="AP4" s="47" t="s">
        <v>72</v>
      </c>
      <c r="AQ4" s="47" t="s">
        <v>72</v>
      </c>
      <c r="AR4" s="47" t="s">
        <v>72</v>
      </c>
      <c r="AS4" s="47" t="s">
        <v>72</v>
      </c>
      <c r="AT4" s="47" t="s">
        <v>72</v>
      </c>
      <c r="AU4" s="166"/>
      <c r="AV4" s="34" t="s">
        <v>73</v>
      </c>
      <c r="AW4" s="48" t="s">
        <v>73</v>
      </c>
      <c r="AX4" s="6">
        <f>'1'!$A$21</f>
        <v>0</v>
      </c>
      <c r="AY4" s="148" t="s">
        <v>22</v>
      </c>
      <c r="AZ4" s="149" t="s">
        <v>130</v>
      </c>
      <c r="BA4" s="150" t="s">
        <v>129</v>
      </c>
      <c r="BB4" s="151" t="s">
        <v>127</v>
      </c>
      <c r="BC4" s="151" t="s">
        <v>126</v>
      </c>
      <c r="BF4" s="50" t="s">
        <v>74</v>
      </c>
      <c r="BG4" s="51" t="s">
        <v>75</v>
      </c>
      <c r="BH4" s="52" t="str">
        <f>'1'!$E$50</f>
        <v>Сулейменов</v>
      </c>
      <c r="BI4" s="52" t="str">
        <f>'1'!$F$50</f>
        <v>Бабчинский</v>
      </c>
      <c r="BK4" s="6"/>
      <c r="BL4" s="53">
        <v>25674189</v>
      </c>
      <c r="BM4" s="8"/>
      <c r="BN4" s="8"/>
      <c r="BO4" s="8"/>
      <c r="BP4" s="8"/>
      <c r="BQ4" s="8"/>
    </row>
    <row r="5" spans="1:71" ht="15.75" x14ac:dyDescent="0.25">
      <c r="A5" s="54">
        <f>Дата!A1</f>
        <v>45292</v>
      </c>
      <c r="B5" s="55">
        <v>0.6</v>
      </c>
      <c r="C5" s="78">
        <f>'1'!$A$11</f>
        <v>0</v>
      </c>
      <c r="D5" s="78">
        <f>'1'!$D$11</f>
        <v>0</v>
      </c>
      <c r="E5" s="57">
        <f>D5-C5</f>
        <v>0</v>
      </c>
      <c r="F5" s="67">
        <f>'1'!$A$8</f>
        <v>0</v>
      </c>
      <c r="G5" s="67">
        <f>'1'!$B$8</f>
        <v>0</v>
      </c>
      <c r="H5" s="57">
        <f>G5-F5</f>
        <v>0</v>
      </c>
      <c r="I5" s="57">
        <f>'1'!$D$8</f>
        <v>50</v>
      </c>
      <c r="J5" s="57">
        <f>H5*I5</f>
        <v>0</v>
      </c>
      <c r="K5" s="59">
        <f>'1'!$C$5</f>
        <v>0</v>
      </c>
      <c r="L5" s="127">
        <f>'1'!$H$5</f>
        <v>0</v>
      </c>
      <c r="M5" s="60">
        <f>N5*B5</f>
        <v>0</v>
      </c>
      <c r="N5" s="61">
        <v>0</v>
      </c>
      <c r="O5" s="130" t="str">
        <f>IF(L5=0,"",L5)</f>
        <v/>
      </c>
      <c r="P5" s="138">
        <f>((K5*I5)+J5)-E5</f>
        <v>0</v>
      </c>
      <c r="Q5" s="138">
        <f>L5*I5</f>
        <v>0</v>
      </c>
      <c r="R5" s="138">
        <f>Q5-P5</f>
        <v>0</v>
      </c>
      <c r="S5" s="62">
        <f>'[1]Приход газа'!Y4</f>
        <v>0</v>
      </c>
      <c r="T5" s="62">
        <f>'[1]Приход газа'!Z4</f>
        <v>0</v>
      </c>
      <c r="U5" s="63">
        <f>V5*B5</f>
        <v>0</v>
      </c>
      <c r="V5" s="64">
        <f>Y5+AC5+AJ5</f>
        <v>0</v>
      </c>
      <c r="W5" s="65">
        <f t="shared" ref="W5:W35" si="0">V5*Z5</f>
        <v>0</v>
      </c>
      <c r="X5" s="66">
        <f>Y5*B5</f>
        <v>0</v>
      </c>
      <c r="Y5" s="65">
        <f>AA5/Z5</f>
        <v>0</v>
      </c>
      <c r="Z5" s="60">
        <f>'1'!$F$14</f>
        <v>76</v>
      </c>
      <c r="AA5" s="67">
        <f>'1'!$G$14</f>
        <v>0</v>
      </c>
      <c r="AB5" s="68">
        <f t="shared" ref="AB5:AB33" si="1">AC5*B5</f>
        <v>0</v>
      </c>
      <c r="AC5" s="62">
        <f>AE5/AD5</f>
        <v>0</v>
      </c>
      <c r="AD5" s="62">
        <f>Z5</f>
        <v>76</v>
      </c>
      <c r="AE5" s="67">
        <f>'1'!$G$15</f>
        <v>0</v>
      </c>
      <c r="AF5" s="68">
        <f t="shared" ref="AF5:AF13" si="2">AG5*B5</f>
        <v>0</v>
      </c>
      <c r="AG5" s="69"/>
      <c r="AH5" s="69"/>
      <c r="AI5" s="10">
        <v>0</v>
      </c>
      <c r="AJ5" s="141">
        <f>SUM(AK5:AT5)</f>
        <v>0</v>
      </c>
      <c r="AK5" s="10">
        <f>'1'!$F$24</f>
        <v>0</v>
      </c>
      <c r="AL5" s="10">
        <f>'1'!$F$25</f>
        <v>0</v>
      </c>
      <c r="AM5" s="10">
        <f>'1'!$F$26</f>
        <v>0</v>
      </c>
      <c r="AN5" s="10">
        <f>'1'!$F$27</f>
        <v>0</v>
      </c>
      <c r="AO5" s="10">
        <f>'1'!$F$28</f>
        <v>0</v>
      </c>
      <c r="AP5" s="10">
        <f>'1'!$F$29</f>
        <v>0</v>
      </c>
      <c r="AQ5" s="10">
        <f>'1'!$F$30</f>
        <v>0</v>
      </c>
      <c r="AR5" s="10">
        <f>'1'!$F$31</f>
        <v>0</v>
      </c>
      <c r="AS5" s="10">
        <f>'1'!$F$32</f>
        <v>0</v>
      </c>
      <c r="AT5" s="10">
        <f>'1'!$F$33</f>
        <v>0</v>
      </c>
      <c r="AU5" s="70">
        <f t="shared" ref="AU5:AU36" si="3">E5-V5</f>
        <v>0</v>
      </c>
      <c r="AV5" s="6">
        <f>'1'!$F$21</f>
        <v>0</v>
      </c>
      <c r="AW5" s="71">
        <f t="shared" ref="AW5:AW36" si="4">AX4+AA5-AV5</f>
        <v>0</v>
      </c>
      <c r="AX5" s="6">
        <f>AW5-AY5</f>
        <v>0</v>
      </c>
      <c r="AY5" s="9">
        <f>'1'!$E$21</f>
        <v>0</v>
      </c>
      <c r="AZ5" s="6">
        <f>'1'!$I$24</f>
        <v>0</v>
      </c>
      <c r="BA5" s="6">
        <f>'1'!$H$24</f>
        <v>0</v>
      </c>
      <c r="BB5" s="73">
        <f>AW5-AX5</f>
        <v>0</v>
      </c>
      <c r="BC5" s="6">
        <f>'1'!$D$48</f>
        <v>0</v>
      </c>
      <c r="BD5" s="2"/>
      <c r="BF5" s="6">
        <f>IF($BC$3="Султан",1000,1500)</f>
        <v>1500</v>
      </c>
      <c r="BG5" s="6">
        <f t="shared" ref="BG5:BG36" si="5">IF(E5-BF5&gt;0,E5-BF5,0)</f>
        <v>0</v>
      </c>
      <c r="BH5" s="6">
        <f>IF(BC5=$BH$4,BG5,0)</f>
        <v>0</v>
      </c>
      <c r="BI5" s="6">
        <f>IF(BC5=$BI$4,BG5,0)</f>
        <v>0</v>
      </c>
      <c r="BK5" s="74">
        <f t="shared" ref="BK5:BK35" si="6">A5</f>
        <v>45292</v>
      </c>
      <c r="BL5" s="75">
        <f>AZ5</f>
        <v>0</v>
      </c>
      <c r="BM5" s="6">
        <f t="shared" ref="BM5:BM36" si="7">Z5/0.6</f>
        <v>126.66666666666667</v>
      </c>
      <c r="BN5" s="76">
        <f>BL5/BM5</f>
        <v>0</v>
      </c>
      <c r="BO5" s="6">
        <f t="shared" ref="BO5:BO36" si="8">AE5</f>
        <v>0</v>
      </c>
      <c r="BP5" s="6">
        <f>BM5</f>
        <v>126.66666666666667</v>
      </c>
      <c r="BQ5" s="76">
        <f>BO5/BP5</f>
        <v>0</v>
      </c>
      <c r="BR5" s="77"/>
      <c r="BS5" s="77"/>
    </row>
    <row r="6" spans="1:71" ht="15.75" x14ac:dyDescent="0.25">
      <c r="A6" s="54">
        <f>Дата!A2</f>
        <v>45293</v>
      </c>
      <c r="B6" s="55">
        <v>0.6</v>
      </c>
      <c r="C6" s="78">
        <f>'2'!$A$11</f>
        <v>0</v>
      </c>
      <c r="D6" s="78">
        <f>'2'!$D$11</f>
        <v>0</v>
      </c>
      <c r="E6" s="57">
        <f>D6-C6</f>
        <v>0</v>
      </c>
      <c r="F6" s="67">
        <f>'2'!$A$8</f>
        <v>0</v>
      </c>
      <c r="G6" s="67">
        <f>'2'!$B$8</f>
        <v>0</v>
      </c>
      <c r="H6" s="57">
        <f>G6-F6</f>
        <v>0</v>
      </c>
      <c r="I6" s="57">
        <f>I5</f>
        <v>50</v>
      </c>
      <c r="J6" s="57">
        <f>H6*I6</f>
        <v>0</v>
      </c>
      <c r="K6" s="59">
        <f t="shared" ref="K6:K36" si="9">L5</f>
        <v>0</v>
      </c>
      <c r="L6" s="127">
        <f>'2'!$H$5</f>
        <v>0</v>
      </c>
      <c r="M6" s="60">
        <v>0</v>
      </c>
      <c r="N6" s="79">
        <v>0</v>
      </c>
      <c r="O6" s="130" t="str">
        <f t="shared" ref="O6:O36" si="10">IF(L6=0,"",L6)</f>
        <v/>
      </c>
      <c r="P6" s="138">
        <f>((K6*I6)+J6)-E6</f>
        <v>0</v>
      </c>
      <c r="Q6" s="138">
        <f t="shared" ref="Q6:Q36" si="11">L6*I6</f>
        <v>0</v>
      </c>
      <c r="R6" s="138">
        <f t="shared" ref="R6:R36" si="12">Q6-P6</f>
        <v>0</v>
      </c>
      <c r="S6" s="62">
        <f>'[1]Приход газа'!Y5</f>
        <v>0</v>
      </c>
      <c r="T6" s="62">
        <f>'[1]Приход газа'!Z5</f>
        <v>0</v>
      </c>
      <c r="U6" s="63">
        <f t="shared" ref="U6:U33" si="13">V6*B6</f>
        <v>0</v>
      </c>
      <c r="V6" s="64">
        <f>Y6+AC6+AJ6</f>
        <v>0</v>
      </c>
      <c r="W6" s="65">
        <f t="shared" si="0"/>
        <v>0</v>
      </c>
      <c r="X6" s="66">
        <f>Y6*B6</f>
        <v>0</v>
      </c>
      <c r="Y6" s="65">
        <f t="shared" ref="Y6:Y35" si="14">AA6/Z6</f>
        <v>0</v>
      </c>
      <c r="Z6" s="60">
        <f>'2'!$F$14</f>
        <v>76</v>
      </c>
      <c r="AA6" s="67">
        <f>'2'!$G$14</f>
        <v>0</v>
      </c>
      <c r="AB6" s="68">
        <f t="shared" si="1"/>
        <v>0</v>
      </c>
      <c r="AC6" s="62">
        <f t="shared" ref="AC6:AC33" si="15">AE6/AD6</f>
        <v>0</v>
      </c>
      <c r="AD6" s="62">
        <f t="shared" ref="AD6:AD36" si="16">Z6</f>
        <v>76</v>
      </c>
      <c r="AE6" s="67">
        <f>'2'!$G$15</f>
        <v>0</v>
      </c>
      <c r="AF6" s="68">
        <f t="shared" si="2"/>
        <v>0</v>
      </c>
      <c r="AG6" s="69"/>
      <c r="AH6" s="69"/>
      <c r="AI6" s="10">
        <v>0</v>
      </c>
      <c r="AJ6" s="141">
        <f t="shared" ref="AJ6:AJ36" si="17">SUM(AK6:AT6)</f>
        <v>0</v>
      </c>
      <c r="AK6" s="10">
        <f>'2'!$F$24</f>
        <v>0</v>
      </c>
      <c r="AL6" s="10">
        <f>'2'!$F$25</f>
        <v>0</v>
      </c>
      <c r="AM6" s="10">
        <f>'2'!$F$26</f>
        <v>0</v>
      </c>
      <c r="AN6" s="10">
        <f>'2'!$F$27</f>
        <v>0</v>
      </c>
      <c r="AO6" s="10">
        <f>'2'!$F$28</f>
        <v>0</v>
      </c>
      <c r="AP6" s="10">
        <f>'2'!$F$29</f>
        <v>0</v>
      </c>
      <c r="AQ6" s="10">
        <f>'2'!$F$30</f>
        <v>0</v>
      </c>
      <c r="AR6" s="10">
        <f>'2'!$F$31</f>
        <v>0</v>
      </c>
      <c r="AS6" s="10">
        <f>'2'!$F$32</f>
        <v>0</v>
      </c>
      <c r="AT6" s="10">
        <f>'2'!$F$33</f>
        <v>0</v>
      </c>
      <c r="AU6" s="70">
        <f t="shared" si="3"/>
        <v>0</v>
      </c>
      <c r="AV6" s="6">
        <f>'2'!$F$21</f>
        <v>0</v>
      </c>
      <c r="AW6" s="71">
        <f t="shared" si="4"/>
        <v>0</v>
      </c>
      <c r="AX6" s="6">
        <f t="shared" ref="AX6:AX36" si="18">AW6-AY6</f>
        <v>0</v>
      </c>
      <c r="AY6" s="9">
        <f>'2'!$E$21</f>
        <v>0</v>
      </c>
      <c r="AZ6" s="6">
        <f>'2'!$I$24</f>
        <v>0</v>
      </c>
      <c r="BA6" s="6">
        <f>'2'!$H$24</f>
        <v>0</v>
      </c>
      <c r="BB6" s="73">
        <f>AW6-AX6</f>
        <v>0</v>
      </c>
      <c r="BC6" s="6">
        <f>'2'!$D$48</f>
        <v>0</v>
      </c>
      <c r="BD6" s="80"/>
      <c r="BF6" s="6">
        <f t="shared" ref="BF6:BF36" si="19">IF($BC$3="Султан",1000,1500)</f>
        <v>1500</v>
      </c>
      <c r="BG6" s="6">
        <f t="shared" si="5"/>
        <v>0</v>
      </c>
      <c r="BH6" s="6">
        <f t="shared" ref="BH6:BH36" si="20">IF(BC6=$BH$4,BG6,0)</f>
        <v>0</v>
      </c>
      <c r="BI6" s="6">
        <f t="shared" ref="BI6:BI36" si="21">IF(BC6=$BI$4,BG6,0)</f>
        <v>0</v>
      </c>
      <c r="BK6" s="74">
        <f t="shared" si="6"/>
        <v>45293</v>
      </c>
      <c r="BL6" s="75">
        <f t="shared" ref="BL6:BL35" si="22">AZ6</f>
        <v>0</v>
      </c>
      <c r="BM6" s="6">
        <f t="shared" si="7"/>
        <v>126.66666666666667</v>
      </c>
      <c r="BN6" s="76">
        <f t="shared" ref="BN6:BN33" si="23">BL6/BM6</f>
        <v>0</v>
      </c>
      <c r="BO6" s="6">
        <f t="shared" si="8"/>
        <v>0</v>
      </c>
      <c r="BP6" s="6">
        <f t="shared" ref="BP6:BP35" si="24">BM6</f>
        <v>126.66666666666667</v>
      </c>
      <c r="BQ6" s="76">
        <f t="shared" ref="BQ6:BQ33" si="25">BO6/BP6</f>
        <v>0</v>
      </c>
      <c r="BR6" s="77"/>
      <c r="BS6" s="77"/>
    </row>
    <row r="7" spans="1:71" ht="15.75" x14ac:dyDescent="0.25">
      <c r="A7" s="54">
        <f>Дата!A3</f>
        <v>45294</v>
      </c>
      <c r="B7" s="55">
        <v>0.6</v>
      </c>
      <c r="C7" s="78">
        <f>'3'!$A$11</f>
        <v>0</v>
      </c>
      <c r="D7" s="78">
        <f>'3'!$D$11</f>
        <v>0</v>
      </c>
      <c r="E7" s="57">
        <f>D7-C7</f>
        <v>0</v>
      </c>
      <c r="F7" s="67">
        <f>'3'!$A$8</f>
        <v>0</v>
      </c>
      <c r="G7" s="67">
        <f>'3'!$B$8</f>
        <v>0</v>
      </c>
      <c r="H7" s="57">
        <f t="shared" ref="H7:H36" si="26">G7-F7</f>
        <v>0</v>
      </c>
      <c r="I7" s="57">
        <f t="shared" ref="I7:I36" si="27">I6</f>
        <v>50</v>
      </c>
      <c r="J7" s="57">
        <f t="shared" ref="J7:J36" si="28">H7*I7</f>
        <v>0</v>
      </c>
      <c r="K7" s="59">
        <f t="shared" si="9"/>
        <v>0</v>
      </c>
      <c r="L7" s="127">
        <f>'3'!$H$5</f>
        <v>0</v>
      </c>
      <c r="M7" s="60">
        <v>0</v>
      </c>
      <c r="N7" s="60">
        <v>0</v>
      </c>
      <c r="O7" s="130" t="str">
        <f t="shared" si="10"/>
        <v/>
      </c>
      <c r="P7" s="138">
        <f t="shared" ref="P7:P36" si="29">((K7*I7)+J7)-E7</f>
        <v>0</v>
      </c>
      <c r="Q7" s="138">
        <f t="shared" si="11"/>
        <v>0</v>
      </c>
      <c r="R7" s="138">
        <f t="shared" si="12"/>
        <v>0</v>
      </c>
      <c r="S7" s="62">
        <f>'[1]Приход газа'!Y6</f>
        <v>0</v>
      </c>
      <c r="T7" s="62">
        <f>'[1]Приход газа'!Z6</f>
        <v>0</v>
      </c>
      <c r="U7" s="63">
        <f t="shared" si="13"/>
        <v>0</v>
      </c>
      <c r="V7" s="64">
        <f t="shared" ref="V7:V36" si="30">Y7+AC7+AJ7</f>
        <v>0</v>
      </c>
      <c r="W7" s="65">
        <f t="shared" si="0"/>
        <v>0</v>
      </c>
      <c r="X7" s="66">
        <f t="shared" ref="X7:X35" si="31">Y7*B7</f>
        <v>0</v>
      </c>
      <c r="Y7" s="65">
        <f t="shared" si="14"/>
        <v>0</v>
      </c>
      <c r="Z7" s="60">
        <f>'3'!$F$14</f>
        <v>76</v>
      </c>
      <c r="AA7" s="67">
        <f>'3'!$G$14</f>
        <v>0</v>
      </c>
      <c r="AB7" s="68">
        <f t="shared" si="1"/>
        <v>0</v>
      </c>
      <c r="AC7" s="62">
        <f>AE7/AD7</f>
        <v>0</v>
      </c>
      <c r="AD7" s="62">
        <f>Z7</f>
        <v>76</v>
      </c>
      <c r="AE7" s="67">
        <f>'3'!$G$15</f>
        <v>0</v>
      </c>
      <c r="AF7" s="68">
        <f t="shared" si="2"/>
        <v>0</v>
      </c>
      <c r="AG7" s="69"/>
      <c r="AH7" s="69"/>
      <c r="AI7" s="10">
        <v>0</v>
      </c>
      <c r="AJ7" s="141">
        <f t="shared" si="17"/>
        <v>0</v>
      </c>
      <c r="AK7" s="10">
        <f>'3'!$F$24</f>
        <v>0</v>
      </c>
      <c r="AL7" s="10">
        <f>'3'!$F$25</f>
        <v>0</v>
      </c>
      <c r="AM7" s="10">
        <f>'3'!$F$26</f>
        <v>0</v>
      </c>
      <c r="AN7" s="10">
        <f>'3'!$F$27</f>
        <v>0</v>
      </c>
      <c r="AO7" s="10">
        <f>'3'!$F$28</f>
        <v>0</v>
      </c>
      <c r="AP7" s="10">
        <f>'3'!$F$29</f>
        <v>0</v>
      </c>
      <c r="AQ7" s="10">
        <f>'3'!$F$30</f>
        <v>0</v>
      </c>
      <c r="AR7" s="10">
        <f>'3'!$F$31</f>
        <v>0</v>
      </c>
      <c r="AS7" s="10">
        <f>'3'!$F$32</f>
        <v>0</v>
      </c>
      <c r="AT7" s="10">
        <f>'3'!$F$33</f>
        <v>0</v>
      </c>
      <c r="AU7" s="70">
        <f t="shared" si="3"/>
        <v>0</v>
      </c>
      <c r="AV7" s="6">
        <f>'3'!$F$21</f>
        <v>0</v>
      </c>
      <c r="AW7" s="71">
        <f t="shared" si="4"/>
        <v>0</v>
      </c>
      <c r="AX7" s="6">
        <f t="shared" si="18"/>
        <v>0</v>
      </c>
      <c r="AY7" s="9">
        <f>'3'!$E$21</f>
        <v>0</v>
      </c>
      <c r="AZ7" s="6">
        <f>'3'!$I$24</f>
        <v>0</v>
      </c>
      <c r="BA7" s="6">
        <f>'3'!$H$24</f>
        <v>0</v>
      </c>
      <c r="BB7" s="73">
        <f t="shared" ref="BB7:BB36" si="32">AW7-AX7</f>
        <v>0</v>
      </c>
      <c r="BC7" s="6">
        <f>'3'!$D$48</f>
        <v>0</v>
      </c>
      <c r="BD7" s="2"/>
      <c r="BF7" s="6">
        <f t="shared" si="19"/>
        <v>1500</v>
      </c>
      <c r="BG7" s="6">
        <f t="shared" si="5"/>
        <v>0</v>
      </c>
      <c r="BH7" s="6">
        <f t="shared" si="20"/>
        <v>0</v>
      </c>
      <c r="BI7" s="6">
        <f t="shared" si="21"/>
        <v>0</v>
      </c>
      <c r="BK7" s="74">
        <f t="shared" si="6"/>
        <v>45294</v>
      </c>
      <c r="BL7" s="75">
        <f t="shared" si="22"/>
        <v>0</v>
      </c>
      <c r="BM7" s="6">
        <f t="shared" si="7"/>
        <v>126.66666666666667</v>
      </c>
      <c r="BN7" s="76">
        <f t="shared" si="23"/>
        <v>0</v>
      </c>
      <c r="BO7" s="6">
        <f t="shared" si="8"/>
        <v>0</v>
      </c>
      <c r="BP7" s="6">
        <f t="shared" si="24"/>
        <v>126.66666666666667</v>
      </c>
      <c r="BQ7" s="76">
        <f t="shared" si="25"/>
        <v>0</v>
      </c>
      <c r="BR7" s="77"/>
      <c r="BS7" s="77"/>
    </row>
    <row r="8" spans="1:71" ht="15.75" x14ac:dyDescent="0.25">
      <c r="A8" s="54">
        <f>Дата!A4</f>
        <v>45295</v>
      </c>
      <c r="B8" s="55">
        <v>0.6</v>
      </c>
      <c r="C8" s="78">
        <f>'4'!$A$11</f>
        <v>0</v>
      </c>
      <c r="D8" s="78">
        <f>'4'!$D$11</f>
        <v>0</v>
      </c>
      <c r="E8" s="57">
        <f>D8-C8</f>
        <v>0</v>
      </c>
      <c r="F8" s="67">
        <f>'4'!$A$8</f>
        <v>0</v>
      </c>
      <c r="G8" s="67">
        <f>'4'!$B$8</f>
        <v>0</v>
      </c>
      <c r="H8" s="57">
        <f t="shared" si="26"/>
        <v>0</v>
      </c>
      <c r="I8" s="57">
        <f t="shared" si="27"/>
        <v>50</v>
      </c>
      <c r="J8" s="57">
        <f t="shared" si="28"/>
        <v>0</v>
      </c>
      <c r="K8" s="59">
        <f t="shared" si="9"/>
        <v>0</v>
      </c>
      <c r="L8" s="127">
        <f>'4'!$H$5</f>
        <v>0</v>
      </c>
      <c r="M8" s="60">
        <v>0</v>
      </c>
      <c r="N8" s="60">
        <v>0</v>
      </c>
      <c r="O8" s="130" t="str">
        <f t="shared" si="10"/>
        <v/>
      </c>
      <c r="P8" s="138">
        <f t="shared" si="29"/>
        <v>0</v>
      </c>
      <c r="Q8" s="138">
        <f t="shared" si="11"/>
        <v>0</v>
      </c>
      <c r="R8" s="138">
        <f t="shared" si="12"/>
        <v>0</v>
      </c>
      <c r="S8" s="62">
        <f>'[1]Приход газа'!Y7</f>
        <v>0</v>
      </c>
      <c r="T8" s="62">
        <f>'[1]Приход газа'!Z7</f>
        <v>0</v>
      </c>
      <c r="U8" s="63">
        <f t="shared" si="13"/>
        <v>0</v>
      </c>
      <c r="V8" s="64">
        <f t="shared" si="30"/>
        <v>0</v>
      </c>
      <c r="W8" s="65">
        <f t="shared" si="0"/>
        <v>0</v>
      </c>
      <c r="X8" s="66">
        <f t="shared" si="31"/>
        <v>0</v>
      </c>
      <c r="Y8" s="65">
        <f t="shared" si="14"/>
        <v>0</v>
      </c>
      <c r="Z8" s="60">
        <f>'4'!$F$14</f>
        <v>76</v>
      </c>
      <c r="AA8" s="67">
        <f>'4'!$G$14</f>
        <v>0</v>
      </c>
      <c r="AB8" s="68">
        <f t="shared" si="1"/>
        <v>0</v>
      </c>
      <c r="AC8" s="62">
        <f t="shared" si="15"/>
        <v>0</v>
      </c>
      <c r="AD8" s="62">
        <f t="shared" si="16"/>
        <v>76</v>
      </c>
      <c r="AE8" s="67">
        <f>'4'!$G$15</f>
        <v>0</v>
      </c>
      <c r="AF8" s="68">
        <f t="shared" si="2"/>
        <v>0</v>
      </c>
      <c r="AG8" s="69"/>
      <c r="AH8" s="69"/>
      <c r="AI8" s="10">
        <v>0</v>
      </c>
      <c r="AJ8" s="141">
        <f t="shared" si="17"/>
        <v>0</v>
      </c>
      <c r="AK8" s="10">
        <f>'4'!$F$24</f>
        <v>0</v>
      </c>
      <c r="AL8" s="10">
        <f>'4'!$F$25</f>
        <v>0</v>
      </c>
      <c r="AM8" s="10">
        <f>'4'!$F$26</f>
        <v>0</v>
      </c>
      <c r="AN8" s="10">
        <f>'4'!$F$27</f>
        <v>0</v>
      </c>
      <c r="AO8" s="10">
        <f>'4'!$F$28</f>
        <v>0</v>
      </c>
      <c r="AP8" s="10">
        <f>'4'!$F$29</f>
        <v>0</v>
      </c>
      <c r="AQ8" s="10">
        <f>'4'!$F$30</f>
        <v>0</v>
      </c>
      <c r="AR8" s="10">
        <f>'4'!$F$31</f>
        <v>0</v>
      </c>
      <c r="AS8" s="10">
        <f>'4'!$F$32</f>
        <v>0</v>
      </c>
      <c r="AT8" s="10">
        <f>'4'!$F$33</f>
        <v>0</v>
      </c>
      <c r="AU8" s="70">
        <f t="shared" si="3"/>
        <v>0</v>
      </c>
      <c r="AV8" s="6">
        <f>'4'!$F$21</f>
        <v>0</v>
      </c>
      <c r="AW8" s="71">
        <f t="shared" si="4"/>
        <v>0</v>
      </c>
      <c r="AX8" s="6">
        <f t="shared" si="18"/>
        <v>0</v>
      </c>
      <c r="AY8" s="9">
        <f>'4'!$E$21</f>
        <v>0</v>
      </c>
      <c r="AZ8" s="6">
        <f>'4'!$I$24</f>
        <v>0</v>
      </c>
      <c r="BA8" s="6">
        <f>'4'!$H$24</f>
        <v>0</v>
      </c>
      <c r="BB8" s="73">
        <f t="shared" si="32"/>
        <v>0</v>
      </c>
      <c r="BC8" s="6">
        <f>'4'!$D$48</f>
        <v>0</v>
      </c>
      <c r="BD8" s="2"/>
      <c r="BF8" s="6">
        <f t="shared" si="19"/>
        <v>1500</v>
      </c>
      <c r="BG8" s="6">
        <f t="shared" si="5"/>
        <v>0</v>
      </c>
      <c r="BH8" s="6">
        <f t="shared" si="20"/>
        <v>0</v>
      </c>
      <c r="BI8" s="6">
        <f t="shared" si="21"/>
        <v>0</v>
      </c>
      <c r="BK8" s="74">
        <f t="shared" si="6"/>
        <v>45295</v>
      </c>
      <c r="BL8" s="75">
        <f t="shared" si="22"/>
        <v>0</v>
      </c>
      <c r="BM8" s="6">
        <f t="shared" si="7"/>
        <v>126.66666666666667</v>
      </c>
      <c r="BN8" s="76">
        <f t="shared" si="23"/>
        <v>0</v>
      </c>
      <c r="BO8" s="6">
        <f t="shared" si="8"/>
        <v>0</v>
      </c>
      <c r="BP8" s="6">
        <f t="shared" si="24"/>
        <v>126.66666666666667</v>
      </c>
      <c r="BQ8" s="76">
        <f t="shared" si="25"/>
        <v>0</v>
      </c>
      <c r="BR8" s="77"/>
      <c r="BS8" s="77"/>
    </row>
    <row r="9" spans="1:71" ht="15.75" x14ac:dyDescent="0.25">
      <c r="A9" s="54">
        <f>Дата!A5</f>
        <v>45296</v>
      </c>
      <c r="B9" s="55">
        <v>0.6</v>
      </c>
      <c r="C9" s="78">
        <f>'5'!$A$11</f>
        <v>0</v>
      </c>
      <c r="D9" s="78">
        <f>'5'!$D$11</f>
        <v>0</v>
      </c>
      <c r="E9" s="57">
        <f t="shared" ref="E9:E36" si="33">D9-C9</f>
        <v>0</v>
      </c>
      <c r="F9" s="67">
        <f>'5'!$A$8</f>
        <v>0</v>
      </c>
      <c r="G9" s="67">
        <f>'5'!$B$8</f>
        <v>0</v>
      </c>
      <c r="H9" s="57">
        <f t="shared" si="26"/>
        <v>0</v>
      </c>
      <c r="I9" s="57">
        <f t="shared" si="27"/>
        <v>50</v>
      </c>
      <c r="J9" s="57">
        <f t="shared" si="28"/>
        <v>0</v>
      </c>
      <c r="K9" s="59">
        <f t="shared" si="9"/>
        <v>0</v>
      </c>
      <c r="L9" s="127">
        <f>'5'!$H$5</f>
        <v>0</v>
      </c>
      <c r="M9" s="60">
        <v>0</v>
      </c>
      <c r="N9" s="60">
        <v>0</v>
      </c>
      <c r="O9" s="130" t="str">
        <f t="shared" si="10"/>
        <v/>
      </c>
      <c r="P9" s="138">
        <f t="shared" si="29"/>
        <v>0</v>
      </c>
      <c r="Q9" s="138">
        <f t="shared" si="11"/>
        <v>0</v>
      </c>
      <c r="R9" s="138">
        <f t="shared" si="12"/>
        <v>0</v>
      </c>
      <c r="S9" s="62">
        <f>'[1]Приход газа'!Y8</f>
        <v>0</v>
      </c>
      <c r="T9" s="62">
        <f>'[1]Приход газа'!Z8</f>
        <v>0</v>
      </c>
      <c r="U9" s="63">
        <f t="shared" si="13"/>
        <v>0</v>
      </c>
      <c r="V9" s="64">
        <f t="shared" si="30"/>
        <v>0</v>
      </c>
      <c r="W9" s="65">
        <f t="shared" si="0"/>
        <v>0</v>
      </c>
      <c r="X9" s="66">
        <f t="shared" si="31"/>
        <v>0</v>
      </c>
      <c r="Y9" s="65">
        <f t="shared" si="14"/>
        <v>0</v>
      </c>
      <c r="Z9" s="60">
        <f>'5'!$F$14</f>
        <v>76</v>
      </c>
      <c r="AA9" s="67">
        <f>'5'!$G$14</f>
        <v>0</v>
      </c>
      <c r="AB9" s="68">
        <f t="shared" si="1"/>
        <v>0</v>
      </c>
      <c r="AC9" s="62">
        <f t="shared" si="15"/>
        <v>0</v>
      </c>
      <c r="AD9" s="62">
        <f t="shared" si="16"/>
        <v>76</v>
      </c>
      <c r="AE9" s="67">
        <f>'5'!$G$15</f>
        <v>0</v>
      </c>
      <c r="AF9" s="68">
        <f t="shared" si="2"/>
        <v>0</v>
      </c>
      <c r="AG9" s="69"/>
      <c r="AH9" s="69"/>
      <c r="AI9" s="10">
        <v>0</v>
      </c>
      <c r="AJ9" s="141">
        <f t="shared" si="17"/>
        <v>0</v>
      </c>
      <c r="AK9" s="10">
        <f>'5'!$F$24</f>
        <v>0</v>
      </c>
      <c r="AL9" s="10">
        <f>'5'!$F$25</f>
        <v>0</v>
      </c>
      <c r="AM9" s="10">
        <f>'5'!$F$26</f>
        <v>0</v>
      </c>
      <c r="AN9" s="10">
        <f>'5'!$F$27</f>
        <v>0</v>
      </c>
      <c r="AO9" s="10">
        <f>'5'!$F$28</f>
        <v>0</v>
      </c>
      <c r="AP9" s="10">
        <f>'5'!$F$29</f>
        <v>0</v>
      </c>
      <c r="AQ9" s="10">
        <f>'5'!$F$30</f>
        <v>0</v>
      </c>
      <c r="AR9" s="10">
        <f>'5'!$F$31</f>
        <v>0</v>
      </c>
      <c r="AS9" s="10">
        <f>'5'!$F$32</f>
        <v>0</v>
      </c>
      <c r="AT9" s="10">
        <f>'5'!$F$33</f>
        <v>0</v>
      </c>
      <c r="AU9" s="70">
        <f t="shared" si="3"/>
        <v>0</v>
      </c>
      <c r="AV9" s="6">
        <f>'5'!$F$21</f>
        <v>0</v>
      </c>
      <c r="AW9" s="71">
        <f t="shared" si="4"/>
        <v>0</v>
      </c>
      <c r="AX9" s="6">
        <f t="shared" si="18"/>
        <v>0</v>
      </c>
      <c r="AY9" s="9">
        <f>'5'!$E$21</f>
        <v>0</v>
      </c>
      <c r="AZ9" s="6">
        <f>'5'!$I$24</f>
        <v>0</v>
      </c>
      <c r="BA9" s="6">
        <f>'5'!$H$24</f>
        <v>0</v>
      </c>
      <c r="BB9" s="73">
        <f t="shared" si="32"/>
        <v>0</v>
      </c>
      <c r="BC9" s="6">
        <f>'5'!$D$48</f>
        <v>0</v>
      </c>
      <c r="BD9" s="2"/>
      <c r="BF9" s="6">
        <f t="shared" si="19"/>
        <v>1500</v>
      </c>
      <c r="BG9" s="6">
        <f t="shared" si="5"/>
        <v>0</v>
      </c>
      <c r="BH9" s="6">
        <f t="shared" si="20"/>
        <v>0</v>
      </c>
      <c r="BI9" s="6">
        <f t="shared" si="21"/>
        <v>0</v>
      </c>
      <c r="BK9" s="74">
        <f t="shared" si="6"/>
        <v>45296</v>
      </c>
      <c r="BL9" s="75">
        <f t="shared" si="22"/>
        <v>0</v>
      </c>
      <c r="BM9" s="6">
        <f t="shared" si="7"/>
        <v>126.66666666666667</v>
      </c>
      <c r="BN9" s="76">
        <f t="shared" si="23"/>
        <v>0</v>
      </c>
      <c r="BO9" s="6">
        <f t="shared" si="8"/>
        <v>0</v>
      </c>
      <c r="BP9" s="6">
        <f t="shared" si="24"/>
        <v>126.66666666666667</v>
      </c>
      <c r="BQ9" s="76">
        <f t="shared" si="25"/>
        <v>0</v>
      </c>
      <c r="BR9" s="77"/>
      <c r="BS9" s="77"/>
    </row>
    <row r="10" spans="1:71" ht="15.75" x14ac:dyDescent="0.25">
      <c r="A10" s="54">
        <f>Дата!A6</f>
        <v>45297</v>
      </c>
      <c r="B10" s="55">
        <v>0.6</v>
      </c>
      <c r="C10" s="78">
        <f>'6'!$A$11</f>
        <v>0</v>
      </c>
      <c r="D10" s="78">
        <f>'6'!$D$11</f>
        <v>0</v>
      </c>
      <c r="E10" s="57">
        <f t="shared" si="33"/>
        <v>0</v>
      </c>
      <c r="F10" s="67">
        <f>'6'!$A$8</f>
        <v>0</v>
      </c>
      <c r="G10" s="67">
        <f>'6'!$B$8</f>
        <v>0</v>
      </c>
      <c r="H10" s="57">
        <f t="shared" si="26"/>
        <v>0</v>
      </c>
      <c r="I10" s="57">
        <f t="shared" si="27"/>
        <v>50</v>
      </c>
      <c r="J10" s="57">
        <f t="shared" si="28"/>
        <v>0</v>
      </c>
      <c r="K10" s="59">
        <f t="shared" si="9"/>
        <v>0</v>
      </c>
      <c r="L10" s="127">
        <f>'6'!$H$5</f>
        <v>0</v>
      </c>
      <c r="M10" s="60">
        <v>0</v>
      </c>
      <c r="N10" s="60">
        <v>0</v>
      </c>
      <c r="O10" s="130" t="str">
        <f t="shared" si="10"/>
        <v/>
      </c>
      <c r="P10" s="138">
        <f t="shared" si="29"/>
        <v>0</v>
      </c>
      <c r="Q10" s="138">
        <f t="shared" si="11"/>
        <v>0</v>
      </c>
      <c r="R10" s="138">
        <f t="shared" si="12"/>
        <v>0</v>
      </c>
      <c r="S10" s="62">
        <f>'[1]Приход газа'!Y9</f>
        <v>0</v>
      </c>
      <c r="T10" s="62">
        <f>'[1]Приход газа'!Z9</f>
        <v>0</v>
      </c>
      <c r="U10" s="63">
        <f t="shared" si="13"/>
        <v>0</v>
      </c>
      <c r="V10" s="64">
        <f t="shared" si="30"/>
        <v>0</v>
      </c>
      <c r="W10" s="65">
        <f t="shared" si="0"/>
        <v>0</v>
      </c>
      <c r="X10" s="66">
        <f t="shared" si="31"/>
        <v>0</v>
      </c>
      <c r="Y10" s="65">
        <f t="shared" si="14"/>
        <v>0</v>
      </c>
      <c r="Z10" s="60">
        <f>'6'!$F$14</f>
        <v>76</v>
      </c>
      <c r="AA10" s="67">
        <f>'6'!$G$14</f>
        <v>0</v>
      </c>
      <c r="AB10" s="68">
        <f t="shared" si="1"/>
        <v>0</v>
      </c>
      <c r="AC10" s="62">
        <f t="shared" si="15"/>
        <v>0</v>
      </c>
      <c r="AD10" s="62">
        <f t="shared" si="16"/>
        <v>76</v>
      </c>
      <c r="AE10" s="67">
        <f>'6'!$G$15</f>
        <v>0</v>
      </c>
      <c r="AF10" s="68">
        <f t="shared" si="2"/>
        <v>0</v>
      </c>
      <c r="AG10" s="69"/>
      <c r="AH10" s="69"/>
      <c r="AI10" s="10">
        <v>0</v>
      </c>
      <c r="AJ10" s="141">
        <f t="shared" si="17"/>
        <v>0</v>
      </c>
      <c r="AK10" s="10">
        <f>'6'!$F$24</f>
        <v>0</v>
      </c>
      <c r="AL10" s="10">
        <f>'6'!$F$25</f>
        <v>0</v>
      </c>
      <c r="AM10" s="10">
        <f>'6'!$F$26</f>
        <v>0</v>
      </c>
      <c r="AN10" s="10">
        <f>'6'!$F$27</f>
        <v>0</v>
      </c>
      <c r="AO10" s="10">
        <f>'6'!$F$28</f>
        <v>0</v>
      </c>
      <c r="AP10" s="10">
        <f>'6'!$F$29</f>
        <v>0</v>
      </c>
      <c r="AQ10" s="10">
        <f>'6'!$F$30</f>
        <v>0</v>
      </c>
      <c r="AR10" s="10">
        <f>'6'!$F$31</f>
        <v>0</v>
      </c>
      <c r="AS10" s="10">
        <f>'6'!$F$32</f>
        <v>0</v>
      </c>
      <c r="AT10" s="10">
        <f>'6'!$F$33</f>
        <v>0</v>
      </c>
      <c r="AU10" s="70">
        <f t="shared" si="3"/>
        <v>0</v>
      </c>
      <c r="AV10" s="6">
        <f>'6'!$F$21</f>
        <v>0</v>
      </c>
      <c r="AW10" s="71">
        <f t="shared" si="4"/>
        <v>0</v>
      </c>
      <c r="AX10" s="6">
        <f t="shared" si="18"/>
        <v>0</v>
      </c>
      <c r="AY10" s="9">
        <f>'6'!$E$21</f>
        <v>0</v>
      </c>
      <c r="AZ10" s="6">
        <f>'6'!$I$24</f>
        <v>0</v>
      </c>
      <c r="BA10" s="6">
        <f>'6'!$H$24</f>
        <v>0</v>
      </c>
      <c r="BB10" s="73">
        <f t="shared" si="32"/>
        <v>0</v>
      </c>
      <c r="BC10" s="6">
        <f>'6'!$D$48</f>
        <v>0</v>
      </c>
      <c r="BD10" s="2"/>
      <c r="BF10" s="6">
        <f t="shared" si="19"/>
        <v>1500</v>
      </c>
      <c r="BG10" s="6">
        <f t="shared" si="5"/>
        <v>0</v>
      </c>
      <c r="BH10" s="6">
        <f t="shared" si="20"/>
        <v>0</v>
      </c>
      <c r="BI10" s="6">
        <f t="shared" si="21"/>
        <v>0</v>
      </c>
      <c r="BK10" s="74">
        <f t="shared" si="6"/>
        <v>45297</v>
      </c>
      <c r="BL10" s="75">
        <f t="shared" si="22"/>
        <v>0</v>
      </c>
      <c r="BM10" s="6">
        <f t="shared" si="7"/>
        <v>126.66666666666667</v>
      </c>
      <c r="BN10" s="76">
        <f t="shared" si="23"/>
        <v>0</v>
      </c>
      <c r="BO10" s="6">
        <f t="shared" si="8"/>
        <v>0</v>
      </c>
      <c r="BP10" s="6">
        <f t="shared" si="24"/>
        <v>126.66666666666667</v>
      </c>
      <c r="BQ10" s="76">
        <f t="shared" si="25"/>
        <v>0</v>
      </c>
      <c r="BR10" s="77"/>
      <c r="BS10" s="77"/>
    </row>
    <row r="11" spans="1:71" ht="15.75" x14ac:dyDescent="0.25">
      <c r="A11" s="54">
        <f>Дата!A7</f>
        <v>45298</v>
      </c>
      <c r="B11" s="55">
        <v>0.6</v>
      </c>
      <c r="C11" s="78">
        <f>'7'!$A$11</f>
        <v>0</v>
      </c>
      <c r="D11" s="78">
        <f>'7'!$D$11</f>
        <v>0</v>
      </c>
      <c r="E11" s="57">
        <f t="shared" si="33"/>
        <v>0</v>
      </c>
      <c r="F11" s="67">
        <f>'7'!$A$8</f>
        <v>0</v>
      </c>
      <c r="G11" s="67">
        <f>'7'!$B$8</f>
        <v>0</v>
      </c>
      <c r="H11" s="57">
        <f t="shared" si="26"/>
        <v>0</v>
      </c>
      <c r="I11" s="57">
        <f t="shared" si="27"/>
        <v>50</v>
      </c>
      <c r="J11" s="57">
        <f t="shared" si="28"/>
        <v>0</v>
      </c>
      <c r="K11" s="59">
        <f t="shared" si="9"/>
        <v>0</v>
      </c>
      <c r="L11" s="127">
        <f>'7'!$H$5</f>
        <v>0</v>
      </c>
      <c r="M11" s="60">
        <v>0</v>
      </c>
      <c r="N11" s="60">
        <v>0</v>
      </c>
      <c r="O11" s="130" t="str">
        <f t="shared" si="10"/>
        <v/>
      </c>
      <c r="P11" s="138">
        <f t="shared" si="29"/>
        <v>0</v>
      </c>
      <c r="Q11" s="138">
        <f t="shared" si="11"/>
        <v>0</v>
      </c>
      <c r="R11" s="138">
        <f t="shared" si="12"/>
        <v>0</v>
      </c>
      <c r="S11" s="62">
        <f>'[1]Приход газа'!Y10</f>
        <v>0</v>
      </c>
      <c r="T11" s="62">
        <f>'[1]Приход газа'!Z10</f>
        <v>0</v>
      </c>
      <c r="U11" s="63">
        <f t="shared" si="13"/>
        <v>0</v>
      </c>
      <c r="V11" s="64">
        <f t="shared" si="30"/>
        <v>0</v>
      </c>
      <c r="W11" s="65">
        <f t="shared" si="0"/>
        <v>0</v>
      </c>
      <c r="X11" s="66">
        <f t="shared" si="31"/>
        <v>0</v>
      </c>
      <c r="Y11" s="65">
        <f t="shared" si="14"/>
        <v>0</v>
      </c>
      <c r="Z11" s="60">
        <f>'7'!$F$14</f>
        <v>76</v>
      </c>
      <c r="AA11" s="67">
        <f>'7'!$G$14</f>
        <v>0</v>
      </c>
      <c r="AB11" s="68">
        <f t="shared" si="1"/>
        <v>0</v>
      </c>
      <c r="AC11" s="62">
        <f t="shared" si="15"/>
        <v>0</v>
      </c>
      <c r="AD11" s="62">
        <f t="shared" si="16"/>
        <v>76</v>
      </c>
      <c r="AE11" s="67">
        <f>'7'!$G$15</f>
        <v>0</v>
      </c>
      <c r="AF11" s="68">
        <f t="shared" si="2"/>
        <v>0</v>
      </c>
      <c r="AG11" s="69"/>
      <c r="AH11" s="69"/>
      <c r="AI11" s="10">
        <v>0</v>
      </c>
      <c r="AJ11" s="141">
        <f t="shared" si="17"/>
        <v>0</v>
      </c>
      <c r="AK11" s="10">
        <f>'7'!$F$24</f>
        <v>0</v>
      </c>
      <c r="AL11" s="10">
        <f>'7'!$F$25</f>
        <v>0</v>
      </c>
      <c r="AM11" s="10">
        <f>'7'!$F$26</f>
        <v>0</v>
      </c>
      <c r="AN11" s="10">
        <f>'7'!$F$27</f>
        <v>0</v>
      </c>
      <c r="AO11" s="10">
        <f>'7'!$F$28</f>
        <v>0</v>
      </c>
      <c r="AP11" s="10">
        <f>'7'!$F$29</f>
        <v>0</v>
      </c>
      <c r="AQ11" s="10">
        <f>'7'!$F$30</f>
        <v>0</v>
      </c>
      <c r="AR11" s="10">
        <f>'7'!$F$31</f>
        <v>0</v>
      </c>
      <c r="AS11" s="10">
        <f>'7'!$F$32</f>
        <v>0</v>
      </c>
      <c r="AT11" s="10">
        <f>'7'!$F$33</f>
        <v>0</v>
      </c>
      <c r="AU11" s="70">
        <f t="shared" si="3"/>
        <v>0</v>
      </c>
      <c r="AV11" s="6">
        <f>'7'!$F$21</f>
        <v>0</v>
      </c>
      <c r="AW11" s="71">
        <f t="shared" si="4"/>
        <v>0</v>
      </c>
      <c r="AX11" s="6">
        <f t="shared" si="18"/>
        <v>0</v>
      </c>
      <c r="AY11" s="9">
        <f>'7'!$E$21</f>
        <v>0</v>
      </c>
      <c r="AZ11" s="6">
        <f>'7'!$I$24</f>
        <v>0</v>
      </c>
      <c r="BA11" s="6">
        <f>'7'!$H$24</f>
        <v>0</v>
      </c>
      <c r="BB11" s="73">
        <f t="shared" si="32"/>
        <v>0</v>
      </c>
      <c r="BC11" s="6">
        <f>'7'!$D$48</f>
        <v>0</v>
      </c>
      <c r="BD11" s="2"/>
      <c r="BF11" s="6">
        <f t="shared" si="19"/>
        <v>1500</v>
      </c>
      <c r="BG11" s="6">
        <f t="shared" si="5"/>
        <v>0</v>
      </c>
      <c r="BH11" s="6">
        <f t="shared" si="20"/>
        <v>0</v>
      </c>
      <c r="BI11" s="6">
        <f t="shared" si="21"/>
        <v>0</v>
      </c>
      <c r="BK11" s="74">
        <f t="shared" si="6"/>
        <v>45298</v>
      </c>
      <c r="BL11" s="75">
        <f t="shared" si="22"/>
        <v>0</v>
      </c>
      <c r="BM11" s="6">
        <f t="shared" si="7"/>
        <v>126.66666666666667</v>
      </c>
      <c r="BN11" s="76">
        <f t="shared" si="23"/>
        <v>0</v>
      </c>
      <c r="BO11" s="6">
        <f t="shared" si="8"/>
        <v>0</v>
      </c>
      <c r="BP11" s="6">
        <f t="shared" si="24"/>
        <v>126.66666666666667</v>
      </c>
      <c r="BQ11" s="76">
        <f t="shared" si="25"/>
        <v>0</v>
      </c>
      <c r="BR11" s="77"/>
      <c r="BS11" s="77"/>
    </row>
    <row r="12" spans="1:71" s="83" customFormat="1" x14ac:dyDescent="0.25">
      <c r="A12" s="54">
        <f>Дата!A8</f>
        <v>45299</v>
      </c>
      <c r="B12" s="55">
        <v>0.6</v>
      </c>
      <c r="C12" s="78">
        <f>'8'!$A$11</f>
        <v>0</v>
      </c>
      <c r="D12" s="78">
        <f>'8'!$D$11</f>
        <v>0</v>
      </c>
      <c r="E12" s="57">
        <f t="shared" si="33"/>
        <v>0</v>
      </c>
      <c r="F12" s="67">
        <f>'8'!$A$8</f>
        <v>0</v>
      </c>
      <c r="G12" s="67">
        <f>'8'!$B$8</f>
        <v>0</v>
      </c>
      <c r="H12" s="57">
        <f t="shared" si="26"/>
        <v>0</v>
      </c>
      <c r="I12" s="57">
        <f t="shared" si="27"/>
        <v>50</v>
      </c>
      <c r="J12" s="57">
        <f t="shared" si="28"/>
        <v>0</v>
      </c>
      <c r="K12" s="59">
        <f t="shared" si="9"/>
        <v>0</v>
      </c>
      <c r="L12" s="127">
        <f>'8'!$H$5</f>
        <v>0</v>
      </c>
      <c r="M12" s="60">
        <v>0</v>
      </c>
      <c r="N12" s="60">
        <v>0</v>
      </c>
      <c r="O12" s="130" t="str">
        <f t="shared" si="10"/>
        <v/>
      </c>
      <c r="P12" s="138">
        <f t="shared" si="29"/>
        <v>0</v>
      </c>
      <c r="Q12" s="138">
        <f t="shared" si="11"/>
        <v>0</v>
      </c>
      <c r="R12" s="138">
        <f t="shared" si="12"/>
        <v>0</v>
      </c>
      <c r="S12" s="62">
        <f>'[1]Приход газа'!Y11</f>
        <v>0</v>
      </c>
      <c r="T12" s="62">
        <f>'[1]Приход газа'!Z11</f>
        <v>0</v>
      </c>
      <c r="U12" s="63">
        <f t="shared" si="13"/>
        <v>0</v>
      </c>
      <c r="V12" s="64">
        <f t="shared" si="30"/>
        <v>0</v>
      </c>
      <c r="W12" s="65">
        <f t="shared" si="0"/>
        <v>0</v>
      </c>
      <c r="X12" s="66">
        <f t="shared" si="31"/>
        <v>0</v>
      </c>
      <c r="Y12" s="65">
        <f t="shared" si="14"/>
        <v>0</v>
      </c>
      <c r="Z12" s="60">
        <f>'8'!$F$14</f>
        <v>76</v>
      </c>
      <c r="AA12" s="67">
        <f>'8'!$G$14</f>
        <v>0</v>
      </c>
      <c r="AB12" s="68">
        <f t="shared" si="1"/>
        <v>0</v>
      </c>
      <c r="AC12" s="62">
        <f t="shared" si="15"/>
        <v>0</v>
      </c>
      <c r="AD12" s="62">
        <f t="shared" si="16"/>
        <v>76</v>
      </c>
      <c r="AE12" s="67">
        <f>'8'!$G$15</f>
        <v>0</v>
      </c>
      <c r="AF12" s="68">
        <f t="shared" si="2"/>
        <v>0</v>
      </c>
      <c r="AG12" s="81"/>
      <c r="AH12" s="81"/>
      <c r="AI12" s="10">
        <v>0</v>
      </c>
      <c r="AJ12" s="141">
        <f t="shared" si="17"/>
        <v>0</v>
      </c>
      <c r="AK12" s="10">
        <f>'8'!$F$24</f>
        <v>0</v>
      </c>
      <c r="AL12" s="10">
        <f>'8'!$F$25</f>
        <v>0</v>
      </c>
      <c r="AM12" s="10">
        <f>'8'!$F$26</f>
        <v>0</v>
      </c>
      <c r="AN12" s="10">
        <f>'8'!$F$27</f>
        <v>0</v>
      </c>
      <c r="AO12" s="10">
        <f>'8'!$F$28</f>
        <v>0</v>
      </c>
      <c r="AP12" s="10">
        <f>'8'!$F$29</f>
        <v>0</v>
      </c>
      <c r="AQ12" s="10">
        <f>'8'!$F$30</f>
        <v>0</v>
      </c>
      <c r="AR12" s="10">
        <f>'8'!$F$31</f>
        <v>0</v>
      </c>
      <c r="AS12" s="10">
        <f>'8'!$F$32</f>
        <v>0</v>
      </c>
      <c r="AT12" s="10">
        <f>'8'!$F$33</f>
        <v>0</v>
      </c>
      <c r="AU12" s="70">
        <f t="shared" si="3"/>
        <v>0</v>
      </c>
      <c r="AV12" s="6">
        <f>'8'!$F$21</f>
        <v>0</v>
      </c>
      <c r="AW12" s="71">
        <f t="shared" si="4"/>
        <v>0</v>
      </c>
      <c r="AX12" s="6">
        <f t="shared" si="18"/>
        <v>0</v>
      </c>
      <c r="AY12" s="9">
        <f>'8'!$E$21</f>
        <v>0</v>
      </c>
      <c r="AZ12" s="6">
        <f>'8'!$I$24</f>
        <v>0</v>
      </c>
      <c r="BA12" s="6">
        <f>'8'!$H$24</f>
        <v>0</v>
      </c>
      <c r="BB12" s="73">
        <f t="shared" si="32"/>
        <v>0</v>
      </c>
      <c r="BC12" s="6">
        <f>'8'!$D$48</f>
        <v>0</v>
      </c>
      <c r="BD12" s="2"/>
      <c r="BE12" s="2"/>
      <c r="BF12" s="6">
        <f t="shared" si="19"/>
        <v>1500</v>
      </c>
      <c r="BG12" s="6">
        <f t="shared" si="5"/>
        <v>0</v>
      </c>
      <c r="BH12" s="6">
        <f t="shared" si="20"/>
        <v>0</v>
      </c>
      <c r="BI12" s="6">
        <f t="shared" si="21"/>
        <v>0</v>
      </c>
      <c r="BJ12" s="2"/>
      <c r="BK12" s="74">
        <f t="shared" si="6"/>
        <v>45299</v>
      </c>
      <c r="BL12" s="75">
        <f t="shared" si="22"/>
        <v>0</v>
      </c>
      <c r="BM12" s="6">
        <f t="shared" si="7"/>
        <v>126.66666666666667</v>
      </c>
      <c r="BN12" s="76">
        <f t="shared" si="23"/>
        <v>0</v>
      </c>
      <c r="BO12" s="1">
        <f t="shared" si="8"/>
        <v>0</v>
      </c>
      <c r="BP12" s="6">
        <f t="shared" si="24"/>
        <v>126.66666666666667</v>
      </c>
      <c r="BQ12" s="82">
        <f t="shared" si="25"/>
        <v>0</v>
      </c>
    </row>
    <row r="13" spans="1:71" s="83" customFormat="1" x14ac:dyDescent="0.25">
      <c r="A13" s="54">
        <f>Дата!A9</f>
        <v>45300</v>
      </c>
      <c r="B13" s="55">
        <v>0.6</v>
      </c>
      <c r="C13" s="78">
        <f>'9'!$A$11</f>
        <v>0</v>
      </c>
      <c r="D13" s="78">
        <f>'9'!$D$11</f>
        <v>0</v>
      </c>
      <c r="E13" s="57">
        <f t="shared" si="33"/>
        <v>0</v>
      </c>
      <c r="F13" s="67">
        <f>'9'!$A$8</f>
        <v>0</v>
      </c>
      <c r="G13" s="67">
        <f>'9'!$B$8</f>
        <v>0</v>
      </c>
      <c r="H13" s="57">
        <f t="shared" si="26"/>
        <v>0</v>
      </c>
      <c r="I13" s="57">
        <f t="shared" si="27"/>
        <v>50</v>
      </c>
      <c r="J13" s="57">
        <f t="shared" si="28"/>
        <v>0</v>
      </c>
      <c r="K13" s="59">
        <f t="shared" si="9"/>
        <v>0</v>
      </c>
      <c r="L13" s="127">
        <f>'9'!$H$5</f>
        <v>0</v>
      </c>
      <c r="M13" s="60">
        <v>0</v>
      </c>
      <c r="N13" s="60">
        <v>0</v>
      </c>
      <c r="O13" s="130" t="str">
        <f t="shared" si="10"/>
        <v/>
      </c>
      <c r="P13" s="138">
        <f t="shared" si="29"/>
        <v>0</v>
      </c>
      <c r="Q13" s="138">
        <f t="shared" si="11"/>
        <v>0</v>
      </c>
      <c r="R13" s="138">
        <f t="shared" si="12"/>
        <v>0</v>
      </c>
      <c r="S13" s="62">
        <f>'[1]Приход газа'!Y12</f>
        <v>0</v>
      </c>
      <c r="T13" s="62">
        <f>'[1]Приход газа'!Z12</f>
        <v>0</v>
      </c>
      <c r="U13" s="63">
        <f t="shared" si="13"/>
        <v>0</v>
      </c>
      <c r="V13" s="64">
        <f t="shared" si="30"/>
        <v>0</v>
      </c>
      <c r="W13" s="65">
        <f t="shared" si="0"/>
        <v>0</v>
      </c>
      <c r="X13" s="66">
        <f t="shared" si="31"/>
        <v>0</v>
      </c>
      <c r="Y13" s="65">
        <f t="shared" si="14"/>
        <v>0</v>
      </c>
      <c r="Z13" s="60">
        <f>'9'!$F$14</f>
        <v>76</v>
      </c>
      <c r="AA13" s="67">
        <f>'9'!$G$14</f>
        <v>0</v>
      </c>
      <c r="AB13" s="68">
        <f t="shared" si="1"/>
        <v>0</v>
      </c>
      <c r="AC13" s="62">
        <f t="shared" si="15"/>
        <v>0</v>
      </c>
      <c r="AD13" s="62">
        <f t="shared" si="16"/>
        <v>76</v>
      </c>
      <c r="AE13" s="67">
        <f>'9'!$G$15</f>
        <v>0</v>
      </c>
      <c r="AF13" s="84">
        <f t="shared" si="2"/>
        <v>0</v>
      </c>
      <c r="AG13" s="81"/>
      <c r="AH13" s="81"/>
      <c r="AI13" s="10">
        <v>0</v>
      </c>
      <c r="AJ13" s="141">
        <f t="shared" si="17"/>
        <v>0</v>
      </c>
      <c r="AK13" s="10">
        <f>'9'!$F$24</f>
        <v>0</v>
      </c>
      <c r="AL13" s="10">
        <f>'9'!$F$25</f>
        <v>0</v>
      </c>
      <c r="AM13" s="10">
        <f>'9'!$F$26</f>
        <v>0</v>
      </c>
      <c r="AN13" s="10">
        <f>'9'!$F$27</f>
        <v>0</v>
      </c>
      <c r="AO13" s="10">
        <f>'9'!$F$28</f>
        <v>0</v>
      </c>
      <c r="AP13" s="10">
        <f>'9'!$F$29</f>
        <v>0</v>
      </c>
      <c r="AQ13" s="10">
        <f>'9'!$F$30</f>
        <v>0</v>
      </c>
      <c r="AR13" s="10">
        <f>'9'!$F$31</f>
        <v>0</v>
      </c>
      <c r="AS13" s="10">
        <f>'9'!$F$32</f>
        <v>0</v>
      </c>
      <c r="AT13" s="10">
        <f>'9'!$F$33</f>
        <v>0</v>
      </c>
      <c r="AU13" s="70">
        <f t="shared" si="3"/>
        <v>0</v>
      </c>
      <c r="AV13" s="6">
        <f>'9'!$F$21</f>
        <v>0</v>
      </c>
      <c r="AW13" s="71">
        <f t="shared" si="4"/>
        <v>0</v>
      </c>
      <c r="AX13" s="6">
        <f t="shared" si="18"/>
        <v>0</v>
      </c>
      <c r="AY13" s="9">
        <f>'9'!$E$21</f>
        <v>0</v>
      </c>
      <c r="AZ13" s="98">
        <f>'9'!$I$24</f>
        <v>0</v>
      </c>
      <c r="BA13" s="98">
        <f>'9'!$H$24</f>
        <v>0</v>
      </c>
      <c r="BB13" s="73">
        <f t="shared" si="32"/>
        <v>0</v>
      </c>
      <c r="BC13" s="6">
        <f>'9'!$D$48</f>
        <v>0</v>
      </c>
      <c r="BD13" s="2"/>
      <c r="BE13" s="2"/>
      <c r="BF13" s="6">
        <f t="shared" si="19"/>
        <v>1500</v>
      </c>
      <c r="BG13" s="6">
        <f t="shared" si="5"/>
        <v>0</v>
      </c>
      <c r="BH13" s="6">
        <f t="shared" si="20"/>
        <v>0</v>
      </c>
      <c r="BI13" s="6">
        <f t="shared" si="21"/>
        <v>0</v>
      </c>
      <c r="BJ13" s="2"/>
      <c r="BK13" s="74">
        <f t="shared" si="6"/>
        <v>45300</v>
      </c>
      <c r="BL13" s="75">
        <f t="shared" si="22"/>
        <v>0</v>
      </c>
      <c r="BM13" s="6">
        <f t="shared" si="7"/>
        <v>126.66666666666667</v>
      </c>
      <c r="BN13" s="76">
        <f t="shared" si="23"/>
        <v>0</v>
      </c>
      <c r="BO13" s="6">
        <f t="shared" si="8"/>
        <v>0</v>
      </c>
      <c r="BP13" s="6">
        <f t="shared" si="24"/>
        <v>126.66666666666667</v>
      </c>
      <c r="BQ13" s="76">
        <f t="shared" si="25"/>
        <v>0</v>
      </c>
    </row>
    <row r="14" spans="1:71" s="83" customFormat="1" x14ac:dyDescent="0.25">
      <c r="A14" s="54">
        <f>Дата!A10</f>
        <v>45301</v>
      </c>
      <c r="B14" s="55">
        <v>0.6</v>
      </c>
      <c r="C14" s="78">
        <f>'10'!$A$11</f>
        <v>0</v>
      </c>
      <c r="D14" s="78">
        <f>'10'!$D$11</f>
        <v>0</v>
      </c>
      <c r="E14" s="57">
        <f t="shared" si="33"/>
        <v>0</v>
      </c>
      <c r="F14" s="67">
        <f>'10'!$A$8</f>
        <v>0</v>
      </c>
      <c r="G14" s="67">
        <f>'10'!$B$8</f>
        <v>0</v>
      </c>
      <c r="H14" s="57">
        <f t="shared" si="26"/>
        <v>0</v>
      </c>
      <c r="I14" s="57">
        <f t="shared" si="27"/>
        <v>50</v>
      </c>
      <c r="J14" s="57">
        <f t="shared" si="28"/>
        <v>0</v>
      </c>
      <c r="K14" s="59">
        <f t="shared" si="9"/>
        <v>0</v>
      </c>
      <c r="L14" s="127">
        <f>'10'!$H$5</f>
        <v>0</v>
      </c>
      <c r="M14" s="60"/>
      <c r="N14" s="60"/>
      <c r="O14" s="130" t="str">
        <f t="shared" si="10"/>
        <v/>
      </c>
      <c r="P14" s="138">
        <f t="shared" si="29"/>
        <v>0</v>
      </c>
      <c r="Q14" s="138">
        <f t="shared" si="11"/>
        <v>0</v>
      </c>
      <c r="R14" s="138">
        <f t="shared" si="12"/>
        <v>0</v>
      </c>
      <c r="S14" s="62">
        <f>'[1]Приход газа'!Y13</f>
        <v>0</v>
      </c>
      <c r="T14" s="62">
        <f>'[1]Приход газа'!Z13</f>
        <v>0</v>
      </c>
      <c r="U14" s="63">
        <f>V14*B14</f>
        <v>0</v>
      </c>
      <c r="V14" s="64">
        <f t="shared" si="30"/>
        <v>0</v>
      </c>
      <c r="W14" s="65">
        <f>V14*Z14</f>
        <v>0</v>
      </c>
      <c r="X14" s="66">
        <f t="shared" si="31"/>
        <v>0</v>
      </c>
      <c r="Y14" s="65">
        <f t="shared" si="14"/>
        <v>0</v>
      </c>
      <c r="Z14" s="60">
        <f>'10'!$F$14</f>
        <v>76</v>
      </c>
      <c r="AA14" s="67">
        <f>'10'!$G$14</f>
        <v>0</v>
      </c>
      <c r="AB14" s="68">
        <f t="shared" si="1"/>
        <v>0</v>
      </c>
      <c r="AC14" s="62">
        <f t="shared" si="15"/>
        <v>0</v>
      </c>
      <c r="AD14" s="62">
        <f t="shared" si="16"/>
        <v>76</v>
      </c>
      <c r="AE14" s="67">
        <f>'10'!$G$15</f>
        <v>0</v>
      </c>
      <c r="AF14" s="84"/>
      <c r="AG14" s="81"/>
      <c r="AH14" s="81"/>
      <c r="AI14" s="10"/>
      <c r="AJ14" s="141">
        <f t="shared" si="17"/>
        <v>0</v>
      </c>
      <c r="AK14" s="10">
        <f>'10'!$F$24</f>
        <v>0</v>
      </c>
      <c r="AL14" s="10">
        <f>'10'!$F$25</f>
        <v>0</v>
      </c>
      <c r="AM14" s="10">
        <f>'10'!$F$26</f>
        <v>0</v>
      </c>
      <c r="AN14" s="10">
        <f>'10'!$F$27</f>
        <v>0</v>
      </c>
      <c r="AO14" s="10">
        <f>'10'!$F$28</f>
        <v>0</v>
      </c>
      <c r="AP14" s="10">
        <f>'10'!$F$29</f>
        <v>0</v>
      </c>
      <c r="AQ14" s="10">
        <f>'10'!$F$30</f>
        <v>0</v>
      </c>
      <c r="AR14" s="10">
        <f>'10'!$F$31</f>
        <v>0</v>
      </c>
      <c r="AS14" s="10">
        <f>'10'!$F$32</f>
        <v>0</v>
      </c>
      <c r="AT14" s="10">
        <f>'10'!$F$33</f>
        <v>0</v>
      </c>
      <c r="AU14" s="70">
        <f t="shared" si="3"/>
        <v>0</v>
      </c>
      <c r="AV14" s="6">
        <f>'10'!$F$21</f>
        <v>0</v>
      </c>
      <c r="AW14" s="71">
        <f t="shared" si="4"/>
        <v>0</v>
      </c>
      <c r="AX14" s="6">
        <f t="shared" si="18"/>
        <v>0</v>
      </c>
      <c r="AY14" s="9">
        <f>'10'!$E$21</f>
        <v>0</v>
      </c>
      <c r="AZ14" s="6">
        <f>'10'!$I$24</f>
        <v>0</v>
      </c>
      <c r="BA14" s="6">
        <f>'10'!$H$24</f>
        <v>0</v>
      </c>
      <c r="BB14" s="73">
        <f t="shared" si="32"/>
        <v>0</v>
      </c>
      <c r="BC14" s="6">
        <f>'10'!$D$48</f>
        <v>0</v>
      </c>
      <c r="BD14" s="85"/>
      <c r="BE14" s="2"/>
      <c r="BF14" s="6">
        <f t="shared" si="19"/>
        <v>1500</v>
      </c>
      <c r="BG14" s="6">
        <f t="shared" si="5"/>
        <v>0</v>
      </c>
      <c r="BH14" s="6">
        <f t="shared" si="20"/>
        <v>0</v>
      </c>
      <c r="BI14" s="6">
        <f t="shared" si="21"/>
        <v>0</v>
      </c>
      <c r="BJ14" s="2"/>
      <c r="BK14" s="74">
        <f t="shared" si="6"/>
        <v>45301</v>
      </c>
      <c r="BL14" s="75">
        <f t="shared" si="22"/>
        <v>0</v>
      </c>
      <c r="BM14" s="6">
        <f t="shared" si="7"/>
        <v>126.66666666666667</v>
      </c>
      <c r="BN14" s="76">
        <f t="shared" si="23"/>
        <v>0</v>
      </c>
      <c r="BO14" s="6">
        <f t="shared" si="8"/>
        <v>0</v>
      </c>
      <c r="BP14" s="6">
        <f t="shared" si="24"/>
        <v>126.66666666666667</v>
      </c>
      <c r="BQ14" s="76">
        <f t="shared" si="25"/>
        <v>0</v>
      </c>
    </row>
    <row r="15" spans="1:71" x14ac:dyDescent="0.25">
      <c r="A15" s="54">
        <f>Дата!A11</f>
        <v>45302</v>
      </c>
      <c r="B15" s="55">
        <v>0.6</v>
      </c>
      <c r="C15" s="78">
        <f>'11'!$A$11</f>
        <v>0</v>
      </c>
      <c r="D15" s="78">
        <f>'11'!$D$11</f>
        <v>0</v>
      </c>
      <c r="E15" s="57">
        <f t="shared" si="33"/>
        <v>0</v>
      </c>
      <c r="F15" s="67">
        <f>'11'!$A$8</f>
        <v>0</v>
      </c>
      <c r="G15" s="67">
        <f>'11'!$B$8</f>
        <v>0</v>
      </c>
      <c r="H15" s="57">
        <f t="shared" si="26"/>
        <v>0</v>
      </c>
      <c r="I15" s="57">
        <f t="shared" si="27"/>
        <v>50</v>
      </c>
      <c r="J15" s="57">
        <f t="shared" si="28"/>
        <v>0</v>
      </c>
      <c r="K15" s="59">
        <f t="shared" si="9"/>
        <v>0</v>
      </c>
      <c r="L15" s="127">
        <f>'11'!$H$5</f>
        <v>0</v>
      </c>
      <c r="M15" s="60">
        <v>0</v>
      </c>
      <c r="N15" s="60">
        <v>0</v>
      </c>
      <c r="O15" s="130" t="str">
        <f t="shared" si="10"/>
        <v/>
      </c>
      <c r="P15" s="138">
        <f t="shared" si="29"/>
        <v>0</v>
      </c>
      <c r="Q15" s="138">
        <f t="shared" si="11"/>
        <v>0</v>
      </c>
      <c r="R15" s="138">
        <f t="shared" si="12"/>
        <v>0</v>
      </c>
      <c r="S15" s="62">
        <f>'[1]Приход газа'!Y14</f>
        <v>0</v>
      </c>
      <c r="T15" s="62">
        <f>'[1]Приход газа'!Z14</f>
        <v>0</v>
      </c>
      <c r="U15" s="63">
        <f t="shared" si="13"/>
        <v>0</v>
      </c>
      <c r="V15" s="64">
        <f t="shared" si="30"/>
        <v>0</v>
      </c>
      <c r="W15" s="65">
        <f t="shared" si="0"/>
        <v>0</v>
      </c>
      <c r="X15" s="66">
        <f t="shared" si="31"/>
        <v>0</v>
      </c>
      <c r="Y15" s="65">
        <f t="shared" si="14"/>
        <v>0</v>
      </c>
      <c r="Z15" s="60">
        <f>'11'!$F$14</f>
        <v>76</v>
      </c>
      <c r="AA15" s="67">
        <f>'11'!$G$14</f>
        <v>0</v>
      </c>
      <c r="AB15" s="68">
        <f t="shared" si="1"/>
        <v>0</v>
      </c>
      <c r="AC15" s="62">
        <f t="shared" si="15"/>
        <v>0</v>
      </c>
      <c r="AD15" s="62">
        <f t="shared" si="16"/>
        <v>76</v>
      </c>
      <c r="AE15" s="67">
        <f>'11'!$G$15</f>
        <v>0</v>
      </c>
      <c r="AF15" s="68">
        <f>AG15*B15</f>
        <v>0</v>
      </c>
      <c r="AG15" s="69"/>
      <c r="AH15" s="69"/>
      <c r="AI15" s="10">
        <v>0</v>
      </c>
      <c r="AJ15" s="141">
        <f t="shared" si="17"/>
        <v>0</v>
      </c>
      <c r="AK15" s="10">
        <f>'11'!$F$24</f>
        <v>0</v>
      </c>
      <c r="AL15" s="10">
        <f>'11'!$F$25</f>
        <v>0</v>
      </c>
      <c r="AM15" s="10">
        <f>'11'!$F$26</f>
        <v>0</v>
      </c>
      <c r="AN15" s="10">
        <f>'11'!$F$27</f>
        <v>0</v>
      </c>
      <c r="AO15" s="10">
        <f>'11'!$F$28</f>
        <v>0</v>
      </c>
      <c r="AP15" s="10">
        <f>'11'!$F$29</f>
        <v>0</v>
      </c>
      <c r="AQ15" s="10">
        <f>'11'!$F$30</f>
        <v>0</v>
      </c>
      <c r="AR15" s="10">
        <f>'11'!$F$31</f>
        <v>0</v>
      </c>
      <c r="AS15" s="10">
        <f>'11'!$F$32</f>
        <v>0</v>
      </c>
      <c r="AT15" s="10">
        <f>'11'!$F$33</f>
        <v>0</v>
      </c>
      <c r="AU15" s="70">
        <f t="shared" si="3"/>
        <v>0</v>
      </c>
      <c r="AV15" s="6">
        <f>'11'!$F$21</f>
        <v>0</v>
      </c>
      <c r="AW15" s="71">
        <f t="shared" si="4"/>
        <v>0</v>
      </c>
      <c r="AX15" s="6">
        <f t="shared" si="18"/>
        <v>0</v>
      </c>
      <c r="AY15" s="9">
        <f>'11'!$E$21</f>
        <v>0</v>
      </c>
      <c r="AZ15" s="6">
        <f>'11'!$I$24</f>
        <v>0</v>
      </c>
      <c r="BA15" s="6">
        <f>'11'!$H$24</f>
        <v>0</v>
      </c>
      <c r="BB15" s="73">
        <f t="shared" si="32"/>
        <v>0</v>
      </c>
      <c r="BC15" s="6">
        <f>'11'!$D$48</f>
        <v>0</v>
      </c>
      <c r="BD15" s="2"/>
      <c r="BF15" s="6">
        <f t="shared" si="19"/>
        <v>1500</v>
      </c>
      <c r="BG15" s="6">
        <f t="shared" si="5"/>
        <v>0</v>
      </c>
      <c r="BH15" s="6">
        <f t="shared" si="20"/>
        <v>0</v>
      </c>
      <c r="BI15" s="6">
        <f t="shared" si="21"/>
        <v>0</v>
      </c>
      <c r="BK15" s="74">
        <f t="shared" si="6"/>
        <v>45302</v>
      </c>
      <c r="BL15" s="86">
        <f t="shared" si="22"/>
        <v>0</v>
      </c>
      <c r="BM15" s="6">
        <f t="shared" si="7"/>
        <v>126.66666666666667</v>
      </c>
      <c r="BN15" s="76">
        <f t="shared" si="23"/>
        <v>0</v>
      </c>
      <c r="BO15" s="6">
        <f t="shared" si="8"/>
        <v>0</v>
      </c>
      <c r="BP15" s="6">
        <f t="shared" si="24"/>
        <v>126.66666666666667</v>
      </c>
      <c r="BQ15" s="76">
        <f t="shared" si="25"/>
        <v>0</v>
      </c>
    </row>
    <row r="16" spans="1:71" x14ac:dyDescent="0.25">
      <c r="A16" s="54">
        <f>Дата!A12</f>
        <v>45303</v>
      </c>
      <c r="B16" s="55">
        <v>0.6</v>
      </c>
      <c r="C16" s="78">
        <f>'12'!$A$11</f>
        <v>0</v>
      </c>
      <c r="D16" s="78">
        <f>'12'!$D$11</f>
        <v>0</v>
      </c>
      <c r="E16" s="57">
        <f t="shared" si="33"/>
        <v>0</v>
      </c>
      <c r="F16" s="67">
        <f>'12'!$A$8</f>
        <v>0</v>
      </c>
      <c r="G16" s="67">
        <f>'12'!$B$8</f>
        <v>0</v>
      </c>
      <c r="H16" s="57">
        <f t="shared" si="26"/>
        <v>0</v>
      </c>
      <c r="I16" s="57">
        <f t="shared" si="27"/>
        <v>50</v>
      </c>
      <c r="J16" s="57">
        <f t="shared" si="28"/>
        <v>0</v>
      </c>
      <c r="K16" s="59">
        <f t="shared" si="9"/>
        <v>0</v>
      </c>
      <c r="L16" s="127">
        <f>'12'!$H$5</f>
        <v>0</v>
      </c>
      <c r="M16" s="60">
        <v>0</v>
      </c>
      <c r="N16" s="60">
        <v>0</v>
      </c>
      <c r="O16" s="130" t="str">
        <f t="shared" si="10"/>
        <v/>
      </c>
      <c r="P16" s="138">
        <f t="shared" si="29"/>
        <v>0</v>
      </c>
      <c r="Q16" s="138">
        <f t="shared" si="11"/>
        <v>0</v>
      </c>
      <c r="R16" s="138">
        <f t="shared" si="12"/>
        <v>0</v>
      </c>
      <c r="S16" s="62">
        <f>'[1]Приход газа'!Y15</f>
        <v>0</v>
      </c>
      <c r="T16" s="62">
        <f>'[1]Приход газа'!Z15</f>
        <v>0</v>
      </c>
      <c r="U16" s="63">
        <f t="shared" si="13"/>
        <v>0</v>
      </c>
      <c r="V16" s="64">
        <f t="shared" si="30"/>
        <v>0</v>
      </c>
      <c r="W16" s="65">
        <f t="shared" si="0"/>
        <v>0</v>
      </c>
      <c r="X16" s="66">
        <f t="shared" si="31"/>
        <v>0</v>
      </c>
      <c r="Y16" s="65">
        <f t="shared" si="14"/>
        <v>0</v>
      </c>
      <c r="Z16" s="60">
        <f>'12'!$F$14</f>
        <v>76</v>
      </c>
      <c r="AA16" s="67">
        <f>'12'!$G$14</f>
        <v>0</v>
      </c>
      <c r="AB16" s="68">
        <f t="shared" si="1"/>
        <v>0</v>
      </c>
      <c r="AC16" s="62">
        <f t="shared" si="15"/>
        <v>0</v>
      </c>
      <c r="AD16" s="62">
        <f t="shared" si="16"/>
        <v>76</v>
      </c>
      <c r="AE16" s="67">
        <f>'12'!$G$15</f>
        <v>0</v>
      </c>
      <c r="AF16" s="68">
        <f>AG16*B16</f>
        <v>0</v>
      </c>
      <c r="AG16" s="87"/>
      <c r="AH16" s="87"/>
      <c r="AI16" s="10">
        <v>0</v>
      </c>
      <c r="AJ16" s="141">
        <f t="shared" si="17"/>
        <v>0</v>
      </c>
      <c r="AK16" s="10">
        <f>'12'!$F$24</f>
        <v>0</v>
      </c>
      <c r="AL16" s="10">
        <f>'12'!$F$25</f>
        <v>0</v>
      </c>
      <c r="AM16" s="10">
        <f>'12'!$F$26</f>
        <v>0</v>
      </c>
      <c r="AN16" s="10">
        <f>'12'!$F$27</f>
        <v>0</v>
      </c>
      <c r="AO16" s="10">
        <f>'12'!$F$28</f>
        <v>0</v>
      </c>
      <c r="AP16" s="10">
        <f>'12'!$F$29</f>
        <v>0</v>
      </c>
      <c r="AQ16" s="10">
        <f>'12'!$F$30</f>
        <v>0</v>
      </c>
      <c r="AR16" s="10">
        <f>'12'!$F$31</f>
        <v>0</v>
      </c>
      <c r="AS16" s="10">
        <f>'12'!$F$32</f>
        <v>0</v>
      </c>
      <c r="AT16" s="10">
        <f>'12'!$F$33</f>
        <v>0</v>
      </c>
      <c r="AU16" s="70">
        <f t="shared" si="3"/>
        <v>0</v>
      </c>
      <c r="AV16" s="6">
        <f>'12'!$F$21</f>
        <v>0</v>
      </c>
      <c r="AW16" s="71">
        <f t="shared" si="4"/>
        <v>0</v>
      </c>
      <c r="AX16" s="6">
        <f t="shared" si="18"/>
        <v>0</v>
      </c>
      <c r="AY16" s="9">
        <f>'12'!$E$21</f>
        <v>0</v>
      </c>
      <c r="AZ16" s="6">
        <f>'12'!$I$24</f>
        <v>0</v>
      </c>
      <c r="BA16" s="6">
        <f>'12'!$H$24</f>
        <v>0</v>
      </c>
      <c r="BB16" s="73">
        <f t="shared" si="32"/>
        <v>0</v>
      </c>
      <c r="BC16" s="6">
        <f>'12'!$D$48</f>
        <v>0</v>
      </c>
      <c r="BD16" s="2"/>
      <c r="BF16" s="6">
        <f t="shared" si="19"/>
        <v>1500</v>
      </c>
      <c r="BG16" s="6">
        <f t="shared" si="5"/>
        <v>0</v>
      </c>
      <c r="BH16" s="6">
        <f t="shared" si="20"/>
        <v>0</v>
      </c>
      <c r="BI16" s="6">
        <f t="shared" si="21"/>
        <v>0</v>
      </c>
      <c r="BK16" s="88">
        <f t="shared" si="6"/>
        <v>45303</v>
      </c>
      <c r="BL16" s="89">
        <f t="shared" si="22"/>
        <v>0</v>
      </c>
      <c r="BM16" s="1">
        <f t="shared" si="7"/>
        <v>126.66666666666667</v>
      </c>
      <c r="BN16" s="82">
        <f t="shared" si="23"/>
        <v>0</v>
      </c>
      <c r="BO16" s="1">
        <f t="shared" si="8"/>
        <v>0</v>
      </c>
      <c r="BP16" s="1">
        <f t="shared" si="24"/>
        <v>126.66666666666667</v>
      </c>
      <c r="BQ16" s="82">
        <f t="shared" si="25"/>
        <v>0</v>
      </c>
    </row>
    <row r="17" spans="1:72" ht="15" customHeight="1" x14ac:dyDescent="0.25">
      <c r="A17" s="54">
        <f>Дата!A13</f>
        <v>45304</v>
      </c>
      <c r="B17" s="55">
        <v>0.6</v>
      </c>
      <c r="C17" s="78">
        <f>'13'!$A$11</f>
        <v>0</v>
      </c>
      <c r="D17" s="78">
        <f>'13'!$D$11</f>
        <v>0</v>
      </c>
      <c r="E17" s="57">
        <f t="shared" si="33"/>
        <v>0</v>
      </c>
      <c r="F17" s="67">
        <f>'13'!$A$8</f>
        <v>0</v>
      </c>
      <c r="G17" s="67">
        <f>'13'!$B$8</f>
        <v>0</v>
      </c>
      <c r="H17" s="57">
        <f t="shared" si="26"/>
        <v>0</v>
      </c>
      <c r="I17" s="57">
        <f t="shared" si="27"/>
        <v>50</v>
      </c>
      <c r="J17" s="57">
        <f t="shared" si="28"/>
        <v>0</v>
      </c>
      <c r="K17" s="59">
        <f t="shared" si="9"/>
        <v>0</v>
      </c>
      <c r="L17" s="127">
        <f>'13'!$H$5</f>
        <v>0</v>
      </c>
      <c r="M17" s="60">
        <v>0</v>
      </c>
      <c r="N17" s="60">
        <v>0</v>
      </c>
      <c r="O17" s="130" t="str">
        <f t="shared" si="10"/>
        <v/>
      </c>
      <c r="P17" s="138">
        <f t="shared" si="29"/>
        <v>0</v>
      </c>
      <c r="Q17" s="138">
        <f t="shared" si="11"/>
        <v>0</v>
      </c>
      <c r="R17" s="138">
        <f t="shared" si="12"/>
        <v>0</v>
      </c>
      <c r="S17" s="62">
        <f>'[1]Приход газа'!Y16</f>
        <v>0</v>
      </c>
      <c r="T17" s="62">
        <f>'[1]Приход газа'!Z16</f>
        <v>0</v>
      </c>
      <c r="U17" s="63">
        <f t="shared" si="13"/>
        <v>0</v>
      </c>
      <c r="V17" s="64">
        <f t="shared" si="30"/>
        <v>0</v>
      </c>
      <c r="W17" s="65">
        <f t="shared" si="0"/>
        <v>0</v>
      </c>
      <c r="X17" s="66">
        <f t="shared" si="31"/>
        <v>0</v>
      </c>
      <c r="Y17" s="65">
        <f t="shared" si="14"/>
        <v>0</v>
      </c>
      <c r="Z17" s="60">
        <f>'13'!$F$14</f>
        <v>76</v>
      </c>
      <c r="AA17" s="67">
        <f>'13'!$G$14</f>
        <v>0</v>
      </c>
      <c r="AB17" s="68">
        <f t="shared" si="1"/>
        <v>0</v>
      </c>
      <c r="AC17" s="62">
        <f t="shared" si="15"/>
        <v>0</v>
      </c>
      <c r="AD17" s="62">
        <f t="shared" si="16"/>
        <v>76</v>
      </c>
      <c r="AE17" s="67">
        <f>'13'!$G$15</f>
        <v>0</v>
      </c>
      <c r="AF17" s="68">
        <f>AG17*B17</f>
        <v>0</v>
      </c>
      <c r="AG17" s="87"/>
      <c r="AH17" s="87"/>
      <c r="AI17" s="10">
        <v>0</v>
      </c>
      <c r="AJ17" s="141">
        <f t="shared" si="17"/>
        <v>0</v>
      </c>
      <c r="AK17" s="10">
        <f>'13'!$F$24</f>
        <v>0</v>
      </c>
      <c r="AL17" s="10">
        <f>'13'!$F$25</f>
        <v>0</v>
      </c>
      <c r="AM17" s="10">
        <f>'13'!$F$26</f>
        <v>0</v>
      </c>
      <c r="AN17" s="10">
        <f>'13'!$F$27</f>
        <v>0</v>
      </c>
      <c r="AO17" s="10">
        <f>'13'!$F$28</f>
        <v>0</v>
      </c>
      <c r="AP17" s="10">
        <f>'13'!$F$29</f>
        <v>0</v>
      </c>
      <c r="AQ17" s="10">
        <f>'13'!$F$30</f>
        <v>0</v>
      </c>
      <c r="AR17" s="10">
        <f>'13'!$F$31</f>
        <v>0</v>
      </c>
      <c r="AS17" s="10">
        <f>'13'!$F$32</f>
        <v>0</v>
      </c>
      <c r="AT17" s="10">
        <f>'13'!$F$33</f>
        <v>0</v>
      </c>
      <c r="AU17" s="70">
        <f t="shared" si="3"/>
        <v>0</v>
      </c>
      <c r="AV17" s="6">
        <f>'13'!$F$21</f>
        <v>0</v>
      </c>
      <c r="AW17" s="71">
        <f t="shared" si="4"/>
        <v>0</v>
      </c>
      <c r="AX17" s="6">
        <f t="shared" si="18"/>
        <v>0</v>
      </c>
      <c r="AY17" s="9">
        <f>'13'!$E$21</f>
        <v>0</v>
      </c>
      <c r="AZ17" s="6">
        <f>'13'!$I$24</f>
        <v>0</v>
      </c>
      <c r="BA17" s="6">
        <f>'13'!$H$24</f>
        <v>0</v>
      </c>
      <c r="BB17" s="73">
        <f t="shared" si="32"/>
        <v>0</v>
      </c>
      <c r="BC17" s="6">
        <f>'13'!$D$48</f>
        <v>0</v>
      </c>
      <c r="BD17" s="2"/>
      <c r="BF17" s="6">
        <f t="shared" si="19"/>
        <v>1500</v>
      </c>
      <c r="BG17" s="6">
        <f t="shared" si="5"/>
        <v>0</v>
      </c>
      <c r="BH17" s="6">
        <f t="shared" si="20"/>
        <v>0</v>
      </c>
      <c r="BI17" s="6">
        <f t="shared" si="21"/>
        <v>0</v>
      </c>
      <c r="BK17" s="74">
        <f t="shared" si="6"/>
        <v>45304</v>
      </c>
      <c r="BL17" s="86">
        <f t="shared" si="22"/>
        <v>0</v>
      </c>
      <c r="BM17" s="6">
        <f t="shared" si="7"/>
        <v>126.66666666666667</v>
      </c>
      <c r="BN17" s="76">
        <f t="shared" si="23"/>
        <v>0</v>
      </c>
      <c r="BO17" s="90">
        <f t="shared" si="8"/>
        <v>0</v>
      </c>
      <c r="BP17" s="6">
        <f t="shared" si="24"/>
        <v>126.66666666666667</v>
      </c>
      <c r="BQ17" s="76">
        <f t="shared" si="25"/>
        <v>0</v>
      </c>
    </row>
    <row r="18" spans="1:72" x14ac:dyDescent="0.25">
      <c r="A18" s="54">
        <f>Дата!A14</f>
        <v>45305</v>
      </c>
      <c r="B18" s="55">
        <v>0.6</v>
      </c>
      <c r="C18" s="78">
        <f>'14'!$A$11</f>
        <v>0</v>
      </c>
      <c r="D18" s="78">
        <f>'14'!$D$11</f>
        <v>0</v>
      </c>
      <c r="E18" s="57">
        <f t="shared" si="33"/>
        <v>0</v>
      </c>
      <c r="F18" s="67">
        <f>'14'!$A$8</f>
        <v>0</v>
      </c>
      <c r="G18" s="67">
        <f>'14'!$B$8</f>
        <v>0</v>
      </c>
      <c r="H18" s="57">
        <f t="shared" si="26"/>
        <v>0</v>
      </c>
      <c r="I18" s="57">
        <f t="shared" si="27"/>
        <v>50</v>
      </c>
      <c r="J18" s="57">
        <f t="shared" si="28"/>
        <v>0</v>
      </c>
      <c r="K18" s="59">
        <f t="shared" si="9"/>
        <v>0</v>
      </c>
      <c r="L18" s="127">
        <f>'14'!$H$5</f>
        <v>0</v>
      </c>
      <c r="M18" s="60"/>
      <c r="N18" s="60"/>
      <c r="O18" s="130" t="str">
        <f t="shared" si="10"/>
        <v/>
      </c>
      <c r="P18" s="138">
        <f t="shared" si="29"/>
        <v>0</v>
      </c>
      <c r="Q18" s="138">
        <f t="shared" si="11"/>
        <v>0</v>
      </c>
      <c r="R18" s="138">
        <f t="shared" si="12"/>
        <v>0</v>
      </c>
      <c r="S18" s="62">
        <f>'[1]Приход газа'!Y17</f>
        <v>0</v>
      </c>
      <c r="T18" s="62">
        <f>'[1]Приход газа'!Z17</f>
        <v>0</v>
      </c>
      <c r="U18" s="63">
        <f t="shared" si="13"/>
        <v>0</v>
      </c>
      <c r="V18" s="64">
        <f t="shared" si="30"/>
        <v>0</v>
      </c>
      <c r="W18" s="65">
        <f t="shared" si="0"/>
        <v>0</v>
      </c>
      <c r="X18" s="66">
        <f t="shared" si="31"/>
        <v>0</v>
      </c>
      <c r="Y18" s="65">
        <f t="shared" si="14"/>
        <v>0</v>
      </c>
      <c r="Z18" s="60">
        <f>'14'!$F$14</f>
        <v>76</v>
      </c>
      <c r="AA18" s="67">
        <f>'14'!$G$14</f>
        <v>0</v>
      </c>
      <c r="AB18" s="68">
        <f t="shared" si="1"/>
        <v>0</v>
      </c>
      <c r="AC18" s="62">
        <f t="shared" si="15"/>
        <v>0</v>
      </c>
      <c r="AD18" s="62">
        <f t="shared" si="16"/>
        <v>76</v>
      </c>
      <c r="AE18" s="67">
        <f>'14'!$G$15</f>
        <v>0</v>
      </c>
      <c r="AF18" s="68"/>
      <c r="AG18" s="87"/>
      <c r="AH18" s="87"/>
      <c r="AI18" s="10"/>
      <c r="AJ18" s="141">
        <f t="shared" si="17"/>
        <v>0</v>
      </c>
      <c r="AK18" s="10">
        <f>'14'!$F$24</f>
        <v>0</v>
      </c>
      <c r="AL18" s="10">
        <f>'14'!$F$25</f>
        <v>0</v>
      </c>
      <c r="AM18" s="10">
        <f>'14'!$F$26</f>
        <v>0</v>
      </c>
      <c r="AN18" s="10">
        <f>'14'!$F$27</f>
        <v>0</v>
      </c>
      <c r="AO18" s="10">
        <f>'14'!$F$28</f>
        <v>0</v>
      </c>
      <c r="AP18" s="10">
        <f>'14'!$F$29</f>
        <v>0</v>
      </c>
      <c r="AQ18" s="10">
        <f>'14'!$F$30</f>
        <v>0</v>
      </c>
      <c r="AR18" s="10">
        <f>'14'!$F$31</f>
        <v>0</v>
      </c>
      <c r="AS18" s="10">
        <f>'14'!$F$32</f>
        <v>0</v>
      </c>
      <c r="AT18" s="10">
        <f>'14'!$F$33</f>
        <v>0</v>
      </c>
      <c r="AU18" s="70">
        <f t="shared" si="3"/>
        <v>0</v>
      </c>
      <c r="AV18" s="6">
        <f>'14'!$F$21</f>
        <v>0</v>
      </c>
      <c r="AW18" s="71">
        <f t="shared" si="4"/>
        <v>0</v>
      </c>
      <c r="AX18" s="6">
        <f t="shared" si="18"/>
        <v>0</v>
      </c>
      <c r="AY18" s="9">
        <f>'14'!$E$21</f>
        <v>0</v>
      </c>
      <c r="AZ18" s="6">
        <f>'14'!$I$24</f>
        <v>0</v>
      </c>
      <c r="BA18" s="6">
        <f>'14'!$H$24</f>
        <v>0</v>
      </c>
      <c r="BB18" s="73">
        <f t="shared" si="32"/>
        <v>0</v>
      </c>
      <c r="BC18" s="6">
        <f>'14'!$D$48</f>
        <v>0</v>
      </c>
      <c r="BD18" s="2"/>
      <c r="BF18" s="6">
        <f t="shared" si="19"/>
        <v>1500</v>
      </c>
      <c r="BG18" s="6">
        <f t="shared" si="5"/>
        <v>0</v>
      </c>
      <c r="BH18" s="6">
        <f t="shared" si="20"/>
        <v>0</v>
      </c>
      <c r="BI18" s="6">
        <f t="shared" si="21"/>
        <v>0</v>
      </c>
      <c r="BK18" s="74">
        <f t="shared" si="6"/>
        <v>45305</v>
      </c>
      <c r="BL18" s="86">
        <f t="shared" si="22"/>
        <v>0</v>
      </c>
      <c r="BM18" s="6">
        <f t="shared" si="7"/>
        <v>126.66666666666667</v>
      </c>
      <c r="BN18" s="76">
        <f t="shared" si="23"/>
        <v>0</v>
      </c>
      <c r="BO18" s="90">
        <f t="shared" si="8"/>
        <v>0</v>
      </c>
      <c r="BP18" s="6">
        <f t="shared" si="24"/>
        <v>126.66666666666667</v>
      </c>
      <c r="BQ18" s="76">
        <f t="shared" si="25"/>
        <v>0</v>
      </c>
    </row>
    <row r="19" spans="1:72" x14ac:dyDescent="0.25">
      <c r="A19" s="54">
        <f>Дата!A15</f>
        <v>45306</v>
      </c>
      <c r="B19" s="55">
        <v>0.6</v>
      </c>
      <c r="C19" s="78">
        <f>'15'!$A$11</f>
        <v>0</v>
      </c>
      <c r="D19" s="78">
        <f>'15'!$D$11</f>
        <v>0</v>
      </c>
      <c r="E19" s="57">
        <f t="shared" si="33"/>
        <v>0</v>
      </c>
      <c r="F19" s="67">
        <f>'15'!$A$8</f>
        <v>0</v>
      </c>
      <c r="G19" s="67">
        <f>'15'!$B$8</f>
        <v>0</v>
      </c>
      <c r="H19" s="57">
        <f t="shared" si="26"/>
        <v>0</v>
      </c>
      <c r="I19" s="57">
        <f t="shared" si="27"/>
        <v>50</v>
      </c>
      <c r="J19" s="57">
        <f t="shared" si="28"/>
        <v>0</v>
      </c>
      <c r="K19" s="59">
        <f t="shared" si="9"/>
        <v>0</v>
      </c>
      <c r="L19" s="127">
        <f>'15'!$H$5</f>
        <v>0</v>
      </c>
      <c r="M19" s="60">
        <v>0</v>
      </c>
      <c r="N19" s="60">
        <v>0</v>
      </c>
      <c r="O19" s="130" t="str">
        <f t="shared" si="10"/>
        <v/>
      </c>
      <c r="P19" s="138">
        <f t="shared" si="29"/>
        <v>0</v>
      </c>
      <c r="Q19" s="138">
        <f t="shared" si="11"/>
        <v>0</v>
      </c>
      <c r="R19" s="138">
        <f t="shared" si="12"/>
        <v>0</v>
      </c>
      <c r="S19" s="62">
        <f>'[1]Приход газа'!Y18</f>
        <v>0</v>
      </c>
      <c r="T19" s="62">
        <f>'[1]Приход газа'!Z18</f>
        <v>0</v>
      </c>
      <c r="U19" s="63">
        <f t="shared" si="13"/>
        <v>0</v>
      </c>
      <c r="V19" s="64">
        <f t="shared" si="30"/>
        <v>0</v>
      </c>
      <c r="W19" s="65">
        <f t="shared" si="0"/>
        <v>0</v>
      </c>
      <c r="X19" s="66">
        <f t="shared" si="31"/>
        <v>0</v>
      </c>
      <c r="Y19" s="65">
        <f t="shared" si="14"/>
        <v>0</v>
      </c>
      <c r="Z19" s="60">
        <f>'15'!$F$14</f>
        <v>76</v>
      </c>
      <c r="AA19" s="67">
        <f>'15'!$G$14</f>
        <v>0</v>
      </c>
      <c r="AB19" s="68">
        <f t="shared" si="1"/>
        <v>0</v>
      </c>
      <c r="AC19" s="62">
        <f t="shared" si="15"/>
        <v>0</v>
      </c>
      <c r="AD19" s="62">
        <f t="shared" si="16"/>
        <v>76</v>
      </c>
      <c r="AE19" s="67">
        <f>'15'!$G$15</f>
        <v>0</v>
      </c>
      <c r="AF19" s="68">
        <f>AG19*B19</f>
        <v>0</v>
      </c>
      <c r="AG19" s="87"/>
      <c r="AH19" s="87"/>
      <c r="AI19" s="10">
        <v>0</v>
      </c>
      <c r="AJ19" s="141">
        <f t="shared" si="17"/>
        <v>0</v>
      </c>
      <c r="AK19" s="10">
        <f>'15'!$F$24</f>
        <v>0</v>
      </c>
      <c r="AL19" s="10">
        <f>'15'!$F$25</f>
        <v>0</v>
      </c>
      <c r="AM19" s="10">
        <f>'15'!$F$26</f>
        <v>0</v>
      </c>
      <c r="AN19" s="10">
        <f>'15'!$F$27</f>
        <v>0</v>
      </c>
      <c r="AO19" s="10">
        <f>'15'!$F$28</f>
        <v>0</v>
      </c>
      <c r="AP19" s="10">
        <f>'15'!$F$29</f>
        <v>0</v>
      </c>
      <c r="AQ19" s="10">
        <f>'15'!$F$30</f>
        <v>0</v>
      </c>
      <c r="AR19" s="10">
        <f>'15'!$F$31</f>
        <v>0</v>
      </c>
      <c r="AS19" s="10">
        <f>'15'!$F$32</f>
        <v>0</v>
      </c>
      <c r="AT19" s="10">
        <f>'15'!$F$33</f>
        <v>0</v>
      </c>
      <c r="AU19" s="70">
        <f t="shared" si="3"/>
        <v>0</v>
      </c>
      <c r="AV19" s="6">
        <f>'15'!$F$21</f>
        <v>0</v>
      </c>
      <c r="AW19" s="71">
        <f t="shared" si="4"/>
        <v>0</v>
      </c>
      <c r="AX19" s="6">
        <f t="shared" si="18"/>
        <v>0</v>
      </c>
      <c r="AY19" s="9">
        <f>'15'!$E$21</f>
        <v>0</v>
      </c>
      <c r="AZ19" s="6">
        <f>'15'!$I$24</f>
        <v>0</v>
      </c>
      <c r="BA19" s="6">
        <f>'15'!$H$24</f>
        <v>0</v>
      </c>
      <c r="BB19" s="73">
        <f t="shared" si="32"/>
        <v>0</v>
      </c>
      <c r="BC19" s="6">
        <f>'15'!$D$48</f>
        <v>0</v>
      </c>
      <c r="BD19" s="2"/>
      <c r="BF19" s="6">
        <f t="shared" si="19"/>
        <v>1500</v>
      </c>
      <c r="BG19" s="6">
        <f t="shared" si="5"/>
        <v>0</v>
      </c>
      <c r="BH19" s="6">
        <f t="shared" si="20"/>
        <v>0</v>
      </c>
      <c r="BI19" s="6">
        <f t="shared" si="21"/>
        <v>0</v>
      </c>
      <c r="BK19" s="74">
        <f t="shared" si="6"/>
        <v>45306</v>
      </c>
      <c r="BL19" s="86">
        <f t="shared" si="22"/>
        <v>0</v>
      </c>
      <c r="BM19" s="6">
        <f t="shared" si="7"/>
        <v>126.66666666666667</v>
      </c>
      <c r="BN19" s="91">
        <f t="shared" si="23"/>
        <v>0</v>
      </c>
      <c r="BO19" s="90">
        <f t="shared" si="8"/>
        <v>0</v>
      </c>
      <c r="BP19" s="6">
        <f t="shared" si="24"/>
        <v>126.66666666666667</v>
      </c>
      <c r="BQ19" s="91">
        <f t="shared" si="25"/>
        <v>0</v>
      </c>
    </row>
    <row r="20" spans="1:72" x14ac:dyDescent="0.25">
      <c r="A20" s="54">
        <f>Дата!A16</f>
        <v>45307</v>
      </c>
      <c r="B20" s="55">
        <v>0.6</v>
      </c>
      <c r="C20" s="78">
        <f>'16'!$A$11</f>
        <v>0</v>
      </c>
      <c r="D20" s="78">
        <f>'16'!$D$11</f>
        <v>0</v>
      </c>
      <c r="E20" s="57">
        <f t="shared" si="33"/>
        <v>0</v>
      </c>
      <c r="F20" s="67">
        <f>'16'!$A$8</f>
        <v>0</v>
      </c>
      <c r="G20" s="67">
        <f>'16'!$B$8</f>
        <v>0</v>
      </c>
      <c r="H20" s="57">
        <f t="shared" si="26"/>
        <v>0</v>
      </c>
      <c r="I20" s="57">
        <f t="shared" si="27"/>
        <v>50</v>
      </c>
      <c r="J20" s="57">
        <f t="shared" si="28"/>
        <v>0</v>
      </c>
      <c r="K20" s="59">
        <f t="shared" si="9"/>
        <v>0</v>
      </c>
      <c r="L20" s="127">
        <f>'16'!$H$5</f>
        <v>0</v>
      </c>
      <c r="M20" s="60">
        <v>0</v>
      </c>
      <c r="N20" s="60">
        <v>0</v>
      </c>
      <c r="O20" s="130" t="str">
        <f t="shared" si="10"/>
        <v/>
      </c>
      <c r="P20" s="138">
        <f t="shared" si="29"/>
        <v>0</v>
      </c>
      <c r="Q20" s="138">
        <f t="shared" si="11"/>
        <v>0</v>
      </c>
      <c r="R20" s="138">
        <f t="shared" si="12"/>
        <v>0</v>
      </c>
      <c r="S20" s="62">
        <f>'[1]Приход газа'!Y19</f>
        <v>0</v>
      </c>
      <c r="T20" s="62">
        <f>'[1]Приход газа'!Z19</f>
        <v>0</v>
      </c>
      <c r="U20" s="63">
        <f t="shared" si="13"/>
        <v>0</v>
      </c>
      <c r="V20" s="64">
        <f t="shared" si="30"/>
        <v>0</v>
      </c>
      <c r="W20" s="65">
        <f t="shared" si="0"/>
        <v>0</v>
      </c>
      <c r="X20" s="66">
        <f t="shared" si="31"/>
        <v>0</v>
      </c>
      <c r="Y20" s="65">
        <f t="shared" si="14"/>
        <v>0</v>
      </c>
      <c r="Z20" s="60">
        <f>'16'!$F$14</f>
        <v>76</v>
      </c>
      <c r="AA20" s="67">
        <f>'16'!$G$14</f>
        <v>0</v>
      </c>
      <c r="AB20" s="68">
        <f t="shared" si="1"/>
        <v>0</v>
      </c>
      <c r="AC20" s="62">
        <f t="shared" si="15"/>
        <v>0</v>
      </c>
      <c r="AD20" s="62">
        <f t="shared" si="16"/>
        <v>76</v>
      </c>
      <c r="AE20" s="67">
        <f>'16'!$G$15</f>
        <v>0</v>
      </c>
      <c r="AF20" s="68">
        <f>AG20*B20</f>
        <v>0</v>
      </c>
      <c r="AG20" s="87"/>
      <c r="AH20" s="87"/>
      <c r="AI20" s="10">
        <v>0</v>
      </c>
      <c r="AJ20" s="141">
        <f t="shared" si="17"/>
        <v>0</v>
      </c>
      <c r="AK20" s="10">
        <f>'16'!$F$24</f>
        <v>0</v>
      </c>
      <c r="AL20" s="10">
        <f>'16'!$F$25</f>
        <v>0</v>
      </c>
      <c r="AM20" s="10">
        <f>'16'!$F$26</f>
        <v>0</v>
      </c>
      <c r="AN20" s="10">
        <f>'16'!$F$27</f>
        <v>0</v>
      </c>
      <c r="AO20" s="10">
        <f>'16'!$F$28</f>
        <v>0</v>
      </c>
      <c r="AP20" s="10">
        <f>'16'!$F$29</f>
        <v>0</v>
      </c>
      <c r="AQ20" s="10">
        <f>'16'!$F$30</f>
        <v>0</v>
      </c>
      <c r="AR20" s="10">
        <f>'16'!$F$31</f>
        <v>0</v>
      </c>
      <c r="AS20" s="10">
        <f>'16'!$F$32</f>
        <v>0</v>
      </c>
      <c r="AT20" s="10">
        <f>'16'!$F$33</f>
        <v>0</v>
      </c>
      <c r="AU20" s="70">
        <f t="shared" si="3"/>
        <v>0</v>
      </c>
      <c r="AV20" s="6">
        <f>'16'!$F$21</f>
        <v>0</v>
      </c>
      <c r="AW20" s="71">
        <f t="shared" si="4"/>
        <v>0</v>
      </c>
      <c r="AX20" s="6">
        <f t="shared" si="18"/>
        <v>0</v>
      </c>
      <c r="AY20" s="9">
        <f>'16'!$E$21</f>
        <v>0</v>
      </c>
      <c r="AZ20" s="6">
        <f>'16'!$I$24</f>
        <v>0</v>
      </c>
      <c r="BA20" s="6">
        <f>'16'!$H$24</f>
        <v>0</v>
      </c>
      <c r="BB20" s="73">
        <f t="shared" si="32"/>
        <v>0</v>
      </c>
      <c r="BC20" s="6">
        <f>'16'!$D$48</f>
        <v>0</v>
      </c>
      <c r="BD20" s="2"/>
      <c r="BF20" s="6">
        <f t="shared" si="19"/>
        <v>1500</v>
      </c>
      <c r="BG20" s="6">
        <f t="shared" si="5"/>
        <v>0</v>
      </c>
      <c r="BH20" s="6">
        <f t="shared" si="20"/>
        <v>0</v>
      </c>
      <c r="BI20" s="6">
        <f t="shared" si="21"/>
        <v>0</v>
      </c>
      <c r="BK20" s="74">
        <f t="shared" si="6"/>
        <v>45307</v>
      </c>
      <c r="BL20" s="86">
        <f t="shared" si="22"/>
        <v>0</v>
      </c>
      <c r="BM20" s="6">
        <f t="shared" si="7"/>
        <v>126.66666666666667</v>
      </c>
      <c r="BN20" s="76">
        <f t="shared" si="23"/>
        <v>0</v>
      </c>
      <c r="BO20" s="90">
        <f t="shared" si="8"/>
        <v>0</v>
      </c>
      <c r="BP20" s="6">
        <f t="shared" si="24"/>
        <v>126.66666666666667</v>
      </c>
      <c r="BQ20" s="76">
        <f t="shared" si="25"/>
        <v>0</v>
      </c>
    </row>
    <row r="21" spans="1:72" x14ac:dyDescent="0.25">
      <c r="A21" s="54">
        <f>Дата!A17</f>
        <v>45308</v>
      </c>
      <c r="B21" s="55">
        <v>0.6</v>
      </c>
      <c r="C21" s="78">
        <f>'17'!$A$11</f>
        <v>0</v>
      </c>
      <c r="D21" s="78">
        <f>'17'!$D$11</f>
        <v>0</v>
      </c>
      <c r="E21" s="57">
        <f t="shared" si="33"/>
        <v>0</v>
      </c>
      <c r="F21" s="67">
        <f>'17'!$A$8</f>
        <v>0</v>
      </c>
      <c r="G21" s="67">
        <f>'17'!$B$8</f>
        <v>0</v>
      </c>
      <c r="H21" s="57">
        <f t="shared" si="26"/>
        <v>0</v>
      </c>
      <c r="I21" s="57">
        <f t="shared" si="27"/>
        <v>50</v>
      </c>
      <c r="J21" s="57">
        <f t="shared" si="28"/>
        <v>0</v>
      </c>
      <c r="K21" s="59">
        <f t="shared" si="9"/>
        <v>0</v>
      </c>
      <c r="L21" s="127">
        <f>'17'!$H$5</f>
        <v>0</v>
      </c>
      <c r="M21" s="60"/>
      <c r="N21" s="60"/>
      <c r="O21" s="130" t="str">
        <f t="shared" si="10"/>
        <v/>
      </c>
      <c r="P21" s="138">
        <f t="shared" si="29"/>
        <v>0</v>
      </c>
      <c r="Q21" s="138">
        <f t="shared" si="11"/>
        <v>0</v>
      </c>
      <c r="R21" s="138">
        <f t="shared" si="12"/>
        <v>0</v>
      </c>
      <c r="S21" s="62">
        <f>'[1]Приход газа'!Y20</f>
        <v>0</v>
      </c>
      <c r="T21" s="62">
        <f>'[1]Приход газа'!Z20</f>
        <v>0</v>
      </c>
      <c r="U21" s="63">
        <f>V21*B21</f>
        <v>0</v>
      </c>
      <c r="V21" s="64">
        <f t="shared" si="30"/>
        <v>0</v>
      </c>
      <c r="W21" s="65">
        <f>V21*Z21</f>
        <v>0</v>
      </c>
      <c r="X21" s="66">
        <f t="shared" si="31"/>
        <v>0</v>
      </c>
      <c r="Y21" s="65">
        <f t="shared" si="14"/>
        <v>0</v>
      </c>
      <c r="Z21" s="60">
        <f>'17'!$F$14</f>
        <v>76</v>
      </c>
      <c r="AA21" s="67">
        <f>'17'!$G$14</f>
        <v>0</v>
      </c>
      <c r="AB21" s="68">
        <f t="shared" si="1"/>
        <v>0</v>
      </c>
      <c r="AC21" s="62">
        <f t="shared" si="15"/>
        <v>0</v>
      </c>
      <c r="AD21" s="62">
        <f t="shared" si="16"/>
        <v>76</v>
      </c>
      <c r="AE21" s="67">
        <f>'17'!$G$15</f>
        <v>0</v>
      </c>
      <c r="AF21" s="68"/>
      <c r="AG21" s="87"/>
      <c r="AH21" s="87"/>
      <c r="AI21" s="10"/>
      <c r="AJ21" s="141">
        <f t="shared" si="17"/>
        <v>0</v>
      </c>
      <c r="AK21" s="10">
        <f>'17'!$F$24</f>
        <v>0</v>
      </c>
      <c r="AL21" s="10">
        <f>'17'!$F$25</f>
        <v>0</v>
      </c>
      <c r="AM21" s="10">
        <f>'17'!$F$26</f>
        <v>0</v>
      </c>
      <c r="AN21" s="10">
        <f>'17'!$F$27</f>
        <v>0</v>
      </c>
      <c r="AO21" s="10">
        <f>'17'!$F$28</f>
        <v>0</v>
      </c>
      <c r="AP21" s="10">
        <f>'17'!$F$29</f>
        <v>0</v>
      </c>
      <c r="AQ21" s="10">
        <f>'17'!$F$30</f>
        <v>0</v>
      </c>
      <c r="AR21" s="10">
        <f>'17'!$F$31</f>
        <v>0</v>
      </c>
      <c r="AS21" s="10">
        <f>'17'!$F$32</f>
        <v>0</v>
      </c>
      <c r="AT21" s="10">
        <f>'17'!$F$33</f>
        <v>0</v>
      </c>
      <c r="AU21" s="70">
        <f t="shared" si="3"/>
        <v>0</v>
      </c>
      <c r="AV21" s="6">
        <f>'17'!$F$21</f>
        <v>0</v>
      </c>
      <c r="AW21" s="71">
        <f t="shared" si="4"/>
        <v>0</v>
      </c>
      <c r="AX21" s="6">
        <f t="shared" si="18"/>
        <v>0</v>
      </c>
      <c r="AY21" s="9">
        <f>'17'!$E$21</f>
        <v>0</v>
      </c>
      <c r="AZ21" s="6">
        <f>'17'!$I$24</f>
        <v>0</v>
      </c>
      <c r="BA21" s="6">
        <f>'17'!$H$24</f>
        <v>0</v>
      </c>
      <c r="BB21" s="73">
        <f t="shared" si="32"/>
        <v>0</v>
      </c>
      <c r="BC21" s="6">
        <f>'17'!$D$48</f>
        <v>0</v>
      </c>
      <c r="BD21" s="2"/>
      <c r="BF21" s="6">
        <f t="shared" si="19"/>
        <v>1500</v>
      </c>
      <c r="BG21" s="6">
        <f t="shared" si="5"/>
        <v>0</v>
      </c>
      <c r="BH21" s="6">
        <f t="shared" si="20"/>
        <v>0</v>
      </c>
      <c r="BI21" s="6">
        <f t="shared" si="21"/>
        <v>0</v>
      </c>
      <c r="BK21" s="88">
        <f t="shared" si="6"/>
        <v>45308</v>
      </c>
      <c r="BL21" s="89">
        <f t="shared" si="22"/>
        <v>0</v>
      </c>
      <c r="BM21" s="1">
        <f t="shared" si="7"/>
        <v>126.66666666666667</v>
      </c>
      <c r="BN21" s="82">
        <f t="shared" si="23"/>
        <v>0</v>
      </c>
      <c r="BO21" s="90">
        <f t="shared" si="8"/>
        <v>0</v>
      </c>
      <c r="BP21" s="1">
        <f t="shared" si="24"/>
        <v>126.66666666666667</v>
      </c>
      <c r="BQ21" s="82">
        <f t="shared" si="25"/>
        <v>0</v>
      </c>
      <c r="BR21" s="4"/>
    </row>
    <row r="22" spans="1:72" x14ac:dyDescent="0.25">
      <c r="A22" s="54">
        <f>Дата!A18</f>
        <v>45309</v>
      </c>
      <c r="B22" s="55">
        <v>0.6</v>
      </c>
      <c r="C22" s="78">
        <f>'18'!$A$11</f>
        <v>0</v>
      </c>
      <c r="D22" s="78">
        <f>'18'!$D$11</f>
        <v>0</v>
      </c>
      <c r="E22" s="57">
        <f t="shared" si="33"/>
        <v>0</v>
      </c>
      <c r="F22" s="67">
        <f>'18'!$A$8</f>
        <v>0</v>
      </c>
      <c r="G22" s="67">
        <f>'18'!$B$8</f>
        <v>0</v>
      </c>
      <c r="H22" s="57">
        <f t="shared" si="26"/>
        <v>0</v>
      </c>
      <c r="I22" s="57">
        <f t="shared" si="27"/>
        <v>50</v>
      </c>
      <c r="J22" s="57">
        <f t="shared" si="28"/>
        <v>0</v>
      </c>
      <c r="K22" s="59">
        <f t="shared" si="9"/>
        <v>0</v>
      </c>
      <c r="L22" s="127">
        <f>'18'!$H$5</f>
        <v>0</v>
      </c>
      <c r="M22" s="60">
        <v>0</v>
      </c>
      <c r="N22" s="60">
        <v>0</v>
      </c>
      <c r="O22" s="130" t="str">
        <f t="shared" si="10"/>
        <v/>
      </c>
      <c r="P22" s="138">
        <f t="shared" si="29"/>
        <v>0</v>
      </c>
      <c r="Q22" s="138">
        <f t="shared" si="11"/>
        <v>0</v>
      </c>
      <c r="R22" s="138">
        <f t="shared" si="12"/>
        <v>0</v>
      </c>
      <c r="S22" s="62">
        <f>'[1]Приход газа'!Y21</f>
        <v>0</v>
      </c>
      <c r="T22" s="62">
        <f>'[1]Приход газа'!Z21</f>
        <v>0</v>
      </c>
      <c r="U22" s="63">
        <f t="shared" si="13"/>
        <v>0</v>
      </c>
      <c r="V22" s="64">
        <f t="shared" si="30"/>
        <v>0</v>
      </c>
      <c r="W22" s="65">
        <f t="shared" si="0"/>
        <v>0</v>
      </c>
      <c r="X22" s="66">
        <f t="shared" si="31"/>
        <v>0</v>
      </c>
      <c r="Y22" s="65">
        <f t="shared" si="14"/>
        <v>0</v>
      </c>
      <c r="Z22" s="60">
        <f>'18'!$F$14</f>
        <v>76</v>
      </c>
      <c r="AA22" s="67">
        <f>'18'!$G$14</f>
        <v>0</v>
      </c>
      <c r="AB22" s="68">
        <f t="shared" si="1"/>
        <v>0</v>
      </c>
      <c r="AC22" s="62">
        <f t="shared" si="15"/>
        <v>0</v>
      </c>
      <c r="AD22" s="62">
        <f t="shared" si="16"/>
        <v>76</v>
      </c>
      <c r="AE22" s="67">
        <f>'18'!$G$15</f>
        <v>0</v>
      </c>
      <c r="AF22" s="68">
        <f>AG22*B22</f>
        <v>0</v>
      </c>
      <c r="AG22" s="87"/>
      <c r="AH22" s="87"/>
      <c r="AI22" s="10"/>
      <c r="AJ22" s="141">
        <f t="shared" si="17"/>
        <v>0</v>
      </c>
      <c r="AK22" s="10">
        <f>'18'!$F$24</f>
        <v>0</v>
      </c>
      <c r="AL22" s="10">
        <f>'18'!$F$25</f>
        <v>0</v>
      </c>
      <c r="AM22" s="10">
        <f>'18'!$F$26</f>
        <v>0</v>
      </c>
      <c r="AN22" s="10">
        <f>'18'!$F$27</f>
        <v>0</v>
      </c>
      <c r="AO22" s="10">
        <f>'18'!$F$28</f>
        <v>0</v>
      </c>
      <c r="AP22" s="10">
        <f>'18'!$F$29</f>
        <v>0</v>
      </c>
      <c r="AQ22" s="10">
        <f>'18'!$F$30</f>
        <v>0</v>
      </c>
      <c r="AR22" s="10">
        <f>'18'!$F$31</f>
        <v>0</v>
      </c>
      <c r="AS22" s="10">
        <f>'18'!$F$32</f>
        <v>0</v>
      </c>
      <c r="AT22" s="10">
        <f>'18'!$F$33</f>
        <v>0</v>
      </c>
      <c r="AU22" s="70">
        <f t="shared" si="3"/>
        <v>0</v>
      </c>
      <c r="AV22" s="6">
        <f>'18'!$F$21</f>
        <v>0</v>
      </c>
      <c r="AW22" s="71">
        <f t="shared" si="4"/>
        <v>0</v>
      </c>
      <c r="AX22" s="6">
        <f t="shared" si="18"/>
        <v>0</v>
      </c>
      <c r="AY22" s="9">
        <f>'18'!$E$21</f>
        <v>0</v>
      </c>
      <c r="AZ22" s="6">
        <f>'18'!$I$24</f>
        <v>0</v>
      </c>
      <c r="BA22" s="6">
        <f>'18'!$H$24</f>
        <v>0</v>
      </c>
      <c r="BB22" s="73">
        <f t="shared" si="32"/>
        <v>0</v>
      </c>
      <c r="BC22" s="6">
        <f>'18'!$D$48</f>
        <v>0</v>
      </c>
      <c r="BD22" s="2"/>
      <c r="BF22" s="6">
        <f t="shared" si="19"/>
        <v>1500</v>
      </c>
      <c r="BG22" s="6">
        <f t="shared" si="5"/>
        <v>0</v>
      </c>
      <c r="BH22" s="6">
        <f t="shared" si="20"/>
        <v>0</v>
      </c>
      <c r="BI22" s="6">
        <f t="shared" si="21"/>
        <v>0</v>
      </c>
      <c r="BK22" s="88">
        <f t="shared" si="6"/>
        <v>45309</v>
      </c>
      <c r="BL22" s="89">
        <f t="shared" si="22"/>
        <v>0</v>
      </c>
      <c r="BM22" s="1">
        <f t="shared" si="7"/>
        <v>126.66666666666667</v>
      </c>
      <c r="BN22" s="82">
        <f t="shared" si="23"/>
        <v>0</v>
      </c>
      <c r="BO22" s="90">
        <f t="shared" si="8"/>
        <v>0</v>
      </c>
      <c r="BP22" s="1">
        <f t="shared" si="24"/>
        <v>126.66666666666667</v>
      </c>
      <c r="BQ22" s="82">
        <f t="shared" si="25"/>
        <v>0</v>
      </c>
      <c r="BR22" s="92"/>
    </row>
    <row r="23" spans="1:72" x14ac:dyDescent="0.25">
      <c r="A23" s="54">
        <f>Дата!A19</f>
        <v>45310</v>
      </c>
      <c r="B23" s="55">
        <v>0.6</v>
      </c>
      <c r="C23" s="78">
        <f>'19'!$A$11</f>
        <v>0</v>
      </c>
      <c r="D23" s="78">
        <f>'19'!$D$11</f>
        <v>0</v>
      </c>
      <c r="E23" s="57">
        <f t="shared" si="33"/>
        <v>0</v>
      </c>
      <c r="F23" s="67">
        <f>'19'!$A$8</f>
        <v>0</v>
      </c>
      <c r="G23" s="67">
        <f>'19'!$B$8</f>
        <v>0</v>
      </c>
      <c r="H23" s="57">
        <f t="shared" si="26"/>
        <v>0</v>
      </c>
      <c r="I23" s="57">
        <f t="shared" si="27"/>
        <v>50</v>
      </c>
      <c r="J23" s="57">
        <f t="shared" si="28"/>
        <v>0</v>
      </c>
      <c r="K23" s="59">
        <f t="shared" si="9"/>
        <v>0</v>
      </c>
      <c r="L23" s="127">
        <f>'19'!$H$5</f>
        <v>0</v>
      </c>
      <c r="M23" s="60">
        <v>0</v>
      </c>
      <c r="N23" s="60">
        <v>0</v>
      </c>
      <c r="O23" s="130" t="str">
        <f t="shared" si="10"/>
        <v/>
      </c>
      <c r="P23" s="138">
        <f t="shared" si="29"/>
        <v>0</v>
      </c>
      <c r="Q23" s="138">
        <f t="shared" si="11"/>
        <v>0</v>
      </c>
      <c r="R23" s="138">
        <f t="shared" si="12"/>
        <v>0</v>
      </c>
      <c r="S23" s="62">
        <f>'[1]Приход газа'!Y22</f>
        <v>0</v>
      </c>
      <c r="T23" s="62">
        <f>'[1]Приход газа'!Z22</f>
        <v>0</v>
      </c>
      <c r="U23" s="63">
        <f t="shared" si="13"/>
        <v>0</v>
      </c>
      <c r="V23" s="64">
        <f t="shared" si="30"/>
        <v>0</v>
      </c>
      <c r="W23" s="65">
        <f t="shared" si="0"/>
        <v>0</v>
      </c>
      <c r="X23" s="66">
        <f t="shared" si="31"/>
        <v>0</v>
      </c>
      <c r="Y23" s="65">
        <f t="shared" si="14"/>
        <v>0</v>
      </c>
      <c r="Z23" s="60">
        <f>'19'!$F$14</f>
        <v>76</v>
      </c>
      <c r="AA23" s="67">
        <f>'19'!$G$14</f>
        <v>0</v>
      </c>
      <c r="AB23" s="68">
        <f t="shared" si="1"/>
        <v>0</v>
      </c>
      <c r="AC23" s="62">
        <f t="shared" si="15"/>
        <v>0</v>
      </c>
      <c r="AD23" s="62">
        <f t="shared" si="16"/>
        <v>76</v>
      </c>
      <c r="AE23" s="67">
        <f>'19'!$G$15</f>
        <v>0</v>
      </c>
      <c r="AF23" s="68">
        <f>AG23*B23</f>
        <v>0</v>
      </c>
      <c r="AG23" s="69"/>
      <c r="AH23" s="69"/>
      <c r="AI23" s="10">
        <v>0</v>
      </c>
      <c r="AJ23" s="141">
        <f t="shared" si="17"/>
        <v>0</v>
      </c>
      <c r="AK23" s="10">
        <f>'19'!$F$24</f>
        <v>0</v>
      </c>
      <c r="AL23" s="10">
        <f>'19'!$F$25</f>
        <v>0</v>
      </c>
      <c r="AM23" s="10">
        <f>'19'!$F$26</f>
        <v>0</v>
      </c>
      <c r="AN23" s="10">
        <f>'19'!$F$27</f>
        <v>0</v>
      </c>
      <c r="AO23" s="10">
        <f>'19'!$F$28</f>
        <v>0</v>
      </c>
      <c r="AP23" s="10">
        <f>'19'!$F$29</f>
        <v>0</v>
      </c>
      <c r="AQ23" s="10">
        <f>'19'!$F$30</f>
        <v>0</v>
      </c>
      <c r="AR23" s="10">
        <f>'19'!$F$31</f>
        <v>0</v>
      </c>
      <c r="AS23" s="10">
        <f>'19'!$F$32</f>
        <v>0</v>
      </c>
      <c r="AT23" s="10">
        <f>'19'!$F$33</f>
        <v>0</v>
      </c>
      <c r="AU23" s="70">
        <f t="shared" si="3"/>
        <v>0</v>
      </c>
      <c r="AV23" s="6">
        <f>'19'!$F$21</f>
        <v>0</v>
      </c>
      <c r="AW23" s="71">
        <f t="shared" si="4"/>
        <v>0</v>
      </c>
      <c r="AX23" s="6">
        <f t="shared" si="18"/>
        <v>0</v>
      </c>
      <c r="AY23" s="9">
        <f>'19'!$E$21</f>
        <v>0</v>
      </c>
      <c r="AZ23" s="6">
        <f>'19'!$I$24</f>
        <v>0</v>
      </c>
      <c r="BA23" s="6">
        <f>'19'!$H$24</f>
        <v>0</v>
      </c>
      <c r="BB23" s="73">
        <f t="shared" si="32"/>
        <v>0</v>
      </c>
      <c r="BC23" s="6">
        <f>'19'!$D$48</f>
        <v>0</v>
      </c>
      <c r="BD23" s="2"/>
      <c r="BF23" s="6">
        <f t="shared" si="19"/>
        <v>1500</v>
      </c>
      <c r="BG23" s="6">
        <f t="shared" si="5"/>
        <v>0</v>
      </c>
      <c r="BH23" s="6">
        <f t="shared" si="20"/>
        <v>0</v>
      </c>
      <c r="BI23" s="6">
        <f t="shared" si="21"/>
        <v>0</v>
      </c>
      <c r="BK23" s="88">
        <f t="shared" si="6"/>
        <v>45310</v>
      </c>
      <c r="BL23" s="89">
        <f t="shared" si="22"/>
        <v>0</v>
      </c>
      <c r="BM23" s="1">
        <f t="shared" si="7"/>
        <v>126.66666666666667</v>
      </c>
      <c r="BN23" s="82">
        <f t="shared" si="23"/>
        <v>0</v>
      </c>
      <c r="BO23" s="90">
        <f t="shared" si="8"/>
        <v>0</v>
      </c>
      <c r="BP23" s="1">
        <f t="shared" si="24"/>
        <v>126.66666666666667</v>
      </c>
      <c r="BQ23" s="82">
        <f t="shared" si="25"/>
        <v>0</v>
      </c>
      <c r="BR23" s="4"/>
      <c r="BS23" s="4"/>
    </row>
    <row r="24" spans="1:72" x14ac:dyDescent="0.25">
      <c r="A24" s="54">
        <f>Дата!A20</f>
        <v>45311</v>
      </c>
      <c r="B24" s="55">
        <v>0.6</v>
      </c>
      <c r="C24" s="78">
        <f>'20'!$A$11</f>
        <v>0</v>
      </c>
      <c r="D24" s="78">
        <f>'20'!$D$11</f>
        <v>0</v>
      </c>
      <c r="E24" s="57">
        <f t="shared" si="33"/>
        <v>0</v>
      </c>
      <c r="F24" s="67">
        <f>'20'!$A$8</f>
        <v>0</v>
      </c>
      <c r="G24" s="67">
        <f>'20'!$B$8</f>
        <v>0</v>
      </c>
      <c r="H24" s="57">
        <f t="shared" si="26"/>
        <v>0</v>
      </c>
      <c r="I24" s="57">
        <f t="shared" si="27"/>
        <v>50</v>
      </c>
      <c r="J24" s="57">
        <f t="shared" si="28"/>
        <v>0</v>
      </c>
      <c r="K24" s="59">
        <f t="shared" si="9"/>
        <v>0</v>
      </c>
      <c r="L24" s="127">
        <f>'20'!$H$5</f>
        <v>0</v>
      </c>
      <c r="M24" s="60">
        <v>0</v>
      </c>
      <c r="N24" s="60">
        <v>0</v>
      </c>
      <c r="O24" s="130" t="str">
        <f t="shared" si="10"/>
        <v/>
      </c>
      <c r="P24" s="138">
        <f t="shared" si="29"/>
        <v>0</v>
      </c>
      <c r="Q24" s="138">
        <f t="shared" si="11"/>
        <v>0</v>
      </c>
      <c r="R24" s="138">
        <f t="shared" si="12"/>
        <v>0</v>
      </c>
      <c r="S24" s="62">
        <f>'[1]Приход газа'!Y23</f>
        <v>0</v>
      </c>
      <c r="T24" s="62">
        <f>'[1]Приход газа'!Z23</f>
        <v>0</v>
      </c>
      <c r="U24" s="63">
        <f t="shared" si="13"/>
        <v>0</v>
      </c>
      <c r="V24" s="64">
        <f t="shared" si="30"/>
        <v>0</v>
      </c>
      <c r="W24" s="65">
        <f t="shared" si="0"/>
        <v>0</v>
      </c>
      <c r="X24" s="66">
        <f t="shared" si="31"/>
        <v>0</v>
      </c>
      <c r="Y24" s="65">
        <f t="shared" si="14"/>
        <v>0</v>
      </c>
      <c r="Z24" s="60">
        <f>'20'!$F$14</f>
        <v>76</v>
      </c>
      <c r="AA24" s="67">
        <f>'20'!$G$14</f>
        <v>0</v>
      </c>
      <c r="AB24" s="68">
        <f t="shared" si="1"/>
        <v>0</v>
      </c>
      <c r="AC24" s="62">
        <f t="shared" si="15"/>
        <v>0</v>
      </c>
      <c r="AD24" s="62">
        <f t="shared" si="16"/>
        <v>76</v>
      </c>
      <c r="AE24" s="67">
        <f>'20'!$G$15</f>
        <v>0</v>
      </c>
      <c r="AF24" s="68">
        <f>AG24*B24</f>
        <v>0</v>
      </c>
      <c r="AG24" s="87"/>
      <c r="AH24" s="87"/>
      <c r="AI24" s="10">
        <v>0</v>
      </c>
      <c r="AJ24" s="141">
        <f t="shared" si="17"/>
        <v>0</v>
      </c>
      <c r="AK24" s="10">
        <f>'20'!$F$24</f>
        <v>0</v>
      </c>
      <c r="AL24" s="10">
        <f>'20'!$F$25</f>
        <v>0</v>
      </c>
      <c r="AM24" s="10">
        <f>'20'!$F$26</f>
        <v>0</v>
      </c>
      <c r="AN24" s="10">
        <f>'20'!$F$27</f>
        <v>0</v>
      </c>
      <c r="AO24" s="10">
        <f>'20'!$F$28</f>
        <v>0</v>
      </c>
      <c r="AP24" s="10">
        <f>'20'!$F$29</f>
        <v>0</v>
      </c>
      <c r="AQ24" s="10">
        <f>'20'!$F$30</f>
        <v>0</v>
      </c>
      <c r="AR24" s="10">
        <f>'20'!$F$31</f>
        <v>0</v>
      </c>
      <c r="AS24" s="10">
        <f>'20'!$F$32</f>
        <v>0</v>
      </c>
      <c r="AT24" s="10">
        <f>'20'!$F$33</f>
        <v>0</v>
      </c>
      <c r="AU24" s="70">
        <f t="shared" si="3"/>
        <v>0</v>
      </c>
      <c r="AV24" s="6">
        <f>'20'!$F$21</f>
        <v>0</v>
      </c>
      <c r="AW24" s="71">
        <f t="shared" si="4"/>
        <v>0</v>
      </c>
      <c r="AX24" s="6">
        <f t="shared" si="18"/>
        <v>0</v>
      </c>
      <c r="AY24" s="9">
        <f>'20'!$E$21</f>
        <v>0</v>
      </c>
      <c r="AZ24" s="6">
        <f>'20'!$I$24</f>
        <v>0</v>
      </c>
      <c r="BA24" s="6">
        <f>'20'!$H$24</f>
        <v>0</v>
      </c>
      <c r="BB24" s="73">
        <f>AW24-AX24</f>
        <v>0</v>
      </c>
      <c r="BC24" s="6">
        <f>'20'!$D$48</f>
        <v>0</v>
      </c>
      <c r="BD24" s="93"/>
      <c r="BF24" s="6">
        <f t="shared" si="19"/>
        <v>1500</v>
      </c>
      <c r="BG24" s="6">
        <f t="shared" si="5"/>
        <v>0</v>
      </c>
      <c r="BH24" s="6">
        <f t="shared" si="20"/>
        <v>0</v>
      </c>
      <c r="BI24" s="6">
        <f t="shared" si="21"/>
        <v>0</v>
      </c>
      <c r="BK24" s="88">
        <f t="shared" si="6"/>
        <v>45311</v>
      </c>
      <c r="BL24" s="89">
        <f t="shared" si="22"/>
        <v>0</v>
      </c>
      <c r="BM24" s="1">
        <f t="shared" si="7"/>
        <v>126.66666666666667</v>
      </c>
      <c r="BN24" s="82">
        <f t="shared" si="23"/>
        <v>0</v>
      </c>
      <c r="BO24" s="90">
        <f t="shared" si="8"/>
        <v>0</v>
      </c>
      <c r="BP24" s="1">
        <f t="shared" si="24"/>
        <v>126.66666666666667</v>
      </c>
      <c r="BQ24" s="82">
        <f t="shared" si="25"/>
        <v>0</v>
      </c>
      <c r="BR24" s="92"/>
      <c r="BS24" s="92"/>
      <c r="BT24" s="94"/>
    </row>
    <row r="25" spans="1:72" x14ac:dyDescent="0.25">
      <c r="A25" s="54">
        <f>Дата!A21</f>
        <v>45312</v>
      </c>
      <c r="B25" s="55">
        <v>0.6</v>
      </c>
      <c r="C25" s="78">
        <f>'21'!$A$11</f>
        <v>0</v>
      </c>
      <c r="D25" s="78">
        <f>'21'!$D$11</f>
        <v>0</v>
      </c>
      <c r="E25" s="57">
        <f t="shared" si="33"/>
        <v>0</v>
      </c>
      <c r="F25" s="67">
        <f>'21'!$A$8</f>
        <v>0</v>
      </c>
      <c r="G25" s="67">
        <f>'21'!$B$8</f>
        <v>0</v>
      </c>
      <c r="H25" s="57">
        <f t="shared" si="26"/>
        <v>0</v>
      </c>
      <c r="I25" s="57">
        <f t="shared" si="27"/>
        <v>50</v>
      </c>
      <c r="J25" s="57">
        <f t="shared" si="28"/>
        <v>0</v>
      </c>
      <c r="K25" s="59">
        <f t="shared" si="9"/>
        <v>0</v>
      </c>
      <c r="L25" s="127">
        <f>'21'!$H$5</f>
        <v>0</v>
      </c>
      <c r="M25" s="60">
        <v>0</v>
      </c>
      <c r="N25" s="60">
        <v>0</v>
      </c>
      <c r="O25" s="130" t="str">
        <f t="shared" si="10"/>
        <v/>
      </c>
      <c r="P25" s="138">
        <f t="shared" si="29"/>
        <v>0</v>
      </c>
      <c r="Q25" s="138">
        <f t="shared" si="11"/>
        <v>0</v>
      </c>
      <c r="R25" s="138">
        <f t="shared" si="12"/>
        <v>0</v>
      </c>
      <c r="S25" s="62">
        <f>'[1]Приход газа'!Y24</f>
        <v>0</v>
      </c>
      <c r="T25" s="62">
        <f>'[1]Приход газа'!Z24</f>
        <v>0</v>
      </c>
      <c r="U25" s="63">
        <f t="shared" si="13"/>
        <v>0</v>
      </c>
      <c r="V25" s="64">
        <f t="shared" si="30"/>
        <v>0</v>
      </c>
      <c r="W25" s="65">
        <f t="shared" si="0"/>
        <v>0</v>
      </c>
      <c r="X25" s="66">
        <f t="shared" si="31"/>
        <v>0</v>
      </c>
      <c r="Y25" s="65">
        <f t="shared" si="14"/>
        <v>0</v>
      </c>
      <c r="Z25" s="60">
        <f>'21'!$F$14</f>
        <v>76</v>
      </c>
      <c r="AA25" s="67">
        <f>'21'!$G$14</f>
        <v>0</v>
      </c>
      <c r="AB25" s="68">
        <f t="shared" si="1"/>
        <v>0</v>
      </c>
      <c r="AC25" s="62">
        <f t="shared" si="15"/>
        <v>0</v>
      </c>
      <c r="AD25" s="62">
        <f>Z25</f>
        <v>76</v>
      </c>
      <c r="AE25" s="16">
        <f>'21'!$G$15</f>
        <v>0</v>
      </c>
      <c r="AF25" s="68">
        <f>AG25*B25</f>
        <v>0</v>
      </c>
      <c r="AG25" s="69"/>
      <c r="AH25" s="69"/>
      <c r="AI25" s="10">
        <v>0</v>
      </c>
      <c r="AJ25" s="141">
        <f t="shared" si="17"/>
        <v>0</v>
      </c>
      <c r="AK25" s="10">
        <f>'21'!$F$24</f>
        <v>0</v>
      </c>
      <c r="AL25" s="10">
        <f>'21'!$F$25</f>
        <v>0</v>
      </c>
      <c r="AM25" s="10">
        <f>'21'!$F$26</f>
        <v>0</v>
      </c>
      <c r="AN25" s="10">
        <f>'21'!$F$27</f>
        <v>0</v>
      </c>
      <c r="AO25" s="10">
        <f>'21'!$F$28</f>
        <v>0</v>
      </c>
      <c r="AP25" s="10">
        <f>'21'!$F$29</f>
        <v>0</v>
      </c>
      <c r="AQ25" s="10">
        <f>'21'!$F$30</f>
        <v>0</v>
      </c>
      <c r="AR25" s="10">
        <f>'21'!$F$31</f>
        <v>0</v>
      </c>
      <c r="AS25" s="10">
        <f>'21'!$F$32</f>
        <v>0</v>
      </c>
      <c r="AT25" s="10">
        <f>'21'!$F$33</f>
        <v>0</v>
      </c>
      <c r="AU25" s="70">
        <f t="shared" si="3"/>
        <v>0</v>
      </c>
      <c r="AV25" s="6">
        <f>'21'!$F$21</f>
        <v>0</v>
      </c>
      <c r="AW25" s="71">
        <f t="shared" si="4"/>
        <v>0</v>
      </c>
      <c r="AX25" s="6">
        <f t="shared" si="18"/>
        <v>0</v>
      </c>
      <c r="AY25" s="9">
        <f>'21'!$E$21</f>
        <v>0</v>
      </c>
      <c r="AZ25" s="6">
        <f>'21'!$I$24</f>
        <v>0</v>
      </c>
      <c r="BA25" s="6">
        <f>'21'!$H$24</f>
        <v>0</v>
      </c>
      <c r="BB25" s="73">
        <f t="shared" si="32"/>
        <v>0</v>
      </c>
      <c r="BC25" s="6">
        <f>'21'!$D$48</f>
        <v>0</v>
      </c>
      <c r="BF25" s="6">
        <f t="shared" si="19"/>
        <v>1500</v>
      </c>
      <c r="BG25" s="6">
        <f t="shared" si="5"/>
        <v>0</v>
      </c>
      <c r="BH25" s="6">
        <f t="shared" si="20"/>
        <v>0</v>
      </c>
      <c r="BI25" s="6">
        <f t="shared" si="21"/>
        <v>0</v>
      </c>
      <c r="BK25" s="88">
        <f t="shared" si="6"/>
        <v>45312</v>
      </c>
      <c r="BL25" s="89">
        <f t="shared" si="22"/>
        <v>0</v>
      </c>
      <c r="BM25" s="1">
        <f t="shared" si="7"/>
        <v>126.66666666666667</v>
      </c>
      <c r="BN25" s="82">
        <f t="shared" si="23"/>
        <v>0</v>
      </c>
      <c r="BO25" s="90">
        <f t="shared" si="8"/>
        <v>0</v>
      </c>
      <c r="BP25" s="1">
        <f t="shared" si="24"/>
        <v>126.66666666666667</v>
      </c>
      <c r="BQ25" s="82">
        <f t="shared" si="25"/>
        <v>0</v>
      </c>
      <c r="BR25" s="30"/>
    </row>
    <row r="26" spans="1:72" x14ac:dyDescent="0.25">
      <c r="A26" s="54">
        <f>Дата!A22</f>
        <v>45313</v>
      </c>
      <c r="B26" s="55">
        <v>0.6</v>
      </c>
      <c r="C26" s="78">
        <f>'22'!$A$11</f>
        <v>0</v>
      </c>
      <c r="D26" s="78">
        <f>'22'!$D$11</f>
        <v>0</v>
      </c>
      <c r="E26" s="57">
        <f t="shared" si="33"/>
        <v>0</v>
      </c>
      <c r="F26" s="67">
        <f>'22'!$A$8</f>
        <v>0</v>
      </c>
      <c r="G26" s="67">
        <f>'22'!$B$8</f>
        <v>0</v>
      </c>
      <c r="H26" s="57">
        <f t="shared" si="26"/>
        <v>0</v>
      </c>
      <c r="I26" s="57">
        <f t="shared" si="27"/>
        <v>50</v>
      </c>
      <c r="J26" s="57">
        <f t="shared" si="28"/>
        <v>0</v>
      </c>
      <c r="K26" s="59">
        <f t="shared" si="9"/>
        <v>0</v>
      </c>
      <c r="L26" s="127">
        <f>'22'!$H$5</f>
        <v>0</v>
      </c>
      <c r="M26" s="60"/>
      <c r="N26" s="60"/>
      <c r="O26" s="130" t="str">
        <f t="shared" si="10"/>
        <v/>
      </c>
      <c r="P26" s="138">
        <f t="shared" si="29"/>
        <v>0</v>
      </c>
      <c r="Q26" s="138">
        <f t="shared" si="11"/>
        <v>0</v>
      </c>
      <c r="R26" s="138">
        <f t="shared" si="12"/>
        <v>0</v>
      </c>
      <c r="S26" s="62">
        <f>'[1]Приход газа'!Y25</f>
        <v>0</v>
      </c>
      <c r="T26" s="62">
        <f>'[1]Приход газа'!Z25</f>
        <v>0</v>
      </c>
      <c r="U26" s="63">
        <f>V26*B26</f>
        <v>0</v>
      </c>
      <c r="V26" s="64">
        <f t="shared" si="30"/>
        <v>0</v>
      </c>
      <c r="W26" s="65">
        <f>V26*Z26</f>
        <v>0</v>
      </c>
      <c r="X26" s="66">
        <f>Y26*B26</f>
        <v>0</v>
      </c>
      <c r="Y26" s="65">
        <f>AA26/Z26</f>
        <v>0</v>
      </c>
      <c r="Z26" s="60">
        <f>'22'!$F$14</f>
        <v>76</v>
      </c>
      <c r="AA26" s="67">
        <f>'22'!$G$14</f>
        <v>0</v>
      </c>
      <c r="AB26" s="68">
        <f>AC26*B26</f>
        <v>0</v>
      </c>
      <c r="AC26" s="62">
        <f>AE26/AD26</f>
        <v>0</v>
      </c>
      <c r="AD26" s="62">
        <f t="shared" si="16"/>
        <v>76</v>
      </c>
      <c r="AE26" s="16">
        <f>'22'!$G$15</f>
        <v>0</v>
      </c>
      <c r="AF26" s="68"/>
      <c r="AG26" s="69"/>
      <c r="AH26" s="69"/>
      <c r="AI26" s="10"/>
      <c r="AJ26" s="141">
        <f t="shared" si="17"/>
        <v>0</v>
      </c>
      <c r="AK26" s="10">
        <f>'22'!$F$24</f>
        <v>0</v>
      </c>
      <c r="AL26" s="10">
        <f>'22'!$F$25</f>
        <v>0</v>
      </c>
      <c r="AM26" s="10">
        <f>'22'!$F$26</f>
        <v>0</v>
      </c>
      <c r="AN26" s="10">
        <f>'22'!$F$27</f>
        <v>0</v>
      </c>
      <c r="AO26" s="10">
        <f>'22'!$F$28</f>
        <v>0</v>
      </c>
      <c r="AP26" s="10">
        <f>'22'!$F$29</f>
        <v>0</v>
      </c>
      <c r="AQ26" s="10">
        <f>'22'!$F$30</f>
        <v>0</v>
      </c>
      <c r="AR26" s="10">
        <f>'22'!$F$31</f>
        <v>0</v>
      </c>
      <c r="AS26" s="10">
        <f>'22'!$F$32</f>
        <v>0</v>
      </c>
      <c r="AT26" s="10">
        <f>'22'!$F$33</f>
        <v>0</v>
      </c>
      <c r="AU26" s="70">
        <f t="shared" si="3"/>
        <v>0</v>
      </c>
      <c r="AV26" s="6">
        <f>'22'!$F$21</f>
        <v>0</v>
      </c>
      <c r="AW26" s="71">
        <f t="shared" si="4"/>
        <v>0</v>
      </c>
      <c r="AX26" s="6">
        <f t="shared" si="18"/>
        <v>0</v>
      </c>
      <c r="AY26" s="9">
        <f>'22'!$E$21</f>
        <v>0</v>
      </c>
      <c r="AZ26" s="6">
        <f>'22'!$I$24</f>
        <v>0</v>
      </c>
      <c r="BA26" s="6">
        <f>'22'!$H$24</f>
        <v>0</v>
      </c>
      <c r="BB26" s="73">
        <f t="shared" si="32"/>
        <v>0</v>
      </c>
      <c r="BC26" s="6">
        <f>'22'!$D$48</f>
        <v>0</v>
      </c>
      <c r="BF26" s="6">
        <f t="shared" si="19"/>
        <v>1500</v>
      </c>
      <c r="BG26" s="6">
        <f t="shared" si="5"/>
        <v>0</v>
      </c>
      <c r="BH26" s="6">
        <f t="shared" si="20"/>
        <v>0</v>
      </c>
      <c r="BI26" s="6">
        <f t="shared" si="21"/>
        <v>0</v>
      </c>
      <c r="BK26" s="74">
        <f t="shared" si="6"/>
        <v>45313</v>
      </c>
      <c r="BL26" s="86">
        <f t="shared" si="22"/>
        <v>0</v>
      </c>
      <c r="BM26" s="6">
        <f t="shared" si="7"/>
        <v>126.66666666666667</v>
      </c>
      <c r="BN26" s="76">
        <f t="shared" si="23"/>
        <v>0</v>
      </c>
      <c r="BO26" s="90">
        <f t="shared" si="8"/>
        <v>0</v>
      </c>
      <c r="BP26" s="6">
        <f t="shared" si="24"/>
        <v>126.66666666666667</v>
      </c>
      <c r="BQ26" s="76">
        <f t="shared" si="25"/>
        <v>0</v>
      </c>
      <c r="BR26">
        <v>1200</v>
      </c>
    </row>
    <row r="27" spans="1:72" x14ac:dyDescent="0.25">
      <c r="A27" s="54">
        <f>Дата!A23</f>
        <v>45314</v>
      </c>
      <c r="B27" s="55">
        <v>0.6</v>
      </c>
      <c r="C27" s="78">
        <f>'23'!$A$11</f>
        <v>0</v>
      </c>
      <c r="D27" s="78">
        <f>'23'!$D$11</f>
        <v>0</v>
      </c>
      <c r="E27" s="57">
        <f t="shared" si="33"/>
        <v>0</v>
      </c>
      <c r="F27" s="67">
        <f>'23'!$A$8</f>
        <v>0</v>
      </c>
      <c r="G27" s="67">
        <f>'23'!$B$8</f>
        <v>0</v>
      </c>
      <c r="H27" s="57">
        <f t="shared" si="26"/>
        <v>0</v>
      </c>
      <c r="I27" s="57">
        <f t="shared" si="27"/>
        <v>50</v>
      </c>
      <c r="J27" s="57">
        <f t="shared" si="28"/>
        <v>0</v>
      </c>
      <c r="K27" s="59">
        <f t="shared" si="9"/>
        <v>0</v>
      </c>
      <c r="L27" s="127">
        <f>'23'!$H$5</f>
        <v>0</v>
      </c>
      <c r="M27" s="60">
        <v>0</v>
      </c>
      <c r="N27" s="60">
        <v>0</v>
      </c>
      <c r="O27" s="130" t="str">
        <f t="shared" si="10"/>
        <v/>
      </c>
      <c r="P27" s="138">
        <f t="shared" si="29"/>
        <v>0</v>
      </c>
      <c r="Q27" s="138">
        <f t="shared" si="11"/>
        <v>0</v>
      </c>
      <c r="R27" s="138">
        <f t="shared" si="12"/>
        <v>0</v>
      </c>
      <c r="S27" s="62">
        <f>'[1]Приход газа'!Y26</f>
        <v>0</v>
      </c>
      <c r="T27" s="62">
        <f>'[1]Приход газа'!Z26</f>
        <v>0</v>
      </c>
      <c r="U27" s="63">
        <f>V27*B27</f>
        <v>0</v>
      </c>
      <c r="V27" s="64">
        <f t="shared" si="30"/>
        <v>0</v>
      </c>
      <c r="W27" s="65">
        <f>V27*Z27</f>
        <v>0</v>
      </c>
      <c r="X27" s="66">
        <f>Y27*B27</f>
        <v>0</v>
      </c>
      <c r="Y27" s="65">
        <f>AA27/Z27</f>
        <v>0</v>
      </c>
      <c r="Z27" s="60">
        <f>'23'!$F$14</f>
        <v>76</v>
      </c>
      <c r="AA27" s="67">
        <f>'23'!$G$14</f>
        <v>0</v>
      </c>
      <c r="AB27" s="68">
        <f t="shared" si="1"/>
        <v>0</v>
      </c>
      <c r="AC27" s="62">
        <f t="shared" si="15"/>
        <v>0</v>
      </c>
      <c r="AD27" s="62">
        <f t="shared" si="16"/>
        <v>76</v>
      </c>
      <c r="AE27" s="67">
        <f>'23'!$G$15</f>
        <v>0</v>
      </c>
      <c r="AF27" s="68">
        <f t="shared" ref="AF27:AF33" si="34">AG27*B27</f>
        <v>0</v>
      </c>
      <c r="AG27" s="87"/>
      <c r="AH27" s="87"/>
      <c r="AI27" s="10">
        <v>0</v>
      </c>
      <c r="AJ27" s="141">
        <f t="shared" si="17"/>
        <v>0</v>
      </c>
      <c r="AK27" s="10">
        <f>'23'!$F$24</f>
        <v>0</v>
      </c>
      <c r="AL27" s="10">
        <f>'23'!$F$25</f>
        <v>0</v>
      </c>
      <c r="AM27" s="10">
        <f>'23'!$F$26</f>
        <v>0</v>
      </c>
      <c r="AN27" s="10">
        <f>'23'!$F$27</f>
        <v>0</v>
      </c>
      <c r="AO27" s="10">
        <f>'23'!$F$28</f>
        <v>0</v>
      </c>
      <c r="AP27" s="10">
        <f>'23'!$F$29</f>
        <v>0</v>
      </c>
      <c r="AQ27" s="10">
        <f>'23'!$F$30</f>
        <v>0</v>
      </c>
      <c r="AR27" s="10">
        <f>'23'!$F$31</f>
        <v>0</v>
      </c>
      <c r="AS27" s="10">
        <f>'23'!$F$32</f>
        <v>0</v>
      </c>
      <c r="AT27" s="10">
        <f>'23'!$F$33</f>
        <v>0</v>
      </c>
      <c r="AU27" s="70">
        <f t="shared" si="3"/>
        <v>0</v>
      </c>
      <c r="AV27" s="6">
        <f>'23'!$F$21</f>
        <v>0</v>
      </c>
      <c r="AW27" s="71">
        <f t="shared" si="4"/>
        <v>0</v>
      </c>
      <c r="AX27" s="6">
        <f t="shared" si="18"/>
        <v>0</v>
      </c>
      <c r="AY27" s="9">
        <f>'23'!$E$21</f>
        <v>0</v>
      </c>
      <c r="AZ27" s="6">
        <f>'23'!$I$24</f>
        <v>0</v>
      </c>
      <c r="BA27" s="6">
        <f>'23'!$H$24</f>
        <v>0</v>
      </c>
      <c r="BB27" s="73">
        <f t="shared" si="32"/>
        <v>0</v>
      </c>
      <c r="BC27" s="6">
        <f>'23'!$D$48</f>
        <v>0</v>
      </c>
      <c r="BF27" s="6">
        <f t="shared" si="19"/>
        <v>1500</v>
      </c>
      <c r="BG27" s="6">
        <f t="shared" si="5"/>
        <v>0</v>
      </c>
      <c r="BH27" s="6">
        <f t="shared" si="20"/>
        <v>0</v>
      </c>
      <c r="BI27" s="6">
        <f t="shared" si="21"/>
        <v>0</v>
      </c>
      <c r="BK27" s="74">
        <f t="shared" si="6"/>
        <v>45314</v>
      </c>
      <c r="BL27" s="86">
        <f t="shared" si="22"/>
        <v>0</v>
      </c>
      <c r="BM27" s="6">
        <f t="shared" si="7"/>
        <v>126.66666666666667</v>
      </c>
      <c r="BN27" s="76">
        <f t="shared" si="23"/>
        <v>0</v>
      </c>
      <c r="BO27" s="90">
        <f t="shared" si="8"/>
        <v>0</v>
      </c>
      <c r="BP27" s="6">
        <f t="shared" si="24"/>
        <v>126.66666666666667</v>
      </c>
      <c r="BQ27" s="76">
        <f t="shared" si="25"/>
        <v>0</v>
      </c>
      <c r="BR27">
        <v>1200</v>
      </c>
    </row>
    <row r="28" spans="1:72" x14ac:dyDescent="0.25">
      <c r="A28" s="54">
        <f>Дата!A24</f>
        <v>45315</v>
      </c>
      <c r="B28" s="55">
        <v>0.6</v>
      </c>
      <c r="C28" s="78">
        <f>'24'!$A$11</f>
        <v>0</v>
      </c>
      <c r="D28" s="78">
        <f>'24'!$D$11</f>
        <v>0</v>
      </c>
      <c r="E28" s="57">
        <f t="shared" si="33"/>
        <v>0</v>
      </c>
      <c r="F28" s="67">
        <f>'24'!$A$8</f>
        <v>0</v>
      </c>
      <c r="G28" s="67">
        <f>'24'!$B$8</f>
        <v>0</v>
      </c>
      <c r="H28" s="57">
        <f t="shared" si="26"/>
        <v>0</v>
      </c>
      <c r="I28" s="57">
        <f t="shared" si="27"/>
        <v>50</v>
      </c>
      <c r="J28" s="57">
        <f t="shared" si="28"/>
        <v>0</v>
      </c>
      <c r="K28" s="59">
        <f t="shared" si="9"/>
        <v>0</v>
      </c>
      <c r="L28" s="127">
        <f>'24'!$H$5</f>
        <v>0</v>
      </c>
      <c r="M28" s="60">
        <v>0</v>
      </c>
      <c r="N28" s="60">
        <v>0</v>
      </c>
      <c r="O28" s="130" t="str">
        <f t="shared" si="10"/>
        <v/>
      </c>
      <c r="P28" s="138">
        <f t="shared" si="29"/>
        <v>0</v>
      </c>
      <c r="Q28" s="138">
        <f t="shared" si="11"/>
        <v>0</v>
      </c>
      <c r="R28" s="138">
        <f t="shared" si="12"/>
        <v>0</v>
      </c>
      <c r="S28" s="62">
        <f>'[1]Приход газа'!Y27</f>
        <v>0</v>
      </c>
      <c r="T28" s="62">
        <f>'[1]Приход газа'!Z27</f>
        <v>0</v>
      </c>
      <c r="U28" s="63">
        <f t="shared" si="13"/>
        <v>0</v>
      </c>
      <c r="V28" s="64">
        <f t="shared" si="30"/>
        <v>0</v>
      </c>
      <c r="W28" s="65">
        <f t="shared" si="0"/>
        <v>0</v>
      </c>
      <c r="X28" s="66">
        <f t="shared" si="31"/>
        <v>0</v>
      </c>
      <c r="Y28" s="65">
        <f t="shared" si="14"/>
        <v>0</v>
      </c>
      <c r="Z28" s="60">
        <f>'24'!$F$14</f>
        <v>76</v>
      </c>
      <c r="AA28" s="67">
        <f>'24'!$G$14</f>
        <v>0</v>
      </c>
      <c r="AB28" s="68">
        <f t="shared" si="1"/>
        <v>0</v>
      </c>
      <c r="AC28" s="62">
        <f t="shared" si="15"/>
        <v>0</v>
      </c>
      <c r="AD28" s="62">
        <f t="shared" si="16"/>
        <v>76</v>
      </c>
      <c r="AE28" s="67">
        <f>'24'!$G$15</f>
        <v>0</v>
      </c>
      <c r="AF28" s="68">
        <f t="shared" si="34"/>
        <v>0</v>
      </c>
      <c r="AG28" s="69"/>
      <c r="AH28" s="69"/>
      <c r="AI28" s="10">
        <v>0</v>
      </c>
      <c r="AJ28" s="141">
        <f t="shared" si="17"/>
        <v>0</v>
      </c>
      <c r="AK28" s="10">
        <f>'24'!$F$24</f>
        <v>0</v>
      </c>
      <c r="AL28" s="10">
        <f>'24'!$F$25</f>
        <v>0</v>
      </c>
      <c r="AM28" s="10">
        <f>'24'!$F$26</f>
        <v>0</v>
      </c>
      <c r="AN28" s="10">
        <f>'24'!$F$27</f>
        <v>0</v>
      </c>
      <c r="AO28" s="10">
        <f>'24'!$F$28</f>
        <v>0</v>
      </c>
      <c r="AP28" s="10">
        <f>'24'!$F$29</f>
        <v>0</v>
      </c>
      <c r="AQ28" s="10">
        <f>'24'!$F$30</f>
        <v>0</v>
      </c>
      <c r="AR28" s="10">
        <f>'24'!$F$31</f>
        <v>0</v>
      </c>
      <c r="AS28" s="10">
        <f>'24'!$F$32</f>
        <v>0</v>
      </c>
      <c r="AT28" s="10">
        <f>'24'!$F$33</f>
        <v>0</v>
      </c>
      <c r="AU28" s="70">
        <f t="shared" si="3"/>
        <v>0</v>
      </c>
      <c r="AV28" s="6">
        <f>'24'!$F$21</f>
        <v>0</v>
      </c>
      <c r="AW28" s="71">
        <f t="shared" si="4"/>
        <v>0</v>
      </c>
      <c r="AX28" s="6">
        <f t="shared" si="18"/>
        <v>0</v>
      </c>
      <c r="AY28" s="9">
        <f>'24'!$E$21</f>
        <v>0</v>
      </c>
      <c r="AZ28" s="6">
        <f>'24'!$I$24</f>
        <v>0</v>
      </c>
      <c r="BA28" s="6">
        <f>'24'!$H$24</f>
        <v>0</v>
      </c>
      <c r="BB28" s="73">
        <f t="shared" si="32"/>
        <v>0</v>
      </c>
      <c r="BC28" s="6">
        <f>'24'!$D$48</f>
        <v>0</v>
      </c>
      <c r="BD28" s="95"/>
      <c r="BF28" s="6">
        <f t="shared" si="19"/>
        <v>1500</v>
      </c>
      <c r="BG28" s="6">
        <f t="shared" si="5"/>
        <v>0</v>
      </c>
      <c r="BH28" s="6">
        <f t="shared" si="20"/>
        <v>0</v>
      </c>
      <c r="BI28" s="6">
        <f t="shared" si="21"/>
        <v>0</v>
      </c>
      <c r="BK28" s="74">
        <f t="shared" si="6"/>
        <v>45315</v>
      </c>
      <c r="BL28" s="86">
        <f t="shared" si="22"/>
        <v>0</v>
      </c>
      <c r="BM28" s="6">
        <f t="shared" si="7"/>
        <v>126.66666666666667</v>
      </c>
      <c r="BN28" s="76">
        <f t="shared" si="23"/>
        <v>0</v>
      </c>
      <c r="BO28" s="90">
        <f t="shared" si="8"/>
        <v>0</v>
      </c>
      <c r="BP28" s="6">
        <f t="shared" si="24"/>
        <v>126.66666666666667</v>
      </c>
      <c r="BQ28" s="76">
        <f t="shared" si="25"/>
        <v>0</v>
      </c>
      <c r="BR28">
        <v>1200</v>
      </c>
    </row>
    <row r="29" spans="1:72" x14ac:dyDescent="0.25">
      <c r="A29" s="54">
        <f>Дата!A25</f>
        <v>45316</v>
      </c>
      <c r="B29" s="55">
        <v>0.6</v>
      </c>
      <c r="C29" s="78">
        <f>'25'!$A$11</f>
        <v>0</v>
      </c>
      <c r="D29" s="78">
        <f>'25'!$D$11</f>
        <v>0</v>
      </c>
      <c r="E29" s="57">
        <f t="shared" si="33"/>
        <v>0</v>
      </c>
      <c r="F29" s="67">
        <f>'25'!$A$8</f>
        <v>0</v>
      </c>
      <c r="G29" s="67">
        <f>'25'!$B$8</f>
        <v>0</v>
      </c>
      <c r="H29" s="57">
        <f t="shared" si="26"/>
        <v>0</v>
      </c>
      <c r="I29" s="57">
        <f t="shared" si="27"/>
        <v>50</v>
      </c>
      <c r="J29" s="57">
        <f t="shared" si="28"/>
        <v>0</v>
      </c>
      <c r="K29" s="59">
        <f t="shared" si="9"/>
        <v>0</v>
      </c>
      <c r="L29" s="127">
        <f>'25'!$H$5</f>
        <v>0</v>
      </c>
      <c r="M29" s="60">
        <v>0</v>
      </c>
      <c r="N29" s="60">
        <v>0</v>
      </c>
      <c r="O29" s="130" t="str">
        <f t="shared" si="10"/>
        <v/>
      </c>
      <c r="P29" s="138">
        <f t="shared" si="29"/>
        <v>0</v>
      </c>
      <c r="Q29" s="138">
        <f t="shared" si="11"/>
        <v>0</v>
      </c>
      <c r="R29" s="138">
        <f t="shared" si="12"/>
        <v>0</v>
      </c>
      <c r="S29" s="62">
        <f>'[1]Приход газа'!Y28</f>
        <v>0</v>
      </c>
      <c r="T29" s="62">
        <f>'[1]Приход газа'!Z28</f>
        <v>0</v>
      </c>
      <c r="U29" s="63">
        <f t="shared" si="13"/>
        <v>0</v>
      </c>
      <c r="V29" s="64">
        <f t="shared" si="30"/>
        <v>0</v>
      </c>
      <c r="W29" s="65">
        <f t="shared" si="0"/>
        <v>0</v>
      </c>
      <c r="X29" s="66">
        <f t="shared" si="31"/>
        <v>0</v>
      </c>
      <c r="Y29" s="65">
        <f t="shared" si="14"/>
        <v>0</v>
      </c>
      <c r="Z29" s="60">
        <f>'25'!$F$14</f>
        <v>76</v>
      </c>
      <c r="AA29" s="67">
        <f>'25'!$G$14</f>
        <v>0</v>
      </c>
      <c r="AB29" s="68">
        <f>AC29*B29</f>
        <v>0</v>
      </c>
      <c r="AC29" s="62">
        <f t="shared" si="15"/>
        <v>0</v>
      </c>
      <c r="AD29" s="62">
        <f t="shared" si="16"/>
        <v>76</v>
      </c>
      <c r="AE29" s="67">
        <f>'25'!$G$15</f>
        <v>0</v>
      </c>
      <c r="AF29" s="68">
        <f t="shared" si="34"/>
        <v>0</v>
      </c>
      <c r="AG29" s="69"/>
      <c r="AH29" s="69"/>
      <c r="AI29" s="10">
        <v>0</v>
      </c>
      <c r="AJ29" s="141">
        <f t="shared" si="17"/>
        <v>0</v>
      </c>
      <c r="AK29" s="10">
        <f>'25'!$F$24</f>
        <v>0</v>
      </c>
      <c r="AL29" s="10">
        <f>'25'!$F$25</f>
        <v>0</v>
      </c>
      <c r="AM29" s="10">
        <f>'25'!$F$26</f>
        <v>0</v>
      </c>
      <c r="AN29" s="10">
        <f>'25'!$F$27</f>
        <v>0</v>
      </c>
      <c r="AO29" s="10">
        <f>'25'!$F$28</f>
        <v>0</v>
      </c>
      <c r="AP29" s="10">
        <f>'25'!$F$29</f>
        <v>0</v>
      </c>
      <c r="AQ29" s="10">
        <f>'25'!$F$30</f>
        <v>0</v>
      </c>
      <c r="AR29" s="10">
        <f>'25'!$F$31</f>
        <v>0</v>
      </c>
      <c r="AS29" s="10">
        <f>'25'!$F$32</f>
        <v>0</v>
      </c>
      <c r="AT29" s="10">
        <f>'25'!$F$33</f>
        <v>0</v>
      </c>
      <c r="AU29" s="70">
        <f t="shared" si="3"/>
        <v>0</v>
      </c>
      <c r="AV29" s="6">
        <f>'25'!$F$21</f>
        <v>0</v>
      </c>
      <c r="AW29" s="71">
        <f t="shared" si="4"/>
        <v>0</v>
      </c>
      <c r="AX29" s="6">
        <f t="shared" si="18"/>
        <v>0</v>
      </c>
      <c r="AY29" s="9">
        <f>'25'!$E$21</f>
        <v>0</v>
      </c>
      <c r="AZ29" s="6">
        <f>'25'!$I$24</f>
        <v>0</v>
      </c>
      <c r="BA29" s="6">
        <f>'25'!$H$24</f>
        <v>0</v>
      </c>
      <c r="BB29" s="73">
        <f t="shared" si="32"/>
        <v>0</v>
      </c>
      <c r="BC29" s="6">
        <f>'25'!$D$48</f>
        <v>0</v>
      </c>
      <c r="BD29" s="95"/>
      <c r="BF29" s="6">
        <f t="shared" si="19"/>
        <v>1500</v>
      </c>
      <c r="BG29" s="6">
        <f t="shared" si="5"/>
        <v>0</v>
      </c>
      <c r="BH29" s="6">
        <f t="shared" si="20"/>
        <v>0</v>
      </c>
      <c r="BI29" s="6">
        <f>IF(BC29=$BI$4,BG29,0)</f>
        <v>0</v>
      </c>
      <c r="BK29" s="74">
        <f t="shared" si="6"/>
        <v>45316</v>
      </c>
      <c r="BL29" s="86">
        <f t="shared" si="22"/>
        <v>0</v>
      </c>
      <c r="BM29" s="6">
        <f t="shared" si="7"/>
        <v>126.66666666666667</v>
      </c>
      <c r="BN29" s="76">
        <f t="shared" si="23"/>
        <v>0</v>
      </c>
      <c r="BO29" s="90">
        <f t="shared" si="8"/>
        <v>0</v>
      </c>
      <c r="BP29" s="6">
        <f t="shared" si="24"/>
        <v>126.66666666666667</v>
      </c>
      <c r="BQ29" s="76">
        <f t="shared" si="25"/>
        <v>0</v>
      </c>
      <c r="BR29">
        <v>1200</v>
      </c>
    </row>
    <row r="30" spans="1:72" x14ac:dyDescent="0.25">
      <c r="A30" s="54">
        <f>Дата!A26</f>
        <v>45317</v>
      </c>
      <c r="B30" s="55">
        <v>0.6</v>
      </c>
      <c r="C30" s="78">
        <f>'26'!$A$11</f>
        <v>0</v>
      </c>
      <c r="D30" s="78">
        <f>'26'!$D$11</f>
        <v>0</v>
      </c>
      <c r="E30" s="57">
        <f t="shared" si="33"/>
        <v>0</v>
      </c>
      <c r="F30" s="67">
        <f>'26'!$A$8</f>
        <v>0</v>
      </c>
      <c r="G30" s="67">
        <f>'26'!$B$8</f>
        <v>0</v>
      </c>
      <c r="H30" s="57">
        <f t="shared" si="26"/>
        <v>0</v>
      </c>
      <c r="I30" s="57">
        <f t="shared" si="27"/>
        <v>50</v>
      </c>
      <c r="J30" s="57">
        <f t="shared" si="28"/>
        <v>0</v>
      </c>
      <c r="K30" s="59">
        <f t="shared" si="9"/>
        <v>0</v>
      </c>
      <c r="L30" s="127">
        <f>'26'!$H$5</f>
        <v>0</v>
      </c>
      <c r="M30" s="60">
        <v>0</v>
      </c>
      <c r="N30" s="60">
        <v>0</v>
      </c>
      <c r="O30" s="130" t="str">
        <f t="shared" si="10"/>
        <v/>
      </c>
      <c r="P30" s="138">
        <f t="shared" si="29"/>
        <v>0</v>
      </c>
      <c r="Q30" s="138">
        <f t="shared" si="11"/>
        <v>0</v>
      </c>
      <c r="R30" s="138">
        <f t="shared" si="12"/>
        <v>0</v>
      </c>
      <c r="S30" s="62">
        <f>'[1]Приход газа'!Y29</f>
        <v>0</v>
      </c>
      <c r="T30" s="62">
        <f>'[1]Приход газа'!Z29</f>
        <v>0</v>
      </c>
      <c r="U30" s="63">
        <f t="shared" si="13"/>
        <v>0</v>
      </c>
      <c r="V30" s="64">
        <f t="shared" si="30"/>
        <v>0</v>
      </c>
      <c r="W30" s="65">
        <f t="shared" si="0"/>
        <v>0</v>
      </c>
      <c r="X30" s="66">
        <f t="shared" si="31"/>
        <v>0</v>
      </c>
      <c r="Y30" s="65">
        <f t="shared" si="14"/>
        <v>0</v>
      </c>
      <c r="Z30" s="60">
        <f>'26'!$F$14</f>
        <v>76</v>
      </c>
      <c r="AA30" s="67">
        <f>'26'!$G$14</f>
        <v>0</v>
      </c>
      <c r="AB30" s="68">
        <f t="shared" si="1"/>
        <v>0</v>
      </c>
      <c r="AC30" s="62">
        <f t="shared" si="15"/>
        <v>0</v>
      </c>
      <c r="AD30" s="62">
        <f t="shared" si="16"/>
        <v>76</v>
      </c>
      <c r="AE30" s="67">
        <f>'26'!$G$15</f>
        <v>0</v>
      </c>
      <c r="AF30" s="68">
        <f t="shared" si="34"/>
        <v>0</v>
      </c>
      <c r="AG30" s="69"/>
      <c r="AH30" s="69"/>
      <c r="AI30" s="10">
        <v>0</v>
      </c>
      <c r="AJ30" s="141">
        <f t="shared" si="17"/>
        <v>0</v>
      </c>
      <c r="AK30" s="10">
        <f>'26'!$F$24</f>
        <v>0</v>
      </c>
      <c r="AL30" s="10">
        <f>'26'!$F$25</f>
        <v>0</v>
      </c>
      <c r="AM30" s="10">
        <f>'26'!$F$26</f>
        <v>0</v>
      </c>
      <c r="AN30" s="10">
        <f>'26'!$F$27</f>
        <v>0</v>
      </c>
      <c r="AO30" s="10">
        <f>'26'!$F$28</f>
        <v>0</v>
      </c>
      <c r="AP30" s="10">
        <f>'26'!$F$29</f>
        <v>0</v>
      </c>
      <c r="AQ30" s="10">
        <f>'26'!$F$30</f>
        <v>0</v>
      </c>
      <c r="AR30" s="10">
        <f>'26'!$F$31</f>
        <v>0</v>
      </c>
      <c r="AS30" s="10">
        <f>'26'!$F$32</f>
        <v>0</v>
      </c>
      <c r="AT30" s="10">
        <f>'26'!$F$33</f>
        <v>0</v>
      </c>
      <c r="AU30" s="70">
        <f t="shared" si="3"/>
        <v>0</v>
      </c>
      <c r="AV30" s="6">
        <f>'26'!$F$21</f>
        <v>0</v>
      </c>
      <c r="AW30" s="71">
        <f t="shared" si="4"/>
        <v>0</v>
      </c>
      <c r="AX30" s="6">
        <f t="shared" si="18"/>
        <v>0</v>
      </c>
      <c r="AY30" s="9">
        <f>'26'!$E$21</f>
        <v>0</v>
      </c>
      <c r="AZ30" s="6">
        <f>'26'!$I$24</f>
        <v>0</v>
      </c>
      <c r="BA30" s="6">
        <f>'26'!$H$24</f>
        <v>0</v>
      </c>
      <c r="BB30" s="73">
        <f t="shared" si="32"/>
        <v>0</v>
      </c>
      <c r="BC30" s="6">
        <f>'26'!$D$48</f>
        <v>0</v>
      </c>
      <c r="BF30" s="6">
        <f t="shared" si="19"/>
        <v>1500</v>
      </c>
      <c r="BG30" s="6">
        <f t="shared" si="5"/>
        <v>0</v>
      </c>
      <c r="BH30" s="6">
        <f t="shared" si="20"/>
        <v>0</v>
      </c>
      <c r="BI30" s="6">
        <f t="shared" si="21"/>
        <v>0</v>
      </c>
      <c r="BK30" s="74">
        <f t="shared" si="6"/>
        <v>45317</v>
      </c>
      <c r="BL30" s="89">
        <f t="shared" si="22"/>
        <v>0</v>
      </c>
      <c r="BM30" s="6">
        <f t="shared" si="7"/>
        <v>126.66666666666667</v>
      </c>
      <c r="BN30" s="82">
        <f t="shared" si="23"/>
        <v>0</v>
      </c>
      <c r="BO30" s="90">
        <f t="shared" si="8"/>
        <v>0</v>
      </c>
      <c r="BP30" s="6">
        <f t="shared" si="24"/>
        <v>126.66666666666667</v>
      </c>
      <c r="BQ30" s="76">
        <f t="shared" si="25"/>
        <v>0</v>
      </c>
      <c r="BR30">
        <v>1200</v>
      </c>
    </row>
    <row r="31" spans="1:72" x14ac:dyDescent="0.25">
      <c r="A31" s="54">
        <f>Дата!A27</f>
        <v>45318</v>
      </c>
      <c r="B31" s="55">
        <v>0.6</v>
      </c>
      <c r="C31" s="78">
        <f>'27'!$A$11</f>
        <v>0</v>
      </c>
      <c r="D31" s="78">
        <f>'27'!$D$11</f>
        <v>0</v>
      </c>
      <c r="E31" s="57">
        <f t="shared" si="33"/>
        <v>0</v>
      </c>
      <c r="F31" s="67">
        <f>'27'!$A$8</f>
        <v>0</v>
      </c>
      <c r="G31" s="67">
        <f>'27'!$B$8</f>
        <v>0</v>
      </c>
      <c r="H31" s="57">
        <f t="shared" si="26"/>
        <v>0</v>
      </c>
      <c r="I31" s="57">
        <f t="shared" si="27"/>
        <v>50</v>
      </c>
      <c r="J31" s="57">
        <f t="shared" si="28"/>
        <v>0</v>
      </c>
      <c r="K31" s="59">
        <f t="shared" si="9"/>
        <v>0</v>
      </c>
      <c r="L31" s="127">
        <f>'27'!$H$5</f>
        <v>0</v>
      </c>
      <c r="M31" s="60">
        <v>0</v>
      </c>
      <c r="N31" s="60">
        <v>0</v>
      </c>
      <c r="O31" s="130" t="str">
        <f t="shared" si="10"/>
        <v/>
      </c>
      <c r="P31" s="138">
        <f t="shared" si="29"/>
        <v>0</v>
      </c>
      <c r="Q31" s="138">
        <f t="shared" si="11"/>
        <v>0</v>
      </c>
      <c r="R31" s="138">
        <f t="shared" si="12"/>
        <v>0</v>
      </c>
      <c r="S31" s="62">
        <f>'[1]Приход газа'!Y30</f>
        <v>0</v>
      </c>
      <c r="T31" s="62">
        <f>'[1]Приход газа'!Z30</f>
        <v>0</v>
      </c>
      <c r="U31" s="63">
        <f>V31*B31</f>
        <v>0</v>
      </c>
      <c r="V31" s="64">
        <f t="shared" si="30"/>
        <v>0</v>
      </c>
      <c r="W31" s="65">
        <f>V31*Z31</f>
        <v>0</v>
      </c>
      <c r="X31" s="66">
        <f t="shared" si="31"/>
        <v>0</v>
      </c>
      <c r="Y31" s="65">
        <f t="shared" si="14"/>
        <v>0</v>
      </c>
      <c r="Z31" s="60">
        <f>'27'!$F$14</f>
        <v>76</v>
      </c>
      <c r="AA31" s="67">
        <f>'27'!$G$14</f>
        <v>0</v>
      </c>
      <c r="AB31" s="68">
        <f t="shared" si="1"/>
        <v>0</v>
      </c>
      <c r="AC31" s="62">
        <f t="shared" si="15"/>
        <v>0</v>
      </c>
      <c r="AD31" s="62">
        <f t="shared" si="16"/>
        <v>76</v>
      </c>
      <c r="AE31" s="67">
        <f>'27'!$G$15</f>
        <v>0</v>
      </c>
      <c r="AF31" s="68">
        <f t="shared" si="34"/>
        <v>0</v>
      </c>
      <c r="AG31" s="87"/>
      <c r="AH31" s="87"/>
      <c r="AI31" s="10">
        <v>0</v>
      </c>
      <c r="AJ31" s="141">
        <f t="shared" si="17"/>
        <v>0</v>
      </c>
      <c r="AK31" s="10">
        <f>'27'!$F$24</f>
        <v>0</v>
      </c>
      <c r="AL31" s="10">
        <f>'27'!$F$25</f>
        <v>0</v>
      </c>
      <c r="AM31" s="10">
        <f>'27'!$F$26</f>
        <v>0</v>
      </c>
      <c r="AN31" s="10">
        <f>'27'!$F$27</f>
        <v>0</v>
      </c>
      <c r="AO31" s="10">
        <f>'27'!$F$28</f>
        <v>0</v>
      </c>
      <c r="AP31" s="10">
        <f>'27'!$F$29</f>
        <v>0</v>
      </c>
      <c r="AQ31" s="10">
        <f>'27'!$F$30</f>
        <v>0</v>
      </c>
      <c r="AR31" s="10">
        <f>'27'!$F$31</f>
        <v>0</v>
      </c>
      <c r="AS31" s="10">
        <f>'27'!$F$32</f>
        <v>0</v>
      </c>
      <c r="AT31" s="10">
        <f>'27'!$F$33</f>
        <v>0</v>
      </c>
      <c r="AU31" s="96">
        <f t="shared" si="3"/>
        <v>0</v>
      </c>
      <c r="AV31" s="6">
        <f>'27'!$F$21</f>
        <v>0</v>
      </c>
      <c r="AW31" s="71">
        <f t="shared" si="4"/>
        <v>0</v>
      </c>
      <c r="AX31" s="6">
        <f t="shared" si="18"/>
        <v>0</v>
      </c>
      <c r="AY31" s="9">
        <f>'27'!$E$21</f>
        <v>0</v>
      </c>
      <c r="AZ31" s="6">
        <f>'27'!$I$24</f>
        <v>0</v>
      </c>
      <c r="BA31" s="6">
        <f>'27'!$H$24</f>
        <v>0</v>
      </c>
      <c r="BB31" s="73">
        <f t="shared" si="32"/>
        <v>0</v>
      </c>
      <c r="BC31" s="6">
        <f>'27'!$D$48</f>
        <v>0</v>
      </c>
      <c r="BF31" s="6">
        <f t="shared" si="19"/>
        <v>1500</v>
      </c>
      <c r="BG31" s="6">
        <f t="shared" si="5"/>
        <v>0</v>
      </c>
      <c r="BH31" s="6">
        <f t="shared" si="20"/>
        <v>0</v>
      </c>
      <c r="BI31" s="6">
        <f t="shared" si="21"/>
        <v>0</v>
      </c>
      <c r="BK31" s="74">
        <f t="shared" si="6"/>
        <v>45318</v>
      </c>
      <c r="BL31" s="86">
        <f t="shared" si="22"/>
        <v>0</v>
      </c>
      <c r="BM31" s="6">
        <f t="shared" si="7"/>
        <v>126.66666666666667</v>
      </c>
      <c r="BN31" s="76">
        <f t="shared" si="23"/>
        <v>0</v>
      </c>
      <c r="BO31" s="90">
        <f t="shared" si="8"/>
        <v>0</v>
      </c>
      <c r="BP31" s="6">
        <f t="shared" si="24"/>
        <v>126.66666666666667</v>
      </c>
      <c r="BQ31" s="76">
        <f t="shared" si="25"/>
        <v>0</v>
      </c>
      <c r="BR31">
        <v>1200</v>
      </c>
    </row>
    <row r="32" spans="1:72" x14ac:dyDescent="0.25">
      <c r="A32" s="54">
        <f>Дата!A28</f>
        <v>45319</v>
      </c>
      <c r="B32" s="55">
        <v>0.6</v>
      </c>
      <c r="C32" s="78">
        <f>'28'!$A$11</f>
        <v>0</v>
      </c>
      <c r="D32" s="78">
        <f>'28'!$D$11</f>
        <v>0</v>
      </c>
      <c r="E32" s="57">
        <f t="shared" si="33"/>
        <v>0</v>
      </c>
      <c r="F32" s="67">
        <f>'28'!$A$8</f>
        <v>0</v>
      </c>
      <c r="G32" s="67">
        <f>'28'!$B$8</f>
        <v>0</v>
      </c>
      <c r="H32" s="57">
        <f t="shared" si="26"/>
        <v>0</v>
      </c>
      <c r="I32" s="57">
        <f t="shared" si="27"/>
        <v>50</v>
      </c>
      <c r="J32" s="57">
        <f t="shared" si="28"/>
        <v>0</v>
      </c>
      <c r="K32" s="59">
        <f t="shared" si="9"/>
        <v>0</v>
      </c>
      <c r="L32" s="127">
        <f>'28'!$H$5</f>
        <v>0</v>
      </c>
      <c r="M32" s="60">
        <v>0</v>
      </c>
      <c r="N32" s="60">
        <v>0</v>
      </c>
      <c r="O32" s="130" t="str">
        <f t="shared" si="10"/>
        <v/>
      </c>
      <c r="P32" s="138">
        <f t="shared" si="29"/>
        <v>0</v>
      </c>
      <c r="Q32" s="138">
        <f t="shared" si="11"/>
        <v>0</v>
      </c>
      <c r="R32" s="138">
        <f t="shared" si="12"/>
        <v>0</v>
      </c>
      <c r="S32" s="62">
        <f>'[1]Приход газа'!Y31</f>
        <v>0</v>
      </c>
      <c r="T32" s="62">
        <f>'[1]Приход газа'!Z31</f>
        <v>0</v>
      </c>
      <c r="U32" s="63">
        <f t="shared" si="13"/>
        <v>0</v>
      </c>
      <c r="V32" s="64">
        <f t="shared" si="30"/>
        <v>0</v>
      </c>
      <c r="W32" s="65">
        <f t="shared" si="0"/>
        <v>0</v>
      </c>
      <c r="X32" s="66">
        <f t="shared" si="31"/>
        <v>0</v>
      </c>
      <c r="Y32" s="65">
        <f t="shared" si="14"/>
        <v>0</v>
      </c>
      <c r="Z32" s="60">
        <f>'28'!$F$14</f>
        <v>76</v>
      </c>
      <c r="AA32" s="67">
        <f>'28'!$G$14</f>
        <v>0</v>
      </c>
      <c r="AB32" s="68">
        <f t="shared" si="1"/>
        <v>0</v>
      </c>
      <c r="AC32" s="62">
        <f t="shared" si="15"/>
        <v>0</v>
      </c>
      <c r="AD32" s="62">
        <f t="shared" si="16"/>
        <v>76</v>
      </c>
      <c r="AE32" s="67">
        <f>'28'!$G$15</f>
        <v>0</v>
      </c>
      <c r="AF32" s="68">
        <f t="shared" si="34"/>
        <v>0</v>
      </c>
      <c r="AG32" s="87"/>
      <c r="AH32" s="87"/>
      <c r="AI32" s="10">
        <v>0</v>
      </c>
      <c r="AJ32" s="141">
        <f t="shared" si="17"/>
        <v>0</v>
      </c>
      <c r="AK32" s="10">
        <f>'28'!$F$24</f>
        <v>0</v>
      </c>
      <c r="AL32" s="10">
        <f>'28'!$F$25</f>
        <v>0</v>
      </c>
      <c r="AM32" s="10">
        <f>'28'!$F$26</f>
        <v>0</v>
      </c>
      <c r="AN32" s="10">
        <f>'28'!$F$27</f>
        <v>0</v>
      </c>
      <c r="AO32" s="10">
        <f>'28'!$F$28</f>
        <v>0</v>
      </c>
      <c r="AP32" s="10">
        <f>'28'!$F$29</f>
        <v>0</v>
      </c>
      <c r="AQ32" s="10">
        <f>'28'!$F$30</f>
        <v>0</v>
      </c>
      <c r="AR32" s="10">
        <f>'28'!$F$31</f>
        <v>0</v>
      </c>
      <c r="AS32" s="10">
        <f>'28'!$F$32</f>
        <v>0</v>
      </c>
      <c r="AT32" s="10">
        <f>'28'!$F$33</f>
        <v>0</v>
      </c>
      <c r="AU32" s="70">
        <f t="shared" si="3"/>
        <v>0</v>
      </c>
      <c r="AV32" s="6">
        <f>'28'!$F$21</f>
        <v>0</v>
      </c>
      <c r="AW32" s="71">
        <f t="shared" si="4"/>
        <v>0</v>
      </c>
      <c r="AX32" s="6">
        <f t="shared" si="18"/>
        <v>0</v>
      </c>
      <c r="AY32" s="9">
        <f>'28'!$E$21</f>
        <v>0</v>
      </c>
      <c r="AZ32" s="6">
        <f>'28'!$I$24</f>
        <v>0</v>
      </c>
      <c r="BA32" s="6">
        <f>'28'!$H$24</f>
        <v>0</v>
      </c>
      <c r="BB32" s="73">
        <f t="shared" si="32"/>
        <v>0</v>
      </c>
      <c r="BC32" s="6">
        <f>'28'!$D$48</f>
        <v>0</v>
      </c>
      <c r="BF32" s="6">
        <f t="shared" si="19"/>
        <v>1500</v>
      </c>
      <c r="BG32" s="6">
        <f t="shared" si="5"/>
        <v>0</v>
      </c>
      <c r="BH32" s="6">
        <f t="shared" si="20"/>
        <v>0</v>
      </c>
      <c r="BI32" s="6">
        <f t="shared" si="21"/>
        <v>0</v>
      </c>
      <c r="BK32" s="74">
        <f t="shared" si="6"/>
        <v>45319</v>
      </c>
      <c r="BL32" s="86">
        <f t="shared" si="22"/>
        <v>0</v>
      </c>
      <c r="BM32" s="6">
        <f t="shared" si="7"/>
        <v>126.66666666666667</v>
      </c>
      <c r="BN32" s="76">
        <f t="shared" si="23"/>
        <v>0</v>
      </c>
      <c r="BO32" s="90">
        <f t="shared" si="8"/>
        <v>0</v>
      </c>
      <c r="BP32" s="6">
        <f t="shared" si="24"/>
        <v>126.66666666666667</v>
      </c>
      <c r="BQ32" s="76">
        <f t="shared" si="25"/>
        <v>0</v>
      </c>
      <c r="BR32">
        <v>1200</v>
      </c>
    </row>
    <row r="33" spans="1:71" x14ac:dyDescent="0.25">
      <c r="A33" s="54">
        <f>Дата!A29</f>
        <v>45320</v>
      </c>
      <c r="B33" s="55">
        <v>0.6</v>
      </c>
      <c r="C33" s="78">
        <f>'29'!$A$11</f>
        <v>0</v>
      </c>
      <c r="D33" s="78">
        <f>'29'!$D$11</f>
        <v>0</v>
      </c>
      <c r="E33" s="57">
        <f t="shared" si="33"/>
        <v>0</v>
      </c>
      <c r="F33" s="67">
        <f>'29'!$A$8</f>
        <v>0</v>
      </c>
      <c r="G33" s="67">
        <f>'29'!$B$8</f>
        <v>0</v>
      </c>
      <c r="H33" s="57">
        <f t="shared" si="26"/>
        <v>0</v>
      </c>
      <c r="I33" s="57">
        <f t="shared" si="27"/>
        <v>50</v>
      </c>
      <c r="J33" s="57">
        <f t="shared" si="28"/>
        <v>0</v>
      </c>
      <c r="K33" s="59">
        <f t="shared" si="9"/>
        <v>0</v>
      </c>
      <c r="L33" s="127">
        <f>'29'!$H$5</f>
        <v>0</v>
      </c>
      <c r="M33" s="60">
        <v>0</v>
      </c>
      <c r="N33" s="60">
        <v>0</v>
      </c>
      <c r="O33" s="130" t="str">
        <f t="shared" si="10"/>
        <v/>
      </c>
      <c r="P33" s="138">
        <f t="shared" si="29"/>
        <v>0</v>
      </c>
      <c r="Q33" s="138">
        <f t="shared" si="11"/>
        <v>0</v>
      </c>
      <c r="R33" s="138">
        <f t="shared" si="12"/>
        <v>0</v>
      </c>
      <c r="S33" s="62">
        <f>'[1]Приход газа'!Y32</f>
        <v>0</v>
      </c>
      <c r="T33" s="62">
        <f>'[1]Приход газа'!Z32</f>
        <v>0</v>
      </c>
      <c r="U33" s="63">
        <f t="shared" si="13"/>
        <v>0</v>
      </c>
      <c r="V33" s="64">
        <f t="shared" si="30"/>
        <v>0</v>
      </c>
      <c r="W33" s="65">
        <f t="shared" si="0"/>
        <v>0</v>
      </c>
      <c r="X33" s="66">
        <f t="shared" si="31"/>
        <v>0</v>
      </c>
      <c r="Y33" s="65">
        <f t="shared" si="14"/>
        <v>0</v>
      </c>
      <c r="Z33" s="60">
        <f>'29'!$F$14</f>
        <v>76</v>
      </c>
      <c r="AA33" s="67">
        <f>'29'!$G$14</f>
        <v>0</v>
      </c>
      <c r="AB33" s="68">
        <f t="shared" si="1"/>
        <v>0</v>
      </c>
      <c r="AC33" s="62">
        <f t="shared" si="15"/>
        <v>0</v>
      </c>
      <c r="AD33" s="62">
        <f t="shared" si="16"/>
        <v>76</v>
      </c>
      <c r="AE33" s="67">
        <f>'29'!$G$15</f>
        <v>0</v>
      </c>
      <c r="AF33" s="68">
        <f t="shared" si="34"/>
        <v>0</v>
      </c>
      <c r="AG33" s="87"/>
      <c r="AH33" s="87"/>
      <c r="AI33" s="10">
        <v>0</v>
      </c>
      <c r="AJ33" s="141">
        <f t="shared" si="17"/>
        <v>0</v>
      </c>
      <c r="AK33" s="10">
        <f>'29'!$F$24</f>
        <v>0</v>
      </c>
      <c r="AL33" s="10">
        <f>'29'!$F$25</f>
        <v>0</v>
      </c>
      <c r="AM33" s="10">
        <f>'29'!$F$26</f>
        <v>0</v>
      </c>
      <c r="AN33" s="10">
        <f>'29'!$F$27</f>
        <v>0</v>
      </c>
      <c r="AO33" s="10">
        <f>'29'!$F$28</f>
        <v>0</v>
      </c>
      <c r="AP33" s="10">
        <f>'29'!$F$29</f>
        <v>0</v>
      </c>
      <c r="AQ33" s="10">
        <f>'29'!$F$30</f>
        <v>0</v>
      </c>
      <c r="AR33" s="10">
        <f>'29'!$F$31</f>
        <v>0</v>
      </c>
      <c r="AS33" s="10">
        <f>'29'!$F$32</f>
        <v>0</v>
      </c>
      <c r="AT33" s="10">
        <f>'29'!$F$33</f>
        <v>0</v>
      </c>
      <c r="AU33" s="70">
        <f t="shared" si="3"/>
        <v>0</v>
      </c>
      <c r="AV33" s="6">
        <f>'29'!$F$21</f>
        <v>0</v>
      </c>
      <c r="AW33" s="71">
        <f t="shared" si="4"/>
        <v>0</v>
      </c>
      <c r="AX33" s="6">
        <f t="shared" si="18"/>
        <v>0</v>
      </c>
      <c r="AY33" s="9">
        <f>'29'!$E$21</f>
        <v>0</v>
      </c>
      <c r="AZ33" s="6">
        <f>'29'!$I$24</f>
        <v>0</v>
      </c>
      <c r="BA33" s="6">
        <f>'29'!$H$24</f>
        <v>0</v>
      </c>
      <c r="BB33" s="73">
        <f t="shared" si="32"/>
        <v>0</v>
      </c>
      <c r="BC33" s="6">
        <f>'29'!$D$48</f>
        <v>0</v>
      </c>
      <c r="BD33" s="97"/>
      <c r="BF33" s="6">
        <f t="shared" si="19"/>
        <v>1500</v>
      </c>
      <c r="BG33" s="6">
        <f t="shared" si="5"/>
        <v>0</v>
      </c>
      <c r="BH33" s="6">
        <f t="shared" si="20"/>
        <v>0</v>
      </c>
      <c r="BI33" s="6">
        <f t="shared" si="21"/>
        <v>0</v>
      </c>
      <c r="BK33" s="74">
        <f t="shared" si="6"/>
        <v>45320</v>
      </c>
      <c r="BL33" s="86">
        <f t="shared" si="22"/>
        <v>0</v>
      </c>
      <c r="BM33" s="6">
        <f t="shared" si="7"/>
        <v>126.66666666666667</v>
      </c>
      <c r="BN33" s="76">
        <f t="shared" si="23"/>
        <v>0</v>
      </c>
      <c r="BO33" s="90">
        <f t="shared" si="8"/>
        <v>0</v>
      </c>
      <c r="BP33" s="6">
        <f t="shared" si="24"/>
        <v>126.66666666666667</v>
      </c>
      <c r="BQ33" s="76">
        <f t="shared" si="25"/>
        <v>0</v>
      </c>
      <c r="BR33">
        <v>1200</v>
      </c>
    </row>
    <row r="34" spans="1:71" x14ac:dyDescent="0.25">
      <c r="A34" s="54">
        <f>Дата!A30</f>
        <v>45321</v>
      </c>
      <c r="B34" s="55">
        <v>0.6</v>
      </c>
      <c r="C34" s="78">
        <f>'30'!$A$11</f>
        <v>0</v>
      </c>
      <c r="D34" s="78">
        <f>'30'!$D$11</f>
        <v>0</v>
      </c>
      <c r="E34" s="57">
        <f t="shared" si="33"/>
        <v>0</v>
      </c>
      <c r="F34" s="67">
        <f>'30'!$A$8</f>
        <v>0</v>
      </c>
      <c r="G34" s="67">
        <f>'30'!$B$8</f>
        <v>0</v>
      </c>
      <c r="H34" s="57">
        <f t="shared" si="26"/>
        <v>0</v>
      </c>
      <c r="I34" s="57">
        <f t="shared" si="27"/>
        <v>50</v>
      </c>
      <c r="J34" s="57">
        <f t="shared" si="28"/>
        <v>0</v>
      </c>
      <c r="K34" s="59">
        <f t="shared" si="9"/>
        <v>0</v>
      </c>
      <c r="L34" s="127">
        <f>'30'!$H$5</f>
        <v>0</v>
      </c>
      <c r="M34" s="60"/>
      <c r="N34" s="60"/>
      <c r="O34" s="130" t="str">
        <f t="shared" si="10"/>
        <v/>
      </c>
      <c r="P34" s="138">
        <f t="shared" si="29"/>
        <v>0</v>
      </c>
      <c r="Q34" s="138">
        <f t="shared" si="11"/>
        <v>0</v>
      </c>
      <c r="R34" s="138">
        <f t="shared" si="12"/>
        <v>0</v>
      </c>
      <c r="S34" s="62">
        <f>'[1]Приход газа'!Y33</f>
        <v>0</v>
      </c>
      <c r="T34" s="62">
        <f>'[1]Приход газа'!Z33</f>
        <v>0</v>
      </c>
      <c r="U34" s="63">
        <f>V34*B34</f>
        <v>0</v>
      </c>
      <c r="V34" s="64">
        <f t="shared" si="30"/>
        <v>0</v>
      </c>
      <c r="W34" s="65">
        <f t="shared" si="0"/>
        <v>0</v>
      </c>
      <c r="X34" s="66">
        <f t="shared" si="31"/>
        <v>0</v>
      </c>
      <c r="Y34" s="65">
        <f t="shared" si="14"/>
        <v>0</v>
      </c>
      <c r="Z34" s="60">
        <f>'30'!$F$14</f>
        <v>76</v>
      </c>
      <c r="AA34" s="67">
        <f>'30'!$G$14</f>
        <v>0</v>
      </c>
      <c r="AB34" s="68">
        <f>AC34*B34</f>
        <v>0</v>
      </c>
      <c r="AC34" s="62">
        <f>AE34/AD34</f>
        <v>0</v>
      </c>
      <c r="AD34" s="62">
        <f t="shared" si="16"/>
        <v>76</v>
      </c>
      <c r="AE34" s="67">
        <f>'30'!$G$15</f>
        <v>0</v>
      </c>
      <c r="AF34" s="68"/>
      <c r="AG34" s="87"/>
      <c r="AH34" s="87"/>
      <c r="AI34" s="10"/>
      <c r="AJ34" s="141">
        <f t="shared" si="17"/>
        <v>0</v>
      </c>
      <c r="AK34" s="10">
        <f>'30'!$F$24</f>
        <v>0</v>
      </c>
      <c r="AL34" s="10">
        <f>'30'!$F$25</f>
        <v>0</v>
      </c>
      <c r="AM34" s="10">
        <f>'30'!$F$26</f>
        <v>0</v>
      </c>
      <c r="AN34" s="10">
        <f>'30'!$F$27</f>
        <v>0</v>
      </c>
      <c r="AO34" s="10">
        <f>'30'!$F$28</f>
        <v>0</v>
      </c>
      <c r="AP34" s="10">
        <f>'30'!$F$29</f>
        <v>0</v>
      </c>
      <c r="AQ34" s="10">
        <f>'30'!$F$30</f>
        <v>0</v>
      </c>
      <c r="AR34" s="10">
        <f>'30'!$F$31</f>
        <v>0</v>
      </c>
      <c r="AS34" s="10">
        <f>'30'!$F$32</f>
        <v>0</v>
      </c>
      <c r="AT34" s="10">
        <f>'30'!$F$33</f>
        <v>0</v>
      </c>
      <c r="AU34" s="70">
        <f t="shared" si="3"/>
        <v>0</v>
      </c>
      <c r="AV34" s="6">
        <f>'30'!$F$21</f>
        <v>0</v>
      </c>
      <c r="AW34" s="71">
        <f t="shared" si="4"/>
        <v>0</v>
      </c>
      <c r="AX34" s="6">
        <f t="shared" si="18"/>
        <v>0</v>
      </c>
      <c r="AY34" s="9">
        <f>'30'!$E$21</f>
        <v>0</v>
      </c>
      <c r="AZ34" s="6">
        <f>'30'!$I$24</f>
        <v>0</v>
      </c>
      <c r="BA34" s="6">
        <f>'30'!$H$24</f>
        <v>0</v>
      </c>
      <c r="BB34" s="73">
        <f t="shared" si="32"/>
        <v>0</v>
      </c>
      <c r="BC34" s="98">
        <f>'30'!$D$48</f>
        <v>0</v>
      </c>
      <c r="BF34" s="6">
        <f t="shared" si="19"/>
        <v>1500</v>
      </c>
      <c r="BG34" s="6">
        <f t="shared" si="5"/>
        <v>0</v>
      </c>
      <c r="BH34" s="6">
        <f t="shared" si="20"/>
        <v>0</v>
      </c>
      <c r="BI34" s="6">
        <f t="shared" si="21"/>
        <v>0</v>
      </c>
      <c r="BK34" s="74">
        <f t="shared" si="6"/>
        <v>45321</v>
      </c>
      <c r="BL34" s="86">
        <f t="shared" si="22"/>
        <v>0</v>
      </c>
      <c r="BM34" s="6">
        <f t="shared" si="7"/>
        <v>126.66666666666667</v>
      </c>
      <c r="BN34" s="76">
        <f>BL34/BM34</f>
        <v>0</v>
      </c>
      <c r="BO34" s="90">
        <f t="shared" si="8"/>
        <v>0</v>
      </c>
      <c r="BP34" s="6">
        <f t="shared" si="24"/>
        <v>126.66666666666667</v>
      </c>
      <c r="BQ34" s="76">
        <f>BO34/BP34</f>
        <v>0</v>
      </c>
    </row>
    <row r="35" spans="1:71" x14ac:dyDescent="0.25">
      <c r="A35" s="54">
        <f>Дата!A31</f>
        <v>45322</v>
      </c>
      <c r="B35" s="55">
        <v>0.6</v>
      </c>
      <c r="C35" s="78">
        <f>'31'!$A$11</f>
        <v>0</v>
      </c>
      <c r="D35" s="78">
        <f>'31'!$D$11</f>
        <v>0</v>
      </c>
      <c r="E35" s="57">
        <f t="shared" si="33"/>
        <v>0</v>
      </c>
      <c r="F35" s="67">
        <f>'31'!$A$8</f>
        <v>0</v>
      </c>
      <c r="G35" s="67">
        <f>'31'!$B$8</f>
        <v>0</v>
      </c>
      <c r="H35" s="57">
        <f t="shared" si="26"/>
        <v>0</v>
      </c>
      <c r="I35" s="57">
        <f t="shared" si="27"/>
        <v>50</v>
      </c>
      <c r="J35" s="57">
        <f t="shared" si="28"/>
        <v>0</v>
      </c>
      <c r="K35" s="59">
        <f t="shared" si="9"/>
        <v>0</v>
      </c>
      <c r="L35" s="127">
        <f>'31'!$H$5</f>
        <v>0</v>
      </c>
      <c r="M35" s="60"/>
      <c r="N35" s="60"/>
      <c r="O35" s="130" t="str">
        <f t="shared" si="10"/>
        <v/>
      </c>
      <c r="P35" s="138">
        <f t="shared" si="29"/>
        <v>0</v>
      </c>
      <c r="Q35" s="138">
        <f t="shared" si="11"/>
        <v>0</v>
      </c>
      <c r="R35" s="138">
        <f t="shared" si="12"/>
        <v>0</v>
      </c>
      <c r="S35" s="62">
        <f>'[1]Приход газа'!Y34</f>
        <v>0</v>
      </c>
      <c r="T35" s="62">
        <f>'[1]Приход газа'!Z34</f>
        <v>0</v>
      </c>
      <c r="U35" s="63">
        <f>V35*B35</f>
        <v>0</v>
      </c>
      <c r="V35" s="64">
        <f t="shared" si="30"/>
        <v>0</v>
      </c>
      <c r="W35" s="65">
        <f t="shared" si="0"/>
        <v>0</v>
      </c>
      <c r="X35" s="66">
        <f t="shared" si="31"/>
        <v>0</v>
      </c>
      <c r="Y35" s="65">
        <f t="shared" si="14"/>
        <v>0</v>
      </c>
      <c r="Z35" s="60">
        <f>'31'!$F$14</f>
        <v>76</v>
      </c>
      <c r="AA35" s="67">
        <f>'31'!$G$14</f>
        <v>0</v>
      </c>
      <c r="AB35" s="68">
        <f>AC35*B35</f>
        <v>0</v>
      </c>
      <c r="AC35" s="62">
        <f>AE35/AD35</f>
        <v>0</v>
      </c>
      <c r="AD35" s="62">
        <f t="shared" si="16"/>
        <v>76</v>
      </c>
      <c r="AE35" s="67">
        <f>'31'!$G$15</f>
        <v>0</v>
      </c>
      <c r="AF35" s="68"/>
      <c r="AG35" s="87"/>
      <c r="AH35" s="87"/>
      <c r="AI35" s="10"/>
      <c r="AJ35" s="141">
        <f t="shared" si="17"/>
        <v>0</v>
      </c>
      <c r="AK35" s="10">
        <f>'31'!$F$24</f>
        <v>0</v>
      </c>
      <c r="AL35" s="10">
        <f>'31'!$F$25</f>
        <v>0</v>
      </c>
      <c r="AM35" s="10">
        <f>'31'!$F$26</f>
        <v>0</v>
      </c>
      <c r="AN35" s="10">
        <f>'31'!$F$27</f>
        <v>0</v>
      </c>
      <c r="AO35" s="10">
        <f>'31'!$F$28</f>
        <v>0</v>
      </c>
      <c r="AP35" s="10">
        <f>'31'!$F$29</f>
        <v>0</v>
      </c>
      <c r="AQ35" s="10">
        <f>'31'!$F$30</f>
        <v>0</v>
      </c>
      <c r="AR35" s="10">
        <f>'31'!$F$31</f>
        <v>0</v>
      </c>
      <c r="AS35" s="10">
        <f>'31'!$F$32</f>
        <v>0</v>
      </c>
      <c r="AT35" s="10">
        <f>'31'!$F$33</f>
        <v>0</v>
      </c>
      <c r="AU35" s="70">
        <f t="shared" si="3"/>
        <v>0</v>
      </c>
      <c r="AV35" s="6">
        <f>'31'!$F$21</f>
        <v>0</v>
      </c>
      <c r="AW35" s="71">
        <f t="shared" si="4"/>
        <v>0</v>
      </c>
      <c r="AX35" s="6">
        <f t="shared" si="18"/>
        <v>0</v>
      </c>
      <c r="AY35" s="9">
        <f>'31'!$E$21</f>
        <v>0</v>
      </c>
      <c r="AZ35" s="6">
        <f>'31'!$I$24</f>
        <v>0</v>
      </c>
      <c r="BA35" s="6">
        <f>'31'!$H$24</f>
        <v>0</v>
      </c>
      <c r="BB35" s="73">
        <f t="shared" si="32"/>
        <v>0</v>
      </c>
      <c r="BC35" s="98">
        <f>'31'!$D$48</f>
        <v>0</v>
      </c>
      <c r="BF35" s="6">
        <f t="shared" si="19"/>
        <v>1500</v>
      </c>
      <c r="BG35" s="6">
        <f t="shared" si="5"/>
        <v>0</v>
      </c>
      <c r="BH35" s="6">
        <f t="shared" si="20"/>
        <v>0</v>
      </c>
      <c r="BI35" s="6">
        <f t="shared" si="21"/>
        <v>0</v>
      </c>
      <c r="BK35" s="74">
        <f t="shared" si="6"/>
        <v>45322</v>
      </c>
      <c r="BL35" s="86">
        <f t="shared" si="22"/>
        <v>0</v>
      </c>
      <c r="BM35" s="6">
        <f t="shared" si="7"/>
        <v>126.66666666666667</v>
      </c>
      <c r="BN35" s="76">
        <f>BL35/BM35</f>
        <v>0</v>
      </c>
      <c r="BO35" s="90">
        <f t="shared" si="8"/>
        <v>0</v>
      </c>
      <c r="BP35" s="6">
        <f t="shared" si="24"/>
        <v>126.66666666666667</v>
      </c>
      <c r="BQ35" s="76">
        <f>BO35/BP35</f>
        <v>0</v>
      </c>
    </row>
    <row r="36" spans="1:71" x14ac:dyDescent="0.25">
      <c r="A36" s="54"/>
      <c r="B36" s="55"/>
      <c r="C36" s="78"/>
      <c r="D36" s="56"/>
      <c r="E36" s="57">
        <f t="shared" si="33"/>
        <v>0</v>
      </c>
      <c r="F36" s="58"/>
      <c r="G36" s="58"/>
      <c r="H36" s="57">
        <f t="shared" si="26"/>
        <v>0</v>
      </c>
      <c r="I36" s="57">
        <f t="shared" si="27"/>
        <v>50</v>
      </c>
      <c r="J36" s="57">
        <f t="shared" si="28"/>
        <v>0</v>
      </c>
      <c r="K36" s="59">
        <f t="shared" si="9"/>
        <v>0</v>
      </c>
      <c r="L36" s="59"/>
      <c r="M36" s="60"/>
      <c r="N36" s="60"/>
      <c r="O36" s="130" t="str">
        <f t="shared" si="10"/>
        <v/>
      </c>
      <c r="P36" s="138">
        <f t="shared" si="29"/>
        <v>0</v>
      </c>
      <c r="Q36" s="138">
        <f t="shared" si="11"/>
        <v>0</v>
      </c>
      <c r="R36" s="138">
        <f t="shared" si="12"/>
        <v>0</v>
      </c>
      <c r="S36" s="62">
        <f>'[1]Приход газа'!Y35</f>
        <v>0</v>
      </c>
      <c r="T36" s="62">
        <f>'[1]Приход газа'!Z35</f>
        <v>0</v>
      </c>
      <c r="U36" s="63">
        <f>V36*B36</f>
        <v>0</v>
      </c>
      <c r="V36" s="64">
        <f t="shared" si="30"/>
        <v>0</v>
      </c>
      <c r="W36" s="65">
        <f>V36*Z36</f>
        <v>0</v>
      </c>
      <c r="X36" s="66">
        <f>Y36*B36</f>
        <v>0</v>
      </c>
      <c r="Y36" s="65">
        <f>AA36/Z36</f>
        <v>0</v>
      </c>
      <c r="Z36" s="60">
        <v>76</v>
      </c>
      <c r="AA36" s="67"/>
      <c r="AB36" s="68">
        <f>AC36*B36</f>
        <v>0</v>
      </c>
      <c r="AC36" s="62">
        <f>AE36/AD36</f>
        <v>0</v>
      </c>
      <c r="AD36" s="62">
        <f t="shared" si="16"/>
        <v>76</v>
      </c>
      <c r="AE36" s="67"/>
      <c r="AF36" s="68"/>
      <c r="AG36" s="87"/>
      <c r="AH36" s="87"/>
      <c r="AI36" s="10"/>
      <c r="AJ36" s="141">
        <f t="shared" si="17"/>
        <v>0</v>
      </c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70">
        <f t="shared" si="3"/>
        <v>0</v>
      </c>
      <c r="AV36" s="114"/>
      <c r="AW36" s="71">
        <f t="shared" si="4"/>
        <v>0</v>
      </c>
      <c r="AX36" s="6">
        <f t="shared" si="18"/>
        <v>0</v>
      </c>
      <c r="AY36" s="9"/>
      <c r="AZ36" s="72"/>
      <c r="BA36" s="49"/>
      <c r="BB36" s="73">
        <f t="shared" si="32"/>
        <v>0</v>
      </c>
      <c r="BC36" s="6"/>
      <c r="BF36" s="6">
        <f t="shared" si="19"/>
        <v>1500</v>
      </c>
      <c r="BG36" s="6">
        <f t="shared" si="5"/>
        <v>0</v>
      </c>
      <c r="BH36" s="6">
        <f t="shared" si="20"/>
        <v>0</v>
      </c>
      <c r="BI36" s="6">
        <f t="shared" si="21"/>
        <v>0</v>
      </c>
      <c r="BK36" s="74"/>
      <c r="BL36" s="86">
        <f>AZ36</f>
        <v>0</v>
      </c>
      <c r="BM36" s="6">
        <f t="shared" si="7"/>
        <v>126.66666666666667</v>
      </c>
      <c r="BN36" s="76">
        <f>BL36/BM36</f>
        <v>0</v>
      </c>
      <c r="BO36" s="6">
        <f t="shared" si="8"/>
        <v>0</v>
      </c>
      <c r="BP36" s="6">
        <f>BM36</f>
        <v>126.66666666666667</v>
      </c>
      <c r="BQ36" s="76">
        <f>BO36/BP36</f>
        <v>0</v>
      </c>
    </row>
    <row r="37" spans="1:71" x14ac:dyDescent="0.25">
      <c r="A37" s="99"/>
      <c r="B37" s="100">
        <v>0</v>
      </c>
      <c r="C37" s="8">
        <v>0</v>
      </c>
      <c r="D37" s="8"/>
      <c r="E37" s="101">
        <f>SUM(E5:E35)</f>
        <v>0</v>
      </c>
      <c r="F37" s="101"/>
      <c r="G37" s="101"/>
      <c r="H37" s="101"/>
      <c r="I37" s="101"/>
      <c r="J37" s="101">
        <f>SUM(J5:J36)</f>
        <v>0</v>
      </c>
      <c r="K37" s="101">
        <f>SUM(K5:K36)</f>
        <v>0</v>
      </c>
      <c r="L37" s="101">
        <f t="shared" ref="L37:BB37" si="35">SUM(L5:L36)</f>
        <v>0</v>
      </c>
      <c r="M37" s="101">
        <f t="shared" si="35"/>
        <v>0</v>
      </c>
      <c r="N37" s="101">
        <f t="shared" si="35"/>
        <v>0</v>
      </c>
      <c r="O37" s="101"/>
      <c r="P37" s="101"/>
      <c r="Q37" s="101"/>
      <c r="R37" s="101"/>
      <c r="S37" s="101">
        <f t="shared" si="35"/>
        <v>0</v>
      </c>
      <c r="T37" s="101">
        <f t="shared" si="35"/>
        <v>0</v>
      </c>
      <c r="U37" s="101">
        <f t="shared" si="35"/>
        <v>0</v>
      </c>
      <c r="V37" s="102">
        <f>SUM(V5:V36)</f>
        <v>0</v>
      </c>
      <c r="W37" s="101">
        <f t="shared" si="35"/>
        <v>0</v>
      </c>
      <c r="X37" s="101">
        <f t="shared" si="35"/>
        <v>0</v>
      </c>
      <c r="Y37" s="101">
        <f t="shared" si="35"/>
        <v>0</v>
      </c>
      <c r="Z37" s="101"/>
      <c r="AA37" s="101">
        <f t="shared" si="35"/>
        <v>0</v>
      </c>
      <c r="AB37" s="101">
        <f t="shared" si="35"/>
        <v>0</v>
      </c>
      <c r="AC37" s="101">
        <f t="shared" si="35"/>
        <v>0</v>
      </c>
      <c r="AD37" s="101">
        <f t="shared" si="35"/>
        <v>2432</v>
      </c>
      <c r="AE37" s="103">
        <f t="shared" si="35"/>
        <v>0</v>
      </c>
      <c r="AF37" s="101">
        <f t="shared" si="35"/>
        <v>0</v>
      </c>
      <c r="AG37" s="101">
        <f t="shared" si="35"/>
        <v>0</v>
      </c>
      <c r="AH37" s="101">
        <f t="shared" si="35"/>
        <v>0</v>
      </c>
      <c r="AI37" s="101">
        <f t="shared" si="35"/>
        <v>0</v>
      </c>
      <c r="AJ37" s="101">
        <f>SUM(AJ5:AJ36)</f>
        <v>0</v>
      </c>
      <c r="AK37" s="101">
        <f>SUM(AK5:AK36)</f>
        <v>0</v>
      </c>
      <c r="AL37" s="101">
        <f t="shared" ref="AL37:AR37" si="36">SUM(AL5:AL36)</f>
        <v>0</v>
      </c>
      <c r="AM37" s="101">
        <f t="shared" si="36"/>
        <v>0</v>
      </c>
      <c r="AN37" s="101">
        <f t="shared" si="36"/>
        <v>0</v>
      </c>
      <c r="AO37" s="101">
        <f t="shared" si="36"/>
        <v>0</v>
      </c>
      <c r="AP37" s="101">
        <f t="shared" si="36"/>
        <v>0</v>
      </c>
      <c r="AQ37" s="101">
        <f t="shared" si="36"/>
        <v>0</v>
      </c>
      <c r="AR37" s="101">
        <f t="shared" si="36"/>
        <v>0</v>
      </c>
      <c r="AS37" s="101">
        <f t="shared" ref="AS37" si="37">SUM(AS5:AS36)</f>
        <v>0</v>
      </c>
      <c r="AT37" s="101">
        <f t="shared" ref="AT37" si="38">SUM(AT5:AT36)</f>
        <v>0</v>
      </c>
      <c r="AU37" s="101">
        <f t="shared" si="35"/>
        <v>0</v>
      </c>
      <c r="AV37" s="101">
        <f t="shared" si="35"/>
        <v>0</v>
      </c>
      <c r="AW37" s="101">
        <f t="shared" si="35"/>
        <v>0</v>
      </c>
      <c r="AX37" s="101">
        <f t="shared" si="35"/>
        <v>0</v>
      </c>
      <c r="AY37" s="101">
        <f t="shared" si="35"/>
        <v>0</v>
      </c>
      <c r="AZ37" s="101">
        <f t="shared" si="35"/>
        <v>0</v>
      </c>
      <c r="BA37" s="101">
        <f t="shared" si="35"/>
        <v>0</v>
      </c>
      <c r="BB37" s="101">
        <f t="shared" si="35"/>
        <v>0</v>
      </c>
      <c r="BC37" s="101">
        <f>SUM(BC5:BC36)</f>
        <v>0</v>
      </c>
      <c r="BF37" s="6"/>
      <c r="BG37" s="6"/>
      <c r="BH37" s="6">
        <f>SUM(BH5:BH36)</f>
        <v>0</v>
      </c>
      <c r="BI37" s="6">
        <f>SUM(BI5:BI36)</f>
        <v>0</v>
      </c>
      <c r="BK37" s="6"/>
      <c r="BL37" s="98"/>
      <c r="BM37" s="6"/>
      <c r="BN37" s="6"/>
      <c r="BO37" s="6"/>
      <c r="BP37" s="6"/>
      <c r="BQ37" s="6"/>
    </row>
    <row r="38" spans="1:71" x14ac:dyDescent="0.25">
      <c r="Z38" s="6"/>
      <c r="AJ38" s="135" t="str">
        <f t="shared" ref="AJ38:AK38" si="39">AJ37*0.6&amp;" кг"</f>
        <v>0 кг</v>
      </c>
      <c r="AK38" s="135" t="str">
        <f t="shared" si="39"/>
        <v>0 кг</v>
      </c>
      <c r="AL38" s="135" t="str">
        <f>AL37*0.6&amp;" кг"</f>
        <v>0 кг</v>
      </c>
      <c r="AM38" s="135" t="str">
        <f t="shared" ref="AM38:AT38" si="40">AM37*0.6&amp;" кг"</f>
        <v>0 кг</v>
      </c>
      <c r="AN38" s="135" t="str">
        <f t="shared" si="40"/>
        <v>0 кг</v>
      </c>
      <c r="AO38" s="135" t="str">
        <f t="shared" si="40"/>
        <v>0 кг</v>
      </c>
      <c r="AP38" s="135" t="str">
        <f t="shared" si="40"/>
        <v>0 кг</v>
      </c>
      <c r="AQ38" s="135" t="str">
        <f t="shared" si="40"/>
        <v>0 кг</v>
      </c>
      <c r="AR38" s="135" t="str">
        <f t="shared" si="40"/>
        <v>0 кг</v>
      </c>
      <c r="AS38" s="135" t="str">
        <f t="shared" si="40"/>
        <v>0 кг</v>
      </c>
      <c r="AT38" s="135" t="str">
        <f t="shared" si="40"/>
        <v>0 кг</v>
      </c>
      <c r="AU38" s="1"/>
      <c r="AV38" s="30">
        <f>SUM(AV6:AV37)</f>
        <v>0</v>
      </c>
      <c r="AZ38">
        <v>1753258</v>
      </c>
      <c r="BL38" s="104">
        <f>SUM(BL5:BL37)</f>
        <v>0</v>
      </c>
      <c r="BM38" s="104"/>
      <c r="BN38" s="104">
        <f>SUM(BN5:BN37)</f>
        <v>0</v>
      </c>
      <c r="BO38" s="104">
        <f>SUM(BO5:BO37)</f>
        <v>0</v>
      </c>
      <c r="BP38" s="104"/>
      <c r="BQ38" s="104">
        <f>SUM(BQ5:BQ37)</f>
        <v>0</v>
      </c>
      <c r="BR38" s="94">
        <f>SUM(BR22:BR37)</f>
        <v>9600</v>
      </c>
    </row>
    <row r="39" spans="1:71" x14ac:dyDescent="0.25">
      <c r="V39" s="105"/>
      <c r="AZ39" s="94">
        <f>AZ38-AZ37</f>
        <v>1753258</v>
      </c>
      <c r="BR39" s="106" t="s">
        <v>76</v>
      </c>
    </row>
    <row r="40" spans="1:71" x14ac:dyDescent="0.25">
      <c r="G40" t="s">
        <v>77</v>
      </c>
      <c r="J40">
        <f>K5*I5</f>
        <v>0</v>
      </c>
      <c r="BC40" s="107" t="str">
        <f>BH4</f>
        <v>Сулейменов</v>
      </c>
      <c r="BD40" s="107" t="s">
        <v>78</v>
      </c>
      <c r="BE40" s="107" t="s">
        <v>79</v>
      </c>
      <c r="BF40" s="107" t="s">
        <v>21</v>
      </c>
      <c r="BO40" t="s">
        <v>31</v>
      </c>
      <c r="BQ40" s="108">
        <f>BQ38+BN38</f>
        <v>0</v>
      </c>
      <c r="BR40" s="109">
        <f>BR38+BQ38+BN38</f>
        <v>9600</v>
      </c>
      <c r="BS40" s="108"/>
    </row>
    <row r="41" spans="1:71" x14ac:dyDescent="0.25">
      <c r="G41" t="s">
        <v>80</v>
      </c>
      <c r="J41">
        <f>J37</f>
        <v>0</v>
      </c>
      <c r="T41" s="15"/>
      <c r="BC41" s="7">
        <f>COUNTIF(BC5:BC36,BH4)</f>
        <v>0</v>
      </c>
      <c r="BD41" s="7">
        <f>BC41*BH3</f>
        <v>0</v>
      </c>
      <c r="BE41" s="110">
        <f>BH37</f>
        <v>0</v>
      </c>
      <c r="BF41" s="111">
        <f>BD41+BE41</f>
        <v>0</v>
      </c>
      <c r="BO41" t="s">
        <v>34</v>
      </c>
      <c r="BQ41" s="108">
        <f>'[1]Сороковая GasCom'!BX41</f>
        <v>32027.913157894731</v>
      </c>
      <c r="BR41" s="109">
        <f>'[1]Сороковая GasCom'!BY41</f>
        <v>46027.913157894727</v>
      </c>
      <c r="BS41" s="108"/>
    </row>
    <row r="42" spans="1:71" x14ac:dyDescent="0.25">
      <c r="F42" s="15" t="str">
        <f>'1'!$E$2</f>
        <v>Коктал</v>
      </c>
      <c r="G42" t="s">
        <v>81</v>
      </c>
      <c r="J42" t="e">
        <f>I36*K42</f>
        <v>#VALUE!</v>
      </c>
      <c r="K42" s="132" t="e">
        <f>INDEX(O5:O36,COUNT(O5:O36))</f>
        <v>#VALUE!</v>
      </c>
      <c r="L42" s="132" t="s">
        <v>87</v>
      </c>
      <c r="AC42" s="2"/>
      <c r="AD42" s="2"/>
      <c r="BC42" s="107" t="str">
        <f>BI4</f>
        <v>Бабчинский</v>
      </c>
      <c r="BD42" s="107" t="s">
        <v>78</v>
      </c>
      <c r="BE42" s="107" t="s">
        <v>79</v>
      </c>
      <c r="BF42" s="107" t="s">
        <v>21</v>
      </c>
      <c r="BO42" t="s">
        <v>29</v>
      </c>
      <c r="BQ42" s="108">
        <f>'[1]Султан GasCom'!BO41</f>
        <v>1058.7473684210527</v>
      </c>
      <c r="BR42" s="109">
        <f>'[1]Султан GasCom'!BP41</f>
        <v>7058.7473684210527</v>
      </c>
      <c r="BS42" s="108"/>
    </row>
    <row r="43" spans="1:71" x14ac:dyDescent="0.25">
      <c r="AC43" s="2"/>
      <c r="AD43" s="2"/>
      <c r="BC43" s="7">
        <f>COUNTIF(BC5:BC36,BI4)</f>
        <v>0</v>
      </c>
      <c r="BD43" s="7">
        <f>BC43*BH3</f>
        <v>0</v>
      </c>
      <c r="BE43" s="110">
        <f>BI37</f>
        <v>0</v>
      </c>
      <c r="BF43" s="111">
        <f>BD43+BE43</f>
        <v>0</v>
      </c>
    </row>
    <row r="44" spans="1:71" x14ac:dyDescent="0.25">
      <c r="G44" t="s">
        <v>92</v>
      </c>
      <c r="J44" t="e">
        <f>(J40+J41)-J42</f>
        <v>#VALUE!</v>
      </c>
      <c r="AC44" s="2"/>
      <c r="AD44" s="2"/>
      <c r="BO44" t="s">
        <v>21</v>
      </c>
      <c r="BQ44" s="108">
        <f>SUM(BQ40:BQ43)</f>
        <v>33086.660526315783</v>
      </c>
      <c r="BR44" s="108">
        <f>SUM(BR40:BR43)</f>
        <v>62686.660526315783</v>
      </c>
      <c r="BS44" s="108"/>
    </row>
    <row r="45" spans="1:71" x14ac:dyDescent="0.25">
      <c r="G45" t="s">
        <v>93</v>
      </c>
      <c r="J45" s="31">
        <f>V37</f>
        <v>0</v>
      </c>
      <c r="K45" s="133" t="e">
        <f>J44/J45</f>
        <v>#VALUE!</v>
      </c>
      <c r="L45" s="95" t="s">
        <v>82</v>
      </c>
      <c r="S45" s="112"/>
      <c r="T45" s="95"/>
      <c r="AC45" s="2"/>
      <c r="AD45" s="2"/>
      <c r="BR45" s="108"/>
    </row>
    <row r="46" spans="1:71" x14ac:dyDescent="0.25">
      <c r="AC46" s="2"/>
      <c r="AD46" s="2"/>
    </row>
    <row r="47" spans="1:71" x14ac:dyDescent="0.25">
      <c r="H47" t="s">
        <v>83</v>
      </c>
      <c r="J47" s="113" t="e">
        <f>J45-J44</f>
        <v>#VALUE!</v>
      </c>
      <c r="AC47" s="2"/>
      <c r="AD47" s="2"/>
    </row>
    <row r="48" spans="1:71" x14ac:dyDescent="0.25">
      <c r="AC48" s="2"/>
      <c r="AD48" s="2"/>
    </row>
    <row r="49" spans="11:53" x14ac:dyDescent="0.25">
      <c r="K49"/>
      <c r="L49"/>
      <c r="AC49" s="2"/>
      <c r="AD49" s="2"/>
      <c r="AU49"/>
      <c r="BA49"/>
    </row>
    <row r="50" spans="11:53" x14ac:dyDescent="0.25">
      <c r="K50"/>
      <c r="L50"/>
      <c r="AC50" s="2"/>
      <c r="AD50" s="2"/>
      <c r="AU50"/>
      <c r="BA50"/>
    </row>
    <row r="51" spans="11:53" x14ac:dyDescent="0.25">
      <c r="K51"/>
      <c r="L51"/>
      <c r="AC51" s="2"/>
      <c r="AD51" s="2"/>
      <c r="AU51"/>
      <c r="BA51"/>
    </row>
    <row r="52" spans="11:53" x14ac:dyDescent="0.25">
      <c r="K52"/>
      <c r="L52"/>
      <c r="AC52" s="2"/>
      <c r="AD52" s="2"/>
      <c r="AU52"/>
      <c r="BA52"/>
    </row>
    <row r="53" spans="11:53" x14ac:dyDescent="0.25">
      <c r="K53"/>
      <c r="L53"/>
      <c r="AC53" s="2"/>
      <c r="AD53" s="2"/>
      <c r="AU53"/>
      <c r="BA53"/>
    </row>
    <row r="54" spans="11:53" x14ac:dyDescent="0.25">
      <c r="K54"/>
      <c r="L54"/>
      <c r="AC54" s="2"/>
      <c r="AD54" s="2"/>
      <c r="AU54"/>
      <c r="BA54"/>
    </row>
  </sheetData>
  <mergeCells count="30">
    <mergeCell ref="BK2:BQ2"/>
    <mergeCell ref="A3:A4"/>
    <mergeCell ref="B3:B4"/>
    <mergeCell ref="C3:C4"/>
    <mergeCell ref="D3:D4"/>
    <mergeCell ref="E3:E4"/>
    <mergeCell ref="K3:L3"/>
    <mergeCell ref="U2:V3"/>
    <mergeCell ref="W2:W3"/>
    <mergeCell ref="X2:AA2"/>
    <mergeCell ref="AB2:AE2"/>
    <mergeCell ref="AF2:AG3"/>
    <mergeCell ref="BF3:BG3"/>
    <mergeCell ref="M3:N3"/>
    <mergeCell ref="S3:T3"/>
    <mergeCell ref="X3:Y3"/>
    <mergeCell ref="AB3:AC3"/>
    <mergeCell ref="AU3:AU4"/>
    <mergeCell ref="AH2:AI3"/>
    <mergeCell ref="AK2:AK3"/>
    <mergeCell ref="AR2:AR3"/>
    <mergeCell ref="AL2:AL3"/>
    <mergeCell ref="AM2:AM3"/>
    <mergeCell ref="AN2:AN3"/>
    <mergeCell ref="AO2:AO3"/>
    <mergeCell ref="AP2:AP3"/>
    <mergeCell ref="AQ2:AQ3"/>
    <mergeCell ref="AJ2:AJ3"/>
    <mergeCell ref="AT2:AT3"/>
    <mergeCell ref="AS2:AS3"/>
  </mergeCells>
  <conditionalFormatting sqref="AL37">
    <cfRule type="cellIs" dxfId="94" priority="1" operator="greaterThan">
      <formula>350</formula>
    </cfRule>
    <cfRule type="cellIs" dxfId="93" priority="2" operator="greaterThan">
      <formula>350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3" zoomScaleNormal="100" workbookViewId="0">
      <selection activeCell="H25" sqref="H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2"/>
      <c r="B1" s="202"/>
      <c r="C1" s="202"/>
      <c r="D1" s="202"/>
      <c r="E1" s="202"/>
      <c r="F1" s="202"/>
      <c r="G1" s="202"/>
      <c r="H1" s="202"/>
      <c r="I1" s="202"/>
    </row>
    <row r="2" spans="1:17" x14ac:dyDescent="0.25">
      <c r="B2" s="238" t="s">
        <v>18</v>
      </c>
      <c r="C2" s="238"/>
      <c r="D2" s="4" t="s">
        <v>16</v>
      </c>
      <c r="E2" s="29" t="str">
        <f>'1'!$E$2</f>
        <v>Коктал</v>
      </c>
      <c r="F2" t="s">
        <v>17</v>
      </c>
      <c r="G2" s="239">
        <f>Дата!A7</f>
        <v>45298</v>
      </c>
      <c r="H2" s="240"/>
      <c r="I2" s="26"/>
    </row>
    <row r="3" spans="1:17" x14ac:dyDescent="0.25">
      <c r="O3" s="12"/>
      <c r="P3" s="13"/>
      <c r="Q3" s="14"/>
    </row>
    <row r="4" spans="1:17" x14ac:dyDescent="0.25">
      <c r="A4" s="207" t="s">
        <v>0</v>
      </c>
      <c r="B4" s="209"/>
      <c r="C4" s="17" t="s">
        <v>1</v>
      </c>
      <c r="D4" s="17" t="s">
        <v>2</v>
      </c>
      <c r="E4" s="23"/>
      <c r="F4" s="207" t="s">
        <v>3</v>
      </c>
      <c r="G4" s="209"/>
      <c r="H4" s="17" t="s">
        <v>1</v>
      </c>
      <c r="I4" s="2"/>
      <c r="O4" s="12"/>
      <c r="P4" s="13"/>
      <c r="Q4" s="14"/>
    </row>
    <row r="5" spans="1:17" x14ac:dyDescent="0.25">
      <c r="A5" s="207" t="s">
        <v>87</v>
      </c>
      <c r="B5" s="209"/>
      <c r="C5" s="116">
        <f>'6'!H5</f>
        <v>0</v>
      </c>
      <c r="D5" s="17">
        <f>C8*D8</f>
        <v>0</v>
      </c>
      <c r="E5" s="23"/>
      <c r="F5" s="207" t="s">
        <v>87</v>
      </c>
      <c r="G5" s="209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3" t="s">
        <v>4</v>
      </c>
      <c r="B10" s="243"/>
      <c r="C10" s="243"/>
      <c r="D10" s="243" t="s">
        <v>5</v>
      </c>
      <c r="E10" s="243"/>
      <c r="F10" s="243"/>
      <c r="G10" s="245" t="s">
        <v>42</v>
      </c>
      <c r="H10" s="246"/>
      <c r="I10" s="2"/>
    </row>
    <row r="11" spans="1:17" x14ac:dyDescent="0.25">
      <c r="A11" s="206">
        <f>'6'!$D$11</f>
        <v>0</v>
      </c>
      <c r="B11" s="206"/>
      <c r="C11" s="206"/>
      <c r="D11" s="206"/>
      <c r="E11" s="206"/>
      <c r="F11" s="206"/>
      <c r="G11" s="220">
        <f>D11-A11</f>
        <v>0</v>
      </c>
      <c r="H11" s="221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1" t="s">
        <v>40</v>
      </c>
      <c r="B13" s="241"/>
      <c r="C13" s="241"/>
      <c r="D13" s="241"/>
      <c r="E13" s="20" t="s">
        <v>39</v>
      </c>
      <c r="F13" s="19" t="s">
        <v>41</v>
      </c>
      <c r="G13" s="242" t="s">
        <v>24</v>
      </c>
      <c r="H13" s="242"/>
      <c r="I13" s="2"/>
    </row>
    <row r="14" spans="1:17" x14ac:dyDescent="0.25">
      <c r="A14" s="224" t="s">
        <v>8</v>
      </c>
      <c r="B14" s="224"/>
      <c r="C14" s="224"/>
      <c r="D14" s="224"/>
      <c r="E14" s="116"/>
      <c r="F14" s="117">
        <f>'1'!$F$14</f>
        <v>76</v>
      </c>
      <c r="G14" s="218">
        <f>E14*F14</f>
        <v>0</v>
      </c>
      <c r="H14" s="218"/>
      <c r="I14" s="2"/>
    </row>
    <row r="15" spans="1:17" x14ac:dyDescent="0.25">
      <c r="A15" s="224" t="s">
        <v>9</v>
      </c>
      <c r="B15" s="224"/>
      <c r="C15" s="224"/>
      <c r="D15" s="224"/>
      <c r="E15" s="116"/>
      <c r="F15" s="117">
        <f>'1'!$F$15</f>
        <v>76</v>
      </c>
      <c r="G15" s="218">
        <f>E15*F15</f>
        <v>0</v>
      </c>
      <c r="H15" s="218"/>
      <c r="I15" s="2"/>
    </row>
    <row r="16" spans="1:17" x14ac:dyDescent="0.25">
      <c r="A16" s="224" t="s">
        <v>20</v>
      </c>
      <c r="B16" s="224"/>
      <c r="C16" s="224"/>
      <c r="D16" s="224"/>
      <c r="E16" s="1">
        <f>F34</f>
        <v>0</v>
      </c>
      <c r="F16" s="1"/>
      <c r="G16" s="218"/>
      <c r="H16" s="218"/>
      <c r="I16" s="2"/>
    </row>
    <row r="17" spans="1:9" x14ac:dyDescent="0.25">
      <c r="A17" s="226" t="s">
        <v>37</v>
      </c>
      <c r="B17" s="227"/>
      <c r="C17" s="227"/>
      <c r="D17" s="228"/>
      <c r="E17" s="18">
        <f>SUM(E14:E16)</f>
        <v>0</v>
      </c>
      <c r="F17" s="229" t="str">
        <f>IF(E17&gt;=G11,"Все верно","Недостача")</f>
        <v>Все верно</v>
      </c>
      <c r="G17" s="230"/>
      <c r="H17" s="231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4" t="s">
        <v>10</v>
      </c>
      <c r="B19" s="235"/>
      <c r="C19" s="235"/>
      <c r="D19" s="235"/>
      <c r="E19" s="235"/>
      <c r="F19" s="235"/>
      <c r="G19" s="235"/>
      <c r="H19" s="235"/>
      <c r="I19" s="236"/>
    </row>
    <row r="20" spans="1:9" x14ac:dyDescent="0.25">
      <c r="A20" s="232" t="s">
        <v>0</v>
      </c>
      <c r="B20" s="233"/>
      <c r="C20" s="232" t="s">
        <v>11</v>
      </c>
      <c r="D20" s="233"/>
      <c r="E20" s="24" t="s">
        <v>22</v>
      </c>
      <c r="F20" s="211" t="s">
        <v>12</v>
      </c>
      <c r="G20" s="213"/>
      <c r="H20" s="232" t="s">
        <v>13</v>
      </c>
      <c r="I20" s="233"/>
    </row>
    <row r="21" spans="1:9" ht="18" customHeight="1" x14ac:dyDescent="0.25">
      <c r="A21" s="214">
        <f>'6'!$H$21</f>
        <v>0</v>
      </c>
      <c r="B21" s="215"/>
      <c r="C21" s="214">
        <f>G14</f>
        <v>0</v>
      </c>
      <c r="D21" s="215"/>
      <c r="E21" s="3">
        <f>F46</f>
        <v>0</v>
      </c>
      <c r="F21" s="216"/>
      <c r="G21" s="217"/>
      <c r="H21" s="218">
        <f>A21+C21-E21-F21</f>
        <v>0</v>
      </c>
      <c r="I21" s="218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7" t="s">
        <v>15</v>
      </c>
      <c r="B23" s="247"/>
      <c r="C23" s="247"/>
      <c r="D23" s="247"/>
      <c r="E23" s="247"/>
      <c r="F23" s="247" t="s">
        <v>86</v>
      </c>
      <c r="G23" s="247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6" t="s">
        <v>111</v>
      </c>
      <c r="B24" s="206"/>
      <c r="C24" s="206"/>
      <c r="D24" s="206"/>
      <c r="E24" s="206"/>
      <c r="F24" s="206"/>
      <c r="G24" s="206"/>
      <c r="H24" s="116"/>
      <c r="I24" s="116"/>
    </row>
    <row r="25" spans="1:9" x14ac:dyDescent="0.25">
      <c r="A25" s="206" t="s">
        <v>101</v>
      </c>
      <c r="B25" s="206"/>
      <c r="C25" s="206"/>
      <c r="D25" s="206"/>
      <c r="E25" s="206"/>
      <c r="F25" s="206"/>
      <c r="G25" s="206"/>
      <c r="H25" s="2"/>
      <c r="I25" s="162" t="str">
        <f>IF(AND($H$24="",$I$24=""),"Данные о чеке не заполнен","")</f>
        <v>Данные о чеке не заполнен</v>
      </c>
    </row>
    <row r="26" spans="1:9" x14ac:dyDescent="0.25">
      <c r="A26" s="206" t="s">
        <v>100</v>
      </c>
      <c r="B26" s="206"/>
      <c r="C26" s="206"/>
      <c r="D26" s="206"/>
      <c r="E26" s="206"/>
      <c r="F26" s="206"/>
      <c r="G26" s="206"/>
      <c r="H26" s="2"/>
      <c r="I26" s="2"/>
    </row>
    <row r="27" spans="1:9" x14ac:dyDescent="0.25">
      <c r="A27" s="206" t="s">
        <v>102</v>
      </c>
      <c r="B27" s="206"/>
      <c r="C27" s="206"/>
      <c r="D27" s="206"/>
      <c r="E27" s="206"/>
      <c r="F27" s="206"/>
      <c r="G27" s="206"/>
      <c r="H27" s="2"/>
      <c r="I27" s="2"/>
    </row>
    <row r="28" spans="1:9" x14ac:dyDescent="0.25">
      <c r="A28" s="206" t="s">
        <v>95</v>
      </c>
      <c r="B28" s="206"/>
      <c r="C28" s="206"/>
      <c r="D28" s="206"/>
      <c r="E28" s="206"/>
      <c r="F28" s="206"/>
      <c r="G28" s="206"/>
      <c r="H28" s="2"/>
      <c r="I28" s="2"/>
    </row>
    <row r="29" spans="1:9" x14ac:dyDescent="0.25">
      <c r="A29" s="206" t="s">
        <v>103</v>
      </c>
      <c r="B29" s="206"/>
      <c r="C29" s="206"/>
      <c r="D29" s="206"/>
      <c r="E29" s="206"/>
      <c r="F29" s="206"/>
      <c r="G29" s="206"/>
      <c r="H29" s="2"/>
      <c r="I29" s="2"/>
    </row>
    <row r="30" spans="1:9" x14ac:dyDescent="0.25">
      <c r="A30" s="206" t="s">
        <v>104</v>
      </c>
      <c r="B30" s="206"/>
      <c r="C30" s="206"/>
      <c r="D30" s="206"/>
      <c r="E30" s="206"/>
      <c r="F30" s="206"/>
      <c r="G30" s="206"/>
      <c r="H30" s="2"/>
      <c r="I30" s="2"/>
    </row>
    <row r="31" spans="1:9" x14ac:dyDescent="0.25">
      <c r="A31" s="206" t="s">
        <v>106</v>
      </c>
      <c r="B31" s="206"/>
      <c r="C31" s="206"/>
      <c r="D31" s="206"/>
      <c r="E31" s="206"/>
      <c r="F31" s="206"/>
      <c r="G31" s="206"/>
      <c r="H31" s="2"/>
      <c r="I31" s="2"/>
    </row>
    <row r="32" spans="1:9" x14ac:dyDescent="0.25">
      <c r="A32" s="203" t="s">
        <v>112</v>
      </c>
      <c r="B32" s="204"/>
      <c r="C32" s="204"/>
      <c r="D32" s="204"/>
      <c r="E32" s="205"/>
      <c r="F32" s="203"/>
      <c r="G32" s="205"/>
      <c r="H32" s="2"/>
      <c r="I32" s="2"/>
    </row>
    <row r="33" spans="1:9" x14ac:dyDescent="0.25">
      <c r="A33" s="203"/>
      <c r="B33" s="204"/>
      <c r="C33" s="204"/>
      <c r="D33" s="204"/>
      <c r="E33" s="205"/>
      <c r="F33" s="203"/>
      <c r="G33" s="205"/>
      <c r="H33" s="2"/>
      <c r="I33" s="2"/>
    </row>
    <row r="34" spans="1:9" x14ac:dyDescent="0.25">
      <c r="A34" s="207" t="s">
        <v>37</v>
      </c>
      <c r="B34" s="208"/>
      <c r="C34" s="208"/>
      <c r="D34" s="208"/>
      <c r="E34" s="209"/>
      <c r="F34" s="207">
        <f>SUM(F24:G33)</f>
        <v>0</v>
      </c>
      <c r="G34" s="209"/>
      <c r="H34" s="2"/>
      <c r="I34" s="2"/>
    </row>
    <row r="35" spans="1:9" x14ac:dyDescent="0.25">
      <c r="A35" s="210" t="s">
        <v>23</v>
      </c>
      <c r="B35" s="210"/>
      <c r="C35" s="210"/>
      <c r="D35" s="210"/>
      <c r="E35" s="210"/>
      <c r="F35" s="210" t="s">
        <v>24</v>
      </c>
      <c r="G35" s="210"/>
      <c r="H35" s="2"/>
      <c r="I35" s="2"/>
    </row>
    <row r="36" spans="1:9" x14ac:dyDescent="0.25">
      <c r="A36" s="203"/>
      <c r="B36" s="204"/>
      <c r="C36" s="204"/>
      <c r="D36" s="204"/>
      <c r="E36" s="205"/>
      <c r="F36" s="203"/>
      <c r="G36" s="205"/>
      <c r="H36" s="2"/>
      <c r="I36" s="2"/>
    </row>
    <row r="37" spans="1:9" x14ac:dyDescent="0.25">
      <c r="A37" s="203"/>
      <c r="B37" s="204"/>
      <c r="C37" s="204"/>
      <c r="D37" s="204"/>
      <c r="E37" s="205"/>
      <c r="F37" s="203"/>
      <c r="G37" s="205"/>
      <c r="H37" s="2"/>
      <c r="I37" s="2"/>
    </row>
    <row r="38" spans="1:9" x14ac:dyDescent="0.25">
      <c r="A38" s="206"/>
      <c r="B38" s="206"/>
      <c r="C38" s="206"/>
      <c r="D38" s="206"/>
      <c r="E38" s="206"/>
      <c r="F38" s="206"/>
      <c r="G38" s="206"/>
      <c r="H38" s="2"/>
      <c r="I38" s="2"/>
    </row>
    <row r="39" spans="1:9" x14ac:dyDescent="0.25">
      <c r="A39" s="203"/>
      <c r="B39" s="204"/>
      <c r="C39" s="204"/>
      <c r="D39" s="204"/>
      <c r="E39" s="205"/>
      <c r="F39" s="203"/>
      <c r="G39" s="205"/>
      <c r="H39" s="2"/>
      <c r="I39" s="2"/>
    </row>
    <row r="40" spans="1:9" x14ac:dyDescent="0.25">
      <c r="A40" s="203"/>
      <c r="B40" s="204"/>
      <c r="C40" s="204"/>
      <c r="D40" s="204"/>
      <c r="E40" s="205"/>
      <c r="F40" s="203"/>
      <c r="G40" s="205"/>
      <c r="H40" s="2"/>
      <c r="I40" s="2"/>
    </row>
    <row r="41" spans="1:9" x14ac:dyDescent="0.25">
      <c r="A41" s="203"/>
      <c r="B41" s="204"/>
      <c r="C41" s="204"/>
      <c r="D41" s="204"/>
      <c r="E41" s="205"/>
      <c r="F41" s="203"/>
      <c r="G41" s="205"/>
      <c r="H41" s="2"/>
      <c r="I41" s="2"/>
    </row>
    <row r="42" spans="1:9" x14ac:dyDescent="0.25">
      <c r="A42" s="203"/>
      <c r="B42" s="204"/>
      <c r="C42" s="204"/>
      <c r="D42" s="204"/>
      <c r="E42" s="205"/>
      <c r="F42" s="203"/>
      <c r="G42" s="205"/>
      <c r="H42" s="2"/>
      <c r="I42" s="2"/>
    </row>
    <row r="43" spans="1:9" x14ac:dyDescent="0.25">
      <c r="A43" s="203"/>
      <c r="B43" s="204"/>
      <c r="C43" s="204"/>
      <c r="D43" s="204"/>
      <c r="E43" s="205"/>
      <c r="F43" s="203"/>
      <c r="G43" s="205"/>
      <c r="H43" s="2"/>
      <c r="I43" s="2"/>
    </row>
    <row r="44" spans="1:9" x14ac:dyDescent="0.25">
      <c r="A44" s="203"/>
      <c r="B44" s="204"/>
      <c r="C44" s="204"/>
      <c r="D44" s="204"/>
      <c r="E44" s="205"/>
      <c r="F44" s="203"/>
      <c r="G44" s="205"/>
      <c r="H44" s="2"/>
      <c r="I44" s="2"/>
    </row>
    <row r="45" spans="1:9" x14ac:dyDescent="0.25">
      <c r="A45" s="203"/>
      <c r="B45" s="204"/>
      <c r="C45" s="204"/>
      <c r="D45" s="204"/>
      <c r="E45" s="205"/>
      <c r="F45" s="203"/>
      <c r="G45" s="205"/>
      <c r="H45" s="2"/>
      <c r="I45" s="2"/>
    </row>
    <row r="46" spans="1:9" x14ac:dyDescent="0.25">
      <c r="A46" s="211" t="s">
        <v>38</v>
      </c>
      <c r="B46" s="212"/>
      <c r="C46" s="212"/>
      <c r="D46" s="212"/>
      <c r="E46" s="213"/>
      <c r="F46" s="211">
        <f>SUM(F35:G45)</f>
        <v>0</v>
      </c>
      <c r="G46" s="213"/>
      <c r="H46" s="2"/>
      <c r="I46" s="2"/>
    </row>
    <row r="48" spans="1:9" x14ac:dyDescent="0.25">
      <c r="B48" s="223" t="s">
        <v>19</v>
      </c>
      <c r="C48" s="223"/>
      <c r="D48" s="222"/>
      <c r="E48" s="222"/>
      <c r="F48" s="222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74" priority="3" operator="containsText" text="Все верно">
      <formula>NOT(ISERROR(SEARCH("Все верно",F17)))</formula>
    </cfRule>
  </conditionalFormatting>
  <conditionalFormatting sqref="H7:H8">
    <cfRule type="containsText" dxfId="73" priority="2" operator="containsText" text="В минусе">
      <formula>NOT(ISERROR(SEARCH("В минусе",H7)))</formula>
    </cfRule>
  </conditionalFormatting>
  <conditionalFormatting sqref="H8">
    <cfRule type="cellIs" dxfId="72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H25" sqref="H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2"/>
      <c r="B1" s="202"/>
      <c r="C1" s="202"/>
      <c r="D1" s="202"/>
      <c r="E1" s="202"/>
      <c r="F1" s="202"/>
      <c r="G1" s="202"/>
      <c r="H1" s="202"/>
      <c r="I1" s="202"/>
    </row>
    <row r="2" spans="1:17" x14ac:dyDescent="0.25">
      <c r="B2" s="238" t="s">
        <v>18</v>
      </c>
      <c r="C2" s="238"/>
      <c r="D2" s="4" t="s">
        <v>16</v>
      </c>
      <c r="E2" s="29" t="str">
        <f>'1'!$E$2</f>
        <v>Коктал</v>
      </c>
      <c r="F2" t="s">
        <v>17</v>
      </c>
      <c r="G2" s="239">
        <f>Дата!A8</f>
        <v>45299</v>
      </c>
      <c r="H2" s="240"/>
      <c r="I2" s="26"/>
    </row>
    <row r="3" spans="1:17" x14ac:dyDescent="0.25">
      <c r="O3" s="12"/>
      <c r="P3" s="13"/>
      <c r="Q3" s="14"/>
    </row>
    <row r="4" spans="1:17" x14ac:dyDescent="0.25">
      <c r="A4" s="207" t="s">
        <v>0</v>
      </c>
      <c r="B4" s="209"/>
      <c r="C4" s="17" t="s">
        <v>1</v>
      </c>
      <c r="D4" s="17" t="s">
        <v>2</v>
      </c>
      <c r="E4" s="23"/>
      <c r="F4" s="207" t="s">
        <v>3</v>
      </c>
      <c r="G4" s="209"/>
      <c r="H4" s="17" t="s">
        <v>1</v>
      </c>
      <c r="I4" s="2"/>
      <c r="O4" s="12"/>
      <c r="P4" s="13"/>
      <c r="Q4" s="14"/>
    </row>
    <row r="5" spans="1:17" x14ac:dyDescent="0.25">
      <c r="A5" s="207" t="s">
        <v>87</v>
      </c>
      <c r="B5" s="209"/>
      <c r="C5" s="116">
        <f>'7'!H5</f>
        <v>0</v>
      </c>
      <c r="D5" s="17">
        <f>C8*D8</f>
        <v>0</v>
      </c>
      <c r="E5" s="23"/>
      <c r="F5" s="207" t="s">
        <v>87</v>
      </c>
      <c r="G5" s="209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3" t="s">
        <v>4</v>
      </c>
      <c r="B10" s="243"/>
      <c r="C10" s="243"/>
      <c r="D10" s="243" t="s">
        <v>5</v>
      </c>
      <c r="E10" s="243"/>
      <c r="F10" s="243"/>
      <c r="G10" s="245" t="s">
        <v>42</v>
      </c>
      <c r="H10" s="246"/>
      <c r="I10" s="2"/>
    </row>
    <row r="11" spans="1:17" x14ac:dyDescent="0.25">
      <c r="A11" s="206">
        <f>'7'!$D$11</f>
        <v>0</v>
      </c>
      <c r="B11" s="206"/>
      <c r="C11" s="206"/>
      <c r="D11" s="206"/>
      <c r="E11" s="206"/>
      <c r="F11" s="206"/>
      <c r="G11" s="220">
        <f>D11-A11</f>
        <v>0</v>
      </c>
      <c r="H11" s="221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1" t="s">
        <v>40</v>
      </c>
      <c r="B13" s="241"/>
      <c r="C13" s="241"/>
      <c r="D13" s="241"/>
      <c r="E13" s="20" t="s">
        <v>39</v>
      </c>
      <c r="F13" s="19" t="s">
        <v>41</v>
      </c>
      <c r="G13" s="242" t="s">
        <v>24</v>
      </c>
      <c r="H13" s="242"/>
      <c r="I13" s="2"/>
    </row>
    <row r="14" spans="1:17" x14ac:dyDescent="0.25">
      <c r="A14" s="224" t="s">
        <v>8</v>
      </c>
      <c r="B14" s="224"/>
      <c r="C14" s="224"/>
      <c r="D14" s="224"/>
      <c r="E14" s="116"/>
      <c r="F14" s="117">
        <f>'1'!$F$14</f>
        <v>76</v>
      </c>
      <c r="G14" s="218">
        <f>E14*F14</f>
        <v>0</v>
      </c>
      <c r="H14" s="218"/>
      <c r="I14" s="2"/>
    </row>
    <row r="15" spans="1:17" x14ac:dyDescent="0.25">
      <c r="A15" s="224" t="s">
        <v>9</v>
      </c>
      <c r="B15" s="224"/>
      <c r="C15" s="224"/>
      <c r="D15" s="224"/>
      <c r="E15" s="116"/>
      <c r="F15" s="117">
        <f>'1'!$F$15</f>
        <v>76</v>
      </c>
      <c r="G15" s="218">
        <f>E15*F15</f>
        <v>0</v>
      </c>
      <c r="H15" s="218"/>
      <c r="I15" s="2"/>
    </row>
    <row r="16" spans="1:17" x14ac:dyDescent="0.25">
      <c r="A16" s="224" t="s">
        <v>20</v>
      </c>
      <c r="B16" s="224"/>
      <c r="C16" s="224"/>
      <c r="D16" s="224"/>
      <c r="E16" s="1">
        <f>F34</f>
        <v>0</v>
      </c>
      <c r="F16" s="1"/>
      <c r="G16" s="218"/>
      <c r="H16" s="218"/>
      <c r="I16" s="2"/>
    </row>
    <row r="17" spans="1:9" x14ac:dyDescent="0.25">
      <c r="A17" s="226" t="s">
        <v>37</v>
      </c>
      <c r="B17" s="227"/>
      <c r="C17" s="227"/>
      <c r="D17" s="228"/>
      <c r="E17" s="18">
        <f>SUM(E14:E16)</f>
        <v>0</v>
      </c>
      <c r="F17" s="229" t="str">
        <f>IF(E17&gt;=G11,"Все верно","Недостача")</f>
        <v>Все верно</v>
      </c>
      <c r="G17" s="230"/>
      <c r="H17" s="231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4" t="s">
        <v>10</v>
      </c>
      <c r="B19" s="235"/>
      <c r="C19" s="235"/>
      <c r="D19" s="235"/>
      <c r="E19" s="235"/>
      <c r="F19" s="235"/>
      <c r="G19" s="235"/>
      <c r="H19" s="235"/>
      <c r="I19" s="236"/>
    </row>
    <row r="20" spans="1:9" x14ac:dyDescent="0.25">
      <c r="A20" s="232" t="s">
        <v>0</v>
      </c>
      <c r="B20" s="233"/>
      <c r="C20" s="232" t="s">
        <v>11</v>
      </c>
      <c r="D20" s="233"/>
      <c r="E20" s="24" t="s">
        <v>22</v>
      </c>
      <c r="F20" s="211" t="s">
        <v>12</v>
      </c>
      <c r="G20" s="213"/>
      <c r="H20" s="232" t="s">
        <v>13</v>
      </c>
      <c r="I20" s="233"/>
    </row>
    <row r="21" spans="1:9" ht="18" customHeight="1" x14ac:dyDescent="0.25">
      <c r="A21" s="214">
        <f>'7'!$H$21</f>
        <v>0</v>
      </c>
      <c r="B21" s="215"/>
      <c r="C21" s="214">
        <f>G14</f>
        <v>0</v>
      </c>
      <c r="D21" s="215"/>
      <c r="E21" s="3">
        <f>F46</f>
        <v>0</v>
      </c>
      <c r="F21" s="216"/>
      <c r="G21" s="217"/>
      <c r="H21" s="218">
        <f>A21+C21-E21-F21</f>
        <v>0</v>
      </c>
      <c r="I21" s="218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7" t="s">
        <v>15</v>
      </c>
      <c r="B23" s="247"/>
      <c r="C23" s="247"/>
      <c r="D23" s="247"/>
      <c r="E23" s="247"/>
      <c r="F23" s="247" t="s">
        <v>86</v>
      </c>
      <c r="G23" s="247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6" t="s">
        <v>111</v>
      </c>
      <c r="B24" s="206"/>
      <c r="C24" s="206"/>
      <c r="D24" s="206"/>
      <c r="E24" s="206"/>
      <c r="F24" s="206"/>
      <c r="G24" s="206"/>
      <c r="H24" s="116"/>
      <c r="I24" s="116"/>
    </row>
    <row r="25" spans="1:9" x14ac:dyDescent="0.25">
      <c r="A25" s="206" t="s">
        <v>101</v>
      </c>
      <c r="B25" s="206"/>
      <c r="C25" s="206"/>
      <c r="D25" s="206"/>
      <c r="E25" s="206"/>
      <c r="F25" s="206"/>
      <c r="G25" s="206"/>
      <c r="H25" s="2"/>
      <c r="I25" s="162" t="str">
        <f>IF(AND($H$24="",$I$24=""),"Данные о чеке не заполнен","")</f>
        <v>Данные о чеке не заполнен</v>
      </c>
    </row>
    <row r="26" spans="1:9" x14ac:dyDescent="0.25">
      <c r="A26" s="206" t="s">
        <v>100</v>
      </c>
      <c r="B26" s="206"/>
      <c r="C26" s="206"/>
      <c r="D26" s="206"/>
      <c r="E26" s="206"/>
      <c r="F26" s="206"/>
      <c r="G26" s="206"/>
      <c r="H26" s="2"/>
      <c r="I26" s="2"/>
    </row>
    <row r="27" spans="1:9" x14ac:dyDescent="0.25">
      <c r="A27" s="206" t="s">
        <v>102</v>
      </c>
      <c r="B27" s="206"/>
      <c r="C27" s="206"/>
      <c r="D27" s="206"/>
      <c r="E27" s="206"/>
      <c r="F27" s="206"/>
      <c r="G27" s="206"/>
      <c r="H27" s="2"/>
      <c r="I27" s="2"/>
    </row>
    <row r="28" spans="1:9" x14ac:dyDescent="0.25">
      <c r="A28" s="206" t="s">
        <v>95</v>
      </c>
      <c r="B28" s="206"/>
      <c r="C28" s="206"/>
      <c r="D28" s="206"/>
      <c r="E28" s="206"/>
      <c r="F28" s="206"/>
      <c r="G28" s="206"/>
      <c r="H28" s="2"/>
      <c r="I28" s="2"/>
    </row>
    <row r="29" spans="1:9" x14ac:dyDescent="0.25">
      <c r="A29" s="206" t="s">
        <v>103</v>
      </c>
      <c r="B29" s="206"/>
      <c r="C29" s="206"/>
      <c r="D29" s="206"/>
      <c r="E29" s="206"/>
      <c r="F29" s="206"/>
      <c r="G29" s="206"/>
      <c r="H29" s="2"/>
      <c r="I29" s="2"/>
    </row>
    <row r="30" spans="1:9" x14ac:dyDescent="0.25">
      <c r="A30" s="206" t="s">
        <v>104</v>
      </c>
      <c r="B30" s="206"/>
      <c r="C30" s="206"/>
      <c r="D30" s="206"/>
      <c r="E30" s="206"/>
      <c r="F30" s="206"/>
      <c r="G30" s="206"/>
      <c r="H30" s="2"/>
      <c r="I30" s="2"/>
    </row>
    <row r="31" spans="1:9" x14ac:dyDescent="0.25">
      <c r="A31" s="206" t="s">
        <v>106</v>
      </c>
      <c r="B31" s="206"/>
      <c r="C31" s="206"/>
      <c r="D31" s="206"/>
      <c r="E31" s="206"/>
      <c r="F31" s="206"/>
      <c r="G31" s="206"/>
      <c r="H31" s="2"/>
      <c r="I31" s="2"/>
    </row>
    <row r="32" spans="1:9" x14ac:dyDescent="0.25">
      <c r="A32" s="203" t="s">
        <v>112</v>
      </c>
      <c r="B32" s="204"/>
      <c r="C32" s="204"/>
      <c r="D32" s="204"/>
      <c r="E32" s="205"/>
      <c r="F32" s="203"/>
      <c r="G32" s="205"/>
      <c r="H32" s="2"/>
      <c r="I32" s="2"/>
    </row>
    <row r="33" spans="1:9" x14ac:dyDescent="0.25">
      <c r="A33" s="203"/>
      <c r="B33" s="204"/>
      <c r="C33" s="204"/>
      <c r="D33" s="204"/>
      <c r="E33" s="205"/>
      <c r="F33" s="203"/>
      <c r="G33" s="205"/>
      <c r="H33" s="2"/>
      <c r="I33" s="2"/>
    </row>
    <row r="34" spans="1:9" x14ac:dyDescent="0.25">
      <c r="A34" s="207" t="s">
        <v>37</v>
      </c>
      <c r="B34" s="208"/>
      <c r="C34" s="208"/>
      <c r="D34" s="208"/>
      <c r="E34" s="209"/>
      <c r="F34" s="207">
        <f>SUM(F24:G33)</f>
        <v>0</v>
      </c>
      <c r="G34" s="209"/>
      <c r="H34" s="2"/>
      <c r="I34" s="2"/>
    </row>
    <row r="35" spans="1:9" x14ac:dyDescent="0.25">
      <c r="A35" s="210" t="s">
        <v>23</v>
      </c>
      <c r="B35" s="210"/>
      <c r="C35" s="210"/>
      <c r="D35" s="210"/>
      <c r="E35" s="210"/>
      <c r="F35" s="210" t="s">
        <v>24</v>
      </c>
      <c r="G35" s="210"/>
      <c r="H35" s="2"/>
      <c r="I35" s="2"/>
    </row>
    <row r="36" spans="1:9" x14ac:dyDescent="0.25">
      <c r="A36" s="203"/>
      <c r="B36" s="204"/>
      <c r="C36" s="204"/>
      <c r="D36" s="204"/>
      <c r="E36" s="205"/>
      <c r="F36" s="203"/>
      <c r="G36" s="205"/>
      <c r="H36" s="2"/>
      <c r="I36" s="2"/>
    </row>
    <row r="37" spans="1:9" x14ac:dyDescent="0.25">
      <c r="A37" s="203"/>
      <c r="B37" s="204"/>
      <c r="C37" s="204"/>
      <c r="D37" s="204"/>
      <c r="E37" s="205"/>
      <c r="F37" s="203"/>
      <c r="G37" s="205"/>
      <c r="H37" s="2"/>
      <c r="I37" s="2"/>
    </row>
    <row r="38" spans="1:9" x14ac:dyDescent="0.25">
      <c r="A38" s="206"/>
      <c r="B38" s="206"/>
      <c r="C38" s="206"/>
      <c r="D38" s="206"/>
      <c r="E38" s="206"/>
      <c r="F38" s="206"/>
      <c r="G38" s="206"/>
      <c r="H38" s="2"/>
      <c r="I38" s="2"/>
    </row>
    <row r="39" spans="1:9" x14ac:dyDescent="0.25">
      <c r="A39" s="203"/>
      <c r="B39" s="204"/>
      <c r="C39" s="204"/>
      <c r="D39" s="204"/>
      <c r="E39" s="205"/>
      <c r="F39" s="203"/>
      <c r="G39" s="205"/>
      <c r="H39" s="2"/>
      <c r="I39" s="2"/>
    </row>
    <row r="40" spans="1:9" x14ac:dyDescent="0.25">
      <c r="A40" s="203"/>
      <c r="B40" s="204"/>
      <c r="C40" s="204"/>
      <c r="D40" s="204"/>
      <c r="E40" s="205"/>
      <c r="F40" s="203"/>
      <c r="G40" s="205"/>
      <c r="H40" s="2"/>
      <c r="I40" s="2"/>
    </row>
    <row r="41" spans="1:9" x14ac:dyDescent="0.25">
      <c r="A41" s="203"/>
      <c r="B41" s="204"/>
      <c r="C41" s="204"/>
      <c r="D41" s="204"/>
      <c r="E41" s="205"/>
      <c r="F41" s="203"/>
      <c r="G41" s="205"/>
      <c r="H41" s="2"/>
      <c r="I41" s="2"/>
    </row>
    <row r="42" spans="1:9" x14ac:dyDescent="0.25">
      <c r="A42" s="203"/>
      <c r="B42" s="204"/>
      <c r="C42" s="204"/>
      <c r="D42" s="204"/>
      <c r="E42" s="205"/>
      <c r="F42" s="203"/>
      <c r="G42" s="205"/>
      <c r="H42" s="2"/>
      <c r="I42" s="2"/>
    </row>
    <row r="43" spans="1:9" x14ac:dyDescent="0.25">
      <c r="A43" s="203"/>
      <c r="B43" s="204"/>
      <c r="C43" s="204"/>
      <c r="D43" s="204"/>
      <c r="E43" s="205"/>
      <c r="F43" s="203"/>
      <c r="G43" s="205"/>
      <c r="H43" s="2"/>
      <c r="I43" s="2"/>
    </row>
    <row r="44" spans="1:9" x14ac:dyDescent="0.25">
      <c r="A44" s="203"/>
      <c r="B44" s="204"/>
      <c r="C44" s="204"/>
      <c r="D44" s="204"/>
      <c r="E44" s="205"/>
      <c r="F44" s="203"/>
      <c r="G44" s="205"/>
      <c r="H44" s="2"/>
      <c r="I44" s="2"/>
    </row>
    <row r="45" spans="1:9" x14ac:dyDescent="0.25">
      <c r="A45" s="203"/>
      <c r="B45" s="204"/>
      <c r="C45" s="204"/>
      <c r="D45" s="204"/>
      <c r="E45" s="205"/>
      <c r="F45" s="203"/>
      <c r="G45" s="205"/>
      <c r="H45" s="2"/>
      <c r="I45" s="2"/>
    </row>
    <row r="46" spans="1:9" x14ac:dyDescent="0.25">
      <c r="A46" s="211" t="s">
        <v>38</v>
      </c>
      <c r="B46" s="212"/>
      <c r="C46" s="212"/>
      <c r="D46" s="212"/>
      <c r="E46" s="213"/>
      <c r="F46" s="211">
        <f>SUM(F35:G45)</f>
        <v>0</v>
      </c>
      <c r="G46" s="213"/>
      <c r="H46" s="2"/>
      <c r="I46" s="2"/>
    </row>
    <row r="48" spans="1:9" x14ac:dyDescent="0.25">
      <c r="B48" s="223" t="s">
        <v>19</v>
      </c>
      <c r="C48" s="223"/>
      <c r="D48" s="222"/>
      <c r="E48" s="222"/>
      <c r="F48" s="222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71" priority="3" operator="containsText" text="Все верно">
      <formula>NOT(ISERROR(SEARCH("Все верно",F17)))</formula>
    </cfRule>
  </conditionalFormatting>
  <conditionalFormatting sqref="H7:H8">
    <cfRule type="containsText" dxfId="70" priority="2" operator="containsText" text="В минусе">
      <formula>NOT(ISERROR(SEARCH("В минусе",H7)))</formula>
    </cfRule>
  </conditionalFormatting>
  <conditionalFormatting sqref="H8">
    <cfRule type="cellIs" dxfId="69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H25" sqref="H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2"/>
      <c r="B1" s="202"/>
      <c r="C1" s="202"/>
      <c r="D1" s="202"/>
      <c r="E1" s="202"/>
      <c r="F1" s="202"/>
      <c r="G1" s="202"/>
      <c r="H1" s="202"/>
      <c r="I1" s="202"/>
    </row>
    <row r="2" spans="1:17" x14ac:dyDescent="0.25">
      <c r="B2" s="238" t="s">
        <v>18</v>
      </c>
      <c r="C2" s="238"/>
      <c r="D2" s="4" t="s">
        <v>16</v>
      </c>
      <c r="E2" s="29" t="str">
        <f>'1'!$E$2</f>
        <v>Коктал</v>
      </c>
      <c r="F2" t="s">
        <v>17</v>
      </c>
      <c r="G2" s="239">
        <f>Дата!A9</f>
        <v>45300</v>
      </c>
      <c r="H2" s="240"/>
      <c r="I2" s="26"/>
    </row>
    <row r="3" spans="1:17" x14ac:dyDescent="0.25">
      <c r="O3" s="12"/>
      <c r="P3" s="13"/>
      <c r="Q3" s="14"/>
    </row>
    <row r="4" spans="1:17" x14ac:dyDescent="0.25">
      <c r="A4" s="207" t="s">
        <v>0</v>
      </c>
      <c r="B4" s="209"/>
      <c r="C4" s="17" t="s">
        <v>1</v>
      </c>
      <c r="D4" s="17" t="s">
        <v>2</v>
      </c>
      <c r="E4" s="23"/>
      <c r="F4" s="207" t="s">
        <v>3</v>
      </c>
      <c r="G4" s="209"/>
      <c r="H4" s="17" t="s">
        <v>1</v>
      </c>
      <c r="I4" s="2"/>
      <c r="O4" s="12"/>
      <c r="P4" s="13"/>
      <c r="Q4" s="14"/>
    </row>
    <row r="5" spans="1:17" x14ac:dyDescent="0.25">
      <c r="A5" s="207" t="s">
        <v>87</v>
      </c>
      <c r="B5" s="209"/>
      <c r="C5" s="116">
        <f>'8'!H5</f>
        <v>0</v>
      </c>
      <c r="D5" s="17">
        <f>C8*D8</f>
        <v>0</v>
      </c>
      <c r="E5" s="23"/>
      <c r="F5" s="207" t="s">
        <v>87</v>
      </c>
      <c r="G5" s="209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3" t="s">
        <v>4</v>
      </c>
      <c r="B10" s="243"/>
      <c r="C10" s="243"/>
      <c r="D10" s="243" t="s">
        <v>5</v>
      </c>
      <c r="E10" s="243"/>
      <c r="F10" s="243"/>
      <c r="G10" s="245" t="s">
        <v>42</v>
      </c>
      <c r="H10" s="246"/>
      <c r="I10" s="2"/>
    </row>
    <row r="11" spans="1:17" x14ac:dyDescent="0.25">
      <c r="A11" s="206">
        <f>'8'!$D$11</f>
        <v>0</v>
      </c>
      <c r="B11" s="206"/>
      <c r="C11" s="206"/>
      <c r="D11" s="206"/>
      <c r="E11" s="206"/>
      <c r="F11" s="206"/>
      <c r="G11" s="220">
        <f>D11-A11</f>
        <v>0</v>
      </c>
      <c r="H11" s="221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1" t="s">
        <v>40</v>
      </c>
      <c r="B13" s="241"/>
      <c r="C13" s="241"/>
      <c r="D13" s="241"/>
      <c r="E13" s="20" t="s">
        <v>39</v>
      </c>
      <c r="F13" s="19" t="s">
        <v>41</v>
      </c>
      <c r="G13" s="242" t="s">
        <v>24</v>
      </c>
      <c r="H13" s="242"/>
      <c r="I13" s="2"/>
    </row>
    <row r="14" spans="1:17" x14ac:dyDescent="0.25">
      <c r="A14" s="224" t="s">
        <v>8</v>
      </c>
      <c r="B14" s="224"/>
      <c r="C14" s="224"/>
      <c r="D14" s="224"/>
      <c r="E14" s="116"/>
      <c r="F14" s="117">
        <f>'1'!$F$14</f>
        <v>76</v>
      </c>
      <c r="G14" s="218">
        <f>E14*F14</f>
        <v>0</v>
      </c>
      <c r="H14" s="218"/>
      <c r="I14" s="2"/>
    </row>
    <row r="15" spans="1:17" x14ac:dyDescent="0.25">
      <c r="A15" s="224" t="s">
        <v>9</v>
      </c>
      <c r="B15" s="224"/>
      <c r="C15" s="224"/>
      <c r="D15" s="224"/>
      <c r="E15" s="116"/>
      <c r="F15" s="117">
        <f>'1'!$F$15</f>
        <v>76</v>
      </c>
      <c r="G15" s="218">
        <f>E15*F15</f>
        <v>0</v>
      </c>
      <c r="H15" s="218"/>
      <c r="I15" s="2"/>
    </row>
    <row r="16" spans="1:17" x14ac:dyDescent="0.25">
      <c r="A16" s="224" t="s">
        <v>20</v>
      </c>
      <c r="B16" s="224"/>
      <c r="C16" s="224"/>
      <c r="D16" s="224"/>
      <c r="E16" s="1">
        <f>F34</f>
        <v>0</v>
      </c>
      <c r="F16" s="1"/>
      <c r="G16" s="218"/>
      <c r="H16" s="218"/>
      <c r="I16" s="2"/>
    </row>
    <row r="17" spans="1:9" x14ac:dyDescent="0.25">
      <c r="A17" s="226" t="s">
        <v>37</v>
      </c>
      <c r="B17" s="227"/>
      <c r="C17" s="227"/>
      <c r="D17" s="228"/>
      <c r="E17" s="18">
        <f>SUM(E14:E16)</f>
        <v>0</v>
      </c>
      <c r="F17" s="229" t="str">
        <f>IF(E17&gt;=G11,"Все верно","Недостача")</f>
        <v>Все верно</v>
      </c>
      <c r="G17" s="230"/>
      <c r="H17" s="231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4" t="s">
        <v>10</v>
      </c>
      <c r="B19" s="235"/>
      <c r="C19" s="235"/>
      <c r="D19" s="235"/>
      <c r="E19" s="235"/>
      <c r="F19" s="235"/>
      <c r="G19" s="235"/>
      <c r="H19" s="235"/>
      <c r="I19" s="236"/>
    </row>
    <row r="20" spans="1:9" x14ac:dyDescent="0.25">
      <c r="A20" s="232" t="s">
        <v>0</v>
      </c>
      <c r="B20" s="233"/>
      <c r="C20" s="232" t="s">
        <v>11</v>
      </c>
      <c r="D20" s="233"/>
      <c r="E20" s="24" t="s">
        <v>22</v>
      </c>
      <c r="F20" s="211" t="s">
        <v>12</v>
      </c>
      <c r="G20" s="213"/>
      <c r="H20" s="232" t="s">
        <v>13</v>
      </c>
      <c r="I20" s="233"/>
    </row>
    <row r="21" spans="1:9" ht="18" customHeight="1" x14ac:dyDescent="0.25">
      <c r="A21" s="214">
        <f>'8'!$H$21</f>
        <v>0</v>
      </c>
      <c r="B21" s="215"/>
      <c r="C21" s="214">
        <f>G14</f>
        <v>0</v>
      </c>
      <c r="D21" s="215"/>
      <c r="E21" s="3">
        <f>F46</f>
        <v>0</v>
      </c>
      <c r="F21" s="216"/>
      <c r="G21" s="217"/>
      <c r="H21" s="218">
        <f>A21+C21-E21-F21</f>
        <v>0</v>
      </c>
      <c r="I21" s="218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7" t="s">
        <v>15</v>
      </c>
      <c r="B23" s="247"/>
      <c r="C23" s="247"/>
      <c r="D23" s="247"/>
      <c r="E23" s="247"/>
      <c r="F23" s="247" t="s">
        <v>86</v>
      </c>
      <c r="G23" s="247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6" t="s">
        <v>111</v>
      </c>
      <c r="B24" s="206"/>
      <c r="C24" s="206"/>
      <c r="D24" s="206"/>
      <c r="E24" s="206"/>
      <c r="F24" s="206"/>
      <c r="G24" s="206"/>
      <c r="H24" s="116"/>
      <c r="I24" s="116"/>
    </row>
    <row r="25" spans="1:9" x14ac:dyDescent="0.25">
      <c r="A25" s="206" t="s">
        <v>101</v>
      </c>
      <c r="B25" s="206"/>
      <c r="C25" s="206"/>
      <c r="D25" s="206"/>
      <c r="E25" s="206"/>
      <c r="F25" s="206"/>
      <c r="G25" s="206"/>
      <c r="H25" s="2"/>
      <c r="I25" s="162" t="str">
        <f>IF(AND($H$24="",$I$24=""),"Данные о чеке не заполнен","")</f>
        <v>Данные о чеке не заполнен</v>
      </c>
    </row>
    <row r="26" spans="1:9" x14ac:dyDescent="0.25">
      <c r="A26" s="206" t="s">
        <v>100</v>
      </c>
      <c r="B26" s="206"/>
      <c r="C26" s="206"/>
      <c r="D26" s="206"/>
      <c r="E26" s="206"/>
      <c r="F26" s="206"/>
      <c r="G26" s="206"/>
      <c r="H26" s="2"/>
      <c r="I26" s="2"/>
    </row>
    <row r="27" spans="1:9" x14ac:dyDescent="0.25">
      <c r="A27" s="206" t="s">
        <v>102</v>
      </c>
      <c r="B27" s="206"/>
      <c r="C27" s="206"/>
      <c r="D27" s="206"/>
      <c r="E27" s="206"/>
      <c r="F27" s="206"/>
      <c r="G27" s="206"/>
      <c r="H27" s="2"/>
      <c r="I27" s="2"/>
    </row>
    <row r="28" spans="1:9" x14ac:dyDescent="0.25">
      <c r="A28" s="206" t="s">
        <v>95</v>
      </c>
      <c r="B28" s="206"/>
      <c r="C28" s="206"/>
      <c r="D28" s="206"/>
      <c r="E28" s="206"/>
      <c r="F28" s="206"/>
      <c r="G28" s="206"/>
      <c r="H28" s="2"/>
      <c r="I28" s="2"/>
    </row>
    <row r="29" spans="1:9" x14ac:dyDescent="0.25">
      <c r="A29" s="206" t="s">
        <v>103</v>
      </c>
      <c r="B29" s="206"/>
      <c r="C29" s="206"/>
      <c r="D29" s="206"/>
      <c r="E29" s="206"/>
      <c r="F29" s="206"/>
      <c r="G29" s="206"/>
      <c r="H29" s="2"/>
      <c r="I29" s="2"/>
    </row>
    <row r="30" spans="1:9" x14ac:dyDescent="0.25">
      <c r="A30" s="206" t="s">
        <v>104</v>
      </c>
      <c r="B30" s="206"/>
      <c r="C30" s="206"/>
      <c r="D30" s="206"/>
      <c r="E30" s="206"/>
      <c r="F30" s="206"/>
      <c r="G30" s="206"/>
      <c r="H30" s="2"/>
      <c r="I30" s="2"/>
    </row>
    <row r="31" spans="1:9" x14ac:dyDescent="0.25">
      <c r="A31" s="206" t="s">
        <v>106</v>
      </c>
      <c r="B31" s="206"/>
      <c r="C31" s="206"/>
      <c r="D31" s="206"/>
      <c r="E31" s="206"/>
      <c r="F31" s="206"/>
      <c r="G31" s="206"/>
      <c r="H31" s="2"/>
      <c r="I31" s="2"/>
    </row>
    <row r="32" spans="1:9" x14ac:dyDescent="0.25">
      <c r="A32" s="203" t="s">
        <v>112</v>
      </c>
      <c r="B32" s="204"/>
      <c r="C32" s="204"/>
      <c r="D32" s="204"/>
      <c r="E32" s="205"/>
      <c r="F32" s="203"/>
      <c r="G32" s="205"/>
      <c r="H32" s="2"/>
      <c r="I32" s="2"/>
    </row>
    <row r="33" spans="1:9" x14ac:dyDescent="0.25">
      <c r="A33" s="203"/>
      <c r="B33" s="204"/>
      <c r="C33" s="204"/>
      <c r="D33" s="204"/>
      <c r="E33" s="205"/>
      <c r="F33" s="203"/>
      <c r="G33" s="205"/>
      <c r="H33" s="2"/>
      <c r="I33" s="2"/>
    </row>
    <row r="34" spans="1:9" x14ac:dyDescent="0.25">
      <c r="A34" s="207" t="s">
        <v>37</v>
      </c>
      <c r="B34" s="208"/>
      <c r="C34" s="208"/>
      <c r="D34" s="208"/>
      <c r="E34" s="209"/>
      <c r="F34" s="207">
        <f>SUM(F24:G33)</f>
        <v>0</v>
      </c>
      <c r="G34" s="209"/>
      <c r="H34" s="2"/>
      <c r="I34" s="2"/>
    </row>
    <row r="35" spans="1:9" x14ac:dyDescent="0.25">
      <c r="A35" s="210" t="s">
        <v>23</v>
      </c>
      <c r="B35" s="210"/>
      <c r="C35" s="210"/>
      <c r="D35" s="210"/>
      <c r="E35" s="210"/>
      <c r="F35" s="210" t="s">
        <v>24</v>
      </c>
      <c r="G35" s="210"/>
      <c r="H35" s="2"/>
      <c r="I35" s="2"/>
    </row>
    <row r="36" spans="1:9" x14ac:dyDescent="0.25">
      <c r="A36" s="203"/>
      <c r="B36" s="204"/>
      <c r="C36" s="204"/>
      <c r="D36" s="204"/>
      <c r="E36" s="205"/>
      <c r="F36" s="203"/>
      <c r="G36" s="205"/>
      <c r="H36" s="2"/>
      <c r="I36" s="2"/>
    </row>
    <row r="37" spans="1:9" x14ac:dyDescent="0.25">
      <c r="A37" s="203"/>
      <c r="B37" s="204"/>
      <c r="C37" s="204"/>
      <c r="D37" s="204"/>
      <c r="E37" s="205"/>
      <c r="F37" s="203"/>
      <c r="G37" s="205"/>
      <c r="H37" s="2"/>
      <c r="I37" s="2"/>
    </row>
    <row r="38" spans="1:9" x14ac:dyDescent="0.25">
      <c r="A38" s="206"/>
      <c r="B38" s="206"/>
      <c r="C38" s="206"/>
      <c r="D38" s="206"/>
      <c r="E38" s="206"/>
      <c r="F38" s="206"/>
      <c r="G38" s="206"/>
      <c r="H38" s="2"/>
      <c r="I38" s="2"/>
    </row>
    <row r="39" spans="1:9" x14ac:dyDescent="0.25">
      <c r="A39" s="203"/>
      <c r="B39" s="204"/>
      <c r="C39" s="204"/>
      <c r="D39" s="204"/>
      <c r="E39" s="205"/>
      <c r="F39" s="203"/>
      <c r="G39" s="205"/>
      <c r="H39" s="2"/>
      <c r="I39" s="2"/>
    </row>
    <row r="40" spans="1:9" x14ac:dyDescent="0.25">
      <c r="A40" s="203"/>
      <c r="B40" s="204"/>
      <c r="C40" s="204"/>
      <c r="D40" s="204"/>
      <c r="E40" s="205"/>
      <c r="F40" s="203"/>
      <c r="G40" s="205"/>
      <c r="H40" s="2"/>
      <c r="I40" s="2"/>
    </row>
    <row r="41" spans="1:9" x14ac:dyDescent="0.25">
      <c r="A41" s="203"/>
      <c r="B41" s="204"/>
      <c r="C41" s="204"/>
      <c r="D41" s="204"/>
      <c r="E41" s="205"/>
      <c r="F41" s="203"/>
      <c r="G41" s="205"/>
      <c r="H41" s="2"/>
      <c r="I41" s="2"/>
    </row>
    <row r="42" spans="1:9" x14ac:dyDescent="0.25">
      <c r="A42" s="203"/>
      <c r="B42" s="204"/>
      <c r="C42" s="204"/>
      <c r="D42" s="204"/>
      <c r="E42" s="205"/>
      <c r="F42" s="203"/>
      <c r="G42" s="205"/>
      <c r="H42" s="2"/>
      <c r="I42" s="2"/>
    </row>
    <row r="43" spans="1:9" x14ac:dyDescent="0.25">
      <c r="A43" s="203"/>
      <c r="B43" s="204"/>
      <c r="C43" s="204"/>
      <c r="D43" s="204"/>
      <c r="E43" s="205"/>
      <c r="F43" s="203"/>
      <c r="G43" s="205"/>
      <c r="H43" s="2"/>
      <c r="I43" s="2"/>
    </row>
    <row r="44" spans="1:9" x14ac:dyDescent="0.25">
      <c r="A44" s="203"/>
      <c r="B44" s="204"/>
      <c r="C44" s="204"/>
      <c r="D44" s="204"/>
      <c r="E44" s="205"/>
      <c r="F44" s="203"/>
      <c r="G44" s="205"/>
      <c r="H44" s="2"/>
      <c r="I44" s="2"/>
    </row>
    <row r="45" spans="1:9" x14ac:dyDescent="0.25">
      <c r="A45" s="203"/>
      <c r="B45" s="204"/>
      <c r="C45" s="204"/>
      <c r="D45" s="204"/>
      <c r="E45" s="205"/>
      <c r="F45" s="203"/>
      <c r="G45" s="205"/>
      <c r="H45" s="2"/>
      <c r="I45" s="2"/>
    </row>
    <row r="46" spans="1:9" x14ac:dyDescent="0.25">
      <c r="A46" s="211" t="s">
        <v>38</v>
      </c>
      <c r="B46" s="212"/>
      <c r="C46" s="212"/>
      <c r="D46" s="212"/>
      <c r="E46" s="213"/>
      <c r="F46" s="211">
        <f>SUM(F35:G45)</f>
        <v>0</v>
      </c>
      <c r="G46" s="213"/>
      <c r="H46" s="2"/>
      <c r="I46" s="2"/>
    </row>
    <row r="48" spans="1:9" x14ac:dyDescent="0.25">
      <c r="B48" s="223" t="s">
        <v>19</v>
      </c>
      <c r="C48" s="223"/>
      <c r="D48" s="222"/>
      <c r="E48" s="222"/>
      <c r="F48" s="222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68" priority="3" operator="containsText" text="Все верно">
      <formula>NOT(ISERROR(SEARCH("Все верно",F17)))</formula>
    </cfRule>
  </conditionalFormatting>
  <conditionalFormatting sqref="H7:H8">
    <cfRule type="containsText" dxfId="67" priority="2" operator="containsText" text="В минусе">
      <formula>NOT(ISERROR(SEARCH("В минусе",H7)))</formula>
    </cfRule>
  </conditionalFormatting>
  <conditionalFormatting sqref="H8">
    <cfRule type="cellIs" dxfId="66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H25" sqref="H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2"/>
      <c r="B1" s="202"/>
      <c r="C1" s="202"/>
      <c r="D1" s="202"/>
      <c r="E1" s="202"/>
      <c r="F1" s="202"/>
      <c r="G1" s="202"/>
      <c r="H1" s="202"/>
      <c r="I1" s="202"/>
    </row>
    <row r="2" spans="1:17" x14ac:dyDescent="0.25">
      <c r="B2" s="238" t="s">
        <v>18</v>
      </c>
      <c r="C2" s="238"/>
      <c r="D2" s="4" t="s">
        <v>16</v>
      </c>
      <c r="E2" s="29" t="str">
        <f>'1'!$E$2</f>
        <v>Коктал</v>
      </c>
      <c r="F2" t="s">
        <v>17</v>
      </c>
      <c r="G2" s="239">
        <f>Дата!A10</f>
        <v>45301</v>
      </c>
      <c r="H2" s="240"/>
      <c r="I2" s="26"/>
    </row>
    <row r="3" spans="1:17" x14ac:dyDescent="0.25">
      <c r="O3" s="12"/>
      <c r="P3" s="13"/>
      <c r="Q3" s="14"/>
    </row>
    <row r="4" spans="1:17" x14ac:dyDescent="0.25">
      <c r="A4" s="207" t="s">
        <v>0</v>
      </c>
      <c r="B4" s="209"/>
      <c r="C4" s="17" t="s">
        <v>1</v>
      </c>
      <c r="D4" s="17" t="s">
        <v>2</v>
      </c>
      <c r="E4" s="23"/>
      <c r="F4" s="207" t="s">
        <v>3</v>
      </c>
      <c r="G4" s="209"/>
      <c r="H4" s="17" t="s">
        <v>1</v>
      </c>
      <c r="I4" s="2"/>
      <c r="O4" s="12"/>
      <c r="P4" s="13"/>
      <c r="Q4" s="14"/>
    </row>
    <row r="5" spans="1:17" x14ac:dyDescent="0.25">
      <c r="A5" s="207" t="s">
        <v>87</v>
      </c>
      <c r="B5" s="209"/>
      <c r="C5" s="116">
        <f>'9'!H5</f>
        <v>0</v>
      </c>
      <c r="D5" s="17">
        <f>C8*D8</f>
        <v>0</v>
      </c>
      <c r="E5" s="23"/>
      <c r="F5" s="207" t="s">
        <v>87</v>
      </c>
      <c r="G5" s="209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3" t="s">
        <v>4</v>
      </c>
      <c r="B10" s="243"/>
      <c r="C10" s="243"/>
      <c r="D10" s="243" t="s">
        <v>5</v>
      </c>
      <c r="E10" s="243"/>
      <c r="F10" s="243"/>
      <c r="G10" s="245" t="s">
        <v>42</v>
      </c>
      <c r="H10" s="246"/>
      <c r="I10" s="2"/>
    </row>
    <row r="11" spans="1:17" x14ac:dyDescent="0.25">
      <c r="A11" s="206">
        <f>'9'!$D$11</f>
        <v>0</v>
      </c>
      <c r="B11" s="206"/>
      <c r="C11" s="206"/>
      <c r="D11" s="206"/>
      <c r="E11" s="206"/>
      <c r="F11" s="206"/>
      <c r="G11" s="220">
        <f>D11-A11</f>
        <v>0</v>
      </c>
      <c r="H11" s="221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1" t="s">
        <v>40</v>
      </c>
      <c r="B13" s="241"/>
      <c r="C13" s="241"/>
      <c r="D13" s="241"/>
      <c r="E13" s="20" t="s">
        <v>39</v>
      </c>
      <c r="F13" s="19" t="s">
        <v>41</v>
      </c>
      <c r="G13" s="242" t="s">
        <v>24</v>
      </c>
      <c r="H13" s="242"/>
      <c r="I13" s="2"/>
    </row>
    <row r="14" spans="1:17" x14ac:dyDescent="0.25">
      <c r="A14" s="224" t="s">
        <v>8</v>
      </c>
      <c r="B14" s="224"/>
      <c r="C14" s="224"/>
      <c r="D14" s="224"/>
      <c r="E14" s="116"/>
      <c r="F14" s="117">
        <f>'1'!$F$14</f>
        <v>76</v>
      </c>
      <c r="G14" s="218">
        <f>E14*F14</f>
        <v>0</v>
      </c>
      <c r="H14" s="218"/>
      <c r="I14" s="2"/>
    </row>
    <row r="15" spans="1:17" x14ac:dyDescent="0.25">
      <c r="A15" s="224" t="s">
        <v>9</v>
      </c>
      <c r="B15" s="224"/>
      <c r="C15" s="224"/>
      <c r="D15" s="224"/>
      <c r="E15" s="116"/>
      <c r="F15" s="117">
        <f>'1'!$F$15</f>
        <v>76</v>
      </c>
      <c r="G15" s="218">
        <f>E15*F15</f>
        <v>0</v>
      </c>
      <c r="H15" s="218"/>
      <c r="I15" s="2"/>
    </row>
    <row r="16" spans="1:17" x14ac:dyDescent="0.25">
      <c r="A16" s="224" t="s">
        <v>20</v>
      </c>
      <c r="B16" s="224"/>
      <c r="C16" s="224"/>
      <c r="D16" s="224"/>
      <c r="E16" s="1">
        <f>F34</f>
        <v>0</v>
      </c>
      <c r="F16" s="1"/>
      <c r="G16" s="218"/>
      <c r="H16" s="218"/>
      <c r="I16" s="2"/>
    </row>
    <row r="17" spans="1:9" x14ac:dyDescent="0.25">
      <c r="A17" s="226" t="s">
        <v>37</v>
      </c>
      <c r="B17" s="227"/>
      <c r="C17" s="227"/>
      <c r="D17" s="228"/>
      <c r="E17" s="18">
        <f>SUM(E14:E16)</f>
        <v>0</v>
      </c>
      <c r="F17" s="229" t="str">
        <f>IF(E17&gt;=G11,"Все верно","Недостача")</f>
        <v>Все верно</v>
      </c>
      <c r="G17" s="230"/>
      <c r="H17" s="231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4" t="s">
        <v>10</v>
      </c>
      <c r="B19" s="235"/>
      <c r="C19" s="235"/>
      <c r="D19" s="235"/>
      <c r="E19" s="235"/>
      <c r="F19" s="235"/>
      <c r="G19" s="235"/>
      <c r="H19" s="235"/>
      <c r="I19" s="236"/>
    </row>
    <row r="20" spans="1:9" x14ac:dyDescent="0.25">
      <c r="A20" s="232" t="s">
        <v>0</v>
      </c>
      <c r="B20" s="233"/>
      <c r="C20" s="232" t="s">
        <v>11</v>
      </c>
      <c r="D20" s="233"/>
      <c r="E20" s="24" t="s">
        <v>22</v>
      </c>
      <c r="F20" s="211" t="s">
        <v>12</v>
      </c>
      <c r="G20" s="213"/>
      <c r="H20" s="232" t="s">
        <v>13</v>
      </c>
      <c r="I20" s="233"/>
    </row>
    <row r="21" spans="1:9" ht="18" customHeight="1" x14ac:dyDescent="0.25">
      <c r="A21" s="214">
        <f>'9'!$H$21</f>
        <v>0</v>
      </c>
      <c r="B21" s="215"/>
      <c r="C21" s="214">
        <f>G14</f>
        <v>0</v>
      </c>
      <c r="D21" s="215"/>
      <c r="E21" s="3">
        <f>F46</f>
        <v>0</v>
      </c>
      <c r="F21" s="216"/>
      <c r="G21" s="217"/>
      <c r="H21" s="218">
        <f>A21+C21-E21-F21</f>
        <v>0</v>
      </c>
      <c r="I21" s="218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7" t="s">
        <v>15</v>
      </c>
      <c r="B23" s="247"/>
      <c r="C23" s="247"/>
      <c r="D23" s="247"/>
      <c r="E23" s="247"/>
      <c r="F23" s="247" t="s">
        <v>86</v>
      </c>
      <c r="G23" s="247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6" t="s">
        <v>111</v>
      </c>
      <c r="B24" s="206"/>
      <c r="C24" s="206"/>
      <c r="D24" s="206"/>
      <c r="E24" s="206"/>
      <c r="F24" s="206"/>
      <c r="G24" s="206"/>
      <c r="H24" s="116"/>
      <c r="I24" s="116"/>
    </row>
    <row r="25" spans="1:9" x14ac:dyDescent="0.25">
      <c r="A25" s="206" t="s">
        <v>101</v>
      </c>
      <c r="B25" s="206"/>
      <c r="C25" s="206"/>
      <c r="D25" s="206"/>
      <c r="E25" s="206"/>
      <c r="F25" s="206"/>
      <c r="G25" s="206"/>
      <c r="H25" s="2"/>
      <c r="I25" s="162" t="str">
        <f>IF(AND($H$24="",$I$24=""),"Данные о чеке не заполнен","")</f>
        <v>Данные о чеке не заполнен</v>
      </c>
    </row>
    <row r="26" spans="1:9" x14ac:dyDescent="0.25">
      <c r="A26" s="206" t="s">
        <v>100</v>
      </c>
      <c r="B26" s="206"/>
      <c r="C26" s="206"/>
      <c r="D26" s="206"/>
      <c r="E26" s="206"/>
      <c r="F26" s="206"/>
      <c r="G26" s="206"/>
      <c r="H26" s="2"/>
      <c r="I26" s="2"/>
    </row>
    <row r="27" spans="1:9" x14ac:dyDescent="0.25">
      <c r="A27" s="206" t="s">
        <v>102</v>
      </c>
      <c r="B27" s="206"/>
      <c r="C27" s="206"/>
      <c r="D27" s="206"/>
      <c r="E27" s="206"/>
      <c r="F27" s="206"/>
      <c r="G27" s="206"/>
      <c r="H27" s="2"/>
      <c r="I27" s="2"/>
    </row>
    <row r="28" spans="1:9" x14ac:dyDescent="0.25">
      <c r="A28" s="206" t="s">
        <v>95</v>
      </c>
      <c r="B28" s="206"/>
      <c r="C28" s="206"/>
      <c r="D28" s="206"/>
      <c r="E28" s="206"/>
      <c r="F28" s="206"/>
      <c r="G28" s="206"/>
      <c r="H28" s="2"/>
      <c r="I28" s="2"/>
    </row>
    <row r="29" spans="1:9" x14ac:dyDescent="0.25">
      <c r="A29" s="206" t="s">
        <v>103</v>
      </c>
      <c r="B29" s="206"/>
      <c r="C29" s="206"/>
      <c r="D29" s="206"/>
      <c r="E29" s="206"/>
      <c r="F29" s="206"/>
      <c r="G29" s="206"/>
      <c r="H29" s="2"/>
      <c r="I29" s="2"/>
    </row>
    <row r="30" spans="1:9" x14ac:dyDescent="0.25">
      <c r="A30" s="206" t="s">
        <v>104</v>
      </c>
      <c r="B30" s="206"/>
      <c r="C30" s="206"/>
      <c r="D30" s="206"/>
      <c r="E30" s="206"/>
      <c r="F30" s="206"/>
      <c r="G30" s="206"/>
      <c r="H30" s="2"/>
      <c r="I30" s="2"/>
    </row>
    <row r="31" spans="1:9" x14ac:dyDescent="0.25">
      <c r="A31" s="206" t="s">
        <v>106</v>
      </c>
      <c r="B31" s="206"/>
      <c r="C31" s="206"/>
      <c r="D31" s="206"/>
      <c r="E31" s="206"/>
      <c r="F31" s="206"/>
      <c r="G31" s="206"/>
      <c r="H31" s="2"/>
      <c r="I31" s="2"/>
    </row>
    <row r="32" spans="1:9" x14ac:dyDescent="0.25">
      <c r="A32" s="203" t="s">
        <v>112</v>
      </c>
      <c r="B32" s="204"/>
      <c r="C32" s="204"/>
      <c r="D32" s="204"/>
      <c r="E32" s="205"/>
      <c r="F32" s="203"/>
      <c r="G32" s="205"/>
      <c r="H32" s="2"/>
      <c r="I32" s="2"/>
    </row>
    <row r="33" spans="1:9" x14ac:dyDescent="0.25">
      <c r="A33" s="203"/>
      <c r="B33" s="204"/>
      <c r="C33" s="204"/>
      <c r="D33" s="204"/>
      <c r="E33" s="205"/>
      <c r="F33" s="203"/>
      <c r="G33" s="205"/>
      <c r="H33" s="2"/>
      <c r="I33" s="2"/>
    </row>
    <row r="34" spans="1:9" x14ac:dyDescent="0.25">
      <c r="A34" s="207" t="s">
        <v>37</v>
      </c>
      <c r="B34" s="208"/>
      <c r="C34" s="208"/>
      <c r="D34" s="208"/>
      <c r="E34" s="209"/>
      <c r="F34" s="207">
        <f>SUM(F24:G33)</f>
        <v>0</v>
      </c>
      <c r="G34" s="209"/>
      <c r="H34" s="2"/>
      <c r="I34" s="2"/>
    </row>
    <row r="35" spans="1:9" x14ac:dyDescent="0.25">
      <c r="A35" s="210" t="s">
        <v>23</v>
      </c>
      <c r="B35" s="210"/>
      <c r="C35" s="210"/>
      <c r="D35" s="210"/>
      <c r="E35" s="210"/>
      <c r="F35" s="210" t="s">
        <v>24</v>
      </c>
      <c r="G35" s="210"/>
      <c r="H35" s="2"/>
      <c r="I35" s="2"/>
    </row>
    <row r="36" spans="1:9" x14ac:dyDescent="0.25">
      <c r="A36" s="203"/>
      <c r="B36" s="204"/>
      <c r="C36" s="204"/>
      <c r="D36" s="204"/>
      <c r="E36" s="205"/>
      <c r="F36" s="203"/>
      <c r="G36" s="205"/>
      <c r="H36" s="2"/>
      <c r="I36" s="2"/>
    </row>
    <row r="37" spans="1:9" x14ac:dyDescent="0.25">
      <c r="A37" s="203"/>
      <c r="B37" s="204"/>
      <c r="C37" s="204"/>
      <c r="D37" s="204"/>
      <c r="E37" s="205"/>
      <c r="F37" s="203"/>
      <c r="G37" s="205"/>
      <c r="H37" s="2"/>
      <c r="I37" s="2"/>
    </row>
    <row r="38" spans="1:9" x14ac:dyDescent="0.25">
      <c r="A38" s="206"/>
      <c r="B38" s="206"/>
      <c r="C38" s="206"/>
      <c r="D38" s="206"/>
      <c r="E38" s="206"/>
      <c r="F38" s="206"/>
      <c r="G38" s="206"/>
      <c r="H38" s="2"/>
      <c r="I38" s="2"/>
    </row>
    <row r="39" spans="1:9" x14ac:dyDescent="0.25">
      <c r="A39" s="203"/>
      <c r="B39" s="204"/>
      <c r="C39" s="204"/>
      <c r="D39" s="204"/>
      <c r="E39" s="205"/>
      <c r="F39" s="203"/>
      <c r="G39" s="205"/>
      <c r="H39" s="2"/>
      <c r="I39" s="2"/>
    </row>
    <row r="40" spans="1:9" x14ac:dyDescent="0.25">
      <c r="A40" s="203"/>
      <c r="B40" s="204"/>
      <c r="C40" s="204"/>
      <c r="D40" s="204"/>
      <c r="E40" s="205"/>
      <c r="F40" s="203"/>
      <c r="G40" s="205"/>
      <c r="H40" s="2"/>
      <c r="I40" s="2"/>
    </row>
    <row r="41" spans="1:9" x14ac:dyDescent="0.25">
      <c r="A41" s="203"/>
      <c r="B41" s="204"/>
      <c r="C41" s="204"/>
      <c r="D41" s="204"/>
      <c r="E41" s="205"/>
      <c r="F41" s="203"/>
      <c r="G41" s="205"/>
      <c r="H41" s="2"/>
      <c r="I41" s="2"/>
    </row>
    <row r="42" spans="1:9" x14ac:dyDescent="0.25">
      <c r="A42" s="203"/>
      <c r="B42" s="204"/>
      <c r="C42" s="204"/>
      <c r="D42" s="204"/>
      <c r="E42" s="205"/>
      <c r="F42" s="203"/>
      <c r="G42" s="205"/>
      <c r="H42" s="2"/>
      <c r="I42" s="2"/>
    </row>
    <row r="43" spans="1:9" x14ac:dyDescent="0.25">
      <c r="A43" s="203"/>
      <c r="B43" s="204"/>
      <c r="C43" s="204"/>
      <c r="D43" s="204"/>
      <c r="E43" s="205"/>
      <c r="F43" s="203"/>
      <c r="G43" s="205"/>
      <c r="H43" s="2"/>
      <c r="I43" s="2"/>
    </row>
    <row r="44" spans="1:9" x14ac:dyDescent="0.25">
      <c r="A44" s="203"/>
      <c r="B44" s="204"/>
      <c r="C44" s="204"/>
      <c r="D44" s="204"/>
      <c r="E44" s="205"/>
      <c r="F44" s="203"/>
      <c r="G44" s="205"/>
      <c r="H44" s="2"/>
      <c r="I44" s="2"/>
    </row>
    <row r="45" spans="1:9" x14ac:dyDescent="0.25">
      <c r="A45" s="203"/>
      <c r="B45" s="204"/>
      <c r="C45" s="204"/>
      <c r="D45" s="204"/>
      <c r="E45" s="205"/>
      <c r="F45" s="203"/>
      <c r="G45" s="205"/>
      <c r="H45" s="2"/>
      <c r="I45" s="2"/>
    </row>
    <row r="46" spans="1:9" x14ac:dyDescent="0.25">
      <c r="A46" s="211" t="s">
        <v>38</v>
      </c>
      <c r="B46" s="212"/>
      <c r="C46" s="212"/>
      <c r="D46" s="212"/>
      <c r="E46" s="213"/>
      <c r="F46" s="211">
        <f>SUM(F35:G45)</f>
        <v>0</v>
      </c>
      <c r="G46" s="213"/>
      <c r="H46" s="2"/>
      <c r="I46" s="2"/>
    </row>
    <row r="48" spans="1:9" x14ac:dyDescent="0.25">
      <c r="B48" s="223" t="s">
        <v>19</v>
      </c>
      <c r="C48" s="223"/>
      <c r="D48" s="222"/>
      <c r="E48" s="222"/>
      <c r="F48" s="222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65" priority="3" operator="containsText" text="Все верно">
      <formula>NOT(ISERROR(SEARCH("Все верно",F17)))</formula>
    </cfRule>
  </conditionalFormatting>
  <conditionalFormatting sqref="H7:H8">
    <cfRule type="containsText" dxfId="64" priority="2" operator="containsText" text="В минусе">
      <formula>NOT(ISERROR(SEARCH("В минусе",H7)))</formula>
    </cfRule>
  </conditionalFormatting>
  <conditionalFormatting sqref="H8">
    <cfRule type="cellIs" dxfId="63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H25" sqref="H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2"/>
      <c r="B1" s="202"/>
      <c r="C1" s="202"/>
      <c r="D1" s="202"/>
      <c r="E1" s="202"/>
      <c r="F1" s="202"/>
      <c r="G1" s="202"/>
      <c r="H1" s="202"/>
      <c r="I1" s="202"/>
    </row>
    <row r="2" spans="1:17" x14ac:dyDescent="0.25">
      <c r="B2" s="238" t="s">
        <v>18</v>
      </c>
      <c r="C2" s="238"/>
      <c r="D2" s="4" t="s">
        <v>16</v>
      </c>
      <c r="E2" s="29" t="str">
        <f>'1'!$E$2</f>
        <v>Коктал</v>
      </c>
      <c r="F2" t="s">
        <v>17</v>
      </c>
      <c r="G2" s="239">
        <f>Дата!A11</f>
        <v>45302</v>
      </c>
      <c r="H2" s="240"/>
      <c r="I2" s="26"/>
    </row>
    <row r="3" spans="1:17" x14ac:dyDescent="0.25">
      <c r="O3" s="12"/>
      <c r="P3" s="13"/>
      <c r="Q3" s="14"/>
    </row>
    <row r="4" spans="1:17" x14ac:dyDescent="0.25">
      <c r="A4" s="207" t="s">
        <v>0</v>
      </c>
      <c r="B4" s="209"/>
      <c r="C4" s="17" t="s">
        <v>1</v>
      </c>
      <c r="D4" s="17" t="s">
        <v>2</v>
      </c>
      <c r="E4" s="23"/>
      <c r="F4" s="207" t="s">
        <v>3</v>
      </c>
      <c r="G4" s="209"/>
      <c r="H4" s="17" t="s">
        <v>1</v>
      </c>
      <c r="I4" s="2"/>
      <c r="O4" s="12"/>
      <c r="P4" s="13"/>
      <c r="Q4" s="14"/>
    </row>
    <row r="5" spans="1:17" x14ac:dyDescent="0.25">
      <c r="A5" s="207" t="s">
        <v>87</v>
      </c>
      <c r="B5" s="209"/>
      <c r="C5" s="116">
        <f>'10'!H5</f>
        <v>0</v>
      </c>
      <c r="D5" s="17">
        <f>C8*D8</f>
        <v>0</v>
      </c>
      <c r="E5" s="23"/>
      <c r="F5" s="207" t="s">
        <v>87</v>
      </c>
      <c r="G5" s="209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3" t="s">
        <v>4</v>
      </c>
      <c r="B10" s="243"/>
      <c r="C10" s="243"/>
      <c r="D10" s="243" t="s">
        <v>5</v>
      </c>
      <c r="E10" s="243"/>
      <c r="F10" s="243"/>
      <c r="G10" s="245" t="s">
        <v>42</v>
      </c>
      <c r="H10" s="246"/>
      <c r="I10" s="2"/>
    </row>
    <row r="11" spans="1:17" x14ac:dyDescent="0.25">
      <c r="A11" s="206">
        <f>'10'!$D$11</f>
        <v>0</v>
      </c>
      <c r="B11" s="206"/>
      <c r="C11" s="206"/>
      <c r="D11" s="206"/>
      <c r="E11" s="206"/>
      <c r="F11" s="206"/>
      <c r="G11" s="220">
        <f>D11-A11</f>
        <v>0</v>
      </c>
      <c r="H11" s="221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1" t="s">
        <v>40</v>
      </c>
      <c r="B13" s="241"/>
      <c r="C13" s="241"/>
      <c r="D13" s="241"/>
      <c r="E13" s="20" t="s">
        <v>39</v>
      </c>
      <c r="F13" s="19" t="s">
        <v>41</v>
      </c>
      <c r="G13" s="242" t="s">
        <v>24</v>
      </c>
      <c r="H13" s="242"/>
      <c r="I13" s="2"/>
    </row>
    <row r="14" spans="1:17" x14ac:dyDescent="0.25">
      <c r="A14" s="224" t="s">
        <v>8</v>
      </c>
      <c r="B14" s="224"/>
      <c r="C14" s="224"/>
      <c r="D14" s="224"/>
      <c r="E14" s="116"/>
      <c r="F14" s="117">
        <f>'1'!$F$14</f>
        <v>76</v>
      </c>
      <c r="G14" s="218">
        <f>E14*F14</f>
        <v>0</v>
      </c>
      <c r="H14" s="218"/>
      <c r="I14" s="2"/>
    </row>
    <row r="15" spans="1:17" x14ac:dyDescent="0.25">
      <c r="A15" s="224" t="s">
        <v>9</v>
      </c>
      <c r="B15" s="224"/>
      <c r="C15" s="224"/>
      <c r="D15" s="224"/>
      <c r="E15" s="116"/>
      <c r="F15" s="117">
        <f>'1'!$F$15</f>
        <v>76</v>
      </c>
      <c r="G15" s="218">
        <f>E15*F15</f>
        <v>0</v>
      </c>
      <c r="H15" s="218"/>
      <c r="I15" s="2"/>
    </row>
    <row r="16" spans="1:17" x14ac:dyDescent="0.25">
      <c r="A16" s="224" t="s">
        <v>20</v>
      </c>
      <c r="B16" s="224"/>
      <c r="C16" s="224"/>
      <c r="D16" s="224"/>
      <c r="E16" s="1">
        <f>F34</f>
        <v>0</v>
      </c>
      <c r="F16" s="1"/>
      <c r="G16" s="218"/>
      <c r="H16" s="218"/>
      <c r="I16" s="2"/>
    </row>
    <row r="17" spans="1:9" x14ac:dyDescent="0.25">
      <c r="A17" s="226" t="s">
        <v>37</v>
      </c>
      <c r="B17" s="227"/>
      <c r="C17" s="227"/>
      <c r="D17" s="228"/>
      <c r="E17" s="18">
        <f>SUM(E14:E16)</f>
        <v>0</v>
      </c>
      <c r="F17" s="229" t="str">
        <f>IF(E17&gt;=G11,"Все верно","Недостача")</f>
        <v>Все верно</v>
      </c>
      <c r="G17" s="230"/>
      <c r="H17" s="231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4" t="s">
        <v>10</v>
      </c>
      <c r="B19" s="235"/>
      <c r="C19" s="235"/>
      <c r="D19" s="235"/>
      <c r="E19" s="235"/>
      <c r="F19" s="235"/>
      <c r="G19" s="235"/>
      <c r="H19" s="235"/>
      <c r="I19" s="236"/>
    </row>
    <row r="20" spans="1:9" x14ac:dyDescent="0.25">
      <c r="A20" s="232" t="s">
        <v>0</v>
      </c>
      <c r="B20" s="233"/>
      <c r="C20" s="232" t="s">
        <v>11</v>
      </c>
      <c r="D20" s="233"/>
      <c r="E20" s="24" t="s">
        <v>22</v>
      </c>
      <c r="F20" s="211" t="s">
        <v>12</v>
      </c>
      <c r="G20" s="213"/>
      <c r="H20" s="232" t="s">
        <v>13</v>
      </c>
      <c r="I20" s="233"/>
    </row>
    <row r="21" spans="1:9" ht="18" customHeight="1" x14ac:dyDescent="0.25">
      <c r="A21" s="214">
        <f>'10'!$H$21</f>
        <v>0</v>
      </c>
      <c r="B21" s="215"/>
      <c r="C21" s="214">
        <f>G14</f>
        <v>0</v>
      </c>
      <c r="D21" s="215"/>
      <c r="E21" s="3">
        <f>F46</f>
        <v>0</v>
      </c>
      <c r="F21" s="216"/>
      <c r="G21" s="217"/>
      <c r="H21" s="218">
        <f>A21+C21-E21-F21</f>
        <v>0</v>
      </c>
      <c r="I21" s="218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7" t="s">
        <v>15</v>
      </c>
      <c r="B23" s="247"/>
      <c r="C23" s="247"/>
      <c r="D23" s="247"/>
      <c r="E23" s="247"/>
      <c r="F23" s="247" t="s">
        <v>86</v>
      </c>
      <c r="G23" s="247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6" t="s">
        <v>111</v>
      </c>
      <c r="B24" s="206"/>
      <c r="C24" s="206"/>
      <c r="D24" s="206"/>
      <c r="E24" s="206"/>
      <c r="F24" s="206"/>
      <c r="G24" s="206"/>
      <c r="H24" s="116"/>
      <c r="I24" s="116"/>
    </row>
    <row r="25" spans="1:9" x14ac:dyDescent="0.25">
      <c r="A25" s="206" t="s">
        <v>101</v>
      </c>
      <c r="B25" s="206"/>
      <c r="C25" s="206"/>
      <c r="D25" s="206"/>
      <c r="E25" s="206"/>
      <c r="F25" s="206"/>
      <c r="G25" s="206"/>
      <c r="H25" s="2"/>
      <c r="I25" s="162" t="str">
        <f>IF(AND($H$24="",$I$24=""),"Данные о чеке не заполнен","")</f>
        <v>Данные о чеке не заполнен</v>
      </c>
    </row>
    <row r="26" spans="1:9" x14ac:dyDescent="0.25">
      <c r="A26" s="206" t="s">
        <v>100</v>
      </c>
      <c r="B26" s="206"/>
      <c r="C26" s="206"/>
      <c r="D26" s="206"/>
      <c r="E26" s="206"/>
      <c r="F26" s="206"/>
      <c r="G26" s="206"/>
      <c r="H26" s="2"/>
      <c r="I26" s="2"/>
    </row>
    <row r="27" spans="1:9" x14ac:dyDescent="0.25">
      <c r="A27" s="206" t="s">
        <v>102</v>
      </c>
      <c r="B27" s="206"/>
      <c r="C27" s="206"/>
      <c r="D27" s="206"/>
      <c r="E27" s="206"/>
      <c r="F27" s="206"/>
      <c r="G27" s="206"/>
      <c r="H27" s="2"/>
      <c r="I27" s="2"/>
    </row>
    <row r="28" spans="1:9" x14ac:dyDescent="0.25">
      <c r="A28" s="206" t="s">
        <v>95</v>
      </c>
      <c r="B28" s="206"/>
      <c r="C28" s="206"/>
      <c r="D28" s="206"/>
      <c r="E28" s="206"/>
      <c r="F28" s="206"/>
      <c r="G28" s="206"/>
      <c r="H28" s="2"/>
      <c r="I28" s="2"/>
    </row>
    <row r="29" spans="1:9" x14ac:dyDescent="0.25">
      <c r="A29" s="206" t="s">
        <v>103</v>
      </c>
      <c r="B29" s="206"/>
      <c r="C29" s="206"/>
      <c r="D29" s="206"/>
      <c r="E29" s="206"/>
      <c r="F29" s="206"/>
      <c r="G29" s="206"/>
      <c r="H29" s="2"/>
      <c r="I29" s="2"/>
    </row>
    <row r="30" spans="1:9" x14ac:dyDescent="0.25">
      <c r="A30" s="206" t="s">
        <v>104</v>
      </c>
      <c r="B30" s="206"/>
      <c r="C30" s="206"/>
      <c r="D30" s="206"/>
      <c r="E30" s="206"/>
      <c r="F30" s="206"/>
      <c r="G30" s="206"/>
      <c r="H30" s="2"/>
      <c r="I30" s="2"/>
    </row>
    <row r="31" spans="1:9" x14ac:dyDescent="0.25">
      <c r="A31" s="206" t="s">
        <v>106</v>
      </c>
      <c r="B31" s="206"/>
      <c r="C31" s="206"/>
      <c r="D31" s="206"/>
      <c r="E31" s="206"/>
      <c r="F31" s="206"/>
      <c r="G31" s="206"/>
      <c r="H31" s="2"/>
      <c r="I31" s="2"/>
    </row>
    <row r="32" spans="1:9" x14ac:dyDescent="0.25">
      <c r="A32" s="203" t="s">
        <v>112</v>
      </c>
      <c r="B32" s="204"/>
      <c r="C32" s="204"/>
      <c r="D32" s="204"/>
      <c r="E32" s="205"/>
      <c r="F32" s="203"/>
      <c r="G32" s="205"/>
      <c r="H32" s="2"/>
      <c r="I32" s="2"/>
    </row>
    <row r="33" spans="1:9" x14ac:dyDescent="0.25">
      <c r="A33" s="203"/>
      <c r="B33" s="204"/>
      <c r="C33" s="204"/>
      <c r="D33" s="204"/>
      <c r="E33" s="205"/>
      <c r="F33" s="203"/>
      <c r="G33" s="205"/>
      <c r="H33" s="2"/>
      <c r="I33" s="2"/>
    </row>
    <row r="34" spans="1:9" x14ac:dyDescent="0.25">
      <c r="A34" s="207" t="s">
        <v>37</v>
      </c>
      <c r="B34" s="208"/>
      <c r="C34" s="208"/>
      <c r="D34" s="208"/>
      <c r="E34" s="209"/>
      <c r="F34" s="207">
        <f>SUM(F24:G33)</f>
        <v>0</v>
      </c>
      <c r="G34" s="209"/>
      <c r="H34" s="2"/>
      <c r="I34" s="2"/>
    </row>
    <row r="35" spans="1:9" x14ac:dyDescent="0.25">
      <c r="A35" s="210" t="s">
        <v>23</v>
      </c>
      <c r="B35" s="210"/>
      <c r="C35" s="210"/>
      <c r="D35" s="210"/>
      <c r="E35" s="210"/>
      <c r="F35" s="210" t="s">
        <v>24</v>
      </c>
      <c r="G35" s="210"/>
      <c r="H35" s="2"/>
      <c r="I35" s="2"/>
    </row>
    <row r="36" spans="1:9" x14ac:dyDescent="0.25">
      <c r="A36" s="203"/>
      <c r="B36" s="204"/>
      <c r="C36" s="204"/>
      <c r="D36" s="204"/>
      <c r="E36" s="205"/>
      <c r="F36" s="203"/>
      <c r="G36" s="205"/>
      <c r="H36" s="2"/>
      <c r="I36" s="2"/>
    </row>
    <row r="37" spans="1:9" x14ac:dyDescent="0.25">
      <c r="A37" s="203"/>
      <c r="B37" s="204"/>
      <c r="C37" s="204"/>
      <c r="D37" s="204"/>
      <c r="E37" s="205"/>
      <c r="F37" s="203"/>
      <c r="G37" s="205"/>
      <c r="H37" s="2"/>
      <c r="I37" s="2"/>
    </row>
    <row r="38" spans="1:9" x14ac:dyDescent="0.25">
      <c r="A38" s="206"/>
      <c r="B38" s="206"/>
      <c r="C38" s="206"/>
      <c r="D38" s="206"/>
      <c r="E38" s="206"/>
      <c r="F38" s="206"/>
      <c r="G38" s="206"/>
      <c r="H38" s="2"/>
      <c r="I38" s="2"/>
    </row>
    <row r="39" spans="1:9" x14ac:dyDescent="0.25">
      <c r="A39" s="203"/>
      <c r="B39" s="204"/>
      <c r="C39" s="204"/>
      <c r="D39" s="204"/>
      <c r="E39" s="205"/>
      <c r="F39" s="203"/>
      <c r="G39" s="205"/>
      <c r="H39" s="2"/>
      <c r="I39" s="2"/>
    </row>
    <row r="40" spans="1:9" x14ac:dyDescent="0.25">
      <c r="A40" s="203"/>
      <c r="B40" s="204"/>
      <c r="C40" s="204"/>
      <c r="D40" s="204"/>
      <c r="E40" s="205"/>
      <c r="F40" s="203"/>
      <c r="G40" s="205"/>
      <c r="H40" s="2"/>
      <c r="I40" s="2"/>
    </row>
    <row r="41" spans="1:9" x14ac:dyDescent="0.25">
      <c r="A41" s="203"/>
      <c r="B41" s="204"/>
      <c r="C41" s="204"/>
      <c r="D41" s="204"/>
      <c r="E41" s="205"/>
      <c r="F41" s="203"/>
      <c r="G41" s="205"/>
      <c r="H41" s="2"/>
      <c r="I41" s="2"/>
    </row>
    <row r="42" spans="1:9" x14ac:dyDescent="0.25">
      <c r="A42" s="203"/>
      <c r="B42" s="204"/>
      <c r="C42" s="204"/>
      <c r="D42" s="204"/>
      <c r="E42" s="205"/>
      <c r="F42" s="203"/>
      <c r="G42" s="205"/>
      <c r="H42" s="2"/>
      <c r="I42" s="2"/>
    </row>
    <row r="43" spans="1:9" x14ac:dyDescent="0.25">
      <c r="A43" s="203"/>
      <c r="B43" s="204"/>
      <c r="C43" s="204"/>
      <c r="D43" s="204"/>
      <c r="E43" s="205"/>
      <c r="F43" s="203"/>
      <c r="G43" s="205"/>
      <c r="H43" s="2"/>
      <c r="I43" s="2"/>
    </row>
    <row r="44" spans="1:9" x14ac:dyDescent="0.25">
      <c r="A44" s="203"/>
      <c r="B44" s="204"/>
      <c r="C44" s="204"/>
      <c r="D44" s="204"/>
      <c r="E44" s="205"/>
      <c r="F44" s="203"/>
      <c r="G44" s="205"/>
      <c r="H44" s="2"/>
      <c r="I44" s="2"/>
    </row>
    <row r="45" spans="1:9" x14ac:dyDescent="0.25">
      <c r="A45" s="203"/>
      <c r="B45" s="204"/>
      <c r="C45" s="204"/>
      <c r="D45" s="204"/>
      <c r="E45" s="205"/>
      <c r="F45" s="203"/>
      <c r="G45" s="205"/>
      <c r="H45" s="2"/>
      <c r="I45" s="2"/>
    </row>
    <row r="46" spans="1:9" x14ac:dyDescent="0.25">
      <c r="A46" s="211" t="s">
        <v>38</v>
      </c>
      <c r="B46" s="212"/>
      <c r="C46" s="212"/>
      <c r="D46" s="212"/>
      <c r="E46" s="213"/>
      <c r="F46" s="211">
        <f>SUM(F35:G45)</f>
        <v>0</v>
      </c>
      <c r="G46" s="213"/>
      <c r="H46" s="2"/>
      <c r="I46" s="2"/>
    </row>
    <row r="48" spans="1:9" x14ac:dyDescent="0.25">
      <c r="B48" s="223" t="s">
        <v>19</v>
      </c>
      <c r="C48" s="223"/>
      <c r="D48" s="222"/>
      <c r="E48" s="222"/>
      <c r="F48" s="222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62" priority="3" operator="containsText" text="Все верно">
      <formula>NOT(ISERROR(SEARCH("Все верно",F17)))</formula>
    </cfRule>
  </conditionalFormatting>
  <conditionalFormatting sqref="H7:H8">
    <cfRule type="containsText" dxfId="61" priority="2" operator="containsText" text="В минусе">
      <formula>NOT(ISERROR(SEARCH("В минусе",H7)))</formula>
    </cfRule>
  </conditionalFormatting>
  <conditionalFormatting sqref="H8">
    <cfRule type="cellIs" dxfId="60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H25" sqref="H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2"/>
      <c r="B1" s="202"/>
      <c r="C1" s="202"/>
      <c r="D1" s="202"/>
      <c r="E1" s="202"/>
      <c r="F1" s="202"/>
      <c r="G1" s="202"/>
      <c r="H1" s="202"/>
      <c r="I1" s="202"/>
    </row>
    <row r="2" spans="1:17" x14ac:dyDescent="0.25">
      <c r="B2" s="238" t="s">
        <v>18</v>
      </c>
      <c r="C2" s="238"/>
      <c r="D2" s="4" t="s">
        <v>16</v>
      </c>
      <c r="E2" s="29" t="str">
        <f>'1'!$E$2</f>
        <v>Коктал</v>
      </c>
      <c r="F2" t="s">
        <v>17</v>
      </c>
      <c r="G2" s="239">
        <f>Дата!A12</f>
        <v>45303</v>
      </c>
      <c r="H2" s="240"/>
      <c r="I2" s="26"/>
    </row>
    <row r="3" spans="1:17" x14ac:dyDescent="0.25">
      <c r="O3" s="12"/>
      <c r="P3" s="13"/>
      <c r="Q3" s="14"/>
    </row>
    <row r="4" spans="1:17" x14ac:dyDescent="0.25">
      <c r="A4" s="207" t="s">
        <v>0</v>
      </c>
      <c r="B4" s="209"/>
      <c r="C4" s="17" t="s">
        <v>1</v>
      </c>
      <c r="D4" s="17" t="s">
        <v>2</v>
      </c>
      <c r="E4" s="23"/>
      <c r="F4" s="207" t="s">
        <v>3</v>
      </c>
      <c r="G4" s="209"/>
      <c r="H4" s="17" t="s">
        <v>1</v>
      </c>
      <c r="I4" s="2"/>
      <c r="O4" s="12"/>
      <c r="P4" s="13"/>
      <c r="Q4" s="14"/>
    </row>
    <row r="5" spans="1:17" x14ac:dyDescent="0.25">
      <c r="A5" s="207" t="s">
        <v>87</v>
      </c>
      <c r="B5" s="209"/>
      <c r="C5" s="116">
        <f>'11'!H5</f>
        <v>0</v>
      </c>
      <c r="D5" s="17">
        <f>C8*D8</f>
        <v>0</v>
      </c>
      <c r="E5" s="23"/>
      <c r="F5" s="207" t="s">
        <v>87</v>
      </c>
      <c r="G5" s="209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3" t="s">
        <v>4</v>
      </c>
      <c r="B10" s="243"/>
      <c r="C10" s="243"/>
      <c r="D10" s="243" t="s">
        <v>5</v>
      </c>
      <c r="E10" s="243"/>
      <c r="F10" s="243"/>
      <c r="G10" s="245" t="s">
        <v>42</v>
      </c>
      <c r="H10" s="246"/>
      <c r="I10" s="2"/>
    </row>
    <row r="11" spans="1:17" x14ac:dyDescent="0.25">
      <c r="A11" s="206">
        <f>'11'!$D$11</f>
        <v>0</v>
      </c>
      <c r="B11" s="206"/>
      <c r="C11" s="206"/>
      <c r="D11" s="206"/>
      <c r="E11" s="206"/>
      <c r="F11" s="206"/>
      <c r="G11" s="220">
        <f>D11-A11</f>
        <v>0</v>
      </c>
      <c r="H11" s="221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1" t="s">
        <v>40</v>
      </c>
      <c r="B13" s="241"/>
      <c r="C13" s="241"/>
      <c r="D13" s="241"/>
      <c r="E13" s="20" t="s">
        <v>39</v>
      </c>
      <c r="F13" s="19" t="s">
        <v>41</v>
      </c>
      <c r="G13" s="242" t="s">
        <v>24</v>
      </c>
      <c r="H13" s="242"/>
      <c r="I13" s="2"/>
    </row>
    <row r="14" spans="1:17" x14ac:dyDescent="0.25">
      <c r="A14" s="224" t="s">
        <v>8</v>
      </c>
      <c r="B14" s="224"/>
      <c r="C14" s="224"/>
      <c r="D14" s="224"/>
      <c r="E14" s="116"/>
      <c r="F14" s="117">
        <f>'1'!$F$14</f>
        <v>76</v>
      </c>
      <c r="G14" s="218">
        <f>E14*F14</f>
        <v>0</v>
      </c>
      <c r="H14" s="218"/>
      <c r="I14" s="2"/>
    </row>
    <row r="15" spans="1:17" x14ac:dyDescent="0.25">
      <c r="A15" s="224" t="s">
        <v>9</v>
      </c>
      <c r="B15" s="224"/>
      <c r="C15" s="224"/>
      <c r="D15" s="224"/>
      <c r="E15" s="116"/>
      <c r="F15" s="117">
        <f>'1'!$F$15</f>
        <v>76</v>
      </c>
      <c r="G15" s="218">
        <f>E15*F15</f>
        <v>0</v>
      </c>
      <c r="H15" s="218"/>
      <c r="I15" s="2"/>
    </row>
    <row r="16" spans="1:17" x14ac:dyDescent="0.25">
      <c r="A16" s="224" t="s">
        <v>20</v>
      </c>
      <c r="B16" s="224"/>
      <c r="C16" s="224"/>
      <c r="D16" s="224"/>
      <c r="E16" s="1">
        <f>F34</f>
        <v>0</v>
      </c>
      <c r="F16" s="1"/>
      <c r="G16" s="218"/>
      <c r="H16" s="218"/>
      <c r="I16" s="2"/>
    </row>
    <row r="17" spans="1:9" x14ac:dyDescent="0.25">
      <c r="A17" s="226" t="s">
        <v>37</v>
      </c>
      <c r="B17" s="227"/>
      <c r="C17" s="227"/>
      <c r="D17" s="228"/>
      <c r="E17" s="18">
        <f>SUM(E14:E16)</f>
        <v>0</v>
      </c>
      <c r="F17" s="229" t="str">
        <f>IF(E17&gt;=G11,"Все верно","Недостача")</f>
        <v>Все верно</v>
      </c>
      <c r="G17" s="230"/>
      <c r="H17" s="231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4" t="s">
        <v>10</v>
      </c>
      <c r="B19" s="235"/>
      <c r="C19" s="235"/>
      <c r="D19" s="235"/>
      <c r="E19" s="235"/>
      <c r="F19" s="235"/>
      <c r="G19" s="235"/>
      <c r="H19" s="235"/>
      <c r="I19" s="236"/>
    </row>
    <row r="20" spans="1:9" x14ac:dyDescent="0.25">
      <c r="A20" s="232" t="s">
        <v>0</v>
      </c>
      <c r="B20" s="233"/>
      <c r="C20" s="232" t="s">
        <v>11</v>
      </c>
      <c r="D20" s="233"/>
      <c r="E20" s="24" t="s">
        <v>22</v>
      </c>
      <c r="F20" s="211" t="s">
        <v>12</v>
      </c>
      <c r="G20" s="213"/>
      <c r="H20" s="232" t="s">
        <v>13</v>
      </c>
      <c r="I20" s="233"/>
    </row>
    <row r="21" spans="1:9" ht="18" customHeight="1" x14ac:dyDescent="0.25">
      <c r="A21" s="214">
        <f>'11'!$H$21</f>
        <v>0</v>
      </c>
      <c r="B21" s="215"/>
      <c r="C21" s="214">
        <f>G14</f>
        <v>0</v>
      </c>
      <c r="D21" s="215"/>
      <c r="E21" s="3">
        <f>F46</f>
        <v>0</v>
      </c>
      <c r="F21" s="216"/>
      <c r="G21" s="217"/>
      <c r="H21" s="218">
        <f>A21+C21-E21-F21</f>
        <v>0</v>
      </c>
      <c r="I21" s="218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7" t="s">
        <v>15</v>
      </c>
      <c r="B23" s="247"/>
      <c r="C23" s="247"/>
      <c r="D23" s="247"/>
      <c r="E23" s="247"/>
      <c r="F23" s="247" t="s">
        <v>86</v>
      </c>
      <c r="G23" s="247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6" t="s">
        <v>111</v>
      </c>
      <c r="B24" s="206"/>
      <c r="C24" s="206"/>
      <c r="D24" s="206"/>
      <c r="E24" s="206"/>
      <c r="F24" s="206"/>
      <c r="G24" s="206"/>
      <c r="H24" s="116"/>
      <c r="I24" s="116"/>
    </row>
    <row r="25" spans="1:9" x14ac:dyDescent="0.25">
      <c r="A25" s="206" t="s">
        <v>101</v>
      </c>
      <c r="B25" s="206"/>
      <c r="C25" s="206"/>
      <c r="D25" s="206"/>
      <c r="E25" s="206"/>
      <c r="F25" s="206"/>
      <c r="G25" s="206"/>
      <c r="H25" s="2"/>
      <c r="I25" s="162" t="str">
        <f>IF(AND($H$24="",$I$24=""),"Данные о чеке не заполнен","")</f>
        <v>Данные о чеке не заполнен</v>
      </c>
    </row>
    <row r="26" spans="1:9" x14ac:dyDescent="0.25">
      <c r="A26" s="206" t="s">
        <v>100</v>
      </c>
      <c r="B26" s="206"/>
      <c r="C26" s="206"/>
      <c r="D26" s="206"/>
      <c r="E26" s="206"/>
      <c r="F26" s="206"/>
      <c r="G26" s="206"/>
      <c r="H26" s="2"/>
      <c r="I26" s="2"/>
    </row>
    <row r="27" spans="1:9" x14ac:dyDescent="0.25">
      <c r="A27" s="206" t="s">
        <v>102</v>
      </c>
      <c r="B27" s="206"/>
      <c r="C27" s="206"/>
      <c r="D27" s="206"/>
      <c r="E27" s="206"/>
      <c r="F27" s="206"/>
      <c r="G27" s="206"/>
      <c r="H27" s="2"/>
      <c r="I27" s="2"/>
    </row>
    <row r="28" spans="1:9" x14ac:dyDescent="0.25">
      <c r="A28" s="206" t="s">
        <v>95</v>
      </c>
      <c r="B28" s="206"/>
      <c r="C28" s="206"/>
      <c r="D28" s="206"/>
      <c r="E28" s="206"/>
      <c r="F28" s="206"/>
      <c r="G28" s="206"/>
      <c r="H28" s="2"/>
      <c r="I28" s="2"/>
    </row>
    <row r="29" spans="1:9" x14ac:dyDescent="0.25">
      <c r="A29" s="206" t="s">
        <v>103</v>
      </c>
      <c r="B29" s="206"/>
      <c r="C29" s="206"/>
      <c r="D29" s="206"/>
      <c r="E29" s="206"/>
      <c r="F29" s="206"/>
      <c r="G29" s="206"/>
      <c r="H29" s="2"/>
      <c r="I29" s="2"/>
    </row>
    <row r="30" spans="1:9" x14ac:dyDescent="0.25">
      <c r="A30" s="206" t="s">
        <v>104</v>
      </c>
      <c r="B30" s="206"/>
      <c r="C30" s="206"/>
      <c r="D30" s="206"/>
      <c r="E30" s="206"/>
      <c r="F30" s="206"/>
      <c r="G30" s="206"/>
      <c r="H30" s="2"/>
      <c r="I30" s="2"/>
    </row>
    <row r="31" spans="1:9" x14ac:dyDescent="0.25">
      <c r="A31" s="206" t="s">
        <v>106</v>
      </c>
      <c r="B31" s="206"/>
      <c r="C31" s="206"/>
      <c r="D31" s="206"/>
      <c r="E31" s="206"/>
      <c r="F31" s="206"/>
      <c r="G31" s="206"/>
      <c r="H31" s="2"/>
      <c r="I31" s="2"/>
    </row>
    <row r="32" spans="1:9" x14ac:dyDescent="0.25">
      <c r="A32" s="203" t="s">
        <v>112</v>
      </c>
      <c r="B32" s="204"/>
      <c r="C32" s="204"/>
      <c r="D32" s="204"/>
      <c r="E32" s="205"/>
      <c r="F32" s="203"/>
      <c r="G32" s="205"/>
      <c r="H32" s="2"/>
      <c r="I32" s="2"/>
    </row>
    <row r="33" spans="1:9" x14ac:dyDescent="0.25">
      <c r="A33" s="203"/>
      <c r="B33" s="204"/>
      <c r="C33" s="204"/>
      <c r="D33" s="204"/>
      <c r="E33" s="205"/>
      <c r="F33" s="203"/>
      <c r="G33" s="205"/>
      <c r="H33" s="2"/>
      <c r="I33" s="2"/>
    </row>
    <row r="34" spans="1:9" x14ac:dyDescent="0.25">
      <c r="A34" s="207" t="s">
        <v>37</v>
      </c>
      <c r="B34" s="208"/>
      <c r="C34" s="208"/>
      <c r="D34" s="208"/>
      <c r="E34" s="209"/>
      <c r="F34" s="207">
        <f>SUM(F24:G33)</f>
        <v>0</v>
      </c>
      <c r="G34" s="209"/>
      <c r="H34" s="2"/>
      <c r="I34" s="2"/>
    </row>
    <row r="35" spans="1:9" x14ac:dyDescent="0.25">
      <c r="A35" s="210" t="s">
        <v>23</v>
      </c>
      <c r="B35" s="210"/>
      <c r="C35" s="210"/>
      <c r="D35" s="210"/>
      <c r="E35" s="210"/>
      <c r="F35" s="210" t="s">
        <v>24</v>
      </c>
      <c r="G35" s="210"/>
      <c r="H35" s="2"/>
      <c r="I35" s="2"/>
    </row>
    <row r="36" spans="1:9" x14ac:dyDescent="0.25">
      <c r="A36" s="203"/>
      <c r="B36" s="204"/>
      <c r="C36" s="204"/>
      <c r="D36" s="204"/>
      <c r="E36" s="205"/>
      <c r="F36" s="203"/>
      <c r="G36" s="205"/>
      <c r="H36" s="2"/>
      <c r="I36" s="2"/>
    </row>
    <row r="37" spans="1:9" x14ac:dyDescent="0.25">
      <c r="A37" s="203"/>
      <c r="B37" s="204"/>
      <c r="C37" s="204"/>
      <c r="D37" s="204"/>
      <c r="E37" s="205"/>
      <c r="F37" s="203"/>
      <c r="G37" s="205"/>
      <c r="H37" s="2"/>
      <c r="I37" s="2"/>
    </row>
    <row r="38" spans="1:9" x14ac:dyDescent="0.25">
      <c r="A38" s="206"/>
      <c r="B38" s="206"/>
      <c r="C38" s="206"/>
      <c r="D38" s="206"/>
      <c r="E38" s="206"/>
      <c r="F38" s="206"/>
      <c r="G38" s="206"/>
      <c r="H38" s="2"/>
      <c r="I38" s="2"/>
    </row>
    <row r="39" spans="1:9" x14ac:dyDescent="0.25">
      <c r="A39" s="203"/>
      <c r="B39" s="204"/>
      <c r="C39" s="204"/>
      <c r="D39" s="204"/>
      <c r="E39" s="205"/>
      <c r="F39" s="203"/>
      <c r="G39" s="205"/>
      <c r="H39" s="2"/>
      <c r="I39" s="2"/>
    </row>
    <row r="40" spans="1:9" x14ac:dyDescent="0.25">
      <c r="A40" s="203"/>
      <c r="B40" s="204"/>
      <c r="C40" s="204"/>
      <c r="D40" s="204"/>
      <c r="E40" s="205"/>
      <c r="F40" s="203"/>
      <c r="G40" s="205"/>
      <c r="H40" s="2"/>
      <c r="I40" s="2"/>
    </row>
    <row r="41" spans="1:9" x14ac:dyDescent="0.25">
      <c r="A41" s="203"/>
      <c r="B41" s="204"/>
      <c r="C41" s="204"/>
      <c r="D41" s="204"/>
      <c r="E41" s="205"/>
      <c r="F41" s="203"/>
      <c r="G41" s="205"/>
      <c r="H41" s="2"/>
      <c r="I41" s="2"/>
    </row>
    <row r="42" spans="1:9" x14ac:dyDescent="0.25">
      <c r="A42" s="203"/>
      <c r="B42" s="204"/>
      <c r="C42" s="204"/>
      <c r="D42" s="204"/>
      <c r="E42" s="205"/>
      <c r="F42" s="203"/>
      <c r="G42" s="205"/>
      <c r="H42" s="2"/>
      <c r="I42" s="2"/>
    </row>
    <row r="43" spans="1:9" x14ac:dyDescent="0.25">
      <c r="A43" s="203"/>
      <c r="B43" s="204"/>
      <c r="C43" s="204"/>
      <c r="D43" s="204"/>
      <c r="E43" s="205"/>
      <c r="F43" s="203"/>
      <c r="G43" s="205"/>
      <c r="H43" s="2"/>
      <c r="I43" s="2"/>
    </row>
    <row r="44" spans="1:9" x14ac:dyDescent="0.25">
      <c r="A44" s="203"/>
      <c r="B44" s="204"/>
      <c r="C44" s="204"/>
      <c r="D44" s="204"/>
      <c r="E44" s="205"/>
      <c r="F44" s="203"/>
      <c r="G44" s="205"/>
      <c r="H44" s="2"/>
      <c r="I44" s="2"/>
    </row>
    <row r="45" spans="1:9" x14ac:dyDescent="0.25">
      <c r="A45" s="203"/>
      <c r="B45" s="204"/>
      <c r="C45" s="204"/>
      <c r="D45" s="204"/>
      <c r="E45" s="205"/>
      <c r="F45" s="203"/>
      <c r="G45" s="205"/>
      <c r="H45" s="2"/>
      <c r="I45" s="2"/>
    </row>
    <row r="46" spans="1:9" x14ac:dyDescent="0.25">
      <c r="A46" s="211" t="s">
        <v>38</v>
      </c>
      <c r="B46" s="212"/>
      <c r="C46" s="212"/>
      <c r="D46" s="212"/>
      <c r="E46" s="213"/>
      <c r="F46" s="211">
        <f>SUM(F35:G45)</f>
        <v>0</v>
      </c>
      <c r="G46" s="213"/>
      <c r="H46" s="2"/>
      <c r="I46" s="2"/>
    </row>
    <row r="48" spans="1:9" x14ac:dyDescent="0.25">
      <c r="B48" s="223" t="s">
        <v>19</v>
      </c>
      <c r="C48" s="223"/>
      <c r="D48" s="222"/>
      <c r="E48" s="222"/>
      <c r="F48" s="222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59" priority="3" operator="containsText" text="Все верно">
      <formula>NOT(ISERROR(SEARCH("Все верно",F17)))</formula>
    </cfRule>
  </conditionalFormatting>
  <conditionalFormatting sqref="H7:H8">
    <cfRule type="containsText" dxfId="58" priority="2" operator="containsText" text="В минусе">
      <formula>NOT(ISERROR(SEARCH("В минусе",H7)))</formula>
    </cfRule>
  </conditionalFormatting>
  <conditionalFormatting sqref="H8">
    <cfRule type="cellIs" dxfId="57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H25" sqref="H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2"/>
      <c r="B1" s="202"/>
      <c r="C1" s="202"/>
      <c r="D1" s="202"/>
      <c r="E1" s="202"/>
      <c r="F1" s="202"/>
      <c r="G1" s="202"/>
      <c r="H1" s="202"/>
      <c r="I1" s="202"/>
    </row>
    <row r="2" spans="1:17" x14ac:dyDescent="0.25">
      <c r="B2" s="238" t="s">
        <v>18</v>
      </c>
      <c r="C2" s="238"/>
      <c r="D2" s="4" t="s">
        <v>16</v>
      </c>
      <c r="E2" s="29" t="str">
        <f>'1'!$E$2</f>
        <v>Коктал</v>
      </c>
      <c r="F2" t="s">
        <v>17</v>
      </c>
      <c r="G2" s="239">
        <f>Дата!A13</f>
        <v>45304</v>
      </c>
      <c r="H2" s="240"/>
      <c r="I2" s="26"/>
    </row>
    <row r="3" spans="1:17" x14ac:dyDescent="0.25">
      <c r="O3" s="12"/>
      <c r="P3" s="13"/>
      <c r="Q3" s="14"/>
    </row>
    <row r="4" spans="1:17" x14ac:dyDescent="0.25">
      <c r="A4" s="207" t="s">
        <v>0</v>
      </c>
      <c r="B4" s="209"/>
      <c r="C4" s="17" t="s">
        <v>1</v>
      </c>
      <c r="D4" s="17" t="s">
        <v>2</v>
      </c>
      <c r="E4" s="23"/>
      <c r="F4" s="207" t="s">
        <v>3</v>
      </c>
      <c r="G4" s="209"/>
      <c r="H4" s="17" t="s">
        <v>1</v>
      </c>
      <c r="I4" s="2"/>
      <c r="O4" s="12"/>
      <c r="P4" s="13"/>
      <c r="Q4" s="14"/>
    </row>
    <row r="5" spans="1:17" x14ac:dyDescent="0.25">
      <c r="A5" s="207" t="s">
        <v>87</v>
      </c>
      <c r="B5" s="209"/>
      <c r="C5" s="116">
        <f>'12'!H5</f>
        <v>0</v>
      </c>
      <c r="D5" s="17">
        <f>C8*D8</f>
        <v>0</v>
      </c>
      <c r="E5" s="23"/>
      <c r="F5" s="207" t="s">
        <v>87</v>
      </c>
      <c r="G5" s="209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3" t="s">
        <v>4</v>
      </c>
      <c r="B10" s="243"/>
      <c r="C10" s="243"/>
      <c r="D10" s="243" t="s">
        <v>5</v>
      </c>
      <c r="E10" s="243"/>
      <c r="F10" s="243"/>
      <c r="G10" s="245" t="s">
        <v>42</v>
      </c>
      <c r="H10" s="246"/>
      <c r="I10" s="2"/>
    </row>
    <row r="11" spans="1:17" x14ac:dyDescent="0.25">
      <c r="A11" s="206">
        <f>'12'!$D$11</f>
        <v>0</v>
      </c>
      <c r="B11" s="206"/>
      <c r="C11" s="206"/>
      <c r="D11" s="206"/>
      <c r="E11" s="206"/>
      <c r="F11" s="206"/>
      <c r="G11" s="220">
        <f>D11-A11</f>
        <v>0</v>
      </c>
      <c r="H11" s="221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1" t="s">
        <v>40</v>
      </c>
      <c r="B13" s="241"/>
      <c r="C13" s="241"/>
      <c r="D13" s="241"/>
      <c r="E13" s="20" t="s">
        <v>39</v>
      </c>
      <c r="F13" s="19" t="s">
        <v>41</v>
      </c>
      <c r="G13" s="242" t="s">
        <v>24</v>
      </c>
      <c r="H13" s="242"/>
      <c r="I13" s="2"/>
    </row>
    <row r="14" spans="1:17" x14ac:dyDescent="0.25">
      <c r="A14" s="224" t="s">
        <v>8</v>
      </c>
      <c r="B14" s="224"/>
      <c r="C14" s="224"/>
      <c r="D14" s="224"/>
      <c r="E14" s="116"/>
      <c r="F14" s="117">
        <f>'1'!$F$14</f>
        <v>76</v>
      </c>
      <c r="G14" s="218">
        <f>E14*F14</f>
        <v>0</v>
      </c>
      <c r="H14" s="218"/>
      <c r="I14" s="2"/>
    </row>
    <row r="15" spans="1:17" x14ac:dyDescent="0.25">
      <c r="A15" s="224" t="s">
        <v>9</v>
      </c>
      <c r="B15" s="224"/>
      <c r="C15" s="224"/>
      <c r="D15" s="224"/>
      <c r="E15" s="116"/>
      <c r="F15" s="117">
        <f>'1'!$F$15</f>
        <v>76</v>
      </c>
      <c r="G15" s="218">
        <f>E15*F15</f>
        <v>0</v>
      </c>
      <c r="H15" s="218"/>
      <c r="I15" s="2"/>
    </row>
    <row r="16" spans="1:17" x14ac:dyDescent="0.25">
      <c r="A16" s="224" t="s">
        <v>20</v>
      </c>
      <c r="B16" s="224"/>
      <c r="C16" s="224"/>
      <c r="D16" s="224"/>
      <c r="E16" s="1">
        <f>F34</f>
        <v>0</v>
      </c>
      <c r="F16" s="1"/>
      <c r="G16" s="218"/>
      <c r="H16" s="218"/>
      <c r="I16" s="2"/>
    </row>
    <row r="17" spans="1:9" x14ac:dyDescent="0.25">
      <c r="A17" s="226" t="s">
        <v>37</v>
      </c>
      <c r="B17" s="227"/>
      <c r="C17" s="227"/>
      <c r="D17" s="228"/>
      <c r="E17" s="18">
        <f>SUM(E14:E16)</f>
        <v>0</v>
      </c>
      <c r="F17" s="229" t="str">
        <f>IF(E17&gt;=G11,"Все верно","Недостача")</f>
        <v>Все верно</v>
      </c>
      <c r="G17" s="230"/>
      <c r="H17" s="231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4" t="s">
        <v>10</v>
      </c>
      <c r="B19" s="235"/>
      <c r="C19" s="235"/>
      <c r="D19" s="235"/>
      <c r="E19" s="235"/>
      <c r="F19" s="235"/>
      <c r="G19" s="235"/>
      <c r="H19" s="235"/>
      <c r="I19" s="236"/>
    </row>
    <row r="20" spans="1:9" x14ac:dyDescent="0.25">
      <c r="A20" s="232" t="s">
        <v>0</v>
      </c>
      <c r="B20" s="233"/>
      <c r="C20" s="232" t="s">
        <v>11</v>
      </c>
      <c r="D20" s="233"/>
      <c r="E20" s="24" t="s">
        <v>22</v>
      </c>
      <c r="F20" s="211" t="s">
        <v>12</v>
      </c>
      <c r="G20" s="213"/>
      <c r="H20" s="232" t="s">
        <v>13</v>
      </c>
      <c r="I20" s="233"/>
    </row>
    <row r="21" spans="1:9" ht="18" customHeight="1" x14ac:dyDescent="0.25">
      <c r="A21" s="214">
        <f>'12'!$H$21</f>
        <v>0</v>
      </c>
      <c r="B21" s="215"/>
      <c r="C21" s="214">
        <f>G14</f>
        <v>0</v>
      </c>
      <c r="D21" s="215"/>
      <c r="E21" s="3">
        <f>F46</f>
        <v>0</v>
      </c>
      <c r="F21" s="216"/>
      <c r="G21" s="217"/>
      <c r="H21" s="218">
        <f>A21+C21-E21-F21</f>
        <v>0</v>
      </c>
      <c r="I21" s="218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7" t="s">
        <v>15</v>
      </c>
      <c r="B23" s="247"/>
      <c r="C23" s="247"/>
      <c r="D23" s="247"/>
      <c r="E23" s="247"/>
      <c r="F23" s="247" t="s">
        <v>86</v>
      </c>
      <c r="G23" s="247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6" t="s">
        <v>111</v>
      </c>
      <c r="B24" s="206"/>
      <c r="C24" s="206"/>
      <c r="D24" s="206"/>
      <c r="E24" s="206"/>
      <c r="F24" s="206"/>
      <c r="G24" s="206"/>
      <c r="H24" s="116"/>
      <c r="I24" s="116"/>
    </row>
    <row r="25" spans="1:9" x14ac:dyDescent="0.25">
      <c r="A25" s="206" t="s">
        <v>101</v>
      </c>
      <c r="B25" s="206"/>
      <c r="C25" s="206"/>
      <c r="D25" s="206"/>
      <c r="E25" s="206"/>
      <c r="F25" s="206"/>
      <c r="G25" s="206"/>
      <c r="H25" s="2"/>
      <c r="I25" s="162" t="str">
        <f>IF(AND($H$24="",$I$24=""),"Данные о чеке не заполнен","")</f>
        <v>Данные о чеке не заполнен</v>
      </c>
    </row>
    <row r="26" spans="1:9" x14ac:dyDescent="0.25">
      <c r="A26" s="206" t="s">
        <v>100</v>
      </c>
      <c r="B26" s="206"/>
      <c r="C26" s="206"/>
      <c r="D26" s="206"/>
      <c r="E26" s="206"/>
      <c r="F26" s="206"/>
      <c r="G26" s="206"/>
      <c r="H26" s="2"/>
      <c r="I26" s="2"/>
    </row>
    <row r="27" spans="1:9" x14ac:dyDescent="0.25">
      <c r="A27" s="206" t="s">
        <v>102</v>
      </c>
      <c r="B27" s="206"/>
      <c r="C27" s="206"/>
      <c r="D27" s="206"/>
      <c r="E27" s="206"/>
      <c r="F27" s="206"/>
      <c r="G27" s="206"/>
      <c r="H27" s="2"/>
      <c r="I27" s="2"/>
    </row>
    <row r="28" spans="1:9" x14ac:dyDescent="0.25">
      <c r="A28" s="206" t="s">
        <v>95</v>
      </c>
      <c r="B28" s="206"/>
      <c r="C28" s="206"/>
      <c r="D28" s="206"/>
      <c r="E28" s="206"/>
      <c r="F28" s="206"/>
      <c r="G28" s="206"/>
      <c r="H28" s="2"/>
      <c r="I28" s="2"/>
    </row>
    <row r="29" spans="1:9" x14ac:dyDescent="0.25">
      <c r="A29" s="206" t="s">
        <v>103</v>
      </c>
      <c r="B29" s="206"/>
      <c r="C29" s="206"/>
      <c r="D29" s="206"/>
      <c r="E29" s="206"/>
      <c r="F29" s="206"/>
      <c r="G29" s="206"/>
      <c r="H29" s="2"/>
      <c r="I29" s="2"/>
    </row>
    <row r="30" spans="1:9" x14ac:dyDescent="0.25">
      <c r="A30" s="206" t="s">
        <v>104</v>
      </c>
      <c r="B30" s="206"/>
      <c r="C30" s="206"/>
      <c r="D30" s="206"/>
      <c r="E30" s="206"/>
      <c r="F30" s="206"/>
      <c r="G30" s="206"/>
      <c r="H30" s="2"/>
      <c r="I30" s="2"/>
    </row>
    <row r="31" spans="1:9" x14ac:dyDescent="0.25">
      <c r="A31" s="206" t="s">
        <v>106</v>
      </c>
      <c r="B31" s="206"/>
      <c r="C31" s="206"/>
      <c r="D31" s="206"/>
      <c r="E31" s="206"/>
      <c r="F31" s="206"/>
      <c r="G31" s="206"/>
      <c r="H31" s="2"/>
      <c r="I31" s="2"/>
    </row>
    <row r="32" spans="1:9" x14ac:dyDescent="0.25">
      <c r="A32" s="203" t="s">
        <v>112</v>
      </c>
      <c r="B32" s="204"/>
      <c r="C32" s="204"/>
      <c r="D32" s="204"/>
      <c r="E32" s="205"/>
      <c r="F32" s="203"/>
      <c r="G32" s="205"/>
      <c r="H32" s="2"/>
      <c r="I32" s="2"/>
    </row>
    <row r="33" spans="1:9" x14ac:dyDescent="0.25">
      <c r="A33" s="203"/>
      <c r="B33" s="204"/>
      <c r="C33" s="204"/>
      <c r="D33" s="204"/>
      <c r="E33" s="205"/>
      <c r="F33" s="203"/>
      <c r="G33" s="205"/>
      <c r="H33" s="2"/>
      <c r="I33" s="2"/>
    </row>
    <row r="34" spans="1:9" x14ac:dyDescent="0.25">
      <c r="A34" s="207" t="s">
        <v>37</v>
      </c>
      <c r="B34" s="208"/>
      <c r="C34" s="208"/>
      <c r="D34" s="208"/>
      <c r="E34" s="209"/>
      <c r="F34" s="207">
        <f>SUM(F24:G33)</f>
        <v>0</v>
      </c>
      <c r="G34" s="209"/>
      <c r="H34" s="2"/>
      <c r="I34" s="2"/>
    </row>
    <row r="35" spans="1:9" x14ac:dyDescent="0.25">
      <c r="A35" s="210" t="s">
        <v>23</v>
      </c>
      <c r="B35" s="210"/>
      <c r="C35" s="210"/>
      <c r="D35" s="210"/>
      <c r="E35" s="210"/>
      <c r="F35" s="210" t="s">
        <v>24</v>
      </c>
      <c r="G35" s="210"/>
      <c r="H35" s="2"/>
      <c r="I35" s="2"/>
    </row>
    <row r="36" spans="1:9" x14ac:dyDescent="0.25">
      <c r="A36" s="203"/>
      <c r="B36" s="204"/>
      <c r="C36" s="204"/>
      <c r="D36" s="204"/>
      <c r="E36" s="205"/>
      <c r="F36" s="203"/>
      <c r="G36" s="205"/>
      <c r="H36" s="2"/>
      <c r="I36" s="2"/>
    </row>
    <row r="37" spans="1:9" x14ac:dyDescent="0.25">
      <c r="A37" s="203"/>
      <c r="B37" s="204"/>
      <c r="C37" s="204"/>
      <c r="D37" s="204"/>
      <c r="E37" s="205"/>
      <c r="F37" s="203"/>
      <c r="G37" s="205"/>
      <c r="H37" s="2"/>
      <c r="I37" s="2"/>
    </row>
    <row r="38" spans="1:9" x14ac:dyDescent="0.25">
      <c r="A38" s="206"/>
      <c r="B38" s="206"/>
      <c r="C38" s="206"/>
      <c r="D38" s="206"/>
      <c r="E38" s="206"/>
      <c r="F38" s="206"/>
      <c r="G38" s="206"/>
      <c r="H38" s="2"/>
      <c r="I38" s="2"/>
    </row>
    <row r="39" spans="1:9" x14ac:dyDescent="0.25">
      <c r="A39" s="203"/>
      <c r="B39" s="204"/>
      <c r="C39" s="204"/>
      <c r="D39" s="204"/>
      <c r="E39" s="205"/>
      <c r="F39" s="203"/>
      <c r="G39" s="205"/>
      <c r="H39" s="2"/>
      <c r="I39" s="2"/>
    </row>
    <row r="40" spans="1:9" x14ac:dyDescent="0.25">
      <c r="A40" s="203"/>
      <c r="B40" s="204"/>
      <c r="C40" s="204"/>
      <c r="D40" s="204"/>
      <c r="E40" s="205"/>
      <c r="F40" s="203"/>
      <c r="G40" s="205"/>
      <c r="H40" s="2"/>
      <c r="I40" s="2"/>
    </row>
    <row r="41" spans="1:9" x14ac:dyDescent="0.25">
      <c r="A41" s="203"/>
      <c r="B41" s="204"/>
      <c r="C41" s="204"/>
      <c r="D41" s="204"/>
      <c r="E41" s="205"/>
      <c r="F41" s="203"/>
      <c r="G41" s="205"/>
      <c r="H41" s="2"/>
      <c r="I41" s="2"/>
    </row>
    <row r="42" spans="1:9" x14ac:dyDescent="0.25">
      <c r="A42" s="203"/>
      <c r="B42" s="204"/>
      <c r="C42" s="204"/>
      <c r="D42" s="204"/>
      <c r="E42" s="205"/>
      <c r="F42" s="203"/>
      <c r="G42" s="205"/>
      <c r="H42" s="2"/>
      <c r="I42" s="2"/>
    </row>
    <row r="43" spans="1:9" x14ac:dyDescent="0.25">
      <c r="A43" s="203"/>
      <c r="B43" s="204"/>
      <c r="C43" s="204"/>
      <c r="D43" s="204"/>
      <c r="E43" s="205"/>
      <c r="F43" s="203"/>
      <c r="G43" s="205"/>
      <c r="H43" s="2"/>
      <c r="I43" s="2"/>
    </row>
    <row r="44" spans="1:9" x14ac:dyDescent="0.25">
      <c r="A44" s="203"/>
      <c r="B44" s="204"/>
      <c r="C44" s="204"/>
      <c r="D44" s="204"/>
      <c r="E44" s="205"/>
      <c r="F44" s="203"/>
      <c r="G44" s="205"/>
      <c r="H44" s="2"/>
      <c r="I44" s="2"/>
    </row>
    <row r="45" spans="1:9" x14ac:dyDescent="0.25">
      <c r="A45" s="203"/>
      <c r="B45" s="204"/>
      <c r="C45" s="204"/>
      <c r="D45" s="204"/>
      <c r="E45" s="205"/>
      <c r="F45" s="203"/>
      <c r="G45" s="205"/>
      <c r="H45" s="2"/>
      <c r="I45" s="2"/>
    </row>
    <row r="46" spans="1:9" x14ac:dyDescent="0.25">
      <c r="A46" s="211" t="s">
        <v>38</v>
      </c>
      <c r="B46" s="212"/>
      <c r="C46" s="212"/>
      <c r="D46" s="212"/>
      <c r="E46" s="213"/>
      <c r="F46" s="211">
        <f>SUM(F35:G45)</f>
        <v>0</v>
      </c>
      <c r="G46" s="213"/>
      <c r="H46" s="2"/>
      <c r="I46" s="2"/>
    </row>
    <row r="48" spans="1:9" x14ac:dyDescent="0.25">
      <c r="B48" s="223" t="s">
        <v>19</v>
      </c>
      <c r="C48" s="223"/>
      <c r="D48" s="222"/>
      <c r="E48" s="222"/>
      <c r="F48" s="222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56" priority="3" operator="containsText" text="Все верно">
      <formula>NOT(ISERROR(SEARCH("Все верно",F17)))</formula>
    </cfRule>
  </conditionalFormatting>
  <conditionalFormatting sqref="H7:H8">
    <cfRule type="containsText" dxfId="55" priority="2" operator="containsText" text="В минусе">
      <formula>NOT(ISERROR(SEARCH("В минусе",H7)))</formula>
    </cfRule>
  </conditionalFormatting>
  <conditionalFormatting sqref="H8">
    <cfRule type="cellIs" dxfId="54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3" zoomScaleNormal="100" workbookViewId="0">
      <selection activeCell="H25" sqref="H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2"/>
      <c r="B1" s="202"/>
      <c r="C1" s="202"/>
      <c r="D1" s="202"/>
      <c r="E1" s="202"/>
      <c r="F1" s="202"/>
      <c r="G1" s="202"/>
      <c r="H1" s="202"/>
      <c r="I1" s="202"/>
    </row>
    <row r="2" spans="1:17" x14ac:dyDescent="0.25">
      <c r="B2" s="238" t="s">
        <v>18</v>
      </c>
      <c r="C2" s="238"/>
      <c r="D2" s="4" t="s">
        <v>16</v>
      </c>
      <c r="E2" s="29" t="str">
        <f>'1'!$E$2</f>
        <v>Коктал</v>
      </c>
      <c r="F2" t="s">
        <v>17</v>
      </c>
      <c r="G2" s="239">
        <f>Дата!A14</f>
        <v>45305</v>
      </c>
      <c r="H2" s="240"/>
      <c r="I2" s="26"/>
    </row>
    <row r="3" spans="1:17" x14ac:dyDescent="0.25">
      <c r="O3" s="12"/>
      <c r="P3" s="13"/>
      <c r="Q3" s="14"/>
    </row>
    <row r="4" spans="1:17" x14ac:dyDescent="0.25">
      <c r="A4" s="207" t="s">
        <v>0</v>
      </c>
      <c r="B4" s="209"/>
      <c r="C4" s="17" t="s">
        <v>1</v>
      </c>
      <c r="D4" s="17" t="s">
        <v>2</v>
      </c>
      <c r="E4" s="23"/>
      <c r="F4" s="207" t="s">
        <v>3</v>
      </c>
      <c r="G4" s="209"/>
      <c r="H4" s="17" t="s">
        <v>1</v>
      </c>
      <c r="I4" s="2"/>
      <c r="O4" s="12"/>
      <c r="P4" s="13"/>
      <c r="Q4" s="14"/>
    </row>
    <row r="5" spans="1:17" x14ac:dyDescent="0.25">
      <c r="A5" s="207" t="s">
        <v>87</v>
      </c>
      <c r="B5" s="209"/>
      <c r="C5" s="116">
        <f>'13'!H5</f>
        <v>0</v>
      </c>
      <c r="D5" s="17">
        <f>C8*D8</f>
        <v>0</v>
      </c>
      <c r="E5" s="23"/>
      <c r="F5" s="207" t="s">
        <v>87</v>
      </c>
      <c r="G5" s="209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3" t="s">
        <v>4</v>
      </c>
      <c r="B10" s="243"/>
      <c r="C10" s="243"/>
      <c r="D10" s="243" t="s">
        <v>5</v>
      </c>
      <c r="E10" s="243"/>
      <c r="F10" s="243"/>
      <c r="G10" s="245" t="s">
        <v>42</v>
      </c>
      <c r="H10" s="246"/>
      <c r="I10" s="2"/>
    </row>
    <row r="11" spans="1:17" x14ac:dyDescent="0.25">
      <c r="A11" s="206">
        <f>'13'!$D$11</f>
        <v>0</v>
      </c>
      <c r="B11" s="206"/>
      <c r="C11" s="206"/>
      <c r="D11" s="206"/>
      <c r="E11" s="206"/>
      <c r="F11" s="206"/>
      <c r="G11" s="220">
        <f>D11-A11</f>
        <v>0</v>
      </c>
      <c r="H11" s="221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1" t="s">
        <v>40</v>
      </c>
      <c r="B13" s="241"/>
      <c r="C13" s="241"/>
      <c r="D13" s="241"/>
      <c r="E13" s="20" t="s">
        <v>39</v>
      </c>
      <c r="F13" s="19" t="s">
        <v>41</v>
      </c>
      <c r="G13" s="242" t="s">
        <v>24</v>
      </c>
      <c r="H13" s="242"/>
      <c r="I13" s="2"/>
    </row>
    <row r="14" spans="1:17" x14ac:dyDescent="0.25">
      <c r="A14" s="224" t="s">
        <v>8</v>
      </c>
      <c r="B14" s="224"/>
      <c r="C14" s="224"/>
      <c r="D14" s="224"/>
      <c r="E14" s="116"/>
      <c r="F14" s="117">
        <f>'1'!$F$14</f>
        <v>76</v>
      </c>
      <c r="G14" s="218">
        <f>E14*F14</f>
        <v>0</v>
      </c>
      <c r="H14" s="218"/>
      <c r="I14" s="2"/>
    </row>
    <row r="15" spans="1:17" x14ac:dyDescent="0.25">
      <c r="A15" s="224" t="s">
        <v>9</v>
      </c>
      <c r="B15" s="224"/>
      <c r="C15" s="224"/>
      <c r="D15" s="224"/>
      <c r="E15" s="116"/>
      <c r="F15" s="117">
        <f>'1'!$F$15</f>
        <v>76</v>
      </c>
      <c r="G15" s="218">
        <f>E15*F15</f>
        <v>0</v>
      </c>
      <c r="H15" s="218"/>
      <c r="I15" s="2"/>
    </row>
    <row r="16" spans="1:17" x14ac:dyDescent="0.25">
      <c r="A16" s="224" t="s">
        <v>20</v>
      </c>
      <c r="B16" s="224"/>
      <c r="C16" s="224"/>
      <c r="D16" s="224"/>
      <c r="E16" s="1">
        <f>F34</f>
        <v>0</v>
      </c>
      <c r="F16" s="1"/>
      <c r="G16" s="218"/>
      <c r="H16" s="218"/>
      <c r="I16" s="2"/>
    </row>
    <row r="17" spans="1:9" x14ac:dyDescent="0.25">
      <c r="A17" s="226" t="s">
        <v>37</v>
      </c>
      <c r="B17" s="227"/>
      <c r="C17" s="227"/>
      <c r="D17" s="228"/>
      <c r="E17" s="18">
        <f>SUM(E14:E16)</f>
        <v>0</v>
      </c>
      <c r="F17" s="229" t="str">
        <f>IF(E17&gt;=G11,"Все верно","Недостача")</f>
        <v>Все верно</v>
      </c>
      <c r="G17" s="230"/>
      <c r="H17" s="231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4" t="s">
        <v>10</v>
      </c>
      <c r="B19" s="235"/>
      <c r="C19" s="235"/>
      <c r="D19" s="235"/>
      <c r="E19" s="235"/>
      <c r="F19" s="235"/>
      <c r="G19" s="235"/>
      <c r="H19" s="235"/>
      <c r="I19" s="236"/>
    </row>
    <row r="20" spans="1:9" x14ac:dyDescent="0.25">
      <c r="A20" s="232" t="s">
        <v>0</v>
      </c>
      <c r="B20" s="233"/>
      <c r="C20" s="232" t="s">
        <v>11</v>
      </c>
      <c r="D20" s="233"/>
      <c r="E20" s="24" t="s">
        <v>22</v>
      </c>
      <c r="F20" s="211" t="s">
        <v>12</v>
      </c>
      <c r="G20" s="213"/>
      <c r="H20" s="232" t="s">
        <v>13</v>
      </c>
      <c r="I20" s="233"/>
    </row>
    <row r="21" spans="1:9" ht="18" customHeight="1" x14ac:dyDescent="0.25">
      <c r="A21" s="214">
        <f>'13'!$H$21</f>
        <v>0</v>
      </c>
      <c r="B21" s="215"/>
      <c r="C21" s="214">
        <f>G14</f>
        <v>0</v>
      </c>
      <c r="D21" s="215"/>
      <c r="E21" s="3">
        <f>F46</f>
        <v>0</v>
      </c>
      <c r="F21" s="216"/>
      <c r="G21" s="217"/>
      <c r="H21" s="218">
        <f>A21+C21-E21-F21</f>
        <v>0</v>
      </c>
      <c r="I21" s="218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7" t="s">
        <v>15</v>
      </c>
      <c r="B23" s="247"/>
      <c r="C23" s="247"/>
      <c r="D23" s="247"/>
      <c r="E23" s="247"/>
      <c r="F23" s="247" t="s">
        <v>86</v>
      </c>
      <c r="G23" s="247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6" t="s">
        <v>111</v>
      </c>
      <c r="B24" s="206"/>
      <c r="C24" s="206"/>
      <c r="D24" s="206"/>
      <c r="E24" s="206"/>
      <c r="F24" s="206"/>
      <c r="G24" s="206"/>
      <c r="H24" s="116"/>
      <c r="I24" s="116"/>
    </row>
    <row r="25" spans="1:9" x14ac:dyDescent="0.25">
      <c r="A25" s="206" t="s">
        <v>101</v>
      </c>
      <c r="B25" s="206"/>
      <c r="C25" s="206"/>
      <c r="D25" s="206"/>
      <c r="E25" s="206"/>
      <c r="F25" s="206"/>
      <c r="G25" s="206"/>
      <c r="H25" s="2"/>
      <c r="I25" s="162" t="str">
        <f>IF(AND($H$24="",$I$24=""),"Данные о чеке не заполнен","")</f>
        <v>Данные о чеке не заполнен</v>
      </c>
    </row>
    <row r="26" spans="1:9" x14ac:dyDescent="0.25">
      <c r="A26" s="206" t="s">
        <v>100</v>
      </c>
      <c r="B26" s="206"/>
      <c r="C26" s="206"/>
      <c r="D26" s="206"/>
      <c r="E26" s="206"/>
      <c r="F26" s="206"/>
      <c r="G26" s="206"/>
      <c r="H26" s="2"/>
      <c r="I26" s="2"/>
    </row>
    <row r="27" spans="1:9" x14ac:dyDescent="0.25">
      <c r="A27" s="206" t="s">
        <v>102</v>
      </c>
      <c r="B27" s="206"/>
      <c r="C27" s="206"/>
      <c r="D27" s="206"/>
      <c r="E27" s="206"/>
      <c r="F27" s="206"/>
      <c r="G27" s="206"/>
      <c r="H27" s="2"/>
      <c r="I27" s="2"/>
    </row>
    <row r="28" spans="1:9" x14ac:dyDescent="0.25">
      <c r="A28" s="206" t="s">
        <v>95</v>
      </c>
      <c r="B28" s="206"/>
      <c r="C28" s="206"/>
      <c r="D28" s="206"/>
      <c r="E28" s="206"/>
      <c r="F28" s="206"/>
      <c r="G28" s="206"/>
      <c r="H28" s="2"/>
      <c r="I28" s="2"/>
    </row>
    <row r="29" spans="1:9" x14ac:dyDescent="0.25">
      <c r="A29" s="206" t="s">
        <v>103</v>
      </c>
      <c r="B29" s="206"/>
      <c r="C29" s="206"/>
      <c r="D29" s="206"/>
      <c r="E29" s="206"/>
      <c r="F29" s="206"/>
      <c r="G29" s="206"/>
      <c r="H29" s="2"/>
      <c r="I29" s="2"/>
    </row>
    <row r="30" spans="1:9" x14ac:dyDescent="0.25">
      <c r="A30" s="206" t="s">
        <v>104</v>
      </c>
      <c r="B30" s="206"/>
      <c r="C30" s="206"/>
      <c r="D30" s="206"/>
      <c r="E30" s="206"/>
      <c r="F30" s="206"/>
      <c r="G30" s="206"/>
      <c r="H30" s="2"/>
      <c r="I30" s="2"/>
    </row>
    <row r="31" spans="1:9" x14ac:dyDescent="0.25">
      <c r="A31" s="206" t="s">
        <v>106</v>
      </c>
      <c r="B31" s="206"/>
      <c r="C31" s="206"/>
      <c r="D31" s="206"/>
      <c r="E31" s="206"/>
      <c r="F31" s="206"/>
      <c r="G31" s="206"/>
      <c r="H31" s="2"/>
      <c r="I31" s="2"/>
    </row>
    <row r="32" spans="1:9" x14ac:dyDescent="0.25">
      <c r="A32" s="203" t="s">
        <v>112</v>
      </c>
      <c r="B32" s="204"/>
      <c r="C32" s="204"/>
      <c r="D32" s="204"/>
      <c r="E32" s="205"/>
      <c r="F32" s="203"/>
      <c r="G32" s="205"/>
      <c r="H32" s="2"/>
      <c r="I32" s="2"/>
    </row>
    <row r="33" spans="1:9" x14ac:dyDescent="0.25">
      <c r="A33" s="203"/>
      <c r="B33" s="204"/>
      <c r="C33" s="204"/>
      <c r="D33" s="204"/>
      <c r="E33" s="205"/>
      <c r="F33" s="203"/>
      <c r="G33" s="205"/>
      <c r="H33" s="2"/>
      <c r="I33" s="2"/>
    </row>
    <row r="34" spans="1:9" x14ac:dyDescent="0.25">
      <c r="A34" s="207" t="s">
        <v>37</v>
      </c>
      <c r="B34" s="208"/>
      <c r="C34" s="208"/>
      <c r="D34" s="208"/>
      <c r="E34" s="209"/>
      <c r="F34" s="207">
        <f>SUM(F24:G33)</f>
        <v>0</v>
      </c>
      <c r="G34" s="209"/>
      <c r="H34" s="2"/>
      <c r="I34" s="2"/>
    </row>
    <row r="35" spans="1:9" x14ac:dyDescent="0.25">
      <c r="A35" s="210" t="s">
        <v>23</v>
      </c>
      <c r="B35" s="210"/>
      <c r="C35" s="210"/>
      <c r="D35" s="210"/>
      <c r="E35" s="210"/>
      <c r="F35" s="210" t="s">
        <v>24</v>
      </c>
      <c r="G35" s="210"/>
      <c r="H35" s="2"/>
      <c r="I35" s="2"/>
    </row>
    <row r="36" spans="1:9" x14ac:dyDescent="0.25">
      <c r="A36" s="203"/>
      <c r="B36" s="204"/>
      <c r="C36" s="204"/>
      <c r="D36" s="204"/>
      <c r="E36" s="205"/>
      <c r="F36" s="203"/>
      <c r="G36" s="205"/>
      <c r="H36" s="2"/>
      <c r="I36" s="2"/>
    </row>
    <row r="37" spans="1:9" x14ac:dyDescent="0.25">
      <c r="A37" s="203"/>
      <c r="B37" s="204"/>
      <c r="C37" s="204"/>
      <c r="D37" s="204"/>
      <c r="E37" s="205"/>
      <c r="F37" s="203"/>
      <c r="G37" s="205"/>
      <c r="H37" s="2"/>
      <c r="I37" s="2"/>
    </row>
    <row r="38" spans="1:9" x14ac:dyDescent="0.25">
      <c r="A38" s="206"/>
      <c r="B38" s="206"/>
      <c r="C38" s="206"/>
      <c r="D38" s="206"/>
      <c r="E38" s="206"/>
      <c r="F38" s="206"/>
      <c r="G38" s="206"/>
      <c r="H38" s="2"/>
      <c r="I38" s="2"/>
    </row>
    <row r="39" spans="1:9" x14ac:dyDescent="0.25">
      <c r="A39" s="203"/>
      <c r="B39" s="204"/>
      <c r="C39" s="204"/>
      <c r="D39" s="204"/>
      <c r="E39" s="205"/>
      <c r="F39" s="203"/>
      <c r="G39" s="205"/>
      <c r="H39" s="2"/>
      <c r="I39" s="2"/>
    </row>
    <row r="40" spans="1:9" x14ac:dyDescent="0.25">
      <c r="A40" s="203"/>
      <c r="B40" s="204"/>
      <c r="C40" s="204"/>
      <c r="D40" s="204"/>
      <c r="E40" s="205"/>
      <c r="F40" s="203"/>
      <c r="G40" s="205"/>
      <c r="H40" s="2"/>
      <c r="I40" s="2"/>
    </row>
    <row r="41" spans="1:9" x14ac:dyDescent="0.25">
      <c r="A41" s="203"/>
      <c r="B41" s="204"/>
      <c r="C41" s="204"/>
      <c r="D41" s="204"/>
      <c r="E41" s="205"/>
      <c r="F41" s="203"/>
      <c r="G41" s="205"/>
      <c r="H41" s="2"/>
      <c r="I41" s="2"/>
    </row>
    <row r="42" spans="1:9" x14ac:dyDescent="0.25">
      <c r="A42" s="203"/>
      <c r="B42" s="204"/>
      <c r="C42" s="204"/>
      <c r="D42" s="204"/>
      <c r="E42" s="205"/>
      <c r="F42" s="203"/>
      <c r="G42" s="205"/>
      <c r="H42" s="2"/>
      <c r="I42" s="2"/>
    </row>
    <row r="43" spans="1:9" x14ac:dyDescent="0.25">
      <c r="A43" s="203"/>
      <c r="B43" s="204"/>
      <c r="C43" s="204"/>
      <c r="D43" s="204"/>
      <c r="E43" s="205"/>
      <c r="F43" s="203"/>
      <c r="G43" s="205"/>
      <c r="H43" s="2"/>
      <c r="I43" s="2"/>
    </row>
    <row r="44" spans="1:9" x14ac:dyDescent="0.25">
      <c r="A44" s="203"/>
      <c r="B44" s="204"/>
      <c r="C44" s="204"/>
      <c r="D44" s="204"/>
      <c r="E44" s="205"/>
      <c r="F44" s="203"/>
      <c r="G44" s="205"/>
      <c r="H44" s="2"/>
      <c r="I44" s="2"/>
    </row>
    <row r="45" spans="1:9" x14ac:dyDescent="0.25">
      <c r="A45" s="203"/>
      <c r="B45" s="204"/>
      <c r="C45" s="204"/>
      <c r="D45" s="204"/>
      <c r="E45" s="205"/>
      <c r="F45" s="203"/>
      <c r="G45" s="205"/>
      <c r="H45" s="2"/>
      <c r="I45" s="2"/>
    </row>
    <row r="46" spans="1:9" x14ac:dyDescent="0.25">
      <c r="A46" s="211" t="s">
        <v>38</v>
      </c>
      <c r="B46" s="212"/>
      <c r="C46" s="212"/>
      <c r="D46" s="212"/>
      <c r="E46" s="213"/>
      <c r="F46" s="211">
        <f>SUM(F35:G45)</f>
        <v>0</v>
      </c>
      <c r="G46" s="213"/>
      <c r="H46" s="2"/>
      <c r="I46" s="2"/>
    </row>
    <row r="48" spans="1:9" x14ac:dyDescent="0.25">
      <c r="B48" s="223" t="s">
        <v>19</v>
      </c>
      <c r="C48" s="223"/>
      <c r="D48" s="222"/>
      <c r="E48" s="222"/>
      <c r="F48" s="222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53" priority="3" operator="containsText" text="Все верно">
      <formula>NOT(ISERROR(SEARCH("Все верно",F17)))</formula>
    </cfRule>
  </conditionalFormatting>
  <conditionalFormatting sqref="H7:H8">
    <cfRule type="containsText" dxfId="52" priority="2" operator="containsText" text="В минусе">
      <formula>NOT(ISERROR(SEARCH("В минусе",H7)))</formula>
    </cfRule>
  </conditionalFormatting>
  <conditionalFormatting sqref="H8">
    <cfRule type="cellIs" dxfId="51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H25" sqref="H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2"/>
      <c r="B1" s="202"/>
      <c r="C1" s="202"/>
      <c r="D1" s="202"/>
      <c r="E1" s="202"/>
      <c r="F1" s="202"/>
      <c r="G1" s="202"/>
      <c r="H1" s="202"/>
      <c r="I1" s="202"/>
    </row>
    <row r="2" spans="1:17" x14ac:dyDescent="0.25">
      <c r="B2" s="238" t="s">
        <v>18</v>
      </c>
      <c r="C2" s="238"/>
      <c r="D2" s="4" t="s">
        <v>16</v>
      </c>
      <c r="E2" s="29" t="str">
        <f>'1'!$E$2</f>
        <v>Коктал</v>
      </c>
      <c r="F2" t="s">
        <v>17</v>
      </c>
      <c r="G2" s="239">
        <f>Дата!A15</f>
        <v>45306</v>
      </c>
      <c r="H2" s="240"/>
      <c r="I2" s="26"/>
    </row>
    <row r="3" spans="1:17" x14ac:dyDescent="0.25">
      <c r="O3" s="12"/>
      <c r="P3" s="13"/>
      <c r="Q3" s="14"/>
    </row>
    <row r="4" spans="1:17" x14ac:dyDescent="0.25">
      <c r="A4" s="207" t="s">
        <v>0</v>
      </c>
      <c r="B4" s="209"/>
      <c r="C4" s="17" t="s">
        <v>1</v>
      </c>
      <c r="D4" s="17" t="s">
        <v>2</v>
      </c>
      <c r="E4" s="23"/>
      <c r="F4" s="207" t="s">
        <v>3</v>
      </c>
      <c r="G4" s="209"/>
      <c r="H4" s="17" t="s">
        <v>1</v>
      </c>
      <c r="I4" s="2"/>
      <c r="O4" s="12"/>
      <c r="P4" s="13"/>
      <c r="Q4" s="14"/>
    </row>
    <row r="5" spans="1:17" x14ac:dyDescent="0.25">
      <c r="A5" s="207" t="s">
        <v>87</v>
      </c>
      <c r="B5" s="209"/>
      <c r="C5" s="116">
        <f>'14'!H5</f>
        <v>0</v>
      </c>
      <c r="D5" s="17">
        <f>C8*D8</f>
        <v>0</v>
      </c>
      <c r="E5" s="23"/>
      <c r="F5" s="207" t="s">
        <v>87</v>
      </c>
      <c r="G5" s="209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3" t="s">
        <v>4</v>
      </c>
      <c r="B10" s="243"/>
      <c r="C10" s="243"/>
      <c r="D10" s="243" t="s">
        <v>5</v>
      </c>
      <c r="E10" s="243"/>
      <c r="F10" s="243"/>
      <c r="G10" s="245" t="s">
        <v>42</v>
      </c>
      <c r="H10" s="246"/>
      <c r="I10" s="2"/>
    </row>
    <row r="11" spans="1:17" x14ac:dyDescent="0.25">
      <c r="A11" s="206">
        <f>'14'!$D$11</f>
        <v>0</v>
      </c>
      <c r="B11" s="206"/>
      <c r="C11" s="206"/>
      <c r="D11" s="206"/>
      <c r="E11" s="206"/>
      <c r="F11" s="206"/>
      <c r="G11" s="220">
        <f>D11-A11</f>
        <v>0</v>
      </c>
      <c r="H11" s="221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1" t="s">
        <v>40</v>
      </c>
      <c r="B13" s="241"/>
      <c r="C13" s="241"/>
      <c r="D13" s="241"/>
      <c r="E13" s="20" t="s">
        <v>39</v>
      </c>
      <c r="F13" s="19" t="s">
        <v>41</v>
      </c>
      <c r="G13" s="242" t="s">
        <v>24</v>
      </c>
      <c r="H13" s="242"/>
      <c r="I13" s="2"/>
    </row>
    <row r="14" spans="1:17" x14ac:dyDescent="0.25">
      <c r="A14" s="224" t="s">
        <v>8</v>
      </c>
      <c r="B14" s="224"/>
      <c r="C14" s="224"/>
      <c r="D14" s="224"/>
      <c r="E14" s="116"/>
      <c r="F14" s="117">
        <f>'1'!$F$14</f>
        <v>76</v>
      </c>
      <c r="G14" s="218">
        <f>E14*F14</f>
        <v>0</v>
      </c>
      <c r="H14" s="218"/>
      <c r="I14" s="2"/>
    </row>
    <row r="15" spans="1:17" x14ac:dyDescent="0.25">
      <c r="A15" s="224" t="s">
        <v>9</v>
      </c>
      <c r="B15" s="224"/>
      <c r="C15" s="224"/>
      <c r="D15" s="224"/>
      <c r="E15" s="116"/>
      <c r="F15" s="117">
        <f>'1'!$F$15</f>
        <v>76</v>
      </c>
      <c r="G15" s="218">
        <f>E15*F15</f>
        <v>0</v>
      </c>
      <c r="H15" s="218"/>
      <c r="I15" s="2"/>
    </row>
    <row r="16" spans="1:17" x14ac:dyDescent="0.25">
      <c r="A16" s="224" t="s">
        <v>20</v>
      </c>
      <c r="B16" s="224"/>
      <c r="C16" s="224"/>
      <c r="D16" s="224"/>
      <c r="E16" s="1">
        <f>F34</f>
        <v>0</v>
      </c>
      <c r="F16" s="1"/>
      <c r="G16" s="218"/>
      <c r="H16" s="218"/>
      <c r="I16" s="2"/>
    </row>
    <row r="17" spans="1:9" x14ac:dyDescent="0.25">
      <c r="A17" s="226" t="s">
        <v>37</v>
      </c>
      <c r="B17" s="227"/>
      <c r="C17" s="227"/>
      <c r="D17" s="228"/>
      <c r="E17" s="18">
        <f>SUM(E14:E16)</f>
        <v>0</v>
      </c>
      <c r="F17" s="229" t="str">
        <f>IF(E17&gt;=G11,"Все верно","Недостача")</f>
        <v>Все верно</v>
      </c>
      <c r="G17" s="230"/>
      <c r="H17" s="231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4" t="s">
        <v>10</v>
      </c>
      <c r="B19" s="235"/>
      <c r="C19" s="235"/>
      <c r="D19" s="235"/>
      <c r="E19" s="235"/>
      <c r="F19" s="235"/>
      <c r="G19" s="235"/>
      <c r="H19" s="235"/>
      <c r="I19" s="236"/>
    </row>
    <row r="20" spans="1:9" x14ac:dyDescent="0.25">
      <c r="A20" s="232" t="s">
        <v>0</v>
      </c>
      <c r="B20" s="233"/>
      <c r="C20" s="232" t="s">
        <v>11</v>
      </c>
      <c r="D20" s="233"/>
      <c r="E20" s="24" t="s">
        <v>22</v>
      </c>
      <c r="F20" s="211" t="s">
        <v>12</v>
      </c>
      <c r="G20" s="213"/>
      <c r="H20" s="232" t="s">
        <v>13</v>
      </c>
      <c r="I20" s="233"/>
    </row>
    <row r="21" spans="1:9" ht="18" customHeight="1" x14ac:dyDescent="0.25">
      <c r="A21" s="214">
        <f>'14'!$H$21</f>
        <v>0</v>
      </c>
      <c r="B21" s="215"/>
      <c r="C21" s="214">
        <f>G14</f>
        <v>0</v>
      </c>
      <c r="D21" s="215"/>
      <c r="E21" s="3">
        <f>F46</f>
        <v>0</v>
      </c>
      <c r="F21" s="216"/>
      <c r="G21" s="217"/>
      <c r="H21" s="218">
        <f>A21+C21-E21-F21</f>
        <v>0</v>
      </c>
      <c r="I21" s="218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7" t="s">
        <v>15</v>
      </c>
      <c r="B23" s="247"/>
      <c r="C23" s="247"/>
      <c r="D23" s="247"/>
      <c r="E23" s="247"/>
      <c r="F23" s="247" t="s">
        <v>86</v>
      </c>
      <c r="G23" s="247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6" t="s">
        <v>111</v>
      </c>
      <c r="B24" s="206"/>
      <c r="C24" s="206"/>
      <c r="D24" s="206"/>
      <c r="E24" s="206"/>
      <c r="F24" s="206"/>
      <c r="G24" s="206"/>
      <c r="H24" s="116"/>
      <c r="I24" s="116"/>
    </row>
    <row r="25" spans="1:9" x14ac:dyDescent="0.25">
      <c r="A25" s="206" t="s">
        <v>101</v>
      </c>
      <c r="B25" s="206"/>
      <c r="C25" s="206"/>
      <c r="D25" s="206"/>
      <c r="E25" s="206"/>
      <c r="F25" s="206"/>
      <c r="G25" s="206"/>
      <c r="H25" s="2"/>
      <c r="I25" s="162" t="str">
        <f>IF(AND($H$24="",$I$24=""),"Данные о чеке не заполнен","")</f>
        <v>Данные о чеке не заполнен</v>
      </c>
    </row>
    <row r="26" spans="1:9" x14ac:dyDescent="0.25">
      <c r="A26" s="206" t="s">
        <v>100</v>
      </c>
      <c r="B26" s="206"/>
      <c r="C26" s="206"/>
      <c r="D26" s="206"/>
      <c r="E26" s="206"/>
      <c r="F26" s="206"/>
      <c r="G26" s="206"/>
      <c r="H26" s="2"/>
      <c r="I26" s="2"/>
    </row>
    <row r="27" spans="1:9" x14ac:dyDescent="0.25">
      <c r="A27" s="206" t="s">
        <v>102</v>
      </c>
      <c r="B27" s="206"/>
      <c r="C27" s="206"/>
      <c r="D27" s="206"/>
      <c r="E27" s="206"/>
      <c r="F27" s="206"/>
      <c r="G27" s="206"/>
      <c r="H27" s="2"/>
      <c r="I27" s="2"/>
    </row>
    <row r="28" spans="1:9" x14ac:dyDescent="0.25">
      <c r="A28" s="206" t="s">
        <v>95</v>
      </c>
      <c r="B28" s="206"/>
      <c r="C28" s="206"/>
      <c r="D28" s="206"/>
      <c r="E28" s="206"/>
      <c r="F28" s="206"/>
      <c r="G28" s="206"/>
      <c r="H28" s="2"/>
      <c r="I28" s="2"/>
    </row>
    <row r="29" spans="1:9" x14ac:dyDescent="0.25">
      <c r="A29" s="206" t="s">
        <v>103</v>
      </c>
      <c r="B29" s="206"/>
      <c r="C29" s="206"/>
      <c r="D29" s="206"/>
      <c r="E29" s="206"/>
      <c r="F29" s="206"/>
      <c r="G29" s="206"/>
      <c r="H29" s="2"/>
      <c r="I29" s="2"/>
    </row>
    <row r="30" spans="1:9" x14ac:dyDescent="0.25">
      <c r="A30" s="206" t="s">
        <v>104</v>
      </c>
      <c r="B30" s="206"/>
      <c r="C30" s="206"/>
      <c r="D30" s="206"/>
      <c r="E30" s="206"/>
      <c r="F30" s="206"/>
      <c r="G30" s="206"/>
      <c r="H30" s="2"/>
      <c r="I30" s="2"/>
    </row>
    <row r="31" spans="1:9" x14ac:dyDescent="0.25">
      <c r="A31" s="206" t="s">
        <v>106</v>
      </c>
      <c r="B31" s="206"/>
      <c r="C31" s="206"/>
      <c r="D31" s="206"/>
      <c r="E31" s="206"/>
      <c r="F31" s="206"/>
      <c r="G31" s="206"/>
      <c r="H31" s="2"/>
      <c r="I31" s="2"/>
    </row>
    <row r="32" spans="1:9" x14ac:dyDescent="0.25">
      <c r="A32" s="203" t="s">
        <v>112</v>
      </c>
      <c r="B32" s="204"/>
      <c r="C32" s="204"/>
      <c r="D32" s="204"/>
      <c r="E32" s="205"/>
      <c r="F32" s="203"/>
      <c r="G32" s="205"/>
      <c r="H32" s="2"/>
      <c r="I32" s="2"/>
    </row>
    <row r="33" spans="1:9" x14ac:dyDescent="0.25">
      <c r="A33" s="203"/>
      <c r="B33" s="204"/>
      <c r="C33" s="204"/>
      <c r="D33" s="204"/>
      <c r="E33" s="205"/>
      <c r="F33" s="203"/>
      <c r="G33" s="205"/>
      <c r="H33" s="2"/>
      <c r="I33" s="2"/>
    </row>
    <row r="34" spans="1:9" x14ac:dyDescent="0.25">
      <c r="A34" s="207" t="s">
        <v>37</v>
      </c>
      <c r="B34" s="208"/>
      <c r="C34" s="208"/>
      <c r="D34" s="208"/>
      <c r="E34" s="209"/>
      <c r="F34" s="207">
        <f>SUM(F24:G33)</f>
        <v>0</v>
      </c>
      <c r="G34" s="209"/>
      <c r="H34" s="2"/>
      <c r="I34" s="2"/>
    </row>
    <row r="35" spans="1:9" x14ac:dyDescent="0.25">
      <c r="A35" s="210" t="s">
        <v>23</v>
      </c>
      <c r="B35" s="210"/>
      <c r="C35" s="210"/>
      <c r="D35" s="210"/>
      <c r="E35" s="210"/>
      <c r="F35" s="210" t="s">
        <v>24</v>
      </c>
      <c r="G35" s="210"/>
      <c r="H35" s="2"/>
      <c r="I35" s="2"/>
    </row>
    <row r="36" spans="1:9" x14ac:dyDescent="0.25">
      <c r="A36" s="203"/>
      <c r="B36" s="204"/>
      <c r="C36" s="204"/>
      <c r="D36" s="204"/>
      <c r="E36" s="205"/>
      <c r="F36" s="203"/>
      <c r="G36" s="205"/>
      <c r="H36" s="2"/>
      <c r="I36" s="2"/>
    </row>
    <row r="37" spans="1:9" x14ac:dyDescent="0.25">
      <c r="A37" s="203"/>
      <c r="B37" s="204"/>
      <c r="C37" s="204"/>
      <c r="D37" s="204"/>
      <c r="E37" s="205"/>
      <c r="F37" s="203"/>
      <c r="G37" s="205"/>
      <c r="H37" s="2"/>
      <c r="I37" s="2"/>
    </row>
    <row r="38" spans="1:9" x14ac:dyDescent="0.25">
      <c r="A38" s="206"/>
      <c r="B38" s="206"/>
      <c r="C38" s="206"/>
      <c r="D38" s="206"/>
      <c r="E38" s="206"/>
      <c r="F38" s="206"/>
      <c r="G38" s="206"/>
      <c r="H38" s="2"/>
      <c r="I38" s="2"/>
    </row>
    <row r="39" spans="1:9" x14ac:dyDescent="0.25">
      <c r="A39" s="203"/>
      <c r="B39" s="204"/>
      <c r="C39" s="204"/>
      <c r="D39" s="204"/>
      <c r="E39" s="205"/>
      <c r="F39" s="203"/>
      <c r="G39" s="205"/>
      <c r="H39" s="2"/>
      <c r="I39" s="2"/>
    </row>
    <row r="40" spans="1:9" x14ac:dyDescent="0.25">
      <c r="A40" s="203"/>
      <c r="B40" s="204"/>
      <c r="C40" s="204"/>
      <c r="D40" s="204"/>
      <c r="E40" s="205"/>
      <c r="F40" s="203"/>
      <c r="G40" s="205"/>
      <c r="H40" s="2"/>
      <c r="I40" s="2"/>
    </row>
    <row r="41" spans="1:9" x14ac:dyDescent="0.25">
      <c r="A41" s="203"/>
      <c r="B41" s="204"/>
      <c r="C41" s="204"/>
      <c r="D41" s="204"/>
      <c r="E41" s="205"/>
      <c r="F41" s="203"/>
      <c r="G41" s="205"/>
      <c r="H41" s="2"/>
      <c r="I41" s="2"/>
    </row>
    <row r="42" spans="1:9" x14ac:dyDescent="0.25">
      <c r="A42" s="203"/>
      <c r="B42" s="204"/>
      <c r="C42" s="204"/>
      <c r="D42" s="204"/>
      <c r="E42" s="205"/>
      <c r="F42" s="203"/>
      <c r="G42" s="205"/>
      <c r="H42" s="2"/>
      <c r="I42" s="2"/>
    </row>
    <row r="43" spans="1:9" x14ac:dyDescent="0.25">
      <c r="A43" s="203"/>
      <c r="B43" s="204"/>
      <c r="C43" s="204"/>
      <c r="D43" s="204"/>
      <c r="E43" s="205"/>
      <c r="F43" s="203"/>
      <c r="G43" s="205"/>
      <c r="H43" s="2"/>
      <c r="I43" s="2"/>
    </row>
    <row r="44" spans="1:9" x14ac:dyDescent="0.25">
      <c r="A44" s="203"/>
      <c r="B44" s="204"/>
      <c r="C44" s="204"/>
      <c r="D44" s="204"/>
      <c r="E44" s="205"/>
      <c r="F44" s="203"/>
      <c r="G44" s="205"/>
      <c r="H44" s="2"/>
      <c r="I44" s="2"/>
    </row>
    <row r="45" spans="1:9" x14ac:dyDescent="0.25">
      <c r="A45" s="203"/>
      <c r="B45" s="204"/>
      <c r="C45" s="204"/>
      <c r="D45" s="204"/>
      <c r="E45" s="205"/>
      <c r="F45" s="203"/>
      <c r="G45" s="205"/>
      <c r="H45" s="2"/>
      <c r="I45" s="2"/>
    </row>
    <row r="46" spans="1:9" x14ac:dyDescent="0.25">
      <c r="A46" s="211" t="s">
        <v>38</v>
      </c>
      <c r="B46" s="212"/>
      <c r="C46" s="212"/>
      <c r="D46" s="212"/>
      <c r="E46" s="213"/>
      <c r="F46" s="211">
        <f>SUM(F35:G45)</f>
        <v>0</v>
      </c>
      <c r="G46" s="213"/>
      <c r="H46" s="2"/>
      <c r="I46" s="2"/>
    </row>
    <row r="48" spans="1:9" x14ac:dyDescent="0.25">
      <c r="B48" s="223" t="s">
        <v>19</v>
      </c>
      <c r="C48" s="223"/>
      <c r="D48" s="222"/>
      <c r="E48" s="222"/>
      <c r="F48" s="222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50" priority="3" operator="containsText" text="Все верно">
      <formula>NOT(ISERROR(SEARCH("Все верно",F17)))</formula>
    </cfRule>
  </conditionalFormatting>
  <conditionalFormatting sqref="H7:H8">
    <cfRule type="containsText" dxfId="49" priority="2" operator="containsText" text="В минусе">
      <formula>NOT(ISERROR(SEARCH("В минусе",H7)))</formula>
    </cfRule>
  </conditionalFormatting>
  <conditionalFormatting sqref="H8">
    <cfRule type="cellIs" dxfId="48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H25" sqref="H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2"/>
      <c r="B1" s="202"/>
      <c r="C1" s="202"/>
      <c r="D1" s="202"/>
      <c r="E1" s="202"/>
      <c r="F1" s="202"/>
      <c r="G1" s="202"/>
      <c r="H1" s="202"/>
      <c r="I1" s="202"/>
    </row>
    <row r="2" spans="1:17" x14ac:dyDescent="0.25">
      <c r="B2" s="238" t="s">
        <v>18</v>
      </c>
      <c r="C2" s="238"/>
      <c r="D2" s="4" t="s">
        <v>16</v>
      </c>
      <c r="E2" s="29" t="str">
        <f>'1'!$E$2</f>
        <v>Коктал</v>
      </c>
      <c r="F2" t="s">
        <v>17</v>
      </c>
      <c r="G2" s="239">
        <f>Дата!A16</f>
        <v>45307</v>
      </c>
      <c r="H2" s="240"/>
      <c r="I2" s="26"/>
    </row>
    <row r="3" spans="1:17" x14ac:dyDescent="0.25">
      <c r="O3" s="12"/>
      <c r="P3" s="13"/>
      <c r="Q3" s="14"/>
    </row>
    <row r="4" spans="1:17" x14ac:dyDescent="0.25">
      <c r="A4" s="207" t="s">
        <v>0</v>
      </c>
      <c r="B4" s="209"/>
      <c r="C4" s="17" t="s">
        <v>1</v>
      </c>
      <c r="D4" s="17" t="s">
        <v>2</v>
      </c>
      <c r="E4" s="23"/>
      <c r="F4" s="207" t="s">
        <v>3</v>
      </c>
      <c r="G4" s="209"/>
      <c r="H4" s="17" t="s">
        <v>1</v>
      </c>
      <c r="I4" s="2"/>
      <c r="O4" s="12"/>
      <c r="P4" s="13"/>
      <c r="Q4" s="14"/>
    </row>
    <row r="5" spans="1:17" x14ac:dyDescent="0.25">
      <c r="A5" s="207" t="s">
        <v>87</v>
      </c>
      <c r="B5" s="209"/>
      <c r="C5" s="116">
        <f>'15'!H5</f>
        <v>0</v>
      </c>
      <c r="D5" s="17">
        <f>C8*D8</f>
        <v>0</v>
      </c>
      <c r="E5" s="23"/>
      <c r="F5" s="207" t="s">
        <v>87</v>
      </c>
      <c r="G5" s="209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3" t="s">
        <v>4</v>
      </c>
      <c r="B10" s="243"/>
      <c r="C10" s="243"/>
      <c r="D10" s="243" t="s">
        <v>5</v>
      </c>
      <c r="E10" s="243"/>
      <c r="F10" s="243"/>
      <c r="G10" s="245" t="s">
        <v>42</v>
      </c>
      <c r="H10" s="246"/>
      <c r="I10" s="2"/>
    </row>
    <row r="11" spans="1:17" x14ac:dyDescent="0.25">
      <c r="A11" s="206">
        <f>'15'!$D$11</f>
        <v>0</v>
      </c>
      <c r="B11" s="206"/>
      <c r="C11" s="206"/>
      <c r="D11" s="206"/>
      <c r="E11" s="206"/>
      <c r="F11" s="206"/>
      <c r="G11" s="220">
        <f>D11-A11</f>
        <v>0</v>
      </c>
      <c r="H11" s="221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1" t="s">
        <v>40</v>
      </c>
      <c r="B13" s="241"/>
      <c r="C13" s="241"/>
      <c r="D13" s="241"/>
      <c r="E13" s="20" t="s">
        <v>39</v>
      </c>
      <c r="F13" s="19" t="s">
        <v>41</v>
      </c>
      <c r="G13" s="242" t="s">
        <v>24</v>
      </c>
      <c r="H13" s="242"/>
      <c r="I13" s="2"/>
    </row>
    <row r="14" spans="1:17" x14ac:dyDescent="0.25">
      <c r="A14" s="224" t="s">
        <v>8</v>
      </c>
      <c r="B14" s="224"/>
      <c r="C14" s="224"/>
      <c r="D14" s="224"/>
      <c r="E14" s="116"/>
      <c r="F14" s="117">
        <f>'1'!$F$14</f>
        <v>76</v>
      </c>
      <c r="G14" s="218">
        <f>E14*F14</f>
        <v>0</v>
      </c>
      <c r="H14" s="218"/>
      <c r="I14" s="2"/>
    </row>
    <row r="15" spans="1:17" x14ac:dyDescent="0.25">
      <c r="A15" s="224" t="s">
        <v>9</v>
      </c>
      <c r="B15" s="224"/>
      <c r="C15" s="224"/>
      <c r="D15" s="224"/>
      <c r="E15" s="116"/>
      <c r="F15" s="117">
        <f>'1'!$F$15</f>
        <v>76</v>
      </c>
      <c r="G15" s="218">
        <f>E15*F15</f>
        <v>0</v>
      </c>
      <c r="H15" s="218"/>
      <c r="I15" s="2"/>
    </row>
    <row r="16" spans="1:17" x14ac:dyDescent="0.25">
      <c r="A16" s="224" t="s">
        <v>20</v>
      </c>
      <c r="B16" s="224"/>
      <c r="C16" s="224"/>
      <c r="D16" s="224"/>
      <c r="E16" s="1">
        <f>F34</f>
        <v>0</v>
      </c>
      <c r="F16" s="1"/>
      <c r="G16" s="218"/>
      <c r="H16" s="218"/>
      <c r="I16" s="2"/>
    </row>
    <row r="17" spans="1:9" x14ac:dyDescent="0.25">
      <c r="A17" s="226" t="s">
        <v>37</v>
      </c>
      <c r="B17" s="227"/>
      <c r="C17" s="227"/>
      <c r="D17" s="228"/>
      <c r="E17" s="18">
        <f>SUM(E14:E16)</f>
        <v>0</v>
      </c>
      <c r="F17" s="229" t="str">
        <f>IF(E17&gt;=G11,"Все верно","Недостача")</f>
        <v>Все верно</v>
      </c>
      <c r="G17" s="230"/>
      <c r="H17" s="231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4" t="s">
        <v>10</v>
      </c>
      <c r="B19" s="235"/>
      <c r="C19" s="235"/>
      <c r="D19" s="235"/>
      <c r="E19" s="235"/>
      <c r="F19" s="235"/>
      <c r="G19" s="235"/>
      <c r="H19" s="235"/>
      <c r="I19" s="236"/>
    </row>
    <row r="20" spans="1:9" x14ac:dyDescent="0.25">
      <c r="A20" s="232" t="s">
        <v>0</v>
      </c>
      <c r="B20" s="233"/>
      <c r="C20" s="232" t="s">
        <v>11</v>
      </c>
      <c r="D20" s="233"/>
      <c r="E20" s="24" t="s">
        <v>22</v>
      </c>
      <c r="F20" s="211" t="s">
        <v>12</v>
      </c>
      <c r="G20" s="213"/>
      <c r="H20" s="232" t="s">
        <v>13</v>
      </c>
      <c r="I20" s="233"/>
    </row>
    <row r="21" spans="1:9" ht="18" customHeight="1" x14ac:dyDescent="0.25">
      <c r="A21" s="214">
        <f>'15'!$H$21</f>
        <v>0</v>
      </c>
      <c r="B21" s="215"/>
      <c r="C21" s="214">
        <f>G14</f>
        <v>0</v>
      </c>
      <c r="D21" s="215"/>
      <c r="E21" s="3">
        <f>F46</f>
        <v>0</v>
      </c>
      <c r="F21" s="216"/>
      <c r="G21" s="217"/>
      <c r="H21" s="218">
        <f>A21+C21-E21-F21</f>
        <v>0</v>
      </c>
      <c r="I21" s="218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7" t="s">
        <v>15</v>
      </c>
      <c r="B23" s="247"/>
      <c r="C23" s="247"/>
      <c r="D23" s="247"/>
      <c r="E23" s="247"/>
      <c r="F23" s="247" t="s">
        <v>86</v>
      </c>
      <c r="G23" s="247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6" t="s">
        <v>111</v>
      </c>
      <c r="B24" s="206"/>
      <c r="C24" s="206"/>
      <c r="D24" s="206"/>
      <c r="E24" s="206"/>
      <c r="F24" s="206"/>
      <c r="G24" s="206"/>
      <c r="H24" s="116"/>
      <c r="I24" s="116"/>
    </row>
    <row r="25" spans="1:9" x14ac:dyDescent="0.25">
      <c r="A25" s="206" t="s">
        <v>101</v>
      </c>
      <c r="B25" s="206"/>
      <c r="C25" s="206"/>
      <c r="D25" s="206"/>
      <c r="E25" s="206"/>
      <c r="F25" s="206"/>
      <c r="G25" s="206"/>
      <c r="H25" s="2"/>
      <c r="I25" s="162" t="str">
        <f>IF(AND($H$24="",$I$24=""),"Данные о чеке не заполнен","")</f>
        <v>Данные о чеке не заполнен</v>
      </c>
    </row>
    <row r="26" spans="1:9" x14ac:dyDescent="0.25">
      <c r="A26" s="206" t="s">
        <v>100</v>
      </c>
      <c r="B26" s="206"/>
      <c r="C26" s="206"/>
      <c r="D26" s="206"/>
      <c r="E26" s="206"/>
      <c r="F26" s="206"/>
      <c r="G26" s="206"/>
      <c r="H26" s="2"/>
      <c r="I26" s="2"/>
    </row>
    <row r="27" spans="1:9" x14ac:dyDescent="0.25">
      <c r="A27" s="206" t="s">
        <v>102</v>
      </c>
      <c r="B27" s="206"/>
      <c r="C27" s="206"/>
      <c r="D27" s="206"/>
      <c r="E27" s="206"/>
      <c r="F27" s="206"/>
      <c r="G27" s="206"/>
      <c r="H27" s="2"/>
      <c r="I27" s="2"/>
    </row>
    <row r="28" spans="1:9" x14ac:dyDescent="0.25">
      <c r="A28" s="206" t="s">
        <v>95</v>
      </c>
      <c r="B28" s="206"/>
      <c r="C28" s="206"/>
      <c r="D28" s="206"/>
      <c r="E28" s="206"/>
      <c r="F28" s="206"/>
      <c r="G28" s="206"/>
      <c r="H28" s="2"/>
      <c r="I28" s="2"/>
    </row>
    <row r="29" spans="1:9" x14ac:dyDescent="0.25">
      <c r="A29" s="206" t="s">
        <v>103</v>
      </c>
      <c r="B29" s="206"/>
      <c r="C29" s="206"/>
      <c r="D29" s="206"/>
      <c r="E29" s="206"/>
      <c r="F29" s="206"/>
      <c r="G29" s="206"/>
      <c r="H29" s="2"/>
      <c r="I29" s="2"/>
    </row>
    <row r="30" spans="1:9" x14ac:dyDescent="0.25">
      <c r="A30" s="206" t="s">
        <v>104</v>
      </c>
      <c r="B30" s="206"/>
      <c r="C30" s="206"/>
      <c r="D30" s="206"/>
      <c r="E30" s="206"/>
      <c r="F30" s="206"/>
      <c r="G30" s="206"/>
      <c r="H30" s="2"/>
      <c r="I30" s="2"/>
    </row>
    <row r="31" spans="1:9" x14ac:dyDescent="0.25">
      <c r="A31" s="206" t="s">
        <v>106</v>
      </c>
      <c r="B31" s="206"/>
      <c r="C31" s="206"/>
      <c r="D31" s="206"/>
      <c r="E31" s="206"/>
      <c r="F31" s="206"/>
      <c r="G31" s="206"/>
      <c r="H31" s="2"/>
      <c r="I31" s="2"/>
    </row>
    <row r="32" spans="1:9" x14ac:dyDescent="0.25">
      <c r="A32" s="203" t="s">
        <v>112</v>
      </c>
      <c r="B32" s="204"/>
      <c r="C32" s="204"/>
      <c r="D32" s="204"/>
      <c r="E32" s="205"/>
      <c r="F32" s="203"/>
      <c r="G32" s="205"/>
      <c r="H32" s="2"/>
      <c r="I32" s="2"/>
    </row>
    <row r="33" spans="1:9" x14ac:dyDescent="0.25">
      <c r="A33" s="203"/>
      <c r="B33" s="204"/>
      <c r="C33" s="204"/>
      <c r="D33" s="204"/>
      <c r="E33" s="205"/>
      <c r="F33" s="203"/>
      <c r="G33" s="205"/>
      <c r="H33" s="2"/>
      <c r="I33" s="2"/>
    </row>
    <row r="34" spans="1:9" x14ac:dyDescent="0.25">
      <c r="A34" s="207" t="s">
        <v>37</v>
      </c>
      <c r="B34" s="208"/>
      <c r="C34" s="208"/>
      <c r="D34" s="208"/>
      <c r="E34" s="209"/>
      <c r="F34" s="207">
        <f>SUM(F24:G33)</f>
        <v>0</v>
      </c>
      <c r="G34" s="209"/>
      <c r="H34" s="2"/>
      <c r="I34" s="2"/>
    </row>
    <row r="35" spans="1:9" x14ac:dyDescent="0.25">
      <c r="A35" s="210" t="s">
        <v>23</v>
      </c>
      <c r="B35" s="210"/>
      <c r="C35" s="210"/>
      <c r="D35" s="210"/>
      <c r="E35" s="210"/>
      <c r="F35" s="210" t="s">
        <v>24</v>
      </c>
      <c r="G35" s="210"/>
      <c r="H35" s="2"/>
      <c r="I35" s="2"/>
    </row>
    <row r="36" spans="1:9" x14ac:dyDescent="0.25">
      <c r="A36" s="203"/>
      <c r="B36" s="204"/>
      <c r="C36" s="204"/>
      <c r="D36" s="204"/>
      <c r="E36" s="205"/>
      <c r="F36" s="203"/>
      <c r="G36" s="205"/>
      <c r="H36" s="2"/>
      <c r="I36" s="2"/>
    </row>
    <row r="37" spans="1:9" x14ac:dyDescent="0.25">
      <c r="A37" s="203"/>
      <c r="B37" s="204"/>
      <c r="C37" s="204"/>
      <c r="D37" s="204"/>
      <c r="E37" s="205"/>
      <c r="F37" s="203"/>
      <c r="G37" s="205"/>
      <c r="H37" s="2"/>
      <c r="I37" s="2"/>
    </row>
    <row r="38" spans="1:9" x14ac:dyDescent="0.25">
      <c r="A38" s="206"/>
      <c r="B38" s="206"/>
      <c r="C38" s="206"/>
      <c r="D38" s="206"/>
      <c r="E38" s="206"/>
      <c r="F38" s="206"/>
      <c r="G38" s="206"/>
      <c r="H38" s="2"/>
      <c r="I38" s="2"/>
    </row>
    <row r="39" spans="1:9" x14ac:dyDescent="0.25">
      <c r="A39" s="203"/>
      <c r="B39" s="204"/>
      <c r="C39" s="204"/>
      <c r="D39" s="204"/>
      <c r="E39" s="205"/>
      <c r="F39" s="203"/>
      <c r="G39" s="205"/>
      <c r="H39" s="2"/>
      <c r="I39" s="2"/>
    </row>
    <row r="40" spans="1:9" x14ac:dyDescent="0.25">
      <c r="A40" s="203"/>
      <c r="B40" s="204"/>
      <c r="C40" s="204"/>
      <c r="D40" s="204"/>
      <c r="E40" s="205"/>
      <c r="F40" s="203"/>
      <c r="G40" s="205"/>
      <c r="H40" s="2"/>
      <c r="I40" s="2"/>
    </row>
    <row r="41" spans="1:9" x14ac:dyDescent="0.25">
      <c r="A41" s="203"/>
      <c r="B41" s="204"/>
      <c r="C41" s="204"/>
      <c r="D41" s="204"/>
      <c r="E41" s="205"/>
      <c r="F41" s="203"/>
      <c r="G41" s="205"/>
      <c r="H41" s="2"/>
      <c r="I41" s="2"/>
    </row>
    <row r="42" spans="1:9" x14ac:dyDescent="0.25">
      <c r="A42" s="203"/>
      <c r="B42" s="204"/>
      <c r="C42" s="204"/>
      <c r="D42" s="204"/>
      <c r="E42" s="205"/>
      <c r="F42" s="203"/>
      <c r="G42" s="205"/>
      <c r="H42" s="2"/>
      <c r="I42" s="2"/>
    </row>
    <row r="43" spans="1:9" x14ac:dyDescent="0.25">
      <c r="A43" s="203"/>
      <c r="B43" s="204"/>
      <c r="C43" s="204"/>
      <c r="D43" s="204"/>
      <c r="E43" s="205"/>
      <c r="F43" s="203"/>
      <c r="G43" s="205"/>
      <c r="H43" s="2"/>
      <c r="I43" s="2"/>
    </row>
    <row r="44" spans="1:9" x14ac:dyDescent="0.25">
      <c r="A44" s="203"/>
      <c r="B44" s="204"/>
      <c r="C44" s="204"/>
      <c r="D44" s="204"/>
      <c r="E44" s="205"/>
      <c r="F44" s="203"/>
      <c r="G44" s="205"/>
      <c r="H44" s="2"/>
      <c r="I44" s="2"/>
    </row>
    <row r="45" spans="1:9" x14ac:dyDescent="0.25">
      <c r="A45" s="203"/>
      <c r="B45" s="204"/>
      <c r="C45" s="204"/>
      <c r="D45" s="204"/>
      <c r="E45" s="205"/>
      <c r="F45" s="203"/>
      <c r="G45" s="205"/>
      <c r="H45" s="2"/>
      <c r="I45" s="2"/>
    </row>
    <row r="46" spans="1:9" x14ac:dyDescent="0.25">
      <c r="A46" s="211" t="s">
        <v>38</v>
      </c>
      <c r="B46" s="212"/>
      <c r="C46" s="212"/>
      <c r="D46" s="212"/>
      <c r="E46" s="213"/>
      <c r="F46" s="211">
        <f>SUM(F35:G45)</f>
        <v>0</v>
      </c>
      <c r="G46" s="213"/>
      <c r="H46" s="2"/>
      <c r="I46" s="2"/>
    </row>
    <row r="48" spans="1:9" x14ac:dyDescent="0.25">
      <c r="B48" s="223" t="s">
        <v>19</v>
      </c>
      <c r="C48" s="223"/>
      <c r="D48" s="222"/>
      <c r="E48" s="222"/>
      <c r="F48" s="222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47" priority="3" operator="containsText" text="Все верно">
      <formula>NOT(ISERROR(SEARCH("Все верно",F17)))</formula>
    </cfRule>
  </conditionalFormatting>
  <conditionalFormatting sqref="H7:H8">
    <cfRule type="containsText" dxfId="46" priority="2" operator="containsText" text="В минусе">
      <formula>NOT(ISERROR(SEARCH("В минусе",H7)))</formula>
    </cfRule>
  </conditionalFormatting>
  <conditionalFormatting sqref="H8">
    <cfRule type="cellIs" dxfId="45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/>
  </sheetViews>
  <sheetFormatPr defaultRowHeight="15" x14ac:dyDescent="0.25"/>
  <sheetData>
    <row r="1" spans="1:2" x14ac:dyDescent="0.25">
      <c r="A1" t="str">
        <f>'Сводный отчет'!A2</f>
        <v>Коктал</v>
      </c>
    </row>
    <row r="2" spans="1:2" x14ac:dyDescent="0.25">
      <c r="A2" s="27">
        <f>Дата!A1</f>
        <v>45292</v>
      </c>
      <c r="B2">
        <f>'Сводный отчет'!AV5</f>
        <v>0</v>
      </c>
    </row>
    <row r="3" spans="1:2" x14ac:dyDescent="0.25">
      <c r="A3" s="27">
        <f>Дата!A2</f>
        <v>45293</v>
      </c>
      <c r="B3">
        <f>'Сводный отчет'!AV6</f>
        <v>0</v>
      </c>
    </row>
    <row r="4" spans="1:2" x14ac:dyDescent="0.25">
      <c r="A4" s="27">
        <f>Дата!A3</f>
        <v>45294</v>
      </c>
      <c r="B4">
        <f>'Сводный отчет'!AV7</f>
        <v>0</v>
      </c>
    </row>
    <row r="5" spans="1:2" x14ac:dyDescent="0.25">
      <c r="A5" s="27">
        <f>Дата!A4</f>
        <v>45295</v>
      </c>
      <c r="B5">
        <f>'Сводный отчет'!AV8</f>
        <v>0</v>
      </c>
    </row>
    <row r="6" spans="1:2" x14ac:dyDescent="0.25">
      <c r="A6" s="27">
        <f>Дата!A5</f>
        <v>45296</v>
      </c>
      <c r="B6">
        <f>'Сводный отчет'!AV9</f>
        <v>0</v>
      </c>
    </row>
    <row r="7" spans="1:2" x14ac:dyDescent="0.25">
      <c r="A7" s="27">
        <f>Дата!A6</f>
        <v>45297</v>
      </c>
      <c r="B7">
        <f>'Сводный отчет'!AV10</f>
        <v>0</v>
      </c>
    </row>
    <row r="8" spans="1:2" x14ac:dyDescent="0.25">
      <c r="A8" s="27">
        <f>Дата!A7</f>
        <v>45298</v>
      </c>
      <c r="B8">
        <f>'Сводный отчет'!AV11</f>
        <v>0</v>
      </c>
    </row>
    <row r="9" spans="1:2" x14ac:dyDescent="0.25">
      <c r="A9" s="27">
        <f>Дата!A8</f>
        <v>45299</v>
      </c>
      <c r="B9">
        <f>'Сводный отчет'!AV12</f>
        <v>0</v>
      </c>
    </row>
    <row r="10" spans="1:2" x14ac:dyDescent="0.25">
      <c r="A10" s="27">
        <f>Дата!A9</f>
        <v>45300</v>
      </c>
      <c r="B10">
        <f>'Сводный отчет'!AV13</f>
        <v>0</v>
      </c>
    </row>
    <row r="11" spans="1:2" x14ac:dyDescent="0.25">
      <c r="A11" s="27">
        <f>Дата!A10</f>
        <v>45301</v>
      </c>
      <c r="B11">
        <f>'Сводный отчет'!AV14</f>
        <v>0</v>
      </c>
    </row>
    <row r="12" spans="1:2" x14ac:dyDescent="0.25">
      <c r="A12" s="27">
        <f>Дата!A11</f>
        <v>45302</v>
      </c>
      <c r="B12">
        <f>'Сводный отчет'!AV15</f>
        <v>0</v>
      </c>
    </row>
    <row r="13" spans="1:2" x14ac:dyDescent="0.25">
      <c r="A13" s="27">
        <f>Дата!A12</f>
        <v>45303</v>
      </c>
      <c r="B13">
        <f>'Сводный отчет'!AV16</f>
        <v>0</v>
      </c>
    </row>
    <row r="14" spans="1:2" x14ac:dyDescent="0.25">
      <c r="A14" s="27">
        <f>Дата!A13</f>
        <v>45304</v>
      </c>
      <c r="B14">
        <f>'Сводный отчет'!AV17</f>
        <v>0</v>
      </c>
    </row>
    <row r="15" spans="1:2" x14ac:dyDescent="0.25">
      <c r="A15" s="27">
        <f>Дата!A14</f>
        <v>45305</v>
      </c>
      <c r="B15">
        <f>'Сводный отчет'!AV18</f>
        <v>0</v>
      </c>
    </row>
    <row r="16" spans="1:2" x14ac:dyDescent="0.25">
      <c r="A16" s="27">
        <f>Дата!A15</f>
        <v>45306</v>
      </c>
      <c r="B16">
        <f>'Сводный отчет'!AV19</f>
        <v>0</v>
      </c>
    </row>
    <row r="17" spans="1:2" x14ac:dyDescent="0.25">
      <c r="A17" s="27">
        <f>Дата!A16</f>
        <v>45307</v>
      </c>
      <c r="B17">
        <f>'Сводный отчет'!AV20</f>
        <v>0</v>
      </c>
    </row>
    <row r="18" spans="1:2" x14ac:dyDescent="0.25">
      <c r="A18" s="27">
        <f>Дата!A17</f>
        <v>45308</v>
      </c>
      <c r="B18">
        <f>'Сводный отчет'!AV21</f>
        <v>0</v>
      </c>
    </row>
    <row r="19" spans="1:2" x14ac:dyDescent="0.25">
      <c r="A19" s="27">
        <f>Дата!A18</f>
        <v>45309</v>
      </c>
      <c r="B19">
        <f>'Сводный отчет'!AV22</f>
        <v>0</v>
      </c>
    </row>
    <row r="20" spans="1:2" x14ac:dyDescent="0.25">
      <c r="A20" s="27">
        <f>Дата!A19</f>
        <v>45310</v>
      </c>
      <c r="B20">
        <f>'Сводный отчет'!AV23</f>
        <v>0</v>
      </c>
    </row>
    <row r="21" spans="1:2" x14ac:dyDescent="0.25">
      <c r="A21" s="27">
        <f>Дата!A20</f>
        <v>45311</v>
      </c>
      <c r="B21">
        <f>'Сводный отчет'!AV24</f>
        <v>0</v>
      </c>
    </row>
    <row r="22" spans="1:2" x14ac:dyDescent="0.25">
      <c r="A22" s="27">
        <f>Дата!A21</f>
        <v>45312</v>
      </c>
      <c r="B22">
        <f>'Сводный отчет'!AV25</f>
        <v>0</v>
      </c>
    </row>
    <row r="23" spans="1:2" x14ac:dyDescent="0.25">
      <c r="A23" s="27">
        <f>Дата!A22</f>
        <v>45313</v>
      </c>
      <c r="B23">
        <f>'Сводный отчет'!AV26</f>
        <v>0</v>
      </c>
    </row>
    <row r="24" spans="1:2" x14ac:dyDescent="0.25">
      <c r="A24" s="27">
        <f>Дата!A23</f>
        <v>45314</v>
      </c>
      <c r="B24">
        <f>'Сводный отчет'!AV27</f>
        <v>0</v>
      </c>
    </row>
    <row r="25" spans="1:2" x14ac:dyDescent="0.25">
      <c r="A25" s="27">
        <f>Дата!A24</f>
        <v>45315</v>
      </c>
      <c r="B25">
        <f>'Сводный отчет'!AV28</f>
        <v>0</v>
      </c>
    </row>
    <row r="26" spans="1:2" x14ac:dyDescent="0.25">
      <c r="A26" s="27">
        <f>Дата!A25</f>
        <v>45316</v>
      </c>
      <c r="B26">
        <f>'Сводный отчет'!AV29</f>
        <v>0</v>
      </c>
    </row>
    <row r="27" spans="1:2" x14ac:dyDescent="0.25">
      <c r="A27" s="27">
        <f>Дата!A26</f>
        <v>45317</v>
      </c>
      <c r="B27">
        <f>'Сводный отчет'!AV30</f>
        <v>0</v>
      </c>
    </row>
    <row r="28" spans="1:2" x14ac:dyDescent="0.25">
      <c r="A28" s="27">
        <f>Дата!A27</f>
        <v>45318</v>
      </c>
      <c r="B28">
        <f>'Сводный отчет'!AV31</f>
        <v>0</v>
      </c>
    </row>
    <row r="29" spans="1:2" x14ac:dyDescent="0.25">
      <c r="A29" s="27">
        <f>Дата!A28</f>
        <v>45319</v>
      </c>
      <c r="B29">
        <f>'Сводный отчет'!AV32</f>
        <v>0</v>
      </c>
    </row>
    <row r="30" spans="1:2" x14ac:dyDescent="0.25">
      <c r="A30" s="27">
        <f>Дата!A29</f>
        <v>45320</v>
      </c>
      <c r="B30">
        <f>'Сводный отчет'!AV33</f>
        <v>0</v>
      </c>
    </row>
    <row r="31" spans="1:2" x14ac:dyDescent="0.25">
      <c r="A31" s="27">
        <f>Дата!A30</f>
        <v>45321</v>
      </c>
      <c r="B31">
        <f>'Сводный отчет'!AV34</f>
        <v>0</v>
      </c>
    </row>
    <row r="32" spans="1:2" x14ac:dyDescent="0.25">
      <c r="A32" s="27">
        <f>Дата!A31</f>
        <v>45322</v>
      </c>
      <c r="B32">
        <f>'Сводный отчет'!AV35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4" zoomScaleNormal="100" workbookViewId="0">
      <selection activeCell="H25" sqref="H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2"/>
      <c r="B1" s="202"/>
      <c r="C1" s="202"/>
      <c r="D1" s="202"/>
      <c r="E1" s="202"/>
      <c r="F1" s="202"/>
      <c r="G1" s="202"/>
      <c r="H1" s="202"/>
      <c r="I1" s="202"/>
    </row>
    <row r="2" spans="1:17" x14ac:dyDescent="0.25">
      <c r="B2" s="238" t="s">
        <v>18</v>
      </c>
      <c r="C2" s="238"/>
      <c r="D2" s="4" t="s">
        <v>16</v>
      </c>
      <c r="E2" s="29" t="str">
        <f>'1'!$E$2</f>
        <v>Коктал</v>
      </c>
      <c r="F2" t="s">
        <v>17</v>
      </c>
      <c r="G2" s="239">
        <f>Дата!A17</f>
        <v>45308</v>
      </c>
      <c r="H2" s="240"/>
      <c r="I2" s="26"/>
    </row>
    <row r="3" spans="1:17" x14ac:dyDescent="0.25">
      <c r="O3" s="12"/>
      <c r="P3" s="13"/>
      <c r="Q3" s="14"/>
    </row>
    <row r="4" spans="1:17" x14ac:dyDescent="0.25">
      <c r="A4" s="207" t="s">
        <v>0</v>
      </c>
      <c r="B4" s="209"/>
      <c r="C4" s="17" t="s">
        <v>1</v>
      </c>
      <c r="D4" s="17" t="s">
        <v>2</v>
      </c>
      <c r="E4" s="23"/>
      <c r="F4" s="207" t="s">
        <v>3</v>
      </c>
      <c r="G4" s="209"/>
      <c r="H4" s="17" t="s">
        <v>1</v>
      </c>
      <c r="I4" s="2"/>
      <c r="O4" s="12"/>
      <c r="P4" s="13"/>
      <c r="Q4" s="14"/>
    </row>
    <row r="5" spans="1:17" x14ac:dyDescent="0.25">
      <c r="A5" s="207" t="s">
        <v>87</v>
      </c>
      <c r="B5" s="209"/>
      <c r="C5" s="116">
        <f>'16'!H5</f>
        <v>0</v>
      </c>
      <c r="D5" s="17">
        <f>C8*D8</f>
        <v>0</v>
      </c>
      <c r="E5" s="23"/>
      <c r="F5" s="207" t="s">
        <v>87</v>
      </c>
      <c r="G5" s="209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3" t="s">
        <v>4</v>
      </c>
      <c r="B10" s="243"/>
      <c r="C10" s="243"/>
      <c r="D10" s="243" t="s">
        <v>5</v>
      </c>
      <c r="E10" s="243"/>
      <c r="F10" s="243"/>
      <c r="G10" s="245" t="s">
        <v>42</v>
      </c>
      <c r="H10" s="246"/>
      <c r="I10" s="2"/>
    </row>
    <row r="11" spans="1:17" x14ac:dyDescent="0.25">
      <c r="A11" s="206">
        <f>'16'!$D$11</f>
        <v>0</v>
      </c>
      <c r="B11" s="206"/>
      <c r="C11" s="206"/>
      <c r="D11" s="206"/>
      <c r="E11" s="206"/>
      <c r="F11" s="206"/>
      <c r="G11" s="220">
        <f>D11-A11</f>
        <v>0</v>
      </c>
      <c r="H11" s="221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1" t="s">
        <v>40</v>
      </c>
      <c r="B13" s="241"/>
      <c r="C13" s="241"/>
      <c r="D13" s="241"/>
      <c r="E13" s="20" t="s">
        <v>39</v>
      </c>
      <c r="F13" s="19" t="s">
        <v>41</v>
      </c>
      <c r="G13" s="242" t="s">
        <v>24</v>
      </c>
      <c r="H13" s="242"/>
      <c r="I13" s="2"/>
    </row>
    <row r="14" spans="1:17" x14ac:dyDescent="0.25">
      <c r="A14" s="224" t="s">
        <v>8</v>
      </c>
      <c r="B14" s="224"/>
      <c r="C14" s="224"/>
      <c r="D14" s="224"/>
      <c r="E14" s="116"/>
      <c r="F14" s="117">
        <f>'1'!$F$14</f>
        <v>76</v>
      </c>
      <c r="G14" s="218">
        <f>E14*F14</f>
        <v>0</v>
      </c>
      <c r="H14" s="218"/>
      <c r="I14" s="2"/>
    </row>
    <row r="15" spans="1:17" x14ac:dyDescent="0.25">
      <c r="A15" s="224" t="s">
        <v>9</v>
      </c>
      <c r="B15" s="224"/>
      <c r="C15" s="224"/>
      <c r="D15" s="224"/>
      <c r="E15" s="116"/>
      <c r="F15" s="117">
        <f>'1'!$F$15</f>
        <v>76</v>
      </c>
      <c r="G15" s="218">
        <f>E15*F15</f>
        <v>0</v>
      </c>
      <c r="H15" s="218"/>
      <c r="I15" s="2"/>
    </row>
    <row r="16" spans="1:17" x14ac:dyDescent="0.25">
      <c r="A16" s="224" t="s">
        <v>20</v>
      </c>
      <c r="B16" s="224"/>
      <c r="C16" s="224"/>
      <c r="D16" s="224"/>
      <c r="E16" s="1">
        <f>F34</f>
        <v>0</v>
      </c>
      <c r="F16" s="1"/>
      <c r="G16" s="218"/>
      <c r="H16" s="218"/>
      <c r="I16" s="2"/>
    </row>
    <row r="17" spans="1:9" x14ac:dyDescent="0.25">
      <c r="A17" s="226" t="s">
        <v>37</v>
      </c>
      <c r="B17" s="227"/>
      <c r="C17" s="227"/>
      <c r="D17" s="228"/>
      <c r="E17" s="18">
        <f>SUM(E14:E16)</f>
        <v>0</v>
      </c>
      <c r="F17" s="229" t="str">
        <f>IF(E17&gt;=G11,"Все верно","Недостача")</f>
        <v>Все верно</v>
      </c>
      <c r="G17" s="230"/>
      <c r="H17" s="231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4" t="s">
        <v>10</v>
      </c>
      <c r="B19" s="235"/>
      <c r="C19" s="235"/>
      <c r="D19" s="235"/>
      <c r="E19" s="235"/>
      <c r="F19" s="235"/>
      <c r="G19" s="235"/>
      <c r="H19" s="235"/>
      <c r="I19" s="236"/>
    </row>
    <row r="20" spans="1:9" x14ac:dyDescent="0.25">
      <c r="A20" s="232" t="s">
        <v>0</v>
      </c>
      <c r="B20" s="233"/>
      <c r="C20" s="232" t="s">
        <v>11</v>
      </c>
      <c r="D20" s="233"/>
      <c r="E20" s="24" t="s">
        <v>22</v>
      </c>
      <c r="F20" s="211" t="s">
        <v>12</v>
      </c>
      <c r="G20" s="213"/>
      <c r="H20" s="232" t="s">
        <v>13</v>
      </c>
      <c r="I20" s="233"/>
    </row>
    <row r="21" spans="1:9" ht="18" customHeight="1" x14ac:dyDescent="0.25">
      <c r="A21" s="214">
        <f>'16'!$H$21</f>
        <v>0</v>
      </c>
      <c r="B21" s="215"/>
      <c r="C21" s="214">
        <f>G14</f>
        <v>0</v>
      </c>
      <c r="D21" s="215"/>
      <c r="E21" s="3">
        <f>F46</f>
        <v>0</v>
      </c>
      <c r="F21" s="216"/>
      <c r="G21" s="217"/>
      <c r="H21" s="218">
        <f>A21+C21-E21-F21</f>
        <v>0</v>
      </c>
      <c r="I21" s="218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7" t="s">
        <v>15</v>
      </c>
      <c r="B23" s="247"/>
      <c r="C23" s="247"/>
      <c r="D23" s="247"/>
      <c r="E23" s="247"/>
      <c r="F23" s="247" t="s">
        <v>86</v>
      </c>
      <c r="G23" s="247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6" t="s">
        <v>111</v>
      </c>
      <c r="B24" s="206"/>
      <c r="C24" s="206"/>
      <c r="D24" s="206"/>
      <c r="E24" s="206"/>
      <c r="F24" s="206"/>
      <c r="G24" s="206"/>
      <c r="H24" s="116"/>
      <c r="I24" s="116"/>
    </row>
    <row r="25" spans="1:9" x14ac:dyDescent="0.25">
      <c r="A25" s="206" t="s">
        <v>101</v>
      </c>
      <c r="B25" s="206"/>
      <c r="C25" s="206"/>
      <c r="D25" s="206"/>
      <c r="E25" s="206"/>
      <c r="F25" s="206"/>
      <c r="G25" s="206"/>
      <c r="H25" s="2"/>
      <c r="I25" s="162" t="str">
        <f>IF(AND($H$24="",$I$24=""),"Данные о чеке не заполнен","")</f>
        <v>Данные о чеке не заполнен</v>
      </c>
    </row>
    <row r="26" spans="1:9" x14ac:dyDescent="0.25">
      <c r="A26" s="206" t="s">
        <v>100</v>
      </c>
      <c r="B26" s="206"/>
      <c r="C26" s="206"/>
      <c r="D26" s="206"/>
      <c r="E26" s="206"/>
      <c r="F26" s="206"/>
      <c r="G26" s="206"/>
      <c r="H26" s="2"/>
      <c r="I26" s="2"/>
    </row>
    <row r="27" spans="1:9" x14ac:dyDescent="0.25">
      <c r="A27" s="206" t="s">
        <v>102</v>
      </c>
      <c r="B27" s="206"/>
      <c r="C27" s="206"/>
      <c r="D27" s="206"/>
      <c r="E27" s="206"/>
      <c r="F27" s="206"/>
      <c r="G27" s="206"/>
      <c r="H27" s="2"/>
      <c r="I27" s="2"/>
    </row>
    <row r="28" spans="1:9" x14ac:dyDescent="0.25">
      <c r="A28" s="206" t="s">
        <v>95</v>
      </c>
      <c r="B28" s="206"/>
      <c r="C28" s="206"/>
      <c r="D28" s="206"/>
      <c r="E28" s="206"/>
      <c r="F28" s="206"/>
      <c r="G28" s="206"/>
      <c r="H28" s="2"/>
      <c r="I28" s="2"/>
    </row>
    <row r="29" spans="1:9" x14ac:dyDescent="0.25">
      <c r="A29" s="206" t="s">
        <v>103</v>
      </c>
      <c r="B29" s="206"/>
      <c r="C29" s="206"/>
      <c r="D29" s="206"/>
      <c r="E29" s="206"/>
      <c r="F29" s="206"/>
      <c r="G29" s="206"/>
      <c r="H29" s="2"/>
      <c r="I29" s="2"/>
    </row>
    <row r="30" spans="1:9" x14ac:dyDescent="0.25">
      <c r="A30" s="206" t="s">
        <v>104</v>
      </c>
      <c r="B30" s="206"/>
      <c r="C30" s="206"/>
      <c r="D30" s="206"/>
      <c r="E30" s="206"/>
      <c r="F30" s="206"/>
      <c r="G30" s="206"/>
      <c r="H30" s="2"/>
      <c r="I30" s="2"/>
    </row>
    <row r="31" spans="1:9" x14ac:dyDescent="0.25">
      <c r="A31" s="206" t="s">
        <v>106</v>
      </c>
      <c r="B31" s="206"/>
      <c r="C31" s="206"/>
      <c r="D31" s="206"/>
      <c r="E31" s="206"/>
      <c r="F31" s="206"/>
      <c r="G31" s="206"/>
      <c r="H31" s="2"/>
      <c r="I31" s="2"/>
    </row>
    <row r="32" spans="1:9" x14ac:dyDescent="0.25">
      <c r="A32" s="203" t="s">
        <v>112</v>
      </c>
      <c r="B32" s="204"/>
      <c r="C32" s="204"/>
      <c r="D32" s="204"/>
      <c r="E32" s="205"/>
      <c r="F32" s="203"/>
      <c r="G32" s="205"/>
      <c r="H32" s="2"/>
      <c r="I32" s="2"/>
    </row>
    <row r="33" spans="1:9" x14ac:dyDescent="0.25">
      <c r="A33" s="203"/>
      <c r="B33" s="204"/>
      <c r="C33" s="204"/>
      <c r="D33" s="204"/>
      <c r="E33" s="205"/>
      <c r="F33" s="203"/>
      <c r="G33" s="205"/>
      <c r="H33" s="2"/>
      <c r="I33" s="2"/>
    </row>
    <row r="34" spans="1:9" x14ac:dyDescent="0.25">
      <c r="A34" s="207" t="s">
        <v>37</v>
      </c>
      <c r="B34" s="208"/>
      <c r="C34" s="208"/>
      <c r="D34" s="208"/>
      <c r="E34" s="209"/>
      <c r="F34" s="207">
        <f>SUM(F24:G33)</f>
        <v>0</v>
      </c>
      <c r="G34" s="209"/>
      <c r="H34" s="2"/>
      <c r="I34" s="2"/>
    </row>
    <row r="35" spans="1:9" x14ac:dyDescent="0.25">
      <c r="A35" s="210" t="s">
        <v>23</v>
      </c>
      <c r="B35" s="210"/>
      <c r="C35" s="210"/>
      <c r="D35" s="210"/>
      <c r="E35" s="210"/>
      <c r="F35" s="210" t="s">
        <v>24</v>
      </c>
      <c r="G35" s="210"/>
      <c r="H35" s="2"/>
      <c r="I35" s="2"/>
    </row>
    <row r="36" spans="1:9" x14ac:dyDescent="0.25">
      <c r="A36" s="203"/>
      <c r="B36" s="204"/>
      <c r="C36" s="204"/>
      <c r="D36" s="204"/>
      <c r="E36" s="205"/>
      <c r="F36" s="203"/>
      <c r="G36" s="205"/>
      <c r="H36" s="2"/>
      <c r="I36" s="2"/>
    </row>
    <row r="37" spans="1:9" x14ac:dyDescent="0.25">
      <c r="A37" s="203"/>
      <c r="B37" s="204"/>
      <c r="C37" s="204"/>
      <c r="D37" s="204"/>
      <c r="E37" s="205"/>
      <c r="F37" s="203"/>
      <c r="G37" s="205"/>
      <c r="H37" s="2"/>
      <c r="I37" s="2"/>
    </row>
    <row r="38" spans="1:9" x14ac:dyDescent="0.25">
      <c r="A38" s="206"/>
      <c r="B38" s="206"/>
      <c r="C38" s="206"/>
      <c r="D38" s="206"/>
      <c r="E38" s="206"/>
      <c r="F38" s="206"/>
      <c r="G38" s="206"/>
      <c r="H38" s="2"/>
      <c r="I38" s="2"/>
    </row>
    <row r="39" spans="1:9" x14ac:dyDescent="0.25">
      <c r="A39" s="203"/>
      <c r="B39" s="204"/>
      <c r="C39" s="204"/>
      <c r="D39" s="204"/>
      <c r="E39" s="205"/>
      <c r="F39" s="203"/>
      <c r="G39" s="205"/>
      <c r="H39" s="2"/>
      <c r="I39" s="2"/>
    </row>
    <row r="40" spans="1:9" x14ac:dyDescent="0.25">
      <c r="A40" s="203"/>
      <c r="B40" s="204"/>
      <c r="C40" s="204"/>
      <c r="D40" s="204"/>
      <c r="E40" s="205"/>
      <c r="F40" s="203"/>
      <c r="G40" s="205"/>
      <c r="H40" s="2"/>
      <c r="I40" s="2"/>
    </row>
    <row r="41" spans="1:9" x14ac:dyDescent="0.25">
      <c r="A41" s="203"/>
      <c r="B41" s="204"/>
      <c r="C41" s="204"/>
      <c r="D41" s="204"/>
      <c r="E41" s="205"/>
      <c r="F41" s="203"/>
      <c r="G41" s="205"/>
      <c r="H41" s="2"/>
      <c r="I41" s="2"/>
    </row>
    <row r="42" spans="1:9" x14ac:dyDescent="0.25">
      <c r="A42" s="203"/>
      <c r="B42" s="204"/>
      <c r="C42" s="204"/>
      <c r="D42" s="204"/>
      <c r="E42" s="205"/>
      <c r="F42" s="203"/>
      <c r="G42" s="205"/>
      <c r="H42" s="2"/>
      <c r="I42" s="2"/>
    </row>
    <row r="43" spans="1:9" x14ac:dyDescent="0.25">
      <c r="A43" s="203"/>
      <c r="B43" s="204"/>
      <c r="C43" s="204"/>
      <c r="D43" s="204"/>
      <c r="E43" s="205"/>
      <c r="F43" s="203"/>
      <c r="G43" s="205"/>
      <c r="H43" s="2"/>
      <c r="I43" s="2"/>
    </row>
    <row r="44" spans="1:9" x14ac:dyDescent="0.25">
      <c r="A44" s="203"/>
      <c r="B44" s="204"/>
      <c r="C44" s="204"/>
      <c r="D44" s="204"/>
      <c r="E44" s="205"/>
      <c r="F44" s="203"/>
      <c r="G44" s="205"/>
      <c r="H44" s="2"/>
      <c r="I44" s="2"/>
    </row>
    <row r="45" spans="1:9" x14ac:dyDescent="0.25">
      <c r="A45" s="203"/>
      <c r="B45" s="204"/>
      <c r="C45" s="204"/>
      <c r="D45" s="204"/>
      <c r="E45" s="205"/>
      <c r="F45" s="203"/>
      <c r="G45" s="205"/>
      <c r="H45" s="2"/>
      <c r="I45" s="2"/>
    </row>
    <row r="46" spans="1:9" x14ac:dyDescent="0.25">
      <c r="A46" s="211" t="s">
        <v>38</v>
      </c>
      <c r="B46" s="212"/>
      <c r="C46" s="212"/>
      <c r="D46" s="212"/>
      <c r="E46" s="213"/>
      <c r="F46" s="211">
        <f>SUM(F35:G45)</f>
        <v>0</v>
      </c>
      <c r="G46" s="213"/>
      <c r="H46" s="2"/>
      <c r="I46" s="2"/>
    </row>
    <row r="48" spans="1:9" x14ac:dyDescent="0.25">
      <c r="B48" s="223" t="s">
        <v>19</v>
      </c>
      <c r="C48" s="223"/>
      <c r="D48" s="222"/>
      <c r="E48" s="222"/>
      <c r="F48" s="222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44" priority="3" operator="containsText" text="Все верно">
      <formula>NOT(ISERROR(SEARCH("Все верно",F17)))</formula>
    </cfRule>
  </conditionalFormatting>
  <conditionalFormatting sqref="H7:H8">
    <cfRule type="containsText" dxfId="43" priority="2" operator="containsText" text="В минусе">
      <formula>NOT(ISERROR(SEARCH("В минусе",H7)))</formula>
    </cfRule>
  </conditionalFormatting>
  <conditionalFormatting sqref="H8">
    <cfRule type="cellIs" dxfId="42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H25" sqref="H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2"/>
      <c r="B1" s="202"/>
      <c r="C1" s="202"/>
      <c r="D1" s="202"/>
      <c r="E1" s="202"/>
      <c r="F1" s="202"/>
      <c r="G1" s="202"/>
      <c r="H1" s="202"/>
      <c r="I1" s="202"/>
    </row>
    <row r="2" spans="1:17" x14ac:dyDescent="0.25">
      <c r="B2" s="238" t="s">
        <v>18</v>
      </c>
      <c r="C2" s="238"/>
      <c r="D2" s="4" t="s">
        <v>16</v>
      </c>
      <c r="E2" s="29" t="str">
        <f>'1'!$E$2</f>
        <v>Коктал</v>
      </c>
      <c r="F2" t="s">
        <v>17</v>
      </c>
      <c r="G2" s="239">
        <f>Дата!A18</f>
        <v>45309</v>
      </c>
      <c r="H2" s="240"/>
      <c r="I2" s="26"/>
    </row>
    <row r="3" spans="1:17" x14ac:dyDescent="0.25">
      <c r="O3" s="12"/>
      <c r="P3" s="13"/>
      <c r="Q3" s="14"/>
    </row>
    <row r="4" spans="1:17" x14ac:dyDescent="0.25">
      <c r="A4" s="207" t="s">
        <v>0</v>
      </c>
      <c r="B4" s="209"/>
      <c r="C4" s="17" t="s">
        <v>1</v>
      </c>
      <c r="D4" s="17" t="s">
        <v>2</v>
      </c>
      <c r="E4" s="23"/>
      <c r="F4" s="207" t="s">
        <v>3</v>
      </c>
      <c r="G4" s="209"/>
      <c r="H4" s="17" t="s">
        <v>1</v>
      </c>
      <c r="I4" s="2"/>
      <c r="O4" s="12"/>
      <c r="P4" s="13"/>
      <c r="Q4" s="14"/>
    </row>
    <row r="5" spans="1:17" x14ac:dyDescent="0.25">
      <c r="A5" s="207" t="s">
        <v>87</v>
      </c>
      <c r="B5" s="209"/>
      <c r="C5" s="116">
        <f>'17'!H5</f>
        <v>0</v>
      </c>
      <c r="D5" s="17">
        <f>C8*D8</f>
        <v>0</v>
      </c>
      <c r="E5" s="23"/>
      <c r="F5" s="207" t="s">
        <v>87</v>
      </c>
      <c r="G5" s="209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3" t="s">
        <v>4</v>
      </c>
      <c r="B10" s="243"/>
      <c r="C10" s="243"/>
      <c r="D10" s="243" t="s">
        <v>5</v>
      </c>
      <c r="E10" s="243"/>
      <c r="F10" s="243"/>
      <c r="G10" s="245" t="s">
        <v>42</v>
      </c>
      <c r="H10" s="246"/>
      <c r="I10" s="2"/>
    </row>
    <row r="11" spans="1:17" x14ac:dyDescent="0.25">
      <c r="A11" s="206">
        <f>'17'!$D$11</f>
        <v>0</v>
      </c>
      <c r="B11" s="206"/>
      <c r="C11" s="206"/>
      <c r="D11" s="206"/>
      <c r="E11" s="206"/>
      <c r="F11" s="206"/>
      <c r="G11" s="220">
        <f>D11-A11</f>
        <v>0</v>
      </c>
      <c r="H11" s="221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1" t="s">
        <v>40</v>
      </c>
      <c r="B13" s="241"/>
      <c r="C13" s="241"/>
      <c r="D13" s="241"/>
      <c r="E13" s="20" t="s">
        <v>39</v>
      </c>
      <c r="F13" s="19" t="s">
        <v>41</v>
      </c>
      <c r="G13" s="242" t="s">
        <v>24</v>
      </c>
      <c r="H13" s="242"/>
      <c r="I13" s="2"/>
    </row>
    <row r="14" spans="1:17" x14ac:dyDescent="0.25">
      <c r="A14" s="224" t="s">
        <v>8</v>
      </c>
      <c r="B14" s="224"/>
      <c r="C14" s="224"/>
      <c r="D14" s="224"/>
      <c r="E14" s="116"/>
      <c r="F14" s="117">
        <f>'1'!$F$14</f>
        <v>76</v>
      </c>
      <c r="G14" s="218">
        <f>E14*F14</f>
        <v>0</v>
      </c>
      <c r="H14" s="218"/>
      <c r="I14" s="2"/>
    </row>
    <row r="15" spans="1:17" x14ac:dyDescent="0.25">
      <c r="A15" s="224" t="s">
        <v>9</v>
      </c>
      <c r="B15" s="224"/>
      <c r="C15" s="224"/>
      <c r="D15" s="224"/>
      <c r="E15" s="116"/>
      <c r="F15" s="117">
        <f>'1'!$F$15</f>
        <v>76</v>
      </c>
      <c r="G15" s="218">
        <f>E15*F15</f>
        <v>0</v>
      </c>
      <c r="H15" s="218"/>
      <c r="I15" s="2"/>
    </row>
    <row r="16" spans="1:17" x14ac:dyDescent="0.25">
      <c r="A16" s="224" t="s">
        <v>20</v>
      </c>
      <c r="B16" s="224"/>
      <c r="C16" s="224"/>
      <c r="D16" s="224"/>
      <c r="E16" s="1">
        <f>F34</f>
        <v>0</v>
      </c>
      <c r="F16" s="1"/>
      <c r="G16" s="218"/>
      <c r="H16" s="218"/>
      <c r="I16" s="2"/>
    </row>
    <row r="17" spans="1:9" x14ac:dyDescent="0.25">
      <c r="A17" s="226" t="s">
        <v>37</v>
      </c>
      <c r="B17" s="227"/>
      <c r="C17" s="227"/>
      <c r="D17" s="228"/>
      <c r="E17" s="18">
        <f>SUM(E14:E16)</f>
        <v>0</v>
      </c>
      <c r="F17" s="229" t="str">
        <f>IF(E17&gt;=G11,"Все верно","Недостача")</f>
        <v>Все верно</v>
      </c>
      <c r="G17" s="230"/>
      <c r="H17" s="231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4" t="s">
        <v>10</v>
      </c>
      <c r="B19" s="235"/>
      <c r="C19" s="235"/>
      <c r="D19" s="235"/>
      <c r="E19" s="235"/>
      <c r="F19" s="235"/>
      <c r="G19" s="235"/>
      <c r="H19" s="235"/>
      <c r="I19" s="236"/>
    </row>
    <row r="20" spans="1:9" x14ac:dyDescent="0.25">
      <c r="A20" s="232" t="s">
        <v>0</v>
      </c>
      <c r="B20" s="233"/>
      <c r="C20" s="232" t="s">
        <v>11</v>
      </c>
      <c r="D20" s="233"/>
      <c r="E20" s="24" t="s">
        <v>22</v>
      </c>
      <c r="F20" s="211" t="s">
        <v>12</v>
      </c>
      <c r="G20" s="213"/>
      <c r="H20" s="232" t="s">
        <v>13</v>
      </c>
      <c r="I20" s="233"/>
    </row>
    <row r="21" spans="1:9" ht="18" customHeight="1" x14ac:dyDescent="0.25">
      <c r="A21" s="214">
        <f>'17'!$H$21</f>
        <v>0</v>
      </c>
      <c r="B21" s="215"/>
      <c r="C21" s="214">
        <f>G14</f>
        <v>0</v>
      </c>
      <c r="D21" s="215"/>
      <c r="E21" s="3">
        <f>F46</f>
        <v>0</v>
      </c>
      <c r="F21" s="216"/>
      <c r="G21" s="217"/>
      <c r="H21" s="218">
        <f>A21+C21-E21-F21</f>
        <v>0</v>
      </c>
      <c r="I21" s="218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7" t="s">
        <v>15</v>
      </c>
      <c r="B23" s="247"/>
      <c r="C23" s="247"/>
      <c r="D23" s="247"/>
      <c r="E23" s="247"/>
      <c r="F23" s="247" t="s">
        <v>86</v>
      </c>
      <c r="G23" s="247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6" t="s">
        <v>111</v>
      </c>
      <c r="B24" s="206"/>
      <c r="C24" s="206"/>
      <c r="D24" s="206"/>
      <c r="E24" s="206"/>
      <c r="F24" s="206"/>
      <c r="G24" s="206"/>
      <c r="H24" s="116"/>
      <c r="I24" s="116"/>
    </row>
    <row r="25" spans="1:9" x14ac:dyDescent="0.25">
      <c r="A25" s="206" t="s">
        <v>101</v>
      </c>
      <c r="B25" s="206"/>
      <c r="C25" s="206"/>
      <c r="D25" s="206"/>
      <c r="E25" s="206"/>
      <c r="F25" s="206"/>
      <c r="G25" s="206"/>
      <c r="H25" s="2"/>
      <c r="I25" s="162" t="str">
        <f>IF(AND($H$24="",$I$24=""),"Данные о чеке не заполнен","")</f>
        <v>Данные о чеке не заполнен</v>
      </c>
    </row>
    <row r="26" spans="1:9" x14ac:dyDescent="0.25">
      <c r="A26" s="206" t="s">
        <v>100</v>
      </c>
      <c r="B26" s="206"/>
      <c r="C26" s="206"/>
      <c r="D26" s="206"/>
      <c r="E26" s="206"/>
      <c r="F26" s="206"/>
      <c r="G26" s="206"/>
      <c r="H26" s="2"/>
      <c r="I26" s="2"/>
    </row>
    <row r="27" spans="1:9" x14ac:dyDescent="0.25">
      <c r="A27" s="206" t="s">
        <v>102</v>
      </c>
      <c r="B27" s="206"/>
      <c r="C27" s="206"/>
      <c r="D27" s="206"/>
      <c r="E27" s="206"/>
      <c r="F27" s="206"/>
      <c r="G27" s="206"/>
      <c r="H27" s="2"/>
      <c r="I27" s="2"/>
    </row>
    <row r="28" spans="1:9" x14ac:dyDescent="0.25">
      <c r="A28" s="206" t="s">
        <v>95</v>
      </c>
      <c r="B28" s="206"/>
      <c r="C28" s="206"/>
      <c r="D28" s="206"/>
      <c r="E28" s="206"/>
      <c r="F28" s="206"/>
      <c r="G28" s="206"/>
      <c r="H28" s="2"/>
      <c r="I28" s="2"/>
    </row>
    <row r="29" spans="1:9" x14ac:dyDescent="0.25">
      <c r="A29" s="206" t="s">
        <v>103</v>
      </c>
      <c r="B29" s="206"/>
      <c r="C29" s="206"/>
      <c r="D29" s="206"/>
      <c r="E29" s="206"/>
      <c r="F29" s="206"/>
      <c r="G29" s="206"/>
      <c r="H29" s="2"/>
      <c r="I29" s="2"/>
    </row>
    <row r="30" spans="1:9" x14ac:dyDescent="0.25">
      <c r="A30" s="206" t="s">
        <v>104</v>
      </c>
      <c r="B30" s="206"/>
      <c r="C30" s="206"/>
      <c r="D30" s="206"/>
      <c r="E30" s="206"/>
      <c r="F30" s="206"/>
      <c r="G30" s="206"/>
      <c r="H30" s="2"/>
      <c r="I30" s="2"/>
    </row>
    <row r="31" spans="1:9" x14ac:dyDescent="0.25">
      <c r="A31" s="206" t="s">
        <v>106</v>
      </c>
      <c r="B31" s="206"/>
      <c r="C31" s="206"/>
      <c r="D31" s="206"/>
      <c r="E31" s="206"/>
      <c r="F31" s="206"/>
      <c r="G31" s="206"/>
      <c r="H31" s="2"/>
      <c r="I31" s="2"/>
    </row>
    <row r="32" spans="1:9" x14ac:dyDescent="0.25">
      <c r="A32" s="203" t="s">
        <v>112</v>
      </c>
      <c r="B32" s="204"/>
      <c r="C32" s="204"/>
      <c r="D32" s="204"/>
      <c r="E32" s="205"/>
      <c r="F32" s="203"/>
      <c r="G32" s="205"/>
      <c r="H32" s="2"/>
      <c r="I32" s="2"/>
    </row>
    <row r="33" spans="1:9" x14ac:dyDescent="0.25">
      <c r="A33" s="203"/>
      <c r="B33" s="204"/>
      <c r="C33" s="204"/>
      <c r="D33" s="204"/>
      <c r="E33" s="205"/>
      <c r="F33" s="203"/>
      <c r="G33" s="205"/>
      <c r="H33" s="2"/>
      <c r="I33" s="2"/>
    </row>
    <row r="34" spans="1:9" x14ac:dyDescent="0.25">
      <c r="A34" s="207" t="s">
        <v>37</v>
      </c>
      <c r="B34" s="208"/>
      <c r="C34" s="208"/>
      <c r="D34" s="208"/>
      <c r="E34" s="209"/>
      <c r="F34" s="207">
        <f>SUM(F24:G33)</f>
        <v>0</v>
      </c>
      <c r="G34" s="209"/>
      <c r="H34" s="2"/>
      <c r="I34" s="2"/>
    </row>
    <row r="35" spans="1:9" x14ac:dyDescent="0.25">
      <c r="A35" s="210" t="s">
        <v>23</v>
      </c>
      <c r="B35" s="210"/>
      <c r="C35" s="210"/>
      <c r="D35" s="210"/>
      <c r="E35" s="210"/>
      <c r="F35" s="210" t="s">
        <v>24</v>
      </c>
      <c r="G35" s="210"/>
      <c r="H35" s="2"/>
      <c r="I35" s="2"/>
    </row>
    <row r="36" spans="1:9" x14ac:dyDescent="0.25">
      <c r="A36" s="203"/>
      <c r="B36" s="204"/>
      <c r="C36" s="204"/>
      <c r="D36" s="204"/>
      <c r="E36" s="205"/>
      <c r="F36" s="203"/>
      <c r="G36" s="205"/>
      <c r="H36" s="2"/>
      <c r="I36" s="2"/>
    </row>
    <row r="37" spans="1:9" x14ac:dyDescent="0.25">
      <c r="A37" s="203"/>
      <c r="B37" s="204"/>
      <c r="C37" s="204"/>
      <c r="D37" s="204"/>
      <c r="E37" s="205"/>
      <c r="F37" s="203"/>
      <c r="G37" s="205"/>
      <c r="H37" s="2"/>
      <c r="I37" s="2"/>
    </row>
    <row r="38" spans="1:9" x14ac:dyDescent="0.25">
      <c r="A38" s="206"/>
      <c r="B38" s="206"/>
      <c r="C38" s="206"/>
      <c r="D38" s="206"/>
      <c r="E38" s="206"/>
      <c r="F38" s="206"/>
      <c r="G38" s="206"/>
      <c r="H38" s="2"/>
      <c r="I38" s="2"/>
    </row>
    <row r="39" spans="1:9" x14ac:dyDescent="0.25">
      <c r="A39" s="203"/>
      <c r="B39" s="204"/>
      <c r="C39" s="204"/>
      <c r="D39" s="204"/>
      <c r="E39" s="205"/>
      <c r="F39" s="203"/>
      <c r="G39" s="205"/>
      <c r="H39" s="2"/>
      <c r="I39" s="2"/>
    </row>
    <row r="40" spans="1:9" x14ac:dyDescent="0.25">
      <c r="A40" s="203"/>
      <c r="B40" s="204"/>
      <c r="C40" s="204"/>
      <c r="D40" s="204"/>
      <c r="E40" s="205"/>
      <c r="F40" s="203"/>
      <c r="G40" s="205"/>
      <c r="H40" s="2"/>
      <c r="I40" s="2"/>
    </row>
    <row r="41" spans="1:9" x14ac:dyDescent="0.25">
      <c r="A41" s="203"/>
      <c r="B41" s="204"/>
      <c r="C41" s="204"/>
      <c r="D41" s="204"/>
      <c r="E41" s="205"/>
      <c r="F41" s="203"/>
      <c r="G41" s="205"/>
      <c r="H41" s="2"/>
      <c r="I41" s="2"/>
    </row>
    <row r="42" spans="1:9" x14ac:dyDescent="0.25">
      <c r="A42" s="203"/>
      <c r="B42" s="204"/>
      <c r="C42" s="204"/>
      <c r="D42" s="204"/>
      <c r="E42" s="205"/>
      <c r="F42" s="203"/>
      <c r="G42" s="205"/>
      <c r="H42" s="2"/>
      <c r="I42" s="2"/>
    </row>
    <row r="43" spans="1:9" x14ac:dyDescent="0.25">
      <c r="A43" s="203"/>
      <c r="B43" s="204"/>
      <c r="C43" s="204"/>
      <c r="D43" s="204"/>
      <c r="E43" s="205"/>
      <c r="F43" s="203"/>
      <c r="G43" s="205"/>
      <c r="H43" s="2"/>
      <c r="I43" s="2"/>
    </row>
    <row r="44" spans="1:9" x14ac:dyDescent="0.25">
      <c r="A44" s="203"/>
      <c r="B44" s="204"/>
      <c r="C44" s="204"/>
      <c r="D44" s="204"/>
      <c r="E44" s="205"/>
      <c r="F44" s="203"/>
      <c r="G44" s="205"/>
      <c r="H44" s="2"/>
      <c r="I44" s="2"/>
    </row>
    <row r="45" spans="1:9" x14ac:dyDescent="0.25">
      <c r="A45" s="203"/>
      <c r="B45" s="204"/>
      <c r="C45" s="204"/>
      <c r="D45" s="204"/>
      <c r="E45" s="205"/>
      <c r="F45" s="203"/>
      <c r="G45" s="205"/>
      <c r="H45" s="2"/>
      <c r="I45" s="2"/>
    </row>
    <row r="46" spans="1:9" x14ac:dyDescent="0.25">
      <c r="A46" s="211" t="s">
        <v>38</v>
      </c>
      <c r="B46" s="212"/>
      <c r="C46" s="212"/>
      <c r="D46" s="212"/>
      <c r="E46" s="213"/>
      <c r="F46" s="211">
        <f>SUM(F35:G45)</f>
        <v>0</v>
      </c>
      <c r="G46" s="213"/>
      <c r="H46" s="2"/>
      <c r="I46" s="2"/>
    </row>
    <row r="48" spans="1:9" x14ac:dyDescent="0.25">
      <c r="B48" s="223" t="s">
        <v>19</v>
      </c>
      <c r="C48" s="223"/>
      <c r="D48" s="222"/>
      <c r="E48" s="222"/>
      <c r="F48" s="222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41" priority="3" operator="containsText" text="Все верно">
      <formula>NOT(ISERROR(SEARCH("Все верно",F17)))</formula>
    </cfRule>
  </conditionalFormatting>
  <conditionalFormatting sqref="H7:H8">
    <cfRule type="containsText" dxfId="40" priority="2" operator="containsText" text="В минусе">
      <formula>NOT(ISERROR(SEARCH("В минусе",H7)))</formula>
    </cfRule>
  </conditionalFormatting>
  <conditionalFormatting sqref="H8">
    <cfRule type="cellIs" dxfId="39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H25" sqref="H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2"/>
      <c r="B1" s="202"/>
      <c r="C1" s="202"/>
      <c r="D1" s="202"/>
      <c r="E1" s="202"/>
      <c r="F1" s="202"/>
      <c r="G1" s="202"/>
      <c r="H1" s="202"/>
      <c r="I1" s="202"/>
    </row>
    <row r="2" spans="1:17" x14ac:dyDescent="0.25">
      <c r="B2" s="238" t="s">
        <v>18</v>
      </c>
      <c r="C2" s="238"/>
      <c r="D2" s="4" t="s">
        <v>16</v>
      </c>
      <c r="E2" s="29" t="str">
        <f>'1'!$E$2</f>
        <v>Коктал</v>
      </c>
      <c r="F2" t="s">
        <v>17</v>
      </c>
      <c r="G2" s="239">
        <f>Дата!A19</f>
        <v>45310</v>
      </c>
      <c r="H2" s="240"/>
      <c r="I2" s="26"/>
    </row>
    <row r="3" spans="1:17" x14ac:dyDescent="0.25">
      <c r="O3" s="12"/>
      <c r="P3" s="13"/>
      <c r="Q3" s="14"/>
    </row>
    <row r="4" spans="1:17" x14ac:dyDescent="0.25">
      <c r="A4" s="207" t="s">
        <v>0</v>
      </c>
      <c r="B4" s="209"/>
      <c r="C4" s="17" t="s">
        <v>1</v>
      </c>
      <c r="D4" s="17" t="s">
        <v>2</v>
      </c>
      <c r="E4" s="23"/>
      <c r="F4" s="207" t="s">
        <v>3</v>
      </c>
      <c r="G4" s="209"/>
      <c r="H4" s="17" t="s">
        <v>1</v>
      </c>
      <c r="I4" s="2"/>
      <c r="O4" s="12"/>
      <c r="P4" s="13"/>
      <c r="Q4" s="14"/>
    </row>
    <row r="5" spans="1:17" x14ac:dyDescent="0.25">
      <c r="A5" s="207" t="s">
        <v>87</v>
      </c>
      <c r="B5" s="209"/>
      <c r="C5" s="116">
        <f>'18'!H5</f>
        <v>0</v>
      </c>
      <c r="D5" s="17">
        <f>C8*D8</f>
        <v>0</v>
      </c>
      <c r="E5" s="23"/>
      <c r="F5" s="207" t="s">
        <v>87</v>
      </c>
      <c r="G5" s="209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3" t="s">
        <v>4</v>
      </c>
      <c r="B10" s="243"/>
      <c r="C10" s="243"/>
      <c r="D10" s="243" t="s">
        <v>5</v>
      </c>
      <c r="E10" s="243"/>
      <c r="F10" s="243"/>
      <c r="G10" s="245" t="s">
        <v>42</v>
      </c>
      <c r="H10" s="246"/>
      <c r="I10" s="2"/>
    </row>
    <row r="11" spans="1:17" x14ac:dyDescent="0.25">
      <c r="A11" s="206">
        <f>'18'!$D$11</f>
        <v>0</v>
      </c>
      <c r="B11" s="206"/>
      <c r="C11" s="206"/>
      <c r="D11" s="206"/>
      <c r="E11" s="206"/>
      <c r="F11" s="206"/>
      <c r="G11" s="220">
        <f>D11-A11</f>
        <v>0</v>
      </c>
      <c r="H11" s="221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1" t="s">
        <v>40</v>
      </c>
      <c r="B13" s="241"/>
      <c r="C13" s="241"/>
      <c r="D13" s="241"/>
      <c r="E13" s="20" t="s">
        <v>39</v>
      </c>
      <c r="F13" s="19" t="s">
        <v>41</v>
      </c>
      <c r="G13" s="242" t="s">
        <v>24</v>
      </c>
      <c r="H13" s="242"/>
      <c r="I13" s="2"/>
    </row>
    <row r="14" spans="1:17" x14ac:dyDescent="0.25">
      <c r="A14" s="224" t="s">
        <v>8</v>
      </c>
      <c r="B14" s="224"/>
      <c r="C14" s="224"/>
      <c r="D14" s="224"/>
      <c r="E14" s="116"/>
      <c r="F14" s="117">
        <f>'1'!$F$14</f>
        <v>76</v>
      </c>
      <c r="G14" s="218">
        <f>E14*F14</f>
        <v>0</v>
      </c>
      <c r="H14" s="218"/>
      <c r="I14" s="2"/>
    </row>
    <row r="15" spans="1:17" x14ac:dyDescent="0.25">
      <c r="A15" s="224" t="s">
        <v>9</v>
      </c>
      <c r="B15" s="224"/>
      <c r="C15" s="224"/>
      <c r="D15" s="224"/>
      <c r="E15" s="116"/>
      <c r="F15" s="117">
        <f>'1'!$F$15</f>
        <v>76</v>
      </c>
      <c r="G15" s="218">
        <f>E15*F15</f>
        <v>0</v>
      </c>
      <c r="H15" s="218"/>
      <c r="I15" s="2"/>
    </row>
    <row r="16" spans="1:17" x14ac:dyDescent="0.25">
      <c r="A16" s="224" t="s">
        <v>20</v>
      </c>
      <c r="B16" s="224"/>
      <c r="C16" s="224"/>
      <c r="D16" s="224"/>
      <c r="E16" s="1">
        <f>F34</f>
        <v>0</v>
      </c>
      <c r="F16" s="1"/>
      <c r="G16" s="218"/>
      <c r="H16" s="218"/>
      <c r="I16" s="2"/>
    </row>
    <row r="17" spans="1:9" x14ac:dyDescent="0.25">
      <c r="A17" s="226" t="s">
        <v>37</v>
      </c>
      <c r="B17" s="227"/>
      <c r="C17" s="227"/>
      <c r="D17" s="228"/>
      <c r="E17" s="18">
        <f>SUM(E14:E16)</f>
        <v>0</v>
      </c>
      <c r="F17" s="229" t="str">
        <f>IF(E17&gt;=G11,"Все верно","Недостача")</f>
        <v>Все верно</v>
      </c>
      <c r="G17" s="230"/>
      <c r="H17" s="231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4" t="s">
        <v>10</v>
      </c>
      <c r="B19" s="235"/>
      <c r="C19" s="235"/>
      <c r="D19" s="235"/>
      <c r="E19" s="235"/>
      <c r="F19" s="235"/>
      <c r="G19" s="235"/>
      <c r="H19" s="235"/>
      <c r="I19" s="236"/>
    </row>
    <row r="20" spans="1:9" x14ac:dyDescent="0.25">
      <c r="A20" s="232" t="s">
        <v>0</v>
      </c>
      <c r="B20" s="233"/>
      <c r="C20" s="232" t="s">
        <v>11</v>
      </c>
      <c r="D20" s="233"/>
      <c r="E20" s="24" t="s">
        <v>22</v>
      </c>
      <c r="F20" s="211" t="s">
        <v>12</v>
      </c>
      <c r="G20" s="213"/>
      <c r="H20" s="232" t="s">
        <v>13</v>
      </c>
      <c r="I20" s="233"/>
    </row>
    <row r="21" spans="1:9" ht="18" customHeight="1" x14ac:dyDescent="0.25">
      <c r="A21" s="214">
        <f>'18'!$H$21</f>
        <v>0</v>
      </c>
      <c r="B21" s="215"/>
      <c r="C21" s="214">
        <f>G14</f>
        <v>0</v>
      </c>
      <c r="D21" s="215"/>
      <c r="E21" s="3">
        <f>F46</f>
        <v>0</v>
      </c>
      <c r="F21" s="216"/>
      <c r="G21" s="217"/>
      <c r="H21" s="218">
        <f>A21+C21-E21-F21</f>
        <v>0</v>
      </c>
      <c r="I21" s="218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7" t="s">
        <v>15</v>
      </c>
      <c r="B23" s="247"/>
      <c r="C23" s="247"/>
      <c r="D23" s="247"/>
      <c r="E23" s="247"/>
      <c r="F23" s="247" t="s">
        <v>86</v>
      </c>
      <c r="G23" s="247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6" t="s">
        <v>111</v>
      </c>
      <c r="B24" s="206"/>
      <c r="C24" s="206"/>
      <c r="D24" s="206"/>
      <c r="E24" s="206"/>
      <c r="F24" s="206"/>
      <c r="G24" s="206"/>
      <c r="H24" s="116"/>
      <c r="I24" s="116"/>
    </row>
    <row r="25" spans="1:9" x14ac:dyDescent="0.25">
      <c r="A25" s="206" t="s">
        <v>101</v>
      </c>
      <c r="B25" s="206"/>
      <c r="C25" s="206"/>
      <c r="D25" s="206"/>
      <c r="E25" s="206"/>
      <c r="F25" s="206"/>
      <c r="G25" s="206"/>
      <c r="H25" s="2"/>
      <c r="I25" s="162" t="str">
        <f>IF(AND($H$24="",$I$24=""),"Данные о чеке не заполнен","")</f>
        <v>Данные о чеке не заполнен</v>
      </c>
    </row>
    <row r="26" spans="1:9" x14ac:dyDescent="0.25">
      <c r="A26" s="206" t="s">
        <v>100</v>
      </c>
      <c r="B26" s="206"/>
      <c r="C26" s="206"/>
      <c r="D26" s="206"/>
      <c r="E26" s="206"/>
      <c r="F26" s="206"/>
      <c r="G26" s="206"/>
      <c r="H26" s="2"/>
      <c r="I26" s="2"/>
    </row>
    <row r="27" spans="1:9" x14ac:dyDescent="0.25">
      <c r="A27" s="206" t="s">
        <v>102</v>
      </c>
      <c r="B27" s="206"/>
      <c r="C27" s="206"/>
      <c r="D27" s="206"/>
      <c r="E27" s="206"/>
      <c r="F27" s="206"/>
      <c r="G27" s="206"/>
      <c r="H27" s="2"/>
      <c r="I27" s="2"/>
    </row>
    <row r="28" spans="1:9" x14ac:dyDescent="0.25">
      <c r="A28" s="206" t="s">
        <v>95</v>
      </c>
      <c r="B28" s="206"/>
      <c r="C28" s="206"/>
      <c r="D28" s="206"/>
      <c r="E28" s="206"/>
      <c r="F28" s="206"/>
      <c r="G28" s="206"/>
      <c r="H28" s="2"/>
      <c r="I28" s="2"/>
    </row>
    <row r="29" spans="1:9" x14ac:dyDescent="0.25">
      <c r="A29" s="206" t="s">
        <v>103</v>
      </c>
      <c r="B29" s="206"/>
      <c r="C29" s="206"/>
      <c r="D29" s="206"/>
      <c r="E29" s="206"/>
      <c r="F29" s="206"/>
      <c r="G29" s="206"/>
      <c r="H29" s="2"/>
      <c r="I29" s="2"/>
    </row>
    <row r="30" spans="1:9" x14ac:dyDescent="0.25">
      <c r="A30" s="206" t="s">
        <v>104</v>
      </c>
      <c r="B30" s="206"/>
      <c r="C30" s="206"/>
      <c r="D30" s="206"/>
      <c r="E30" s="206"/>
      <c r="F30" s="206"/>
      <c r="G30" s="206"/>
      <c r="H30" s="2"/>
      <c r="I30" s="2"/>
    </row>
    <row r="31" spans="1:9" x14ac:dyDescent="0.25">
      <c r="A31" s="206" t="s">
        <v>106</v>
      </c>
      <c r="B31" s="206"/>
      <c r="C31" s="206"/>
      <c r="D31" s="206"/>
      <c r="E31" s="206"/>
      <c r="F31" s="206"/>
      <c r="G31" s="206"/>
      <c r="H31" s="2"/>
      <c r="I31" s="2"/>
    </row>
    <row r="32" spans="1:9" x14ac:dyDescent="0.25">
      <c r="A32" s="203" t="s">
        <v>112</v>
      </c>
      <c r="B32" s="204"/>
      <c r="C32" s="204"/>
      <c r="D32" s="204"/>
      <c r="E32" s="205"/>
      <c r="F32" s="203"/>
      <c r="G32" s="205"/>
      <c r="H32" s="2"/>
      <c r="I32" s="2"/>
    </row>
    <row r="33" spans="1:9" x14ac:dyDescent="0.25">
      <c r="A33" s="203"/>
      <c r="B33" s="204"/>
      <c r="C33" s="204"/>
      <c r="D33" s="204"/>
      <c r="E33" s="205"/>
      <c r="F33" s="203"/>
      <c r="G33" s="205"/>
      <c r="H33" s="2"/>
      <c r="I33" s="2"/>
    </row>
    <row r="34" spans="1:9" x14ac:dyDescent="0.25">
      <c r="A34" s="207" t="s">
        <v>37</v>
      </c>
      <c r="B34" s="208"/>
      <c r="C34" s="208"/>
      <c r="D34" s="208"/>
      <c r="E34" s="209"/>
      <c r="F34" s="207">
        <f>SUM(F24:G33)</f>
        <v>0</v>
      </c>
      <c r="G34" s="209"/>
      <c r="H34" s="2"/>
      <c r="I34" s="2"/>
    </row>
    <row r="35" spans="1:9" x14ac:dyDescent="0.25">
      <c r="A35" s="210" t="s">
        <v>23</v>
      </c>
      <c r="B35" s="210"/>
      <c r="C35" s="210"/>
      <c r="D35" s="210"/>
      <c r="E35" s="210"/>
      <c r="F35" s="210" t="s">
        <v>24</v>
      </c>
      <c r="G35" s="210"/>
      <c r="H35" s="2"/>
      <c r="I35" s="2"/>
    </row>
    <row r="36" spans="1:9" x14ac:dyDescent="0.25">
      <c r="A36" s="203"/>
      <c r="B36" s="204"/>
      <c r="C36" s="204"/>
      <c r="D36" s="204"/>
      <c r="E36" s="205"/>
      <c r="F36" s="203"/>
      <c r="G36" s="205"/>
      <c r="H36" s="2"/>
      <c r="I36" s="2"/>
    </row>
    <row r="37" spans="1:9" x14ac:dyDescent="0.25">
      <c r="A37" s="203"/>
      <c r="B37" s="204"/>
      <c r="C37" s="204"/>
      <c r="D37" s="204"/>
      <c r="E37" s="205"/>
      <c r="F37" s="203"/>
      <c r="G37" s="205"/>
      <c r="H37" s="2"/>
      <c r="I37" s="2"/>
    </row>
    <row r="38" spans="1:9" x14ac:dyDescent="0.25">
      <c r="A38" s="206"/>
      <c r="B38" s="206"/>
      <c r="C38" s="206"/>
      <c r="D38" s="206"/>
      <c r="E38" s="206"/>
      <c r="F38" s="206"/>
      <c r="G38" s="206"/>
      <c r="H38" s="2"/>
      <c r="I38" s="2"/>
    </row>
    <row r="39" spans="1:9" x14ac:dyDescent="0.25">
      <c r="A39" s="203"/>
      <c r="B39" s="204"/>
      <c r="C39" s="204"/>
      <c r="D39" s="204"/>
      <c r="E39" s="205"/>
      <c r="F39" s="203"/>
      <c r="G39" s="205"/>
      <c r="H39" s="2"/>
      <c r="I39" s="2"/>
    </row>
    <row r="40" spans="1:9" x14ac:dyDescent="0.25">
      <c r="A40" s="203"/>
      <c r="B40" s="204"/>
      <c r="C40" s="204"/>
      <c r="D40" s="204"/>
      <c r="E40" s="205"/>
      <c r="F40" s="203"/>
      <c r="G40" s="205"/>
      <c r="H40" s="2"/>
      <c r="I40" s="2"/>
    </row>
    <row r="41" spans="1:9" x14ac:dyDescent="0.25">
      <c r="A41" s="203"/>
      <c r="B41" s="204"/>
      <c r="C41" s="204"/>
      <c r="D41" s="204"/>
      <c r="E41" s="205"/>
      <c r="F41" s="203"/>
      <c r="G41" s="205"/>
      <c r="H41" s="2"/>
      <c r="I41" s="2"/>
    </row>
    <row r="42" spans="1:9" x14ac:dyDescent="0.25">
      <c r="A42" s="203"/>
      <c r="B42" s="204"/>
      <c r="C42" s="204"/>
      <c r="D42" s="204"/>
      <c r="E42" s="205"/>
      <c r="F42" s="203"/>
      <c r="G42" s="205"/>
      <c r="H42" s="2"/>
      <c r="I42" s="2"/>
    </row>
    <row r="43" spans="1:9" x14ac:dyDescent="0.25">
      <c r="A43" s="203"/>
      <c r="B43" s="204"/>
      <c r="C43" s="204"/>
      <c r="D43" s="204"/>
      <c r="E43" s="205"/>
      <c r="F43" s="203"/>
      <c r="G43" s="205"/>
      <c r="H43" s="2"/>
      <c r="I43" s="2"/>
    </row>
    <row r="44" spans="1:9" x14ac:dyDescent="0.25">
      <c r="A44" s="203"/>
      <c r="B44" s="204"/>
      <c r="C44" s="204"/>
      <c r="D44" s="204"/>
      <c r="E44" s="205"/>
      <c r="F44" s="203"/>
      <c r="G44" s="205"/>
      <c r="H44" s="2"/>
      <c r="I44" s="2"/>
    </row>
    <row r="45" spans="1:9" x14ac:dyDescent="0.25">
      <c r="A45" s="203"/>
      <c r="B45" s="204"/>
      <c r="C45" s="204"/>
      <c r="D45" s="204"/>
      <c r="E45" s="205"/>
      <c r="F45" s="203"/>
      <c r="G45" s="205"/>
      <c r="H45" s="2"/>
      <c r="I45" s="2"/>
    </row>
    <row r="46" spans="1:9" x14ac:dyDescent="0.25">
      <c r="A46" s="211" t="s">
        <v>38</v>
      </c>
      <c r="B46" s="212"/>
      <c r="C46" s="212"/>
      <c r="D46" s="212"/>
      <c r="E46" s="213"/>
      <c r="F46" s="211">
        <f>SUM(F35:G45)</f>
        <v>0</v>
      </c>
      <c r="G46" s="213"/>
      <c r="H46" s="2"/>
      <c r="I46" s="2"/>
    </row>
    <row r="48" spans="1:9" x14ac:dyDescent="0.25">
      <c r="B48" s="223" t="s">
        <v>19</v>
      </c>
      <c r="C48" s="223"/>
      <c r="D48" s="222"/>
      <c r="E48" s="222"/>
      <c r="F48" s="222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38" priority="3" operator="containsText" text="Все верно">
      <formula>NOT(ISERROR(SEARCH("Все верно",F17)))</formula>
    </cfRule>
  </conditionalFormatting>
  <conditionalFormatting sqref="H7:H8">
    <cfRule type="containsText" dxfId="37" priority="2" operator="containsText" text="В минусе">
      <formula>NOT(ISERROR(SEARCH("В минусе",H7)))</formula>
    </cfRule>
  </conditionalFormatting>
  <conditionalFormatting sqref="H8">
    <cfRule type="cellIs" dxfId="36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H25" sqref="H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2"/>
      <c r="B1" s="202"/>
      <c r="C1" s="202"/>
      <c r="D1" s="202"/>
      <c r="E1" s="202"/>
      <c r="F1" s="202"/>
      <c r="G1" s="202"/>
      <c r="H1" s="202"/>
      <c r="I1" s="202"/>
    </row>
    <row r="2" spans="1:17" x14ac:dyDescent="0.25">
      <c r="B2" s="238" t="s">
        <v>18</v>
      </c>
      <c r="C2" s="238"/>
      <c r="D2" s="4" t="s">
        <v>16</v>
      </c>
      <c r="E2" s="29" t="str">
        <f>'1'!$E$2</f>
        <v>Коктал</v>
      </c>
      <c r="F2" t="s">
        <v>17</v>
      </c>
      <c r="G2" s="239">
        <f>Дата!A20</f>
        <v>45311</v>
      </c>
      <c r="H2" s="240"/>
      <c r="I2" s="26"/>
    </row>
    <row r="3" spans="1:17" x14ac:dyDescent="0.25">
      <c r="O3" s="12"/>
      <c r="P3" s="13"/>
      <c r="Q3" s="14"/>
    </row>
    <row r="4" spans="1:17" x14ac:dyDescent="0.25">
      <c r="A4" s="207" t="s">
        <v>0</v>
      </c>
      <c r="B4" s="209"/>
      <c r="C4" s="17" t="s">
        <v>1</v>
      </c>
      <c r="D4" s="17" t="s">
        <v>2</v>
      </c>
      <c r="E4" s="23"/>
      <c r="F4" s="207" t="s">
        <v>3</v>
      </c>
      <c r="G4" s="209"/>
      <c r="H4" s="17" t="s">
        <v>1</v>
      </c>
      <c r="I4" s="2"/>
      <c r="O4" s="12"/>
      <c r="P4" s="13"/>
      <c r="Q4" s="14"/>
    </row>
    <row r="5" spans="1:17" x14ac:dyDescent="0.25">
      <c r="A5" s="207" t="s">
        <v>87</v>
      </c>
      <c r="B5" s="209"/>
      <c r="C5" s="116">
        <f>'19'!H5</f>
        <v>0</v>
      </c>
      <c r="D5" s="17">
        <f>C8*D8</f>
        <v>0</v>
      </c>
      <c r="E5" s="23"/>
      <c r="F5" s="207" t="s">
        <v>87</v>
      </c>
      <c r="G5" s="209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3" t="s">
        <v>4</v>
      </c>
      <c r="B10" s="243"/>
      <c r="C10" s="243"/>
      <c r="D10" s="243" t="s">
        <v>5</v>
      </c>
      <c r="E10" s="243"/>
      <c r="F10" s="243"/>
      <c r="G10" s="245" t="s">
        <v>42</v>
      </c>
      <c r="H10" s="246"/>
      <c r="I10" s="2"/>
    </row>
    <row r="11" spans="1:17" x14ac:dyDescent="0.25">
      <c r="A11" s="206">
        <f>'19'!$D$11</f>
        <v>0</v>
      </c>
      <c r="B11" s="206"/>
      <c r="C11" s="206"/>
      <c r="D11" s="206"/>
      <c r="E11" s="206"/>
      <c r="F11" s="206"/>
      <c r="G11" s="220">
        <f>D11-A11</f>
        <v>0</v>
      </c>
      <c r="H11" s="221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1" t="s">
        <v>40</v>
      </c>
      <c r="B13" s="241"/>
      <c r="C13" s="241"/>
      <c r="D13" s="241"/>
      <c r="E13" s="20" t="s">
        <v>39</v>
      </c>
      <c r="F13" s="19" t="s">
        <v>41</v>
      </c>
      <c r="G13" s="242" t="s">
        <v>24</v>
      </c>
      <c r="H13" s="242"/>
      <c r="I13" s="2"/>
    </row>
    <row r="14" spans="1:17" x14ac:dyDescent="0.25">
      <c r="A14" s="224" t="s">
        <v>8</v>
      </c>
      <c r="B14" s="224"/>
      <c r="C14" s="224"/>
      <c r="D14" s="224"/>
      <c r="E14" s="116"/>
      <c r="F14" s="117">
        <f>'1'!$F$14</f>
        <v>76</v>
      </c>
      <c r="G14" s="218">
        <f>E14*F14</f>
        <v>0</v>
      </c>
      <c r="H14" s="218"/>
      <c r="I14" s="2"/>
    </row>
    <row r="15" spans="1:17" x14ac:dyDescent="0.25">
      <c r="A15" s="224" t="s">
        <v>9</v>
      </c>
      <c r="B15" s="224"/>
      <c r="C15" s="224"/>
      <c r="D15" s="224"/>
      <c r="E15" s="116"/>
      <c r="F15" s="117">
        <f>'1'!$F$15</f>
        <v>76</v>
      </c>
      <c r="G15" s="218">
        <f>E15*F15</f>
        <v>0</v>
      </c>
      <c r="H15" s="218"/>
      <c r="I15" s="2"/>
    </row>
    <row r="16" spans="1:17" x14ac:dyDescent="0.25">
      <c r="A16" s="224" t="s">
        <v>20</v>
      </c>
      <c r="B16" s="224"/>
      <c r="C16" s="224"/>
      <c r="D16" s="224"/>
      <c r="E16" s="1">
        <f>F34</f>
        <v>0</v>
      </c>
      <c r="F16" s="1"/>
      <c r="G16" s="218"/>
      <c r="H16" s="218"/>
      <c r="I16" s="2"/>
    </row>
    <row r="17" spans="1:9" x14ac:dyDescent="0.25">
      <c r="A17" s="226" t="s">
        <v>37</v>
      </c>
      <c r="B17" s="227"/>
      <c r="C17" s="227"/>
      <c r="D17" s="228"/>
      <c r="E17" s="18">
        <f>SUM(E14:E16)</f>
        <v>0</v>
      </c>
      <c r="F17" s="229" t="str">
        <f>IF(E17&gt;=G11,"Все верно","Недостача")</f>
        <v>Все верно</v>
      </c>
      <c r="G17" s="230"/>
      <c r="H17" s="231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4" t="s">
        <v>10</v>
      </c>
      <c r="B19" s="235"/>
      <c r="C19" s="235"/>
      <c r="D19" s="235"/>
      <c r="E19" s="235"/>
      <c r="F19" s="235"/>
      <c r="G19" s="235"/>
      <c r="H19" s="235"/>
      <c r="I19" s="236"/>
    </row>
    <row r="20" spans="1:9" x14ac:dyDescent="0.25">
      <c r="A20" s="232" t="s">
        <v>0</v>
      </c>
      <c r="B20" s="233"/>
      <c r="C20" s="232" t="s">
        <v>11</v>
      </c>
      <c r="D20" s="233"/>
      <c r="E20" s="24" t="s">
        <v>22</v>
      </c>
      <c r="F20" s="211" t="s">
        <v>12</v>
      </c>
      <c r="G20" s="213"/>
      <c r="H20" s="232" t="s">
        <v>13</v>
      </c>
      <c r="I20" s="233"/>
    </row>
    <row r="21" spans="1:9" ht="18" customHeight="1" x14ac:dyDescent="0.25">
      <c r="A21" s="214">
        <f>'19'!$H$21</f>
        <v>0</v>
      </c>
      <c r="B21" s="215"/>
      <c r="C21" s="214">
        <f>G14</f>
        <v>0</v>
      </c>
      <c r="D21" s="215"/>
      <c r="E21" s="3">
        <f>F46</f>
        <v>0</v>
      </c>
      <c r="F21" s="216"/>
      <c r="G21" s="217"/>
      <c r="H21" s="218">
        <f>A21+C21-E21-F21</f>
        <v>0</v>
      </c>
      <c r="I21" s="218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7" t="s">
        <v>15</v>
      </c>
      <c r="B23" s="247"/>
      <c r="C23" s="247"/>
      <c r="D23" s="247"/>
      <c r="E23" s="247"/>
      <c r="F23" s="247" t="s">
        <v>86</v>
      </c>
      <c r="G23" s="247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6" t="s">
        <v>111</v>
      </c>
      <c r="B24" s="206"/>
      <c r="C24" s="206"/>
      <c r="D24" s="206"/>
      <c r="E24" s="206"/>
      <c r="F24" s="206"/>
      <c r="G24" s="206"/>
      <c r="H24" s="116"/>
      <c r="I24" s="116"/>
    </row>
    <row r="25" spans="1:9" x14ac:dyDescent="0.25">
      <c r="A25" s="206" t="s">
        <v>101</v>
      </c>
      <c r="B25" s="206"/>
      <c r="C25" s="206"/>
      <c r="D25" s="206"/>
      <c r="E25" s="206"/>
      <c r="F25" s="206"/>
      <c r="G25" s="206"/>
      <c r="H25" s="2"/>
      <c r="I25" s="162" t="str">
        <f>IF(AND($H$24="",$I$24=""),"Данные о чеке не заполнен","")</f>
        <v>Данные о чеке не заполнен</v>
      </c>
    </row>
    <row r="26" spans="1:9" x14ac:dyDescent="0.25">
      <c r="A26" s="206" t="s">
        <v>100</v>
      </c>
      <c r="B26" s="206"/>
      <c r="C26" s="206"/>
      <c r="D26" s="206"/>
      <c r="E26" s="206"/>
      <c r="F26" s="206"/>
      <c r="G26" s="206"/>
      <c r="H26" s="2"/>
      <c r="I26" s="2"/>
    </row>
    <row r="27" spans="1:9" x14ac:dyDescent="0.25">
      <c r="A27" s="206" t="s">
        <v>102</v>
      </c>
      <c r="B27" s="206"/>
      <c r="C27" s="206"/>
      <c r="D27" s="206"/>
      <c r="E27" s="206"/>
      <c r="F27" s="206"/>
      <c r="G27" s="206"/>
      <c r="H27" s="2"/>
      <c r="I27" s="2"/>
    </row>
    <row r="28" spans="1:9" x14ac:dyDescent="0.25">
      <c r="A28" s="206" t="s">
        <v>95</v>
      </c>
      <c r="B28" s="206"/>
      <c r="C28" s="206"/>
      <c r="D28" s="206"/>
      <c r="E28" s="206"/>
      <c r="F28" s="206"/>
      <c r="G28" s="206"/>
      <c r="H28" s="2"/>
      <c r="I28" s="2"/>
    </row>
    <row r="29" spans="1:9" x14ac:dyDescent="0.25">
      <c r="A29" s="206" t="s">
        <v>103</v>
      </c>
      <c r="B29" s="206"/>
      <c r="C29" s="206"/>
      <c r="D29" s="206"/>
      <c r="E29" s="206"/>
      <c r="F29" s="206"/>
      <c r="G29" s="206"/>
      <c r="H29" s="2"/>
      <c r="I29" s="2"/>
    </row>
    <row r="30" spans="1:9" x14ac:dyDescent="0.25">
      <c r="A30" s="206" t="s">
        <v>104</v>
      </c>
      <c r="B30" s="206"/>
      <c r="C30" s="206"/>
      <c r="D30" s="206"/>
      <c r="E30" s="206"/>
      <c r="F30" s="206"/>
      <c r="G30" s="206"/>
      <c r="H30" s="2"/>
      <c r="I30" s="2"/>
    </row>
    <row r="31" spans="1:9" x14ac:dyDescent="0.25">
      <c r="A31" s="206" t="s">
        <v>106</v>
      </c>
      <c r="B31" s="206"/>
      <c r="C31" s="206"/>
      <c r="D31" s="206"/>
      <c r="E31" s="206"/>
      <c r="F31" s="206"/>
      <c r="G31" s="206"/>
      <c r="H31" s="2"/>
      <c r="I31" s="2"/>
    </row>
    <row r="32" spans="1:9" x14ac:dyDescent="0.25">
      <c r="A32" s="203" t="s">
        <v>112</v>
      </c>
      <c r="B32" s="204"/>
      <c r="C32" s="204"/>
      <c r="D32" s="204"/>
      <c r="E32" s="205"/>
      <c r="F32" s="203"/>
      <c r="G32" s="205"/>
      <c r="H32" s="2"/>
      <c r="I32" s="2"/>
    </row>
    <row r="33" spans="1:9" x14ac:dyDescent="0.25">
      <c r="A33" s="203"/>
      <c r="B33" s="204"/>
      <c r="C33" s="204"/>
      <c r="D33" s="204"/>
      <c r="E33" s="205"/>
      <c r="F33" s="203"/>
      <c r="G33" s="205"/>
      <c r="H33" s="2"/>
      <c r="I33" s="2"/>
    </row>
    <row r="34" spans="1:9" x14ac:dyDescent="0.25">
      <c r="A34" s="207" t="s">
        <v>37</v>
      </c>
      <c r="B34" s="208"/>
      <c r="C34" s="208"/>
      <c r="D34" s="208"/>
      <c r="E34" s="209"/>
      <c r="F34" s="207">
        <f>SUM(F24:G33)</f>
        <v>0</v>
      </c>
      <c r="G34" s="209"/>
      <c r="H34" s="2"/>
      <c r="I34" s="2"/>
    </row>
    <row r="35" spans="1:9" x14ac:dyDescent="0.25">
      <c r="A35" s="210" t="s">
        <v>23</v>
      </c>
      <c r="B35" s="210"/>
      <c r="C35" s="210"/>
      <c r="D35" s="210"/>
      <c r="E35" s="210"/>
      <c r="F35" s="210" t="s">
        <v>24</v>
      </c>
      <c r="G35" s="210"/>
      <c r="H35" s="2"/>
      <c r="I35" s="2"/>
    </row>
    <row r="36" spans="1:9" x14ac:dyDescent="0.25">
      <c r="A36" s="203"/>
      <c r="B36" s="204"/>
      <c r="C36" s="204"/>
      <c r="D36" s="204"/>
      <c r="E36" s="205"/>
      <c r="F36" s="203"/>
      <c r="G36" s="205"/>
      <c r="H36" s="2"/>
      <c r="I36" s="2"/>
    </row>
    <row r="37" spans="1:9" x14ac:dyDescent="0.25">
      <c r="A37" s="203"/>
      <c r="B37" s="204"/>
      <c r="C37" s="204"/>
      <c r="D37" s="204"/>
      <c r="E37" s="205"/>
      <c r="F37" s="203"/>
      <c r="G37" s="205"/>
      <c r="H37" s="2"/>
      <c r="I37" s="2"/>
    </row>
    <row r="38" spans="1:9" x14ac:dyDescent="0.25">
      <c r="A38" s="206"/>
      <c r="B38" s="206"/>
      <c r="C38" s="206"/>
      <c r="D38" s="206"/>
      <c r="E38" s="206"/>
      <c r="F38" s="206"/>
      <c r="G38" s="206"/>
      <c r="H38" s="2"/>
      <c r="I38" s="2"/>
    </row>
    <row r="39" spans="1:9" x14ac:dyDescent="0.25">
      <c r="A39" s="203"/>
      <c r="B39" s="204"/>
      <c r="C39" s="204"/>
      <c r="D39" s="204"/>
      <c r="E39" s="205"/>
      <c r="F39" s="203"/>
      <c r="G39" s="205"/>
      <c r="H39" s="2"/>
      <c r="I39" s="2"/>
    </row>
    <row r="40" spans="1:9" x14ac:dyDescent="0.25">
      <c r="A40" s="203"/>
      <c r="B40" s="204"/>
      <c r="C40" s="204"/>
      <c r="D40" s="204"/>
      <c r="E40" s="205"/>
      <c r="F40" s="203"/>
      <c r="G40" s="205"/>
      <c r="H40" s="2"/>
      <c r="I40" s="2"/>
    </row>
    <row r="41" spans="1:9" x14ac:dyDescent="0.25">
      <c r="A41" s="203"/>
      <c r="B41" s="204"/>
      <c r="C41" s="204"/>
      <c r="D41" s="204"/>
      <c r="E41" s="205"/>
      <c r="F41" s="203"/>
      <c r="G41" s="205"/>
      <c r="H41" s="2"/>
      <c r="I41" s="2"/>
    </row>
    <row r="42" spans="1:9" x14ac:dyDescent="0.25">
      <c r="A42" s="203"/>
      <c r="B42" s="204"/>
      <c r="C42" s="204"/>
      <c r="D42" s="204"/>
      <c r="E42" s="205"/>
      <c r="F42" s="203"/>
      <c r="G42" s="205"/>
      <c r="H42" s="2"/>
      <c r="I42" s="2"/>
    </row>
    <row r="43" spans="1:9" x14ac:dyDescent="0.25">
      <c r="A43" s="203"/>
      <c r="B43" s="204"/>
      <c r="C43" s="204"/>
      <c r="D43" s="204"/>
      <c r="E43" s="205"/>
      <c r="F43" s="203"/>
      <c r="G43" s="205"/>
      <c r="H43" s="2"/>
      <c r="I43" s="2"/>
    </row>
    <row r="44" spans="1:9" x14ac:dyDescent="0.25">
      <c r="A44" s="203"/>
      <c r="B44" s="204"/>
      <c r="C44" s="204"/>
      <c r="D44" s="204"/>
      <c r="E44" s="205"/>
      <c r="F44" s="203"/>
      <c r="G44" s="205"/>
      <c r="H44" s="2"/>
      <c r="I44" s="2"/>
    </row>
    <row r="45" spans="1:9" x14ac:dyDescent="0.25">
      <c r="A45" s="203"/>
      <c r="B45" s="204"/>
      <c r="C45" s="204"/>
      <c r="D45" s="204"/>
      <c r="E45" s="205"/>
      <c r="F45" s="203"/>
      <c r="G45" s="205"/>
      <c r="H45" s="2"/>
      <c r="I45" s="2"/>
    </row>
    <row r="46" spans="1:9" x14ac:dyDescent="0.25">
      <c r="A46" s="211" t="s">
        <v>38</v>
      </c>
      <c r="B46" s="212"/>
      <c r="C46" s="212"/>
      <c r="D46" s="212"/>
      <c r="E46" s="213"/>
      <c r="F46" s="211">
        <f>SUM(F35:G45)</f>
        <v>0</v>
      </c>
      <c r="G46" s="213"/>
      <c r="H46" s="2"/>
      <c r="I46" s="2"/>
    </row>
    <row r="48" spans="1:9" x14ac:dyDescent="0.25">
      <c r="B48" s="223" t="s">
        <v>19</v>
      </c>
      <c r="C48" s="223"/>
      <c r="D48" s="222"/>
      <c r="E48" s="222"/>
      <c r="F48" s="222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35" priority="3" operator="containsText" text="Все верно">
      <formula>NOT(ISERROR(SEARCH("Все верно",F17)))</formula>
    </cfRule>
  </conditionalFormatting>
  <conditionalFormatting sqref="H7:H8">
    <cfRule type="containsText" dxfId="34" priority="2" operator="containsText" text="В минусе">
      <formula>NOT(ISERROR(SEARCH("В минусе",H7)))</formula>
    </cfRule>
  </conditionalFormatting>
  <conditionalFormatting sqref="H8">
    <cfRule type="cellIs" dxfId="33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H25" sqref="H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2"/>
      <c r="B1" s="202"/>
      <c r="C1" s="202"/>
      <c r="D1" s="202"/>
      <c r="E1" s="202"/>
      <c r="F1" s="202"/>
      <c r="G1" s="202"/>
      <c r="H1" s="202"/>
      <c r="I1" s="202"/>
    </row>
    <row r="2" spans="1:17" x14ac:dyDescent="0.25">
      <c r="B2" s="238" t="s">
        <v>18</v>
      </c>
      <c r="C2" s="238"/>
      <c r="D2" s="4" t="s">
        <v>16</v>
      </c>
      <c r="E2" s="29" t="str">
        <f>'1'!$E$2</f>
        <v>Коктал</v>
      </c>
      <c r="F2" t="s">
        <v>17</v>
      </c>
      <c r="G2" s="239">
        <f>Дата!A21</f>
        <v>45312</v>
      </c>
      <c r="H2" s="240"/>
      <c r="I2" s="26"/>
    </row>
    <row r="3" spans="1:17" x14ac:dyDescent="0.25">
      <c r="O3" s="12"/>
      <c r="P3" s="13"/>
      <c r="Q3" s="14"/>
    </row>
    <row r="4" spans="1:17" x14ac:dyDescent="0.25">
      <c r="A4" s="207" t="s">
        <v>0</v>
      </c>
      <c r="B4" s="209"/>
      <c r="C4" s="17" t="s">
        <v>1</v>
      </c>
      <c r="D4" s="17" t="s">
        <v>2</v>
      </c>
      <c r="E4" s="23"/>
      <c r="F4" s="207" t="s">
        <v>3</v>
      </c>
      <c r="G4" s="209"/>
      <c r="H4" s="17" t="s">
        <v>1</v>
      </c>
      <c r="I4" s="2"/>
      <c r="O4" s="12"/>
      <c r="P4" s="13"/>
      <c r="Q4" s="14"/>
    </row>
    <row r="5" spans="1:17" x14ac:dyDescent="0.25">
      <c r="A5" s="207" t="s">
        <v>87</v>
      </c>
      <c r="B5" s="209"/>
      <c r="C5" s="116">
        <f>'20'!H5</f>
        <v>0</v>
      </c>
      <c r="D5" s="17">
        <f>C8*D8</f>
        <v>0</v>
      </c>
      <c r="E5" s="23"/>
      <c r="F5" s="207" t="s">
        <v>87</v>
      </c>
      <c r="G5" s="209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3" t="s">
        <v>4</v>
      </c>
      <c r="B10" s="243"/>
      <c r="C10" s="243"/>
      <c r="D10" s="243" t="s">
        <v>5</v>
      </c>
      <c r="E10" s="243"/>
      <c r="F10" s="243"/>
      <c r="G10" s="245" t="s">
        <v>42</v>
      </c>
      <c r="H10" s="246"/>
      <c r="I10" s="2"/>
    </row>
    <row r="11" spans="1:17" x14ac:dyDescent="0.25">
      <c r="A11" s="206">
        <f>'20'!$D$11</f>
        <v>0</v>
      </c>
      <c r="B11" s="206"/>
      <c r="C11" s="206"/>
      <c r="D11" s="206"/>
      <c r="E11" s="206"/>
      <c r="F11" s="206"/>
      <c r="G11" s="220">
        <f>D11-A11</f>
        <v>0</v>
      </c>
      <c r="H11" s="221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1" t="s">
        <v>40</v>
      </c>
      <c r="B13" s="241"/>
      <c r="C13" s="241"/>
      <c r="D13" s="241"/>
      <c r="E13" s="20" t="s">
        <v>39</v>
      </c>
      <c r="F13" s="19" t="s">
        <v>41</v>
      </c>
      <c r="G13" s="242" t="s">
        <v>24</v>
      </c>
      <c r="H13" s="242"/>
      <c r="I13" s="2"/>
    </row>
    <row r="14" spans="1:17" x14ac:dyDescent="0.25">
      <c r="A14" s="224" t="s">
        <v>8</v>
      </c>
      <c r="B14" s="224"/>
      <c r="C14" s="224"/>
      <c r="D14" s="224"/>
      <c r="E14" s="116"/>
      <c r="F14" s="117">
        <f>'1'!$F$14</f>
        <v>76</v>
      </c>
      <c r="G14" s="218">
        <f>E14*F14</f>
        <v>0</v>
      </c>
      <c r="H14" s="218"/>
      <c r="I14" s="2"/>
    </row>
    <row r="15" spans="1:17" x14ac:dyDescent="0.25">
      <c r="A15" s="224" t="s">
        <v>9</v>
      </c>
      <c r="B15" s="224"/>
      <c r="C15" s="224"/>
      <c r="D15" s="224"/>
      <c r="E15" s="116"/>
      <c r="F15" s="117">
        <f>'1'!$F$15</f>
        <v>76</v>
      </c>
      <c r="G15" s="218">
        <f>E15*F15</f>
        <v>0</v>
      </c>
      <c r="H15" s="218"/>
      <c r="I15" s="2"/>
    </row>
    <row r="16" spans="1:17" x14ac:dyDescent="0.25">
      <c r="A16" s="224" t="s">
        <v>20</v>
      </c>
      <c r="B16" s="224"/>
      <c r="C16" s="224"/>
      <c r="D16" s="224"/>
      <c r="E16" s="1">
        <f>F34</f>
        <v>0</v>
      </c>
      <c r="F16" s="1"/>
      <c r="G16" s="218"/>
      <c r="H16" s="218"/>
      <c r="I16" s="2"/>
    </row>
    <row r="17" spans="1:9" x14ac:dyDescent="0.25">
      <c r="A17" s="226" t="s">
        <v>37</v>
      </c>
      <c r="B17" s="227"/>
      <c r="C17" s="227"/>
      <c r="D17" s="228"/>
      <c r="E17" s="18">
        <f>SUM(E14:E16)</f>
        <v>0</v>
      </c>
      <c r="F17" s="229" t="str">
        <f>IF(E17&gt;=G11,"Все верно","Недостача")</f>
        <v>Все верно</v>
      </c>
      <c r="G17" s="230"/>
      <c r="H17" s="231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4" t="s">
        <v>10</v>
      </c>
      <c r="B19" s="235"/>
      <c r="C19" s="235"/>
      <c r="D19" s="235"/>
      <c r="E19" s="235"/>
      <c r="F19" s="235"/>
      <c r="G19" s="235"/>
      <c r="H19" s="235"/>
      <c r="I19" s="236"/>
    </row>
    <row r="20" spans="1:9" x14ac:dyDescent="0.25">
      <c r="A20" s="232" t="s">
        <v>0</v>
      </c>
      <c r="B20" s="233"/>
      <c r="C20" s="232" t="s">
        <v>11</v>
      </c>
      <c r="D20" s="233"/>
      <c r="E20" s="24" t="s">
        <v>22</v>
      </c>
      <c r="F20" s="211" t="s">
        <v>12</v>
      </c>
      <c r="G20" s="213"/>
      <c r="H20" s="232" t="s">
        <v>13</v>
      </c>
      <c r="I20" s="233"/>
    </row>
    <row r="21" spans="1:9" ht="18" customHeight="1" x14ac:dyDescent="0.25">
      <c r="A21" s="214">
        <f>'20'!$H$21</f>
        <v>0</v>
      </c>
      <c r="B21" s="215"/>
      <c r="C21" s="214">
        <f>G14</f>
        <v>0</v>
      </c>
      <c r="D21" s="215"/>
      <c r="E21" s="3">
        <f>F46</f>
        <v>0</v>
      </c>
      <c r="F21" s="216"/>
      <c r="G21" s="217"/>
      <c r="H21" s="218">
        <f>A21+C21-E21-F21</f>
        <v>0</v>
      </c>
      <c r="I21" s="218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7" t="s">
        <v>15</v>
      </c>
      <c r="B23" s="247"/>
      <c r="C23" s="247"/>
      <c r="D23" s="247"/>
      <c r="E23" s="247"/>
      <c r="F23" s="247" t="s">
        <v>86</v>
      </c>
      <c r="G23" s="247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6" t="s">
        <v>111</v>
      </c>
      <c r="B24" s="206"/>
      <c r="C24" s="206"/>
      <c r="D24" s="206"/>
      <c r="E24" s="206"/>
      <c r="F24" s="206"/>
      <c r="G24" s="206"/>
      <c r="H24" s="116"/>
      <c r="I24" s="116"/>
    </row>
    <row r="25" spans="1:9" x14ac:dyDescent="0.25">
      <c r="A25" s="206" t="s">
        <v>101</v>
      </c>
      <c r="B25" s="206"/>
      <c r="C25" s="206"/>
      <c r="D25" s="206"/>
      <c r="E25" s="206"/>
      <c r="F25" s="206"/>
      <c r="G25" s="206"/>
      <c r="H25" s="2"/>
      <c r="I25" s="162" t="str">
        <f>IF(AND($H$24="",$I$24=""),"Данные о чеке не заполнен","")</f>
        <v>Данные о чеке не заполнен</v>
      </c>
    </row>
    <row r="26" spans="1:9" x14ac:dyDescent="0.25">
      <c r="A26" s="206" t="s">
        <v>100</v>
      </c>
      <c r="B26" s="206"/>
      <c r="C26" s="206"/>
      <c r="D26" s="206"/>
      <c r="E26" s="206"/>
      <c r="F26" s="206"/>
      <c r="G26" s="206"/>
      <c r="H26" s="2"/>
      <c r="I26" s="2"/>
    </row>
    <row r="27" spans="1:9" x14ac:dyDescent="0.25">
      <c r="A27" s="206" t="s">
        <v>102</v>
      </c>
      <c r="B27" s="206"/>
      <c r="C27" s="206"/>
      <c r="D27" s="206"/>
      <c r="E27" s="206"/>
      <c r="F27" s="206"/>
      <c r="G27" s="206"/>
      <c r="H27" s="2"/>
      <c r="I27" s="2"/>
    </row>
    <row r="28" spans="1:9" x14ac:dyDescent="0.25">
      <c r="A28" s="206" t="s">
        <v>95</v>
      </c>
      <c r="B28" s="206"/>
      <c r="C28" s="206"/>
      <c r="D28" s="206"/>
      <c r="E28" s="206"/>
      <c r="F28" s="206"/>
      <c r="G28" s="206"/>
      <c r="H28" s="2"/>
      <c r="I28" s="2"/>
    </row>
    <row r="29" spans="1:9" x14ac:dyDescent="0.25">
      <c r="A29" s="206" t="s">
        <v>103</v>
      </c>
      <c r="B29" s="206"/>
      <c r="C29" s="206"/>
      <c r="D29" s="206"/>
      <c r="E29" s="206"/>
      <c r="F29" s="206"/>
      <c r="G29" s="206"/>
      <c r="H29" s="2"/>
      <c r="I29" s="2"/>
    </row>
    <row r="30" spans="1:9" x14ac:dyDescent="0.25">
      <c r="A30" s="206" t="s">
        <v>104</v>
      </c>
      <c r="B30" s="206"/>
      <c r="C30" s="206"/>
      <c r="D30" s="206"/>
      <c r="E30" s="206"/>
      <c r="F30" s="206"/>
      <c r="G30" s="206"/>
      <c r="H30" s="2"/>
      <c r="I30" s="2"/>
    </row>
    <row r="31" spans="1:9" x14ac:dyDescent="0.25">
      <c r="A31" s="206" t="s">
        <v>106</v>
      </c>
      <c r="B31" s="206"/>
      <c r="C31" s="206"/>
      <c r="D31" s="206"/>
      <c r="E31" s="206"/>
      <c r="F31" s="206"/>
      <c r="G31" s="206"/>
      <c r="H31" s="2"/>
      <c r="I31" s="2"/>
    </row>
    <row r="32" spans="1:9" x14ac:dyDescent="0.25">
      <c r="A32" s="203" t="s">
        <v>112</v>
      </c>
      <c r="B32" s="204"/>
      <c r="C32" s="204"/>
      <c r="D32" s="204"/>
      <c r="E32" s="205"/>
      <c r="F32" s="203"/>
      <c r="G32" s="205"/>
      <c r="H32" s="2"/>
      <c r="I32" s="2"/>
    </row>
    <row r="33" spans="1:9" x14ac:dyDescent="0.25">
      <c r="A33" s="203"/>
      <c r="B33" s="204"/>
      <c r="C33" s="204"/>
      <c r="D33" s="204"/>
      <c r="E33" s="205"/>
      <c r="F33" s="203"/>
      <c r="G33" s="205"/>
      <c r="H33" s="2"/>
      <c r="I33" s="2"/>
    </row>
    <row r="34" spans="1:9" x14ac:dyDescent="0.25">
      <c r="A34" s="207" t="s">
        <v>37</v>
      </c>
      <c r="B34" s="208"/>
      <c r="C34" s="208"/>
      <c r="D34" s="208"/>
      <c r="E34" s="209"/>
      <c r="F34" s="207">
        <f>SUM(F24:G33)</f>
        <v>0</v>
      </c>
      <c r="G34" s="209"/>
      <c r="H34" s="2"/>
      <c r="I34" s="2"/>
    </row>
    <row r="35" spans="1:9" x14ac:dyDescent="0.25">
      <c r="A35" s="210" t="s">
        <v>23</v>
      </c>
      <c r="B35" s="210"/>
      <c r="C35" s="210"/>
      <c r="D35" s="210"/>
      <c r="E35" s="210"/>
      <c r="F35" s="210" t="s">
        <v>24</v>
      </c>
      <c r="G35" s="210"/>
      <c r="H35" s="2"/>
      <c r="I35" s="2"/>
    </row>
    <row r="36" spans="1:9" x14ac:dyDescent="0.25">
      <c r="A36" s="203"/>
      <c r="B36" s="204"/>
      <c r="C36" s="204"/>
      <c r="D36" s="204"/>
      <c r="E36" s="205"/>
      <c r="F36" s="203"/>
      <c r="G36" s="205"/>
      <c r="H36" s="2"/>
      <c r="I36" s="2"/>
    </row>
    <row r="37" spans="1:9" x14ac:dyDescent="0.25">
      <c r="A37" s="203"/>
      <c r="B37" s="204"/>
      <c r="C37" s="204"/>
      <c r="D37" s="204"/>
      <c r="E37" s="205"/>
      <c r="F37" s="203"/>
      <c r="G37" s="205"/>
      <c r="H37" s="2"/>
      <c r="I37" s="2"/>
    </row>
    <row r="38" spans="1:9" x14ac:dyDescent="0.25">
      <c r="A38" s="206"/>
      <c r="B38" s="206"/>
      <c r="C38" s="206"/>
      <c r="D38" s="206"/>
      <c r="E38" s="206"/>
      <c r="F38" s="206"/>
      <c r="G38" s="206"/>
      <c r="H38" s="2"/>
      <c r="I38" s="2"/>
    </row>
    <row r="39" spans="1:9" x14ac:dyDescent="0.25">
      <c r="A39" s="203"/>
      <c r="B39" s="204"/>
      <c r="C39" s="204"/>
      <c r="D39" s="204"/>
      <c r="E39" s="205"/>
      <c r="F39" s="203"/>
      <c r="G39" s="205"/>
      <c r="H39" s="2"/>
      <c r="I39" s="2"/>
    </row>
    <row r="40" spans="1:9" x14ac:dyDescent="0.25">
      <c r="A40" s="203"/>
      <c r="B40" s="204"/>
      <c r="C40" s="204"/>
      <c r="D40" s="204"/>
      <c r="E40" s="205"/>
      <c r="F40" s="203"/>
      <c r="G40" s="205"/>
      <c r="H40" s="2"/>
      <c r="I40" s="2"/>
    </row>
    <row r="41" spans="1:9" x14ac:dyDescent="0.25">
      <c r="A41" s="203"/>
      <c r="B41" s="204"/>
      <c r="C41" s="204"/>
      <c r="D41" s="204"/>
      <c r="E41" s="205"/>
      <c r="F41" s="203"/>
      <c r="G41" s="205"/>
      <c r="H41" s="2"/>
      <c r="I41" s="2"/>
    </row>
    <row r="42" spans="1:9" x14ac:dyDescent="0.25">
      <c r="A42" s="203"/>
      <c r="B42" s="204"/>
      <c r="C42" s="204"/>
      <c r="D42" s="204"/>
      <c r="E42" s="205"/>
      <c r="F42" s="203"/>
      <c r="G42" s="205"/>
      <c r="H42" s="2"/>
      <c r="I42" s="2"/>
    </row>
    <row r="43" spans="1:9" x14ac:dyDescent="0.25">
      <c r="A43" s="203"/>
      <c r="B43" s="204"/>
      <c r="C43" s="204"/>
      <c r="D43" s="204"/>
      <c r="E43" s="205"/>
      <c r="F43" s="203"/>
      <c r="G43" s="205"/>
      <c r="H43" s="2"/>
      <c r="I43" s="2"/>
    </row>
    <row r="44" spans="1:9" x14ac:dyDescent="0.25">
      <c r="A44" s="203"/>
      <c r="B44" s="204"/>
      <c r="C44" s="204"/>
      <c r="D44" s="204"/>
      <c r="E44" s="205"/>
      <c r="F44" s="203"/>
      <c r="G44" s="205"/>
      <c r="H44" s="2"/>
      <c r="I44" s="2"/>
    </row>
    <row r="45" spans="1:9" x14ac:dyDescent="0.25">
      <c r="A45" s="203"/>
      <c r="B45" s="204"/>
      <c r="C45" s="204"/>
      <c r="D45" s="204"/>
      <c r="E45" s="205"/>
      <c r="F45" s="203"/>
      <c r="G45" s="205"/>
      <c r="H45" s="2"/>
      <c r="I45" s="2"/>
    </row>
    <row r="46" spans="1:9" x14ac:dyDescent="0.25">
      <c r="A46" s="211" t="s">
        <v>38</v>
      </c>
      <c r="B46" s="212"/>
      <c r="C46" s="212"/>
      <c r="D46" s="212"/>
      <c r="E46" s="213"/>
      <c r="F46" s="211">
        <f>SUM(F35:G45)</f>
        <v>0</v>
      </c>
      <c r="G46" s="213"/>
      <c r="H46" s="2"/>
      <c r="I46" s="2"/>
    </row>
    <row r="48" spans="1:9" x14ac:dyDescent="0.25">
      <c r="B48" s="223" t="s">
        <v>19</v>
      </c>
      <c r="C48" s="223"/>
      <c r="D48" s="222"/>
      <c r="E48" s="222"/>
      <c r="F48" s="222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32" priority="3" operator="containsText" text="Все верно">
      <formula>NOT(ISERROR(SEARCH("Все верно",F17)))</formula>
    </cfRule>
  </conditionalFormatting>
  <conditionalFormatting sqref="H7:H8">
    <cfRule type="containsText" dxfId="31" priority="2" operator="containsText" text="В минусе">
      <formula>NOT(ISERROR(SEARCH("В минусе",H7)))</formula>
    </cfRule>
  </conditionalFormatting>
  <conditionalFormatting sqref="H8">
    <cfRule type="cellIs" dxfId="30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H25" sqref="H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2"/>
      <c r="B1" s="202"/>
      <c r="C1" s="202"/>
      <c r="D1" s="202"/>
      <c r="E1" s="202"/>
      <c r="F1" s="202"/>
      <c r="G1" s="202"/>
      <c r="H1" s="202"/>
      <c r="I1" s="202"/>
    </row>
    <row r="2" spans="1:17" x14ac:dyDescent="0.25">
      <c r="B2" s="238" t="s">
        <v>18</v>
      </c>
      <c r="C2" s="238"/>
      <c r="D2" s="4" t="s">
        <v>16</v>
      </c>
      <c r="E2" s="29" t="str">
        <f>'1'!$E$2</f>
        <v>Коктал</v>
      </c>
      <c r="F2" t="s">
        <v>17</v>
      </c>
      <c r="G2" s="239">
        <f>Дата!A22</f>
        <v>45313</v>
      </c>
      <c r="H2" s="240"/>
      <c r="I2" s="26"/>
    </row>
    <row r="3" spans="1:17" x14ac:dyDescent="0.25">
      <c r="O3" s="12"/>
      <c r="P3" s="13"/>
      <c r="Q3" s="14"/>
    </row>
    <row r="4" spans="1:17" x14ac:dyDescent="0.25">
      <c r="A4" s="207" t="s">
        <v>0</v>
      </c>
      <c r="B4" s="209"/>
      <c r="C4" s="17" t="s">
        <v>1</v>
      </c>
      <c r="D4" s="17" t="s">
        <v>2</v>
      </c>
      <c r="E4" s="23"/>
      <c r="F4" s="207" t="s">
        <v>3</v>
      </c>
      <c r="G4" s="209"/>
      <c r="H4" s="17" t="s">
        <v>1</v>
      </c>
      <c r="I4" s="2"/>
      <c r="O4" s="12"/>
      <c r="P4" s="13"/>
      <c r="Q4" s="14"/>
    </row>
    <row r="5" spans="1:17" x14ac:dyDescent="0.25">
      <c r="A5" s="207" t="s">
        <v>87</v>
      </c>
      <c r="B5" s="209"/>
      <c r="C5" s="116">
        <f>'21'!H5</f>
        <v>0</v>
      </c>
      <c r="D5" s="17">
        <f>C8*D8</f>
        <v>0</v>
      </c>
      <c r="E5" s="23"/>
      <c r="F5" s="207" t="s">
        <v>87</v>
      </c>
      <c r="G5" s="209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3" t="s">
        <v>4</v>
      </c>
      <c r="B10" s="243"/>
      <c r="C10" s="243"/>
      <c r="D10" s="243" t="s">
        <v>5</v>
      </c>
      <c r="E10" s="243"/>
      <c r="F10" s="243"/>
      <c r="G10" s="245" t="s">
        <v>42</v>
      </c>
      <c r="H10" s="246"/>
      <c r="I10" s="2"/>
    </row>
    <row r="11" spans="1:17" x14ac:dyDescent="0.25">
      <c r="A11" s="206">
        <f>'21'!$D$11</f>
        <v>0</v>
      </c>
      <c r="B11" s="206"/>
      <c r="C11" s="206"/>
      <c r="D11" s="206"/>
      <c r="E11" s="206"/>
      <c r="F11" s="206"/>
      <c r="G11" s="220">
        <f>D11-A11</f>
        <v>0</v>
      </c>
      <c r="H11" s="221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1" t="s">
        <v>40</v>
      </c>
      <c r="B13" s="241"/>
      <c r="C13" s="241"/>
      <c r="D13" s="241"/>
      <c r="E13" s="20" t="s">
        <v>39</v>
      </c>
      <c r="F13" s="19" t="s">
        <v>41</v>
      </c>
      <c r="G13" s="242" t="s">
        <v>24</v>
      </c>
      <c r="H13" s="242"/>
      <c r="I13" s="2"/>
    </row>
    <row r="14" spans="1:17" x14ac:dyDescent="0.25">
      <c r="A14" s="224" t="s">
        <v>8</v>
      </c>
      <c r="B14" s="224"/>
      <c r="C14" s="224"/>
      <c r="D14" s="224"/>
      <c r="E14" s="116"/>
      <c r="F14" s="117">
        <f>'1'!$F$14</f>
        <v>76</v>
      </c>
      <c r="G14" s="218">
        <f>E14*F14</f>
        <v>0</v>
      </c>
      <c r="H14" s="218"/>
      <c r="I14" s="2"/>
    </row>
    <row r="15" spans="1:17" x14ac:dyDescent="0.25">
      <c r="A15" s="224" t="s">
        <v>9</v>
      </c>
      <c r="B15" s="224"/>
      <c r="C15" s="224"/>
      <c r="D15" s="224"/>
      <c r="E15" s="116"/>
      <c r="F15" s="117">
        <f>'1'!$F$15</f>
        <v>76</v>
      </c>
      <c r="G15" s="218">
        <f>E15*F15</f>
        <v>0</v>
      </c>
      <c r="H15" s="218"/>
      <c r="I15" s="2"/>
    </row>
    <row r="16" spans="1:17" x14ac:dyDescent="0.25">
      <c r="A16" s="224" t="s">
        <v>20</v>
      </c>
      <c r="B16" s="224"/>
      <c r="C16" s="224"/>
      <c r="D16" s="224"/>
      <c r="E16" s="1">
        <f>F34</f>
        <v>0</v>
      </c>
      <c r="F16" s="1"/>
      <c r="G16" s="218"/>
      <c r="H16" s="218"/>
      <c r="I16" s="2"/>
    </row>
    <row r="17" spans="1:9" x14ac:dyDescent="0.25">
      <c r="A17" s="226" t="s">
        <v>37</v>
      </c>
      <c r="B17" s="227"/>
      <c r="C17" s="227"/>
      <c r="D17" s="228"/>
      <c r="E17" s="18">
        <f>SUM(E14:E16)</f>
        <v>0</v>
      </c>
      <c r="F17" s="229" t="str">
        <f>IF(E17&gt;=G11,"Все верно","Недостача")</f>
        <v>Все верно</v>
      </c>
      <c r="G17" s="230"/>
      <c r="H17" s="231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4" t="s">
        <v>10</v>
      </c>
      <c r="B19" s="235"/>
      <c r="C19" s="235"/>
      <c r="D19" s="235"/>
      <c r="E19" s="235"/>
      <c r="F19" s="235"/>
      <c r="G19" s="235"/>
      <c r="H19" s="235"/>
      <c r="I19" s="236"/>
    </row>
    <row r="20" spans="1:9" x14ac:dyDescent="0.25">
      <c r="A20" s="232" t="s">
        <v>0</v>
      </c>
      <c r="B20" s="233"/>
      <c r="C20" s="232" t="s">
        <v>11</v>
      </c>
      <c r="D20" s="233"/>
      <c r="E20" s="24" t="s">
        <v>22</v>
      </c>
      <c r="F20" s="211" t="s">
        <v>12</v>
      </c>
      <c r="G20" s="213"/>
      <c r="H20" s="232" t="s">
        <v>13</v>
      </c>
      <c r="I20" s="233"/>
    </row>
    <row r="21" spans="1:9" ht="18" customHeight="1" x14ac:dyDescent="0.25">
      <c r="A21" s="214">
        <f>'21'!$H$21</f>
        <v>0</v>
      </c>
      <c r="B21" s="215"/>
      <c r="C21" s="214">
        <f>G14</f>
        <v>0</v>
      </c>
      <c r="D21" s="215"/>
      <c r="E21" s="3">
        <f>F46</f>
        <v>0</v>
      </c>
      <c r="F21" s="216"/>
      <c r="G21" s="217"/>
      <c r="H21" s="218">
        <f>A21+C21-E21-F21</f>
        <v>0</v>
      </c>
      <c r="I21" s="218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7" t="s">
        <v>15</v>
      </c>
      <c r="B23" s="247"/>
      <c r="C23" s="247"/>
      <c r="D23" s="247"/>
      <c r="E23" s="247"/>
      <c r="F23" s="247" t="s">
        <v>86</v>
      </c>
      <c r="G23" s="247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6" t="s">
        <v>111</v>
      </c>
      <c r="B24" s="206"/>
      <c r="C24" s="206"/>
      <c r="D24" s="206"/>
      <c r="E24" s="206"/>
      <c r="F24" s="206"/>
      <c r="G24" s="206"/>
      <c r="H24" s="116"/>
      <c r="I24" s="116"/>
    </row>
    <row r="25" spans="1:9" x14ac:dyDescent="0.25">
      <c r="A25" s="206" t="s">
        <v>101</v>
      </c>
      <c r="B25" s="206"/>
      <c r="C25" s="206"/>
      <c r="D25" s="206"/>
      <c r="E25" s="206"/>
      <c r="F25" s="206"/>
      <c r="G25" s="206"/>
      <c r="H25" s="2"/>
      <c r="I25" s="162" t="str">
        <f>IF(AND($H$24="",$I$24=""),"Данные о чеке не заполнен","")</f>
        <v>Данные о чеке не заполнен</v>
      </c>
    </row>
    <row r="26" spans="1:9" x14ac:dyDescent="0.25">
      <c r="A26" s="206" t="s">
        <v>100</v>
      </c>
      <c r="B26" s="206"/>
      <c r="C26" s="206"/>
      <c r="D26" s="206"/>
      <c r="E26" s="206"/>
      <c r="F26" s="206"/>
      <c r="G26" s="206"/>
      <c r="H26" s="2"/>
      <c r="I26" s="2"/>
    </row>
    <row r="27" spans="1:9" x14ac:dyDescent="0.25">
      <c r="A27" s="206" t="s">
        <v>102</v>
      </c>
      <c r="B27" s="206"/>
      <c r="C27" s="206"/>
      <c r="D27" s="206"/>
      <c r="E27" s="206"/>
      <c r="F27" s="206"/>
      <c r="G27" s="206"/>
      <c r="H27" s="2"/>
      <c r="I27" s="2"/>
    </row>
    <row r="28" spans="1:9" x14ac:dyDescent="0.25">
      <c r="A28" s="206" t="s">
        <v>95</v>
      </c>
      <c r="B28" s="206"/>
      <c r="C28" s="206"/>
      <c r="D28" s="206"/>
      <c r="E28" s="206"/>
      <c r="F28" s="206"/>
      <c r="G28" s="206"/>
      <c r="H28" s="2"/>
      <c r="I28" s="2"/>
    </row>
    <row r="29" spans="1:9" x14ac:dyDescent="0.25">
      <c r="A29" s="206" t="s">
        <v>103</v>
      </c>
      <c r="B29" s="206"/>
      <c r="C29" s="206"/>
      <c r="D29" s="206"/>
      <c r="E29" s="206"/>
      <c r="F29" s="206"/>
      <c r="G29" s="206"/>
      <c r="H29" s="2"/>
      <c r="I29" s="2"/>
    </row>
    <row r="30" spans="1:9" x14ac:dyDescent="0.25">
      <c r="A30" s="206" t="s">
        <v>104</v>
      </c>
      <c r="B30" s="206"/>
      <c r="C30" s="206"/>
      <c r="D30" s="206"/>
      <c r="E30" s="206"/>
      <c r="F30" s="206"/>
      <c r="G30" s="206"/>
      <c r="H30" s="2"/>
      <c r="I30" s="2"/>
    </row>
    <row r="31" spans="1:9" x14ac:dyDescent="0.25">
      <c r="A31" s="206" t="s">
        <v>106</v>
      </c>
      <c r="B31" s="206"/>
      <c r="C31" s="206"/>
      <c r="D31" s="206"/>
      <c r="E31" s="206"/>
      <c r="F31" s="206"/>
      <c r="G31" s="206"/>
      <c r="H31" s="2"/>
      <c r="I31" s="2"/>
    </row>
    <row r="32" spans="1:9" x14ac:dyDescent="0.25">
      <c r="A32" s="203" t="s">
        <v>112</v>
      </c>
      <c r="B32" s="204"/>
      <c r="C32" s="204"/>
      <c r="D32" s="204"/>
      <c r="E32" s="205"/>
      <c r="F32" s="203"/>
      <c r="G32" s="205"/>
      <c r="H32" s="2"/>
      <c r="I32" s="2"/>
    </row>
    <row r="33" spans="1:9" x14ac:dyDescent="0.25">
      <c r="A33" s="203"/>
      <c r="B33" s="204"/>
      <c r="C33" s="204"/>
      <c r="D33" s="204"/>
      <c r="E33" s="205"/>
      <c r="F33" s="203"/>
      <c r="G33" s="205"/>
      <c r="H33" s="2"/>
      <c r="I33" s="2"/>
    </row>
    <row r="34" spans="1:9" x14ac:dyDescent="0.25">
      <c r="A34" s="207" t="s">
        <v>37</v>
      </c>
      <c r="B34" s="208"/>
      <c r="C34" s="208"/>
      <c r="D34" s="208"/>
      <c r="E34" s="209"/>
      <c r="F34" s="207">
        <f>SUM(F24:G33)</f>
        <v>0</v>
      </c>
      <c r="G34" s="209"/>
      <c r="H34" s="2"/>
      <c r="I34" s="2"/>
    </row>
    <row r="35" spans="1:9" x14ac:dyDescent="0.25">
      <c r="A35" s="210" t="s">
        <v>23</v>
      </c>
      <c r="B35" s="210"/>
      <c r="C35" s="210"/>
      <c r="D35" s="210"/>
      <c r="E35" s="210"/>
      <c r="F35" s="210" t="s">
        <v>24</v>
      </c>
      <c r="G35" s="210"/>
      <c r="H35" s="2"/>
      <c r="I35" s="2"/>
    </row>
    <row r="36" spans="1:9" x14ac:dyDescent="0.25">
      <c r="A36" s="203"/>
      <c r="B36" s="204"/>
      <c r="C36" s="204"/>
      <c r="D36" s="204"/>
      <c r="E36" s="205"/>
      <c r="F36" s="203"/>
      <c r="G36" s="205"/>
      <c r="H36" s="2"/>
      <c r="I36" s="2"/>
    </row>
    <row r="37" spans="1:9" x14ac:dyDescent="0.25">
      <c r="A37" s="203"/>
      <c r="B37" s="204"/>
      <c r="C37" s="204"/>
      <c r="D37" s="204"/>
      <c r="E37" s="205"/>
      <c r="F37" s="203"/>
      <c r="G37" s="205"/>
      <c r="H37" s="2"/>
      <c r="I37" s="2"/>
    </row>
    <row r="38" spans="1:9" x14ac:dyDescent="0.25">
      <c r="A38" s="206"/>
      <c r="B38" s="206"/>
      <c r="C38" s="206"/>
      <c r="D38" s="206"/>
      <c r="E38" s="206"/>
      <c r="F38" s="206"/>
      <c r="G38" s="206"/>
      <c r="H38" s="2"/>
      <c r="I38" s="2"/>
    </row>
    <row r="39" spans="1:9" x14ac:dyDescent="0.25">
      <c r="A39" s="203"/>
      <c r="B39" s="204"/>
      <c r="C39" s="204"/>
      <c r="D39" s="204"/>
      <c r="E39" s="205"/>
      <c r="F39" s="203"/>
      <c r="G39" s="205"/>
      <c r="H39" s="2"/>
      <c r="I39" s="2"/>
    </row>
    <row r="40" spans="1:9" x14ac:dyDescent="0.25">
      <c r="A40" s="203"/>
      <c r="B40" s="204"/>
      <c r="C40" s="204"/>
      <c r="D40" s="204"/>
      <c r="E40" s="205"/>
      <c r="F40" s="203"/>
      <c r="G40" s="205"/>
      <c r="H40" s="2"/>
      <c r="I40" s="2"/>
    </row>
    <row r="41" spans="1:9" x14ac:dyDescent="0.25">
      <c r="A41" s="203"/>
      <c r="B41" s="204"/>
      <c r="C41" s="204"/>
      <c r="D41" s="204"/>
      <c r="E41" s="205"/>
      <c r="F41" s="203"/>
      <c r="G41" s="205"/>
      <c r="H41" s="2"/>
      <c r="I41" s="2"/>
    </row>
    <row r="42" spans="1:9" x14ac:dyDescent="0.25">
      <c r="A42" s="203"/>
      <c r="B42" s="204"/>
      <c r="C42" s="204"/>
      <c r="D42" s="204"/>
      <c r="E42" s="205"/>
      <c r="F42" s="203"/>
      <c r="G42" s="205"/>
      <c r="H42" s="2"/>
      <c r="I42" s="2"/>
    </row>
    <row r="43" spans="1:9" x14ac:dyDescent="0.25">
      <c r="A43" s="203"/>
      <c r="B43" s="204"/>
      <c r="C43" s="204"/>
      <c r="D43" s="204"/>
      <c r="E43" s="205"/>
      <c r="F43" s="203"/>
      <c r="G43" s="205"/>
      <c r="H43" s="2"/>
      <c r="I43" s="2"/>
    </row>
    <row r="44" spans="1:9" x14ac:dyDescent="0.25">
      <c r="A44" s="203"/>
      <c r="B44" s="204"/>
      <c r="C44" s="204"/>
      <c r="D44" s="204"/>
      <c r="E44" s="205"/>
      <c r="F44" s="203"/>
      <c r="G44" s="205"/>
      <c r="H44" s="2"/>
      <c r="I44" s="2"/>
    </row>
    <row r="45" spans="1:9" x14ac:dyDescent="0.25">
      <c r="A45" s="203"/>
      <c r="B45" s="204"/>
      <c r="C45" s="204"/>
      <c r="D45" s="204"/>
      <c r="E45" s="205"/>
      <c r="F45" s="203"/>
      <c r="G45" s="205"/>
      <c r="H45" s="2"/>
      <c r="I45" s="2"/>
    </row>
    <row r="46" spans="1:9" x14ac:dyDescent="0.25">
      <c r="A46" s="211" t="s">
        <v>38</v>
      </c>
      <c r="B46" s="212"/>
      <c r="C46" s="212"/>
      <c r="D46" s="212"/>
      <c r="E46" s="213"/>
      <c r="F46" s="211">
        <f>SUM(F35:G45)</f>
        <v>0</v>
      </c>
      <c r="G46" s="213"/>
      <c r="H46" s="2"/>
      <c r="I46" s="2"/>
    </row>
    <row r="48" spans="1:9" x14ac:dyDescent="0.25">
      <c r="B48" s="223" t="s">
        <v>19</v>
      </c>
      <c r="C48" s="223"/>
      <c r="D48" s="222"/>
      <c r="E48" s="222"/>
      <c r="F48" s="222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29" priority="3" operator="containsText" text="Все верно">
      <formula>NOT(ISERROR(SEARCH("Все верно",F17)))</formula>
    </cfRule>
  </conditionalFormatting>
  <conditionalFormatting sqref="H7:H8">
    <cfRule type="containsText" dxfId="28" priority="2" operator="containsText" text="В минусе">
      <formula>NOT(ISERROR(SEARCH("В минусе",H7)))</formula>
    </cfRule>
  </conditionalFormatting>
  <conditionalFormatting sqref="H8">
    <cfRule type="cellIs" dxfId="27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6" zoomScaleNormal="100" workbookViewId="0">
      <selection activeCell="H25" sqref="H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2"/>
      <c r="B1" s="202"/>
      <c r="C1" s="202"/>
      <c r="D1" s="202"/>
      <c r="E1" s="202"/>
      <c r="F1" s="202"/>
      <c r="G1" s="202"/>
      <c r="H1" s="202"/>
      <c r="I1" s="202"/>
    </row>
    <row r="2" spans="1:17" x14ac:dyDescent="0.25">
      <c r="B2" s="238" t="s">
        <v>18</v>
      </c>
      <c r="C2" s="238"/>
      <c r="D2" s="4" t="s">
        <v>16</v>
      </c>
      <c r="E2" s="29" t="str">
        <f>'1'!$E$2</f>
        <v>Коктал</v>
      </c>
      <c r="F2" t="s">
        <v>17</v>
      </c>
      <c r="G2" s="239">
        <f>Дата!A23</f>
        <v>45314</v>
      </c>
      <c r="H2" s="240"/>
      <c r="I2" s="26"/>
    </row>
    <row r="3" spans="1:17" x14ac:dyDescent="0.25">
      <c r="O3" s="12"/>
      <c r="P3" s="13"/>
      <c r="Q3" s="14"/>
    </row>
    <row r="4" spans="1:17" x14ac:dyDescent="0.25">
      <c r="A4" s="207" t="s">
        <v>0</v>
      </c>
      <c r="B4" s="209"/>
      <c r="C4" s="17" t="s">
        <v>1</v>
      </c>
      <c r="D4" s="17" t="s">
        <v>2</v>
      </c>
      <c r="E4" s="23"/>
      <c r="F4" s="207" t="s">
        <v>3</v>
      </c>
      <c r="G4" s="209"/>
      <c r="H4" s="17" t="s">
        <v>1</v>
      </c>
      <c r="I4" s="2"/>
      <c r="O4" s="12"/>
      <c r="P4" s="13"/>
      <c r="Q4" s="14"/>
    </row>
    <row r="5" spans="1:17" x14ac:dyDescent="0.25">
      <c r="A5" s="207" t="s">
        <v>87</v>
      </c>
      <c r="B5" s="209"/>
      <c r="C5" s="116">
        <f>'22'!H5</f>
        <v>0</v>
      </c>
      <c r="D5" s="17">
        <f>C8*D8</f>
        <v>0</v>
      </c>
      <c r="E5" s="23"/>
      <c r="F5" s="207" t="s">
        <v>87</v>
      </c>
      <c r="G5" s="209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3" t="s">
        <v>4</v>
      </c>
      <c r="B10" s="243"/>
      <c r="C10" s="243"/>
      <c r="D10" s="243" t="s">
        <v>5</v>
      </c>
      <c r="E10" s="243"/>
      <c r="F10" s="243"/>
      <c r="G10" s="245" t="s">
        <v>42</v>
      </c>
      <c r="H10" s="246"/>
      <c r="I10" s="2"/>
    </row>
    <row r="11" spans="1:17" x14ac:dyDescent="0.25">
      <c r="A11" s="206">
        <f>'22'!$D$11</f>
        <v>0</v>
      </c>
      <c r="B11" s="206"/>
      <c r="C11" s="206"/>
      <c r="D11" s="206"/>
      <c r="E11" s="206"/>
      <c r="F11" s="206"/>
      <c r="G11" s="220">
        <f>D11-A11</f>
        <v>0</v>
      </c>
      <c r="H11" s="221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1" t="s">
        <v>40</v>
      </c>
      <c r="B13" s="241"/>
      <c r="C13" s="241"/>
      <c r="D13" s="241"/>
      <c r="E13" s="20" t="s">
        <v>39</v>
      </c>
      <c r="F13" s="19" t="s">
        <v>41</v>
      </c>
      <c r="G13" s="242" t="s">
        <v>24</v>
      </c>
      <c r="H13" s="242"/>
      <c r="I13" s="2"/>
    </row>
    <row r="14" spans="1:17" x14ac:dyDescent="0.25">
      <c r="A14" s="224" t="s">
        <v>8</v>
      </c>
      <c r="B14" s="224"/>
      <c r="C14" s="224"/>
      <c r="D14" s="224"/>
      <c r="E14" s="116"/>
      <c r="F14" s="117">
        <f>'1'!$F$14</f>
        <v>76</v>
      </c>
      <c r="G14" s="218">
        <f>E14*F14</f>
        <v>0</v>
      </c>
      <c r="H14" s="218"/>
      <c r="I14" s="2"/>
    </row>
    <row r="15" spans="1:17" x14ac:dyDescent="0.25">
      <c r="A15" s="224" t="s">
        <v>9</v>
      </c>
      <c r="B15" s="224"/>
      <c r="C15" s="224"/>
      <c r="D15" s="224"/>
      <c r="E15" s="116"/>
      <c r="F15" s="117">
        <f>'1'!$F$15</f>
        <v>76</v>
      </c>
      <c r="G15" s="218">
        <f>E15*F15</f>
        <v>0</v>
      </c>
      <c r="H15" s="218"/>
      <c r="I15" s="2"/>
    </row>
    <row r="16" spans="1:17" x14ac:dyDescent="0.25">
      <c r="A16" s="224" t="s">
        <v>20</v>
      </c>
      <c r="B16" s="224"/>
      <c r="C16" s="224"/>
      <c r="D16" s="224"/>
      <c r="E16" s="1">
        <f>F34</f>
        <v>0</v>
      </c>
      <c r="F16" s="1"/>
      <c r="G16" s="218"/>
      <c r="H16" s="218"/>
      <c r="I16" s="2"/>
    </row>
    <row r="17" spans="1:9" x14ac:dyDescent="0.25">
      <c r="A17" s="226" t="s">
        <v>37</v>
      </c>
      <c r="B17" s="227"/>
      <c r="C17" s="227"/>
      <c r="D17" s="228"/>
      <c r="E17" s="18">
        <f>SUM(E14:E16)</f>
        <v>0</v>
      </c>
      <c r="F17" s="229" t="str">
        <f>IF(E17&gt;=G11,"Все верно","Недостача")</f>
        <v>Все верно</v>
      </c>
      <c r="G17" s="230"/>
      <c r="H17" s="231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4" t="s">
        <v>10</v>
      </c>
      <c r="B19" s="235"/>
      <c r="C19" s="235"/>
      <c r="D19" s="235"/>
      <c r="E19" s="235"/>
      <c r="F19" s="235"/>
      <c r="G19" s="235"/>
      <c r="H19" s="235"/>
      <c r="I19" s="236"/>
    </row>
    <row r="20" spans="1:9" x14ac:dyDescent="0.25">
      <c r="A20" s="232" t="s">
        <v>0</v>
      </c>
      <c r="B20" s="233"/>
      <c r="C20" s="232" t="s">
        <v>11</v>
      </c>
      <c r="D20" s="233"/>
      <c r="E20" s="24" t="s">
        <v>22</v>
      </c>
      <c r="F20" s="211" t="s">
        <v>12</v>
      </c>
      <c r="G20" s="213"/>
      <c r="H20" s="232" t="s">
        <v>13</v>
      </c>
      <c r="I20" s="233"/>
    </row>
    <row r="21" spans="1:9" ht="18" customHeight="1" x14ac:dyDescent="0.25">
      <c r="A21" s="214">
        <f>'22'!$H$21</f>
        <v>0</v>
      </c>
      <c r="B21" s="215"/>
      <c r="C21" s="214">
        <f>G14</f>
        <v>0</v>
      </c>
      <c r="D21" s="215"/>
      <c r="E21" s="3">
        <f>F46</f>
        <v>0</v>
      </c>
      <c r="F21" s="216"/>
      <c r="G21" s="217"/>
      <c r="H21" s="218">
        <f>A21+C21-E21-F21</f>
        <v>0</v>
      </c>
      <c r="I21" s="218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7" t="s">
        <v>15</v>
      </c>
      <c r="B23" s="247"/>
      <c r="C23" s="247"/>
      <c r="D23" s="247"/>
      <c r="E23" s="247"/>
      <c r="F23" s="247" t="s">
        <v>86</v>
      </c>
      <c r="G23" s="247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6" t="s">
        <v>111</v>
      </c>
      <c r="B24" s="206"/>
      <c r="C24" s="206"/>
      <c r="D24" s="206"/>
      <c r="E24" s="206"/>
      <c r="F24" s="206"/>
      <c r="G24" s="206"/>
      <c r="H24" s="116"/>
      <c r="I24" s="116"/>
    </row>
    <row r="25" spans="1:9" x14ac:dyDescent="0.25">
      <c r="A25" s="206" t="s">
        <v>101</v>
      </c>
      <c r="B25" s="206"/>
      <c r="C25" s="206"/>
      <c r="D25" s="206"/>
      <c r="E25" s="206"/>
      <c r="F25" s="206"/>
      <c r="G25" s="206"/>
      <c r="H25" s="2"/>
      <c r="I25" s="162" t="str">
        <f>IF(AND($H$24="",$I$24=""),"Данные о чеке не заполнен","")</f>
        <v>Данные о чеке не заполнен</v>
      </c>
    </row>
    <row r="26" spans="1:9" x14ac:dyDescent="0.25">
      <c r="A26" s="206" t="s">
        <v>100</v>
      </c>
      <c r="B26" s="206"/>
      <c r="C26" s="206"/>
      <c r="D26" s="206"/>
      <c r="E26" s="206"/>
      <c r="F26" s="206"/>
      <c r="G26" s="206"/>
      <c r="H26" s="2"/>
      <c r="I26" s="2"/>
    </row>
    <row r="27" spans="1:9" x14ac:dyDescent="0.25">
      <c r="A27" s="206" t="s">
        <v>102</v>
      </c>
      <c r="B27" s="206"/>
      <c r="C27" s="206"/>
      <c r="D27" s="206"/>
      <c r="E27" s="206"/>
      <c r="F27" s="206"/>
      <c r="G27" s="206"/>
      <c r="H27" s="2"/>
      <c r="I27" s="2"/>
    </row>
    <row r="28" spans="1:9" x14ac:dyDescent="0.25">
      <c r="A28" s="206" t="s">
        <v>95</v>
      </c>
      <c r="B28" s="206"/>
      <c r="C28" s="206"/>
      <c r="D28" s="206"/>
      <c r="E28" s="206"/>
      <c r="F28" s="206"/>
      <c r="G28" s="206"/>
      <c r="H28" s="2"/>
      <c r="I28" s="2"/>
    </row>
    <row r="29" spans="1:9" x14ac:dyDescent="0.25">
      <c r="A29" s="206" t="s">
        <v>103</v>
      </c>
      <c r="B29" s="206"/>
      <c r="C29" s="206"/>
      <c r="D29" s="206"/>
      <c r="E29" s="206"/>
      <c r="F29" s="206"/>
      <c r="G29" s="206"/>
      <c r="H29" s="2"/>
      <c r="I29" s="2"/>
    </row>
    <row r="30" spans="1:9" x14ac:dyDescent="0.25">
      <c r="A30" s="206" t="s">
        <v>104</v>
      </c>
      <c r="B30" s="206"/>
      <c r="C30" s="206"/>
      <c r="D30" s="206"/>
      <c r="E30" s="206"/>
      <c r="F30" s="206"/>
      <c r="G30" s="206"/>
      <c r="H30" s="2"/>
      <c r="I30" s="2"/>
    </row>
    <row r="31" spans="1:9" x14ac:dyDescent="0.25">
      <c r="A31" s="206" t="s">
        <v>106</v>
      </c>
      <c r="B31" s="206"/>
      <c r="C31" s="206"/>
      <c r="D31" s="206"/>
      <c r="E31" s="206"/>
      <c r="F31" s="206"/>
      <c r="G31" s="206"/>
      <c r="H31" s="2"/>
      <c r="I31" s="2"/>
    </row>
    <row r="32" spans="1:9" x14ac:dyDescent="0.25">
      <c r="A32" s="203" t="s">
        <v>112</v>
      </c>
      <c r="B32" s="204"/>
      <c r="C32" s="204"/>
      <c r="D32" s="204"/>
      <c r="E32" s="205"/>
      <c r="F32" s="203"/>
      <c r="G32" s="205"/>
      <c r="H32" s="2"/>
      <c r="I32" s="2"/>
    </row>
    <row r="33" spans="1:9" x14ac:dyDescent="0.25">
      <c r="A33" s="203"/>
      <c r="B33" s="204"/>
      <c r="C33" s="204"/>
      <c r="D33" s="204"/>
      <c r="E33" s="205"/>
      <c r="F33" s="203"/>
      <c r="G33" s="205"/>
      <c r="H33" s="2"/>
      <c r="I33" s="2"/>
    </row>
    <row r="34" spans="1:9" x14ac:dyDescent="0.25">
      <c r="A34" s="207" t="s">
        <v>37</v>
      </c>
      <c r="B34" s="208"/>
      <c r="C34" s="208"/>
      <c r="D34" s="208"/>
      <c r="E34" s="209"/>
      <c r="F34" s="207">
        <f>SUM(F24:G33)</f>
        <v>0</v>
      </c>
      <c r="G34" s="209"/>
      <c r="H34" s="2"/>
      <c r="I34" s="2"/>
    </row>
    <row r="35" spans="1:9" x14ac:dyDescent="0.25">
      <c r="A35" s="210" t="s">
        <v>23</v>
      </c>
      <c r="B35" s="210"/>
      <c r="C35" s="210"/>
      <c r="D35" s="210"/>
      <c r="E35" s="210"/>
      <c r="F35" s="210" t="s">
        <v>24</v>
      </c>
      <c r="G35" s="210"/>
      <c r="H35" s="2"/>
      <c r="I35" s="2"/>
    </row>
    <row r="36" spans="1:9" x14ac:dyDescent="0.25">
      <c r="A36" s="203"/>
      <c r="B36" s="204"/>
      <c r="C36" s="204"/>
      <c r="D36" s="204"/>
      <c r="E36" s="205"/>
      <c r="F36" s="203"/>
      <c r="G36" s="205"/>
      <c r="H36" s="2"/>
      <c r="I36" s="2"/>
    </row>
    <row r="37" spans="1:9" x14ac:dyDescent="0.25">
      <c r="A37" s="203"/>
      <c r="B37" s="204"/>
      <c r="C37" s="204"/>
      <c r="D37" s="204"/>
      <c r="E37" s="205"/>
      <c r="F37" s="203"/>
      <c r="G37" s="205"/>
      <c r="H37" s="2"/>
      <c r="I37" s="2"/>
    </row>
    <row r="38" spans="1:9" x14ac:dyDescent="0.25">
      <c r="A38" s="206"/>
      <c r="B38" s="206"/>
      <c r="C38" s="206"/>
      <c r="D38" s="206"/>
      <c r="E38" s="206"/>
      <c r="F38" s="206"/>
      <c r="G38" s="206"/>
      <c r="H38" s="2"/>
      <c r="I38" s="2"/>
    </row>
    <row r="39" spans="1:9" x14ac:dyDescent="0.25">
      <c r="A39" s="203"/>
      <c r="B39" s="204"/>
      <c r="C39" s="204"/>
      <c r="D39" s="204"/>
      <c r="E39" s="205"/>
      <c r="F39" s="203"/>
      <c r="G39" s="205"/>
      <c r="H39" s="2"/>
      <c r="I39" s="2"/>
    </row>
    <row r="40" spans="1:9" x14ac:dyDescent="0.25">
      <c r="A40" s="203"/>
      <c r="B40" s="204"/>
      <c r="C40" s="204"/>
      <c r="D40" s="204"/>
      <c r="E40" s="205"/>
      <c r="F40" s="203"/>
      <c r="G40" s="205"/>
      <c r="H40" s="2"/>
      <c r="I40" s="2"/>
    </row>
    <row r="41" spans="1:9" x14ac:dyDescent="0.25">
      <c r="A41" s="203"/>
      <c r="B41" s="204"/>
      <c r="C41" s="204"/>
      <c r="D41" s="204"/>
      <c r="E41" s="205"/>
      <c r="F41" s="203"/>
      <c r="G41" s="205"/>
      <c r="H41" s="2"/>
      <c r="I41" s="2"/>
    </row>
    <row r="42" spans="1:9" x14ac:dyDescent="0.25">
      <c r="A42" s="203"/>
      <c r="B42" s="204"/>
      <c r="C42" s="204"/>
      <c r="D42" s="204"/>
      <c r="E42" s="205"/>
      <c r="F42" s="203"/>
      <c r="G42" s="205"/>
      <c r="H42" s="2"/>
      <c r="I42" s="2"/>
    </row>
    <row r="43" spans="1:9" x14ac:dyDescent="0.25">
      <c r="A43" s="203"/>
      <c r="B43" s="204"/>
      <c r="C43" s="204"/>
      <c r="D43" s="204"/>
      <c r="E43" s="205"/>
      <c r="F43" s="203"/>
      <c r="G43" s="205"/>
      <c r="H43" s="2"/>
      <c r="I43" s="2"/>
    </row>
    <row r="44" spans="1:9" x14ac:dyDescent="0.25">
      <c r="A44" s="203"/>
      <c r="B44" s="204"/>
      <c r="C44" s="204"/>
      <c r="D44" s="204"/>
      <c r="E44" s="205"/>
      <c r="F44" s="203"/>
      <c r="G44" s="205"/>
      <c r="H44" s="2"/>
      <c r="I44" s="2"/>
    </row>
    <row r="45" spans="1:9" x14ac:dyDescent="0.25">
      <c r="A45" s="203"/>
      <c r="B45" s="204"/>
      <c r="C45" s="204"/>
      <c r="D45" s="204"/>
      <c r="E45" s="205"/>
      <c r="F45" s="203"/>
      <c r="G45" s="205"/>
      <c r="H45" s="2"/>
      <c r="I45" s="2"/>
    </row>
    <row r="46" spans="1:9" x14ac:dyDescent="0.25">
      <c r="A46" s="211" t="s">
        <v>38</v>
      </c>
      <c r="B46" s="212"/>
      <c r="C46" s="212"/>
      <c r="D46" s="212"/>
      <c r="E46" s="213"/>
      <c r="F46" s="211">
        <f>SUM(F35:G45)</f>
        <v>0</v>
      </c>
      <c r="G46" s="213"/>
      <c r="H46" s="2"/>
      <c r="I46" s="2"/>
    </row>
    <row r="48" spans="1:9" x14ac:dyDescent="0.25">
      <c r="B48" s="223" t="s">
        <v>19</v>
      </c>
      <c r="C48" s="223"/>
      <c r="D48" s="222"/>
      <c r="E48" s="222"/>
      <c r="F48" s="222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26" priority="3" operator="containsText" text="Все верно">
      <formula>NOT(ISERROR(SEARCH("Все верно",F17)))</formula>
    </cfRule>
  </conditionalFormatting>
  <conditionalFormatting sqref="H7:H8">
    <cfRule type="containsText" dxfId="25" priority="2" operator="containsText" text="В минусе">
      <formula>NOT(ISERROR(SEARCH("В минусе",H7)))</formula>
    </cfRule>
  </conditionalFormatting>
  <conditionalFormatting sqref="H8">
    <cfRule type="cellIs" dxfId="24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H25" sqref="H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2"/>
      <c r="B1" s="202"/>
      <c r="C1" s="202"/>
      <c r="D1" s="202"/>
      <c r="E1" s="202"/>
      <c r="F1" s="202"/>
      <c r="G1" s="202"/>
      <c r="H1" s="202"/>
      <c r="I1" s="202"/>
    </row>
    <row r="2" spans="1:17" x14ac:dyDescent="0.25">
      <c r="B2" s="238" t="s">
        <v>18</v>
      </c>
      <c r="C2" s="238"/>
      <c r="D2" s="4" t="s">
        <v>16</v>
      </c>
      <c r="E2" s="29" t="str">
        <f>'1'!$E$2</f>
        <v>Коктал</v>
      </c>
      <c r="F2" t="s">
        <v>17</v>
      </c>
      <c r="G2" s="239">
        <f>Дата!A24</f>
        <v>45315</v>
      </c>
      <c r="H2" s="240"/>
      <c r="I2" s="26"/>
    </row>
    <row r="3" spans="1:17" x14ac:dyDescent="0.25">
      <c r="O3" s="12"/>
      <c r="P3" s="13"/>
      <c r="Q3" s="14"/>
    </row>
    <row r="4" spans="1:17" x14ac:dyDescent="0.25">
      <c r="A4" s="207" t="s">
        <v>0</v>
      </c>
      <c r="B4" s="209"/>
      <c r="C4" s="17" t="s">
        <v>1</v>
      </c>
      <c r="D4" s="17" t="s">
        <v>2</v>
      </c>
      <c r="E4" s="23"/>
      <c r="F4" s="207" t="s">
        <v>3</v>
      </c>
      <c r="G4" s="209"/>
      <c r="H4" s="17" t="s">
        <v>1</v>
      </c>
      <c r="I4" s="2"/>
      <c r="O4" s="12"/>
      <c r="P4" s="13"/>
      <c r="Q4" s="14"/>
    </row>
    <row r="5" spans="1:17" x14ac:dyDescent="0.25">
      <c r="A5" s="207" t="s">
        <v>87</v>
      </c>
      <c r="B5" s="209"/>
      <c r="C5" s="116">
        <f>'23'!H5</f>
        <v>0</v>
      </c>
      <c r="D5" s="17">
        <f>C8*D8</f>
        <v>0</v>
      </c>
      <c r="E5" s="23"/>
      <c r="F5" s="207" t="s">
        <v>87</v>
      </c>
      <c r="G5" s="209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3" t="s">
        <v>4</v>
      </c>
      <c r="B10" s="243"/>
      <c r="C10" s="243"/>
      <c r="D10" s="243" t="s">
        <v>5</v>
      </c>
      <c r="E10" s="243"/>
      <c r="F10" s="243"/>
      <c r="G10" s="245" t="s">
        <v>42</v>
      </c>
      <c r="H10" s="246"/>
      <c r="I10" s="2"/>
    </row>
    <row r="11" spans="1:17" x14ac:dyDescent="0.25">
      <c r="A11" s="206">
        <f>'23'!$D$11</f>
        <v>0</v>
      </c>
      <c r="B11" s="206"/>
      <c r="C11" s="206"/>
      <c r="D11" s="206"/>
      <c r="E11" s="206"/>
      <c r="F11" s="206"/>
      <c r="G11" s="220">
        <f>D11-A11</f>
        <v>0</v>
      </c>
      <c r="H11" s="221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1" t="s">
        <v>40</v>
      </c>
      <c r="B13" s="241"/>
      <c r="C13" s="241"/>
      <c r="D13" s="241"/>
      <c r="E13" s="20" t="s">
        <v>39</v>
      </c>
      <c r="F13" s="19" t="s">
        <v>41</v>
      </c>
      <c r="G13" s="242" t="s">
        <v>24</v>
      </c>
      <c r="H13" s="242"/>
      <c r="I13" s="2"/>
    </row>
    <row r="14" spans="1:17" x14ac:dyDescent="0.25">
      <c r="A14" s="224" t="s">
        <v>8</v>
      </c>
      <c r="B14" s="224"/>
      <c r="C14" s="224"/>
      <c r="D14" s="224"/>
      <c r="E14" s="116"/>
      <c r="F14" s="117">
        <f>'1'!$F$14</f>
        <v>76</v>
      </c>
      <c r="G14" s="218">
        <f>E14*F14</f>
        <v>0</v>
      </c>
      <c r="H14" s="218"/>
      <c r="I14" s="2"/>
    </row>
    <row r="15" spans="1:17" x14ac:dyDescent="0.25">
      <c r="A15" s="224" t="s">
        <v>9</v>
      </c>
      <c r="B15" s="224"/>
      <c r="C15" s="224"/>
      <c r="D15" s="224"/>
      <c r="E15" s="116"/>
      <c r="F15" s="117">
        <f>'1'!$F$15</f>
        <v>76</v>
      </c>
      <c r="G15" s="218">
        <f>E15*F15</f>
        <v>0</v>
      </c>
      <c r="H15" s="218"/>
      <c r="I15" s="2"/>
    </row>
    <row r="16" spans="1:17" x14ac:dyDescent="0.25">
      <c r="A16" s="224" t="s">
        <v>20</v>
      </c>
      <c r="B16" s="224"/>
      <c r="C16" s="224"/>
      <c r="D16" s="224"/>
      <c r="E16" s="1">
        <f>F34</f>
        <v>0</v>
      </c>
      <c r="F16" s="1"/>
      <c r="G16" s="218"/>
      <c r="H16" s="218"/>
      <c r="I16" s="2"/>
    </row>
    <row r="17" spans="1:9" x14ac:dyDescent="0.25">
      <c r="A17" s="226" t="s">
        <v>37</v>
      </c>
      <c r="B17" s="227"/>
      <c r="C17" s="227"/>
      <c r="D17" s="228"/>
      <c r="E17" s="18">
        <f>SUM(E14:E16)</f>
        <v>0</v>
      </c>
      <c r="F17" s="229" t="str">
        <f>IF(E17&gt;=G11,"Все верно","Недостача")</f>
        <v>Все верно</v>
      </c>
      <c r="G17" s="230"/>
      <c r="H17" s="231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4" t="s">
        <v>10</v>
      </c>
      <c r="B19" s="235"/>
      <c r="C19" s="235"/>
      <c r="D19" s="235"/>
      <c r="E19" s="235"/>
      <c r="F19" s="235"/>
      <c r="G19" s="235"/>
      <c r="H19" s="235"/>
      <c r="I19" s="236"/>
    </row>
    <row r="20" spans="1:9" x14ac:dyDescent="0.25">
      <c r="A20" s="232" t="s">
        <v>0</v>
      </c>
      <c r="B20" s="233"/>
      <c r="C20" s="232" t="s">
        <v>11</v>
      </c>
      <c r="D20" s="233"/>
      <c r="E20" s="24" t="s">
        <v>22</v>
      </c>
      <c r="F20" s="211" t="s">
        <v>12</v>
      </c>
      <c r="G20" s="213"/>
      <c r="H20" s="232" t="s">
        <v>13</v>
      </c>
      <c r="I20" s="233"/>
    </row>
    <row r="21" spans="1:9" ht="18" customHeight="1" x14ac:dyDescent="0.25">
      <c r="A21" s="214">
        <f>'23'!$H$21</f>
        <v>0</v>
      </c>
      <c r="B21" s="215"/>
      <c r="C21" s="214">
        <f>G14</f>
        <v>0</v>
      </c>
      <c r="D21" s="215"/>
      <c r="E21" s="3">
        <f>F46</f>
        <v>0</v>
      </c>
      <c r="F21" s="216"/>
      <c r="G21" s="217"/>
      <c r="H21" s="218">
        <f>A21+C21-E21-F21</f>
        <v>0</v>
      </c>
      <c r="I21" s="218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7" t="s">
        <v>15</v>
      </c>
      <c r="B23" s="247"/>
      <c r="C23" s="247"/>
      <c r="D23" s="247"/>
      <c r="E23" s="247"/>
      <c r="F23" s="247" t="s">
        <v>86</v>
      </c>
      <c r="G23" s="247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6" t="s">
        <v>111</v>
      </c>
      <c r="B24" s="206"/>
      <c r="C24" s="206"/>
      <c r="D24" s="206"/>
      <c r="E24" s="206"/>
      <c r="F24" s="206"/>
      <c r="G24" s="206"/>
      <c r="H24" s="116"/>
      <c r="I24" s="116"/>
    </row>
    <row r="25" spans="1:9" x14ac:dyDescent="0.25">
      <c r="A25" s="206" t="s">
        <v>101</v>
      </c>
      <c r="B25" s="206"/>
      <c r="C25" s="206"/>
      <c r="D25" s="206"/>
      <c r="E25" s="206"/>
      <c r="F25" s="206"/>
      <c r="G25" s="206"/>
      <c r="H25" s="2"/>
      <c r="I25" s="162" t="str">
        <f>IF(AND($H$24="",$I$24=""),"Данные о чеке не заполнен","")</f>
        <v>Данные о чеке не заполнен</v>
      </c>
    </row>
    <row r="26" spans="1:9" x14ac:dyDescent="0.25">
      <c r="A26" s="206" t="s">
        <v>100</v>
      </c>
      <c r="B26" s="206"/>
      <c r="C26" s="206"/>
      <c r="D26" s="206"/>
      <c r="E26" s="206"/>
      <c r="F26" s="206"/>
      <c r="G26" s="206"/>
      <c r="H26" s="2"/>
      <c r="I26" s="2"/>
    </row>
    <row r="27" spans="1:9" x14ac:dyDescent="0.25">
      <c r="A27" s="206" t="s">
        <v>102</v>
      </c>
      <c r="B27" s="206"/>
      <c r="C27" s="206"/>
      <c r="D27" s="206"/>
      <c r="E27" s="206"/>
      <c r="F27" s="206"/>
      <c r="G27" s="206"/>
      <c r="H27" s="2"/>
      <c r="I27" s="2"/>
    </row>
    <row r="28" spans="1:9" x14ac:dyDescent="0.25">
      <c r="A28" s="206" t="s">
        <v>95</v>
      </c>
      <c r="B28" s="206"/>
      <c r="C28" s="206"/>
      <c r="D28" s="206"/>
      <c r="E28" s="206"/>
      <c r="F28" s="206"/>
      <c r="G28" s="206"/>
      <c r="H28" s="2"/>
      <c r="I28" s="2"/>
    </row>
    <row r="29" spans="1:9" x14ac:dyDescent="0.25">
      <c r="A29" s="206" t="s">
        <v>103</v>
      </c>
      <c r="B29" s="206"/>
      <c r="C29" s="206"/>
      <c r="D29" s="206"/>
      <c r="E29" s="206"/>
      <c r="F29" s="206"/>
      <c r="G29" s="206"/>
      <c r="H29" s="2"/>
      <c r="I29" s="2"/>
    </row>
    <row r="30" spans="1:9" x14ac:dyDescent="0.25">
      <c r="A30" s="206" t="s">
        <v>104</v>
      </c>
      <c r="B30" s="206"/>
      <c r="C30" s="206"/>
      <c r="D30" s="206"/>
      <c r="E30" s="206"/>
      <c r="F30" s="206"/>
      <c r="G30" s="206"/>
      <c r="H30" s="2"/>
      <c r="I30" s="2"/>
    </row>
    <row r="31" spans="1:9" x14ac:dyDescent="0.25">
      <c r="A31" s="206" t="s">
        <v>106</v>
      </c>
      <c r="B31" s="206"/>
      <c r="C31" s="206"/>
      <c r="D31" s="206"/>
      <c r="E31" s="206"/>
      <c r="F31" s="206"/>
      <c r="G31" s="206"/>
      <c r="H31" s="2"/>
      <c r="I31" s="2"/>
    </row>
    <row r="32" spans="1:9" x14ac:dyDescent="0.25">
      <c r="A32" s="203" t="s">
        <v>112</v>
      </c>
      <c r="B32" s="204"/>
      <c r="C32" s="204"/>
      <c r="D32" s="204"/>
      <c r="E32" s="205"/>
      <c r="F32" s="203"/>
      <c r="G32" s="205"/>
      <c r="H32" s="2"/>
      <c r="I32" s="2"/>
    </row>
    <row r="33" spans="1:9" x14ac:dyDescent="0.25">
      <c r="A33" s="203"/>
      <c r="B33" s="204"/>
      <c r="C33" s="204"/>
      <c r="D33" s="204"/>
      <c r="E33" s="205"/>
      <c r="F33" s="203"/>
      <c r="G33" s="205"/>
      <c r="H33" s="2"/>
      <c r="I33" s="2"/>
    </row>
    <row r="34" spans="1:9" x14ac:dyDescent="0.25">
      <c r="A34" s="207" t="s">
        <v>37</v>
      </c>
      <c r="B34" s="208"/>
      <c r="C34" s="208"/>
      <c r="D34" s="208"/>
      <c r="E34" s="209"/>
      <c r="F34" s="207">
        <f>SUM(F24:G33)</f>
        <v>0</v>
      </c>
      <c r="G34" s="209"/>
      <c r="H34" s="2"/>
      <c r="I34" s="2"/>
    </row>
    <row r="35" spans="1:9" x14ac:dyDescent="0.25">
      <c r="A35" s="210" t="s">
        <v>23</v>
      </c>
      <c r="B35" s="210"/>
      <c r="C35" s="210"/>
      <c r="D35" s="210"/>
      <c r="E35" s="210"/>
      <c r="F35" s="210" t="s">
        <v>24</v>
      </c>
      <c r="G35" s="210"/>
      <c r="H35" s="2"/>
      <c r="I35" s="2"/>
    </row>
    <row r="36" spans="1:9" x14ac:dyDescent="0.25">
      <c r="A36" s="203"/>
      <c r="B36" s="204"/>
      <c r="C36" s="204"/>
      <c r="D36" s="204"/>
      <c r="E36" s="205"/>
      <c r="F36" s="203"/>
      <c r="G36" s="205"/>
      <c r="H36" s="2"/>
      <c r="I36" s="2"/>
    </row>
    <row r="37" spans="1:9" x14ac:dyDescent="0.25">
      <c r="A37" s="203"/>
      <c r="B37" s="204"/>
      <c r="C37" s="204"/>
      <c r="D37" s="204"/>
      <c r="E37" s="205"/>
      <c r="F37" s="203"/>
      <c r="G37" s="205"/>
      <c r="H37" s="2"/>
      <c r="I37" s="2"/>
    </row>
    <row r="38" spans="1:9" x14ac:dyDescent="0.25">
      <c r="A38" s="206"/>
      <c r="B38" s="206"/>
      <c r="C38" s="206"/>
      <c r="D38" s="206"/>
      <c r="E38" s="206"/>
      <c r="F38" s="206"/>
      <c r="G38" s="206"/>
      <c r="H38" s="2"/>
      <c r="I38" s="2"/>
    </row>
    <row r="39" spans="1:9" x14ac:dyDescent="0.25">
      <c r="A39" s="203"/>
      <c r="B39" s="204"/>
      <c r="C39" s="204"/>
      <c r="D39" s="204"/>
      <c r="E39" s="205"/>
      <c r="F39" s="203"/>
      <c r="G39" s="205"/>
      <c r="H39" s="2"/>
      <c r="I39" s="2"/>
    </row>
    <row r="40" spans="1:9" x14ac:dyDescent="0.25">
      <c r="A40" s="203"/>
      <c r="B40" s="204"/>
      <c r="C40" s="204"/>
      <c r="D40" s="204"/>
      <c r="E40" s="205"/>
      <c r="F40" s="203"/>
      <c r="G40" s="205"/>
      <c r="H40" s="2"/>
      <c r="I40" s="2"/>
    </row>
    <row r="41" spans="1:9" x14ac:dyDescent="0.25">
      <c r="A41" s="203"/>
      <c r="B41" s="204"/>
      <c r="C41" s="204"/>
      <c r="D41" s="204"/>
      <c r="E41" s="205"/>
      <c r="F41" s="203"/>
      <c r="G41" s="205"/>
      <c r="H41" s="2"/>
      <c r="I41" s="2"/>
    </row>
    <row r="42" spans="1:9" x14ac:dyDescent="0.25">
      <c r="A42" s="203"/>
      <c r="B42" s="204"/>
      <c r="C42" s="204"/>
      <c r="D42" s="204"/>
      <c r="E42" s="205"/>
      <c r="F42" s="203"/>
      <c r="G42" s="205"/>
      <c r="H42" s="2"/>
      <c r="I42" s="2"/>
    </row>
    <row r="43" spans="1:9" x14ac:dyDescent="0.25">
      <c r="A43" s="203"/>
      <c r="B43" s="204"/>
      <c r="C43" s="204"/>
      <c r="D43" s="204"/>
      <c r="E43" s="205"/>
      <c r="F43" s="203"/>
      <c r="G43" s="205"/>
      <c r="H43" s="2"/>
      <c r="I43" s="2"/>
    </row>
    <row r="44" spans="1:9" x14ac:dyDescent="0.25">
      <c r="A44" s="203"/>
      <c r="B44" s="204"/>
      <c r="C44" s="204"/>
      <c r="D44" s="204"/>
      <c r="E44" s="205"/>
      <c r="F44" s="203"/>
      <c r="G44" s="205"/>
      <c r="H44" s="2"/>
      <c r="I44" s="2"/>
    </row>
    <row r="45" spans="1:9" x14ac:dyDescent="0.25">
      <c r="A45" s="203"/>
      <c r="B45" s="204"/>
      <c r="C45" s="204"/>
      <c r="D45" s="204"/>
      <c r="E45" s="205"/>
      <c r="F45" s="203"/>
      <c r="G45" s="205"/>
      <c r="H45" s="2"/>
      <c r="I45" s="2"/>
    </row>
    <row r="46" spans="1:9" x14ac:dyDescent="0.25">
      <c r="A46" s="211" t="s">
        <v>38</v>
      </c>
      <c r="B46" s="212"/>
      <c r="C46" s="212"/>
      <c r="D46" s="212"/>
      <c r="E46" s="213"/>
      <c r="F46" s="211">
        <f>SUM(F35:G45)</f>
        <v>0</v>
      </c>
      <c r="G46" s="213"/>
      <c r="H46" s="2"/>
      <c r="I46" s="2"/>
    </row>
    <row r="48" spans="1:9" x14ac:dyDescent="0.25">
      <c r="B48" s="223" t="s">
        <v>19</v>
      </c>
      <c r="C48" s="223"/>
      <c r="D48" s="222"/>
      <c r="E48" s="222"/>
      <c r="F48" s="222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23" priority="3" operator="containsText" text="Все верно">
      <formula>NOT(ISERROR(SEARCH("Все верно",F17)))</formula>
    </cfRule>
  </conditionalFormatting>
  <conditionalFormatting sqref="H7:H8">
    <cfRule type="containsText" dxfId="22" priority="2" operator="containsText" text="В минусе">
      <formula>NOT(ISERROR(SEARCH("В минусе",H7)))</formula>
    </cfRule>
  </conditionalFormatting>
  <conditionalFormatting sqref="H8">
    <cfRule type="cellIs" dxfId="21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H25" sqref="H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2"/>
      <c r="B1" s="202"/>
      <c r="C1" s="202"/>
      <c r="D1" s="202"/>
      <c r="E1" s="202"/>
      <c r="F1" s="202"/>
      <c r="G1" s="202"/>
      <c r="H1" s="202"/>
      <c r="I1" s="202"/>
    </row>
    <row r="2" spans="1:17" x14ac:dyDescent="0.25">
      <c r="B2" s="238" t="s">
        <v>18</v>
      </c>
      <c r="C2" s="238"/>
      <c r="D2" s="4" t="s">
        <v>16</v>
      </c>
      <c r="E2" s="29" t="str">
        <f>'1'!$E$2</f>
        <v>Коктал</v>
      </c>
      <c r="F2" t="s">
        <v>17</v>
      </c>
      <c r="G2" s="239">
        <f>Дата!A25</f>
        <v>45316</v>
      </c>
      <c r="H2" s="240"/>
      <c r="I2" s="26"/>
    </row>
    <row r="3" spans="1:17" x14ac:dyDescent="0.25">
      <c r="O3" s="12"/>
      <c r="P3" s="13"/>
      <c r="Q3" s="14"/>
    </row>
    <row r="4" spans="1:17" x14ac:dyDescent="0.25">
      <c r="A4" s="207" t="s">
        <v>0</v>
      </c>
      <c r="B4" s="209"/>
      <c r="C4" s="17" t="s">
        <v>1</v>
      </c>
      <c r="D4" s="17" t="s">
        <v>2</v>
      </c>
      <c r="E4" s="23"/>
      <c r="F4" s="207" t="s">
        <v>3</v>
      </c>
      <c r="G4" s="209"/>
      <c r="H4" s="17" t="s">
        <v>1</v>
      </c>
      <c r="I4" s="2"/>
      <c r="O4" s="12"/>
      <c r="P4" s="13"/>
      <c r="Q4" s="14"/>
    </row>
    <row r="5" spans="1:17" x14ac:dyDescent="0.25">
      <c r="A5" s="207" t="s">
        <v>87</v>
      </c>
      <c r="B5" s="209"/>
      <c r="C5" s="116">
        <f>'24'!H5</f>
        <v>0</v>
      </c>
      <c r="D5" s="17">
        <f>C8*D8</f>
        <v>0</v>
      </c>
      <c r="E5" s="23"/>
      <c r="F5" s="207" t="s">
        <v>87</v>
      </c>
      <c r="G5" s="209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3" t="s">
        <v>4</v>
      </c>
      <c r="B10" s="243"/>
      <c r="C10" s="243"/>
      <c r="D10" s="243" t="s">
        <v>5</v>
      </c>
      <c r="E10" s="243"/>
      <c r="F10" s="243"/>
      <c r="G10" s="245" t="s">
        <v>42</v>
      </c>
      <c r="H10" s="246"/>
      <c r="I10" s="2"/>
    </row>
    <row r="11" spans="1:17" x14ac:dyDescent="0.25">
      <c r="A11" s="206">
        <f>'24'!$D$11</f>
        <v>0</v>
      </c>
      <c r="B11" s="206"/>
      <c r="C11" s="206"/>
      <c r="D11" s="206"/>
      <c r="E11" s="206"/>
      <c r="F11" s="206"/>
      <c r="G11" s="220">
        <f>D11-A11</f>
        <v>0</v>
      </c>
      <c r="H11" s="221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1" t="s">
        <v>40</v>
      </c>
      <c r="B13" s="241"/>
      <c r="C13" s="241"/>
      <c r="D13" s="241"/>
      <c r="E13" s="20" t="s">
        <v>39</v>
      </c>
      <c r="F13" s="19" t="s">
        <v>41</v>
      </c>
      <c r="G13" s="242" t="s">
        <v>24</v>
      </c>
      <c r="H13" s="242"/>
      <c r="I13" s="2"/>
    </row>
    <row r="14" spans="1:17" x14ac:dyDescent="0.25">
      <c r="A14" s="224" t="s">
        <v>8</v>
      </c>
      <c r="B14" s="224"/>
      <c r="C14" s="224"/>
      <c r="D14" s="224"/>
      <c r="E14" s="116"/>
      <c r="F14" s="117">
        <f>'1'!$F$14</f>
        <v>76</v>
      </c>
      <c r="G14" s="218">
        <f>E14*F14</f>
        <v>0</v>
      </c>
      <c r="H14" s="218"/>
      <c r="I14" s="2"/>
    </row>
    <row r="15" spans="1:17" x14ac:dyDescent="0.25">
      <c r="A15" s="224" t="s">
        <v>9</v>
      </c>
      <c r="B15" s="224"/>
      <c r="C15" s="224"/>
      <c r="D15" s="224"/>
      <c r="E15" s="116"/>
      <c r="F15" s="117">
        <f>'1'!$F$15</f>
        <v>76</v>
      </c>
      <c r="G15" s="218">
        <f>E15*F15</f>
        <v>0</v>
      </c>
      <c r="H15" s="218"/>
      <c r="I15" s="2"/>
    </row>
    <row r="16" spans="1:17" x14ac:dyDescent="0.25">
      <c r="A16" s="224" t="s">
        <v>20</v>
      </c>
      <c r="B16" s="224"/>
      <c r="C16" s="224"/>
      <c r="D16" s="224"/>
      <c r="E16" s="1">
        <f>F34</f>
        <v>0</v>
      </c>
      <c r="F16" s="1"/>
      <c r="G16" s="218"/>
      <c r="H16" s="218"/>
      <c r="I16" s="2"/>
    </row>
    <row r="17" spans="1:9" x14ac:dyDescent="0.25">
      <c r="A17" s="226" t="s">
        <v>37</v>
      </c>
      <c r="B17" s="227"/>
      <c r="C17" s="227"/>
      <c r="D17" s="228"/>
      <c r="E17" s="18">
        <f>SUM(E14:E16)</f>
        <v>0</v>
      </c>
      <c r="F17" s="229" t="str">
        <f>IF(E17&gt;=G11,"Все верно","Недостача")</f>
        <v>Все верно</v>
      </c>
      <c r="G17" s="230"/>
      <c r="H17" s="231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4" t="s">
        <v>10</v>
      </c>
      <c r="B19" s="235"/>
      <c r="C19" s="235"/>
      <c r="D19" s="235"/>
      <c r="E19" s="235"/>
      <c r="F19" s="235"/>
      <c r="G19" s="235"/>
      <c r="H19" s="235"/>
      <c r="I19" s="236"/>
    </row>
    <row r="20" spans="1:9" x14ac:dyDescent="0.25">
      <c r="A20" s="232" t="s">
        <v>0</v>
      </c>
      <c r="B20" s="233"/>
      <c r="C20" s="232" t="s">
        <v>11</v>
      </c>
      <c r="D20" s="233"/>
      <c r="E20" s="24" t="s">
        <v>22</v>
      </c>
      <c r="F20" s="211" t="s">
        <v>12</v>
      </c>
      <c r="G20" s="213"/>
      <c r="H20" s="232" t="s">
        <v>13</v>
      </c>
      <c r="I20" s="233"/>
    </row>
    <row r="21" spans="1:9" ht="18" customHeight="1" x14ac:dyDescent="0.25">
      <c r="A21" s="214">
        <f>'24'!$H$21</f>
        <v>0</v>
      </c>
      <c r="B21" s="215"/>
      <c r="C21" s="214">
        <f>G14</f>
        <v>0</v>
      </c>
      <c r="D21" s="215"/>
      <c r="E21" s="3">
        <f>F46</f>
        <v>0</v>
      </c>
      <c r="F21" s="216"/>
      <c r="G21" s="217"/>
      <c r="H21" s="218">
        <f>A21+C21-E21-F21</f>
        <v>0</v>
      </c>
      <c r="I21" s="218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7" t="s">
        <v>15</v>
      </c>
      <c r="B23" s="247"/>
      <c r="C23" s="247"/>
      <c r="D23" s="247"/>
      <c r="E23" s="247"/>
      <c r="F23" s="247" t="s">
        <v>86</v>
      </c>
      <c r="G23" s="247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6" t="s">
        <v>111</v>
      </c>
      <c r="B24" s="206"/>
      <c r="C24" s="206"/>
      <c r="D24" s="206"/>
      <c r="E24" s="206"/>
      <c r="F24" s="206"/>
      <c r="G24" s="206"/>
      <c r="H24" s="116"/>
      <c r="I24" s="116"/>
    </row>
    <row r="25" spans="1:9" x14ac:dyDescent="0.25">
      <c r="A25" s="206" t="s">
        <v>101</v>
      </c>
      <c r="B25" s="206"/>
      <c r="C25" s="206"/>
      <c r="D25" s="206"/>
      <c r="E25" s="206"/>
      <c r="F25" s="206"/>
      <c r="G25" s="206"/>
      <c r="H25" s="2"/>
      <c r="I25" s="162" t="str">
        <f>IF(AND($H$24="",$I$24=""),"Данные о чеке не заполнен","")</f>
        <v>Данные о чеке не заполнен</v>
      </c>
    </row>
    <row r="26" spans="1:9" x14ac:dyDescent="0.25">
      <c r="A26" s="206" t="s">
        <v>100</v>
      </c>
      <c r="B26" s="206"/>
      <c r="C26" s="206"/>
      <c r="D26" s="206"/>
      <c r="E26" s="206"/>
      <c r="F26" s="206"/>
      <c r="G26" s="206"/>
      <c r="H26" s="2"/>
      <c r="I26" s="2"/>
    </row>
    <row r="27" spans="1:9" x14ac:dyDescent="0.25">
      <c r="A27" s="206" t="s">
        <v>102</v>
      </c>
      <c r="B27" s="206"/>
      <c r="C27" s="206"/>
      <c r="D27" s="206"/>
      <c r="E27" s="206"/>
      <c r="F27" s="206"/>
      <c r="G27" s="206"/>
      <c r="H27" s="2"/>
      <c r="I27" s="2"/>
    </row>
    <row r="28" spans="1:9" x14ac:dyDescent="0.25">
      <c r="A28" s="206" t="s">
        <v>95</v>
      </c>
      <c r="B28" s="206"/>
      <c r="C28" s="206"/>
      <c r="D28" s="206"/>
      <c r="E28" s="206"/>
      <c r="F28" s="206"/>
      <c r="G28" s="206"/>
      <c r="H28" s="2"/>
      <c r="I28" s="2"/>
    </row>
    <row r="29" spans="1:9" x14ac:dyDescent="0.25">
      <c r="A29" s="206" t="s">
        <v>103</v>
      </c>
      <c r="B29" s="206"/>
      <c r="C29" s="206"/>
      <c r="D29" s="206"/>
      <c r="E29" s="206"/>
      <c r="F29" s="206"/>
      <c r="G29" s="206"/>
      <c r="H29" s="2"/>
      <c r="I29" s="2"/>
    </row>
    <row r="30" spans="1:9" x14ac:dyDescent="0.25">
      <c r="A30" s="206" t="s">
        <v>104</v>
      </c>
      <c r="B30" s="206"/>
      <c r="C30" s="206"/>
      <c r="D30" s="206"/>
      <c r="E30" s="206"/>
      <c r="F30" s="206"/>
      <c r="G30" s="206"/>
      <c r="H30" s="2"/>
      <c r="I30" s="2"/>
    </row>
    <row r="31" spans="1:9" x14ac:dyDescent="0.25">
      <c r="A31" s="206" t="s">
        <v>106</v>
      </c>
      <c r="B31" s="206"/>
      <c r="C31" s="206"/>
      <c r="D31" s="206"/>
      <c r="E31" s="206"/>
      <c r="F31" s="206"/>
      <c r="G31" s="206"/>
      <c r="H31" s="2"/>
      <c r="I31" s="2"/>
    </row>
    <row r="32" spans="1:9" x14ac:dyDescent="0.25">
      <c r="A32" s="203" t="s">
        <v>112</v>
      </c>
      <c r="B32" s="204"/>
      <c r="C32" s="204"/>
      <c r="D32" s="204"/>
      <c r="E32" s="205"/>
      <c r="F32" s="203"/>
      <c r="G32" s="205"/>
      <c r="H32" s="2"/>
      <c r="I32" s="2"/>
    </row>
    <row r="33" spans="1:9" x14ac:dyDescent="0.25">
      <c r="A33" s="203"/>
      <c r="B33" s="204"/>
      <c r="C33" s="204"/>
      <c r="D33" s="204"/>
      <c r="E33" s="205"/>
      <c r="F33" s="203"/>
      <c r="G33" s="205"/>
      <c r="H33" s="2"/>
      <c r="I33" s="2"/>
    </row>
    <row r="34" spans="1:9" x14ac:dyDescent="0.25">
      <c r="A34" s="207" t="s">
        <v>37</v>
      </c>
      <c r="B34" s="208"/>
      <c r="C34" s="208"/>
      <c r="D34" s="208"/>
      <c r="E34" s="209"/>
      <c r="F34" s="207">
        <f>SUM(F24:G33)</f>
        <v>0</v>
      </c>
      <c r="G34" s="209"/>
      <c r="H34" s="2"/>
      <c r="I34" s="2"/>
    </row>
    <row r="35" spans="1:9" x14ac:dyDescent="0.25">
      <c r="A35" s="210" t="s">
        <v>23</v>
      </c>
      <c r="B35" s="210"/>
      <c r="C35" s="210"/>
      <c r="D35" s="210"/>
      <c r="E35" s="210"/>
      <c r="F35" s="210" t="s">
        <v>24</v>
      </c>
      <c r="G35" s="210"/>
      <c r="H35" s="2"/>
      <c r="I35" s="2"/>
    </row>
    <row r="36" spans="1:9" x14ac:dyDescent="0.25">
      <c r="A36" s="203"/>
      <c r="B36" s="204"/>
      <c r="C36" s="204"/>
      <c r="D36" s="204"/>
      <c r="E36" s="205"/>
      <c r="F36" s="203"/>
      <c r="G36" s="205"/>
      <c r="H36" s="2"/>
      <c r="I36" s="2"/>
    </row>
    <row r="37" spans="1:9" x14ac:dyDescent="0.25">
      <c r="A37" s="203"/>
      <c r="B37" s="204"/>
      <c r="C37" s="204"/>
      <c r="D37" s="204"/>
      <c r="E37" s="205"/>
      <c r="F37" s="203"/>
      <c r="G37" s="205"/>
      <c r="H37" s="2"/>
      <c r="I37" s="2"/>
    </row>
    <row r="38" spans="1:9" x14ac:dyDescent="0.25">
      <c r="A38" s="206"/>
      <c r="B38" s="206"/>
      <c r="C38" s="206"/>
      <c r="D38" s="206"/>
      <c r="E38" s="206"/>
      <c r="F38" s="206"/>
      <c r="G38" s="206"/>
      <c r="H38" s="2"/>
      <c r="I38" s="2"/>
    </row>
    <row r="39" spans="1:9" x14ac:dyDescent="0.25">
      <c r="A39" s="203"/>
      <c r="B39" s="204"/>
      <c r="C39" s="204"/>
      <c r="D39" s="204"/>
      <c r="E39" s="205"/>
      <c r="F39" s="203"/>
      <c r="G39" s="205"/>
      <c r="H39" s="2"/>
      <c r="I39" s="2"/>
    </row>
    <row r="40" spans="1:9" x14ac:dyDescent="0.25">
      <c r="A40" s="203"/>
      <c r="B40" s="204"/>
      <c r="C40" s="204"/>
      <c r="D40" s="204"/>
      <c r="E40" s="205"/>
      <c r="F40" s="203"/>
      <c r="G40" s="205"/>
      <c r="H40" s="2"/>
      <c r="I40" s="2"/>
    </row>
    <row r="41" spans="1:9" x14ac:dyDescent="0.25">
      <c r="A41" s="203"/>
      <c r="B41" s="204"/>
      <c r="C41" s="204"/>
      <c r="D41" s="204"/>
      <c r="E41" s="205"/>
      <c r="F41" s="203"/>
      <c r="G41" s="205"/>
      <c r="H41" s="2"/>
      <c r="I41" s="2"/>
    </row>
    <row r="42" spans="1:9" x14ac:dyDescent="0.25">
      <c r="A42" s="203"/>
      <c r="B42" s="204"/>
      <c r="C42" s="204"/>
      <c r="D42" s="204"/>
      <c r="E42" s="205"/>
      <c r="F42" s="203"/>
      <c r="G42" s="205"/>
      <c r="H42" s="2"/>
      <c r="I42" s="2"/>
    </row>
    <row r="43" spans="1:9" x14ac:dyDescent="0.25">
      <c r="A43" s="203"/>
      <c r="B43" s="204"/>
      <c r="C43" s="204"/>
      <c r="D43" s="204"/>
      <c r="E43" s="205"/>
      <c r="F43" s="203"/>
      <c r="G43" s="205"/>
      <c r="H43" s="2"/>
      <c r="I43" s="2"/>
    </row>
    <row r="44" spans="1:9" x14ac:dyDescent="0.25">
      <c r="A44" s="203"/>
      <c r="B44" s="204"/>
      <c r="C44" s="204"/>
      <c r="D44" s="204"/>
      <c r="E44" s="205"/>
      <c r="F44" s="203"/>
      <c r="G44" s="205"/>
      <c r="H44" s="2"/>
      <c r="I44" s="2"/>
    </row>
    <row r="45" spans="1:9" x14ac:dyDescent="0.25">
      <c r="A45" s="203"/>
      <c r="B45" s="204"/>
      <c r="C45" s="204"/>
      <c r="D45" s="204"/>
      <c r="E45" s="205"/>
      <c r="F45" s="203"/>
      <c r="G45" s="205"/>
      <c r="H45" s="2"/>
      <c r="I45" s="2"/>
    </row>
    <row r="46" spans="1:9" x14ac:dyDescent="0.25">
      <c r="A46" s="211" t="s">
        <v>38</v>
      </c>
      <c r="B46" s="212"/>
      <c r="C46" s="212"/>
      <c r="D46" s="212"/>
      <c r="E46" s="213"/>
      <c r="F46" s="211">
        <f>SUM(F35:G45)</f>
        <v>0</v>
      </c>
      <c r="G46" s="213"/>
      <c r="H46" s="2"/>
      <c r="I46" s="2"/>
    </row>
    <row r="48" spans="1:9" x14ac:dyDescent="0.25">
      <c r="B48" s="223" t="s">
        <v>19</v>
      </c>
      <c r="C48" s="223"/>
      <c r="D48" s="222"/>
      <c r="E48" s="222"/>
      <c r="F48" s="222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20" priority="3" operator="containsText" text="Все верно">
      <formula>NOT(ISERROR(SEARCH("Все верно",F17)))</formula>
    </cfRule>
  </conditionalFormatting>
  <conditionalFormatting sqref="H7:H8">
    <cfRule type="containsText" dxfId="19" priority="2" operator="containsText" text="В минусе">
      <formula>NOT(ISERROR(SEARCH("В минусе",H7)))</formula>
    </cfRule>
  </conditionalFormatting>
  <conditionalFormatting sqref="H8">
    <cfRule type="cellIs" dxfId="18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H25" sqref="H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2"/>
      <c r="B1" s="202"/>
      <c r="C1" s="202"/>
      <c r="D1" s="202"/>
      <c r="E1" s="202"/>
      <c r="F1" s="202"/>
      <c r="G1" s="202"/>
      <c r="H1" s="202"/>
      <c r="I1" s="202"/>
    </row>
    <row r="2" spans="1:17" x14ac:dyDescent="0.25">
      <c r="B2" s="238" t="s">
        <v>18</v>
      </c>
      <c r="C2" s="238"/>
      <c r="D2" s="4" t="s">
        <v>16</v>
      </c>
      <c r="E2" s="29" t="str">
        <f>'1'!$E$2</f>
        <v>Коктал</v>
      </c>
      <c r="F2" t="s">
        <v>17</v>
      </c>
      <c r="G2" s="239">
        <f>Дата!A26</f>
        <v>45317</v>
      </c>
      <c r="H2" s="240"/>
      <c r="I2" s="26"/>
    </row>
    <row r="3" spans="1:17" x14ac:dyDescent="0.25">
      <c r="O3" s="12"/>
      <c r="P3" s="13"/>
      <c r="Q3" s="14"/>
    </row>
    <row r="4" spans="1:17" x14ac:dyDescent="0.25">
      <c r="A4" s="207" t="s">
        <v>0</v>
      </c>
      <c r="B4" s="209"/>
      <c r="C4" s="17" t="s">
        <v>1</v>
      </c>
      <c r="D4" s="17" t="s">
        <v>2</v>
      </c>
      <c r="E4" s="23"/>
      <c r="F4" s="207" t="s">
        <v>3</v>
      </c>
      <c r="G4" s="209"/>
      <c r="H4" s="17" t="s">
        <v>1</v>
      </c>
      <c r="I4" s="2"/>
      <c r="O4" s="12"/>
      <c r="P4" s="13"/>
      <c r="Q4" s="14"/>
    </row>
    <row r="5" spans="1:17" x14ac:dyDescent="0.25">
      <c r="A5" s="207" t="s">
        <v>87</v>
      </c>
      <c r="B5" s="209"/>
      <c r="C5" s="116">
        <f>'25'!H5</f>
        <v>0</v>
      </c>
      <c r="D5" s="17">
        <f>C8*D8</f>
        <v>0</v>
      </c>
      <c r="E5" s="23"/>
      <c r="F5" s="207" t="s">
        <v>87</v>
      </c>
      <c r="G5" s="209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3" t="s">
        <v>4</v>
      </c>
      <c r="B10" s="243"/>
      <c r="C10" s="243"/>
      <c r="D10" s="243" t="s">
        <v>5</v>
      </c>
      <c r="E10" s="243"/>
      <c r="F10" s="243"/>
      <c r="G10" s="245" t="s">
        <v>42</v>
      </c>
      <c r="H10" s="246"/>
      <c r="I10" s="2"/>
    </row>
    <row r="11" spans="1:17" x14ac:dyDescent="0.25">
      <c r="A11" s="206">
        <f>'25'!$D$11</f>
        <v>0</v>
      </c>
      <c r="B11" s="206"/>
      <c r="C11" s="206"/>
      <c r="D11" s="206"/>
      <c r="E11" s="206"/>
      <c r="F11" s="206"/>
      <c r="G11" s="220">
        <f>D11-A11</f>
        <v>0</v>
      </c>
      <c r="H11" s="221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1" t="s">
        <v>40</v>
      </c>
      <c r="B13" s="241"/>
      <c r="C13" s="241"/>
      <c r="D13" s="241"/>
      <c r="E13" s="20" t="s">
        <v>39</v>
      </c>
      <c r="F13" s="19" t="s">
        <v>41</v>
      </c>
      <c r="G13" s="242" t="s">
        <v>24</v>
      </c>
      <c r="H13" s="242"/>
      <c r="I13" s="2"/>
    </row>
    <row r="14" spans="1:17" x14ac:dyDescent="0.25">
      <c r="A14" s="224" t="s">
        <v>8</v>
      </c>
      <c r="B14" s="224"/>
      <c r="C14" s="224"/>
      <c r="D14" s="224"/>
      <c r="E14" s="116"/>
      <c r="F14" s="117">
        <f>'1'!$F$14</f>
        <v>76</v>
      </c>
      <c r="G14" s="218">
        <f>E14*F14</f>
        <v>0</v>
      </c>
      <c r="H14" s="218"/>
      <c r="I14" s="2"/>
    </row>
    <row r="15" spans="1:17" x14ac:dyDescent="0.25">
      <c r="A15" s="224" t="s">
        <v>9</v>
      </c>
      <c r="B15" s="224"/>
      <c r="C15" s="224"/>
      <c r="D15" s="224"/>
      <c r="E15" s="116"/>
      <c r="F15" s="117">
        <f>'1'!$F$15</f>
        <v>76</v>
      </c>
      <c r="G15" s="218">
        <f>E15*F15</f>
        <v>0</v>
      </c>
      <c r="H15" s="218"/>
      <c r="I15" s="2"/>
    </row>
    <row r="16" spans="1:17" x14ac:dyDescent="0.25">
      <c r="A16" s="224" t="s">
        <v>20</v>
      </c>
      <c r="B16" s="224"/>
      <c r="C16" s="224"/>
      <c r="D16" s="224"/>
      <c r="E16" s="1">
        <f>F34</f>
        <v>0</v>
      </c>
      <c r="F16" s="1"/>
      <c r="G16" s="218"/>
      <c r="H16" s="218"/>
      <c r="I16" s="2"/>
    </row>
    <row r="17" spans="1:9" x14ac:dyDescent="0.25">
      <c r="A17" s="226" t="s">
        <v>37</v>
      </c>
      <c r="B17" s="227"/>
      <c r="C17" s="227"/>
      <c r="D17" s="228"/>
      <c r="E17" s="18">
        <f>SUM(E14:E16)</f>
        <v>0</v>
      </c>
      <c r="F17" s="229" t="str">
        <f>IF(E17&gt;=G11,"Все верно","Недостача")</f>
        <v>Все верно</v>
      </c>
      <c r="G17" s="230"/>
      <c r="H17" s="231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4" t="s">
        <v>10</v>
      </c>
      <c r="B19" s="235"/>
      <c r="C19" s="235"/>
      <c r="D19" s="235"/>
      <c r="E19" s="235"/>
      <c r="F19" s="235"/>
      <c r="G19" s="235"/>
      <c r="H19" s="235"/>
      <c r="I19" s="236"/>
    </row>
    <row r="20" spans="1:9" x14ac:dyDescent="0.25">
      <c r="A20" s="232" t="s">
        <v>0</v>
      </c>
      <c r="B20" s="233"/>
      <c r="C20" s="232" t="s">
        <v>11</v>
      </c>
      <c r="D20" s="233"/>
      <c r="E20" s="24" t="s">
        <v>22</v>
      </c>
      <c r="F20" s="211" t="s">
        <v>12</v>
      </c>
      <c r="G20" s="213"/>
      <c r="H20" s="232" t="s">
        <v>13</v>
      </c>
      <c r="I20" s="233"/>
    </row>
    <row r="21" spans="1:9" ht="18" customHeight="1" x14ac:dyDescent="0.25">
      <c r="A21" s="214">
        <f>'25'!$H$21</f>
        <v>0</v>
      </c>
      <c r="B21" s="215"/>
      <c r="C21" s="214">
        <f>G14</f>
        <v>0</v>
      </c>
      <c r="D21" s="215"/>
      <c r="E21" s="3">
        <f>F46</f>
        <v>0</v>
      </c>
      <c r="F21" s="216"/>
      <c r="G21" s="217"/>
      <c r="H21" s="218">
        <f>A21+C21-E21-F21</f>
        <v>0</v>
      </c>
      <c r="I21" s="218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7" t="s">
        <v>15</v>
      </c>
      <c r="B23" s="247"/>
      <c r="C23" s="247"/>
      <c r="D23" s="247"/>
      <c r="E23" s="247"/>
      <c r="F23" s="247" t="s">
        <v>86</v>
      </c>
      <c r="G23" s="247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6" t="s">
        <v>111</v>
      </c>
      <c r="B24" s="206"/>
      <c r="C24" s="206"/>
      <c r="D24" s="206"/>
      <c r="E24" s="206"/>
      <c r="F24" s="206"/>
      <c r="G24" s="206"/>
      <c r="H24" s="116"/>
      <c r="I24" s="116"/>
    </row>
    <row r="25" spans="1:9" x14ac:dyDescent="0.25">
      <c r="A25" s="206" t="s">
        <v>101</v>
      </c>
      <c r="B25" s="206"/>
      <c r="C25" s="206"/>
      <c r="D25" s="206"/>
      <c r="E25" s="206"/>
      <c r="F25" s="206"/>
      <c r="G25" s="206"/>
      <c r="H25" s="2"/>
      <c r="I25" s="162" t="str">
        <f>IF(AND($H$24="",$I$24=""),"Данные о чеке не заполнен","")</f>
        <v>Данные о чеке не заполнен</v>
      </c>
    </row>
    <row r="26" spans="1:9" x14ac:dyDescent="0.25">
      <c r="A26" s="206" t="s">
        <v>100</v>
      </c>
      <c r="B26" s="206"/>
      <c r="C26" s="206"/>
      <c r="D26" s="206"/>
      <c r="E26" s="206"/>
      <c r="F26" s="206"/>
      <c r="G26" s="206"/>
      <c r="H26" s="2"/>
      <c r="I26" s="2"/>
    </row>
    <row r="27" spans="1:9" x14ac:dyDescent="0.25">
      <c r="A27" s="206" t="s">
        <v>102</v>
      </c>
      <c r="B27" s="206"/>
      <c r="C27" s="206"/>
      <c r="D27" s="206"/>
      <c r="E27" s="206"/>
      <c r="F27" s="206"/>
      <c r="G27" s="206"/>
      <c r="H27" s="2"/>
      <c r="I27" s="2"/>
    </row>
    <row r="28" spans="1:9" x14ac:dyDescent="0.25">
      <c r="A28" s="206" t="s">
        <v>95</v>
      </c>
      <c r="B28" s="206"/>
      <c r="C28" s="206"/>
      <c r="D28" s="206"/>
      <c r="E28" s="206"/>
      <c r="F28" s="206"/>
      <c r="G28" s="206"/>
      <c r="H28" s="2"/>
      <c r="I28" s="2"/>
    </row>
    <row r="29" spans="1:9" x14ac:dyDescent="0.25">
      <c r="A29" s="206" t="s">
        <v>103</v>
      </c>
      <c r="B29" s="206"/>
      <c r="C29" s="206"/>
      <c r="D29" s="206"/>
      <c r="E29" s="206"/>
      <c r="F29" s="206"/>
      <c r="G29" s="206"/>
      <c r="H29" s="2"/>
      <c r="I29" s="2"/>
    </row>
    <row r="30" spans="1:9" x14ac:dyDescent="0.25">
      <c r="A30" s="206" t="s">
        <v>104</v>
      </c>
      <c r="B30" s="206"/>
      <c r="C30" s="206"/>
      <c r="D30" s="206"/>
      <c r="E30" s="206"/>
      <c r="F30" s="206"/>
      <c r="G30" s="206"/>
      <c r="H30" s="2"/>
      <c r="I30" s="2"/>
    </row>
    <row r="31" spans="1:9" x14ac:dyDescent="0.25">
      <c r="A31" s="206" t="s">
        <v>106</v>
      </c>
      <c r="B31" s="206"/>
      <c r="C31" s="206"/>
      <c r="D31" s="206"/>
      <c r="E31" s="206"/>
      <c r="F31" s="206"/>
      <c r="G31" s="206"/>
      <c r="H31" s="2"/>
      <c r="I31" s="2"/>
    </row>
    <row r="32" spans="1:9" x14ac:dyDescent="0.25">
      <c r="A32" s="203" t="s">
        <v>112</v>
      </c>
      <c r="B32" s="204"/>
      <c r="C32" s="204"/>
      <c r="D32" s="204"/>
      <c r="E32" s="205"/>
      <c r="F32" s="203"/>
      <c r="G32" s="205"/>
      <c r="H32" s="2"/>
      <c r="I32" s="2"/>
    </row>
    <row r="33" spans="1:9" x14ac:dyDescent="0.25">
      <c r="A33" s="203"/>
      <c r="B33" s="204"/>
      <c r="C33" s="204"/>
      <c r="D33" s="204"/>
      <c r="E33" s="205"/>
      <c r="F33" s="203"/>
      <c r="G33" s="205"/>
      <c r="H33" s="2"/>
      <c r="I33" s="2"/>
    </row>
    <row r="34" spans="1:9" x14ac:dyDescent="0.25">
      <c r="A34" s="207" t="s">
        <v>37</v>
      </c>
      <c r="B34" s="208"/>
      <c r="C34" s="208"/>
      <c r="D34" s="208"/>
      <c r="E34" s="209"/>
      <c r="F34" s="207">
        <f>SUM(F24:G33)</f>
        <v>0</v>
      </c>
      <c r="G34" s="209"/>
      <c r="H34" s="2"/>
      <c r="I34" s="2"/>
    </row>
    <row r="35" spans="1:9" x14ac:dyDescent="0.25">
      <c r="A35" s="210" t="s">
        <v>23</v>
      </c>
      <c r="B35" s="210"/>
      <c r="C35" s="210"/>
      <c r="D35" s="210"/>
      <c r="E35" s="210"/>
      <c r="F35" s="210" t="s">
        <v>24</v>
      </c>
      <c r="G35" s="210"/>
      <c r="H35" s="2"/>
      <c r="I35" s="2"/>
    </row>
    <row r="36" spans="1:9" x14ac:dyDescent="0.25">
      <c r="A36" s="203"/>
      <c r="B36" s="204"/>
      <c r="C36" s="204"/>
      <c r="D36" s="204"/>
      <c r="E36" s="205"/>
      <c r="F36" s="203"/>
      <c r="G36" s="205"/>
      <c r="H36" s="2"/>
      <c r="I36" s="2"/>
    </row>
    <row r="37" spans="1:9" x14ac:dyDescent="0.25">
      <c r="A37" s="203"/>
      <c r="B37" s="204"/>
      <c r="C37" s="204"/>
      <c r="D37" s="204"/>
      <c r="E37" s="205"/>
      <c r="F37" s="203"/>
      <c r="G37" s="205"/>
      <c r="H37" s="2"/>
      <c r="I37" s="2"/>
    </row>
    <row r="38" spans="1:9" x14ac:dyDescent="0.25">
      <c r="A38" s="206"/>
      <c r="B38" s="206"/>
      <c r="C38" s="206"/>
      <c r="D38" s="206"/>
      <c r="E38" s="206"/>
      <c r="F38" s="206"/>
      <c r="G38" s="206"/>
      <c r="H38" s="2"/>
      <c r="I38" s="2"/>
    </row>
    <row r="39" spans="1:9" x14ac:dyDescent="0.25">
      <c r="A39" s="203"/>
      <c r="B39" s="204"/>
      <c r="C39" s="204"/>
      <c r="D39" s="204"/>
      <c r="E39" s="205"/>
      <c r="F39" s="203"/>
      <c r="G39" s="205"/>
      <c r="H39" s="2"/>
      <c r="I39" s="2"/>
    </row>
    <row r="40" spans="1:9" x14ac:dyDescent="0.25">
      <c r="A40" s="203"/>
      <c r="B40" s="204"/>
      <c r="C40" s="204"/>
      <c r="D40" s="204"/>
      <c r="E40" s="205"/>
      <c r="F40" s="203"/>
      <c r="G40" s="205"/>
      <c r="H40" s="2"/>
      <c r="I40" s="2"/>
    </row>
    <row r="41" spans="1:9" x14ac:dyDescent="0.25">
      <c r="A41" s="203"/>
      <c r="B41" s="204"/>
      <c r="C41" s="204"/>
      <c r="D41" s="204"/>
      <c r="E41" s="205"/>
      <c r="F41" s="203"/>
      <c r="G41" s="205"/>
      <c r="H41" s="2"/>
      <c r="I41" s="2"/>
    </row>
    <row r="42" spans="1:9" x14ac:dyDescent="0.25">
      <c r="A42" s="203"/>
      <c r="B42" s="204"/>
      <c r="C42" s="204"/>
      <c r="D42" s="204"/>
      <c r="E42" s="205"/>
      <c r="F42" s="203"/>
      <c r="G42" s="205"/>
      <c r="H42" s="2"/>
      <c r="I42" s="2"/>
    </row>
    <row r="43" spans="1:9" x14ac:dyDescent="0.25">
      <c r="A43" s="203"/>
      <c r="B43" s="204"/>
      <c r="C43" s="204"/>
      <c r="D43" s="204"/>
      <c r="E43" s="205"/>
      <c r="F43" s="203"/>
      <c r="G43" s="205"/>
      <c r="H43" s="2"/>
      <c r="I43" s="2"/>
    </row>
    <row r="44" spans="1:9" x14ac:dyDescent="0.25">
      <c r="A44" s="203"/>
      <c r="B44" s="204"/>
      <c r="C44" s="204"/>
      <c r="D44" s="204"/>
      <c r="E44" s="205"/>
      <c r="F44" s="203"/>
      <c r="G44" s="205"/>
      <c r="H44" s="2"/>
      <c r="I44" s="2"/>
    </row>
    <row r="45" spans="1:9" x14ac:dyDescent="0.25">
      <c r="A45" s="203"/>
      <c r="B45" s="204"/>
      <c r="C45" s="204"/>
      <c r="D45" s="204"/>
      <c r="E45" s="205"/>
      <c r="F45" s="203"/>
      <c r="G45" s="205"/>
      <c r="H45" s="2"/>
      <c r="I45" s="2"/>
    </row>
    <row r="46" spans="1:9" x14ac:dyDescent="0.25">
      <c r="A46" s="211" t="s">
        <v>38</v>
      </c>
      <c r="B46" s="212"/>
      <c r="C46" s="212"/>
      <c r="D46" s="212"/>
      <c r="E46" s="213"/>
      <c r="F46" s="211">
        <f>SUM(F35:G45)</f>
        <v>0</v>
      </c>
      <c r="G46" s="213"/>
      <c r="H46" s="2"/>
      <c r="I46" s="2"/>
    </row>
    <row r="48" spans="1:9" x14ac:dyDescent="0.25">
      <c r="B48" s="223" t="s">
        <v>19</v>
      </c>
      <c r="C48" s="223"/>
      <c r="D48" s="222"/>
      <c r="E48" s="222"/>
      <c r="F48" s="222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17" priority="3" operator="containsText" text="Все верно">
      <formula>NOT(ISERROR(SEARCH("Все верно",F17)))</formula>
    </cfRule>
  </conditionalFormatting>
  <conditionalFormatting sqref="H7:H8">
    <cfRule type="containsText" dxfId="16" priority="2" operator="containsText" text="В минусе">
      <formula>NOT(ISERROR(SEARCH("В минусе",H7)))</formula>
    </cfRule>
  </conditionalFormatting>
  <conditionalFormatting sqref="H8">
    <cfRule type="cellIs" dxfId="15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1"/>
  <sheetViews>
    <sheetView workbookViewId="0">
      <selection activeCell="G1" sqref="G1:G31"/>
    </sheetView>
  </sheetViews>
  <sheetFormatPr defaultRowHeight="15" x14ac:dyDescent="0.25"/>
  <cols>
    <col min="1" max="1" width="10.140625" bestFit="1" customWidth="1"/>
    <col min="2" max="3" width="10.28515625" bestFit="1" customWidth="1"/>
  </cols>
  <sheetData>
    <row r="1" spans="1:10" x14ac:dyDescent="0.25">
      <c r="A1" s="27">
        <v>45292</v>
      </c>
      <c r="B1">
        <f>'1'!$F$21</f>
        <v>0</v>
      </c>
      <c r="C1" s="115"/>
      <c r="D1">
        <v>1</v>
      </c>
      <c r="E1" s="126" t="s">
        <v>114</v>
      </c>
      <c r="G1" t="str">
        <f>"="&amp;"'"&amp;D1&amp;"'"&amp;E1</f>
        <v>='1'!$A$11</v>
      </c>
    </row>
    <row r="2" spans="1:10" x14ac:dyDescent="0.25">
      <c r="A2" s="27">
        <v>45293</v>
      </c>
      <c r="B2">
        <f>'2'!$F$21</f>
        <v>0</v>
      </c>
      <c r="D2">
        <v>2</v>
      </c>
      <c r="E2" s="126" t="s">
        <v>114</v>
      </c>
      <c r="G2" t="str">
        <f t="shared" ref="G2:G31" si="0">"="&amp;"'"&amp;D2&amp;"'"&amp;E2</f>
        <v>='2'!$A$11</v>
      </c>
      <c r="J2" s="106"/>
    </row>
    <row r="3" spans="1:10" x14ac:dyDescent="0.25">
      <c r="A3" s="27">
        <v>45294</v>
      </c>
      <c r="B3">
        <f>'3'!$F$21</f>
        <v>0</v>
      </c>
      <c r="D3">
        <v>3</v>
      </c>
      <c r="E3" s="126" t="s">
        <v>114</v>
      </c>
      <c r="G3" t="str">
        <f t="shared" si="0"/>
        <v>='3'!$A$11</v>
      </c>
      <c r="J3" s="106"/>
    </row>
    <row r="4" spans="1:10" x14ac:dyDescent="0.25">
      <c r="A4" s="27">
        <v>45295</v>
      </c>
      <c r="B4">
        <f>'4'!$F$21</f>
        <v>0</v>
      </c>
      <c r="D4">
        <v>4</v>
      </c>
      <c r="E4" s="126" t="s">
        <v>114</v>
      </c>
      <c r="G4" t="str">
        <f t="shared" si="0"/>
        <v>='4'!$A$11</v>
      </c>
    </row>
    <row r="5" spans="1:10" x14ac:dyDescent="0.25">
      <c r="A5" s="27">
        <v>45296</v>
      </c>
      <c r="B5">
        <f>'5'!$F$21</f>
        <v>0</v>
      </c>
      <c r="D5">
        <v>5</v>
      </c>
      <c r="E5" s="126" t="s">
        <v>114</v>
      </c>
      <c r="G5" t="str">
        <f t="shared" si="0"/>
        <v>='5'!$A$11</v>
      </c>
    </row>
    <row r="6" spans="1:10" x14ac:dyDescent="0.25">
      <c r="A6" s="27">
        <v>45297</v>
      </c>
      <c r="B6">
        <f>'6'!$F$21</f>
        <v>0</v>
      </c>
      <c r="D6">
        <v>6</v>
      </c>
      <c r="E6" s="126" t="s">
        <v>114</v>
      </c>
      <c r="G6" t="str">
        <f t="shared" si="0"/>
        <v>='6'!$A$11</v>
      </c>
      <c r="J6" s="106"/>
    </row>
    <row r="7" spans="1:10" x14ac:dyDescent="0.25">
      <c r="A7" s="27">
        <v>45298</v>
      </c>
      <c r="B7">
        <f>'7'!$F$21</f>
        <v>0</v>
      </c>
      <c r="D7">
        <v>7</v>
      </c>
      <c r="E7" s="126" t="s">
        <v>114</v>
      </c>
      <c r="G7" t="str">
        <f t="shared" si="0"/>
        <v>='7'!$A$11</v>
      </c>
    </row>
    <row r="8" spans="1:10" x14ac:dyDescent="0.25">
      <c r="A8" s="27">
        <v>45299</v>
      </c>
      <c r="B8">
        <f>'8'!$F$21</f>
        <v>0</v>
      </c>
      <c r="D8">
        <v>8</v>
      </c>
      <c r="E8" s="126" t="s">
        <v>114</v>
      </c>
      <c r="G8" t="str">
        <f t="shared" si="0"/>
        <v>='8'!$A$11</v>
      </c>
    </row>
    <row r="9" spans="1:10" x14ac:dyDescent="0.25">
      <c r="A9" s="27">
        <v>45300</v>
      </c>
      <c r="B9">
        <f>'9'!$F$21</f>
        <v>0</v>
      </c>
      <c r="D9">
        <v>9</v>
      </c>
      <c r="E9" s="126" t="s">
        <v>114</v>
      </c>
      <c r="G9" t="str">
        <f t="shared" si="0"/>
        <v>='9'!$A$11</v>
      </c>
    </row>
    <row r="10" spans="1:10" x14ac:dyDescent="0.25">
      <c r="A10" s="27">
        <v>45301</v>
      </c>
      <c r="B10">
        <f>'10'!$F$21</f>
        <v>0</v>
      </c>
      <c r="D10">
        <v>10</v>
      </c>
      <c r="E10" s="126" t="s">
        <v>114</v>
      </c>
      <c r="G10" t="str">
        <f t="shared" si="0"/>
        <v>='10'!$A$11</v>
      </c>
    </row>
    <row r="11" spans="1:10" x14ac:dyDescent="0.25">
      <c r="A11" s="27">
        <v>45302</v>
      </c>
      <c r="B11">
        <f>'11'!$F$21</f>
        <v>0</v>
      </c>
      <c r="D11">
        <v>11</v>
      </c>
      <c r="E11" s="126" t="s">
        <v>114</v>
      </c>
      <c r="G11" t="str">
        <f t="shared" si="0"/>
        <v>='11'!$A$11</v>
      </c>
    </row>
    <row r="12" spans="1:10" x14ac:dyDescent="0.25">
      <c r="A12" s="27">
        <v>45303</v>
      </c>
      <c r="B12">
        <f>'12'!$F$21</f>
        <v>0</v>
      </c>
      <c r="D12">
        <v>12</v>
      </c>
      <c r="E12" s="126" t="s">
        <v>114</v>
      </c>
      <c r="G12" t="str">
        <f t="shared" si="0"/>
        <v>='12'!$A$11</v>
      </c>
    </row>
    <row r="13" spans="1:10" x14ac:dyDescent="0.25">
      <c r="A13" s="27">
        <v>45304</v>
      </c>
      <c r="B13">
        <f>'13'!$F$21</f>
        <v>0</v>
      </c>
      <c r="D13">
        <v>13</v>
      </c>
      <c r="E13" s="126" t="s">
        <v>114</v>
      </c>
      <c r="G13" t="str">
        <f t="shared" si="0"/>
        <v>='13'!$A$11</v>
      </c>
    </row>
    <row r="14" spans="1:10" x14ac:dyDescent="0.25">
      <c r="A14" s="27">
        <v>45305</v>
      </c>
      <c r="B14">
        <f>'14'!$F$21</f>
        <v>0</v>
      </c>
      <c r="D14">
        <v>14</v>
      </c>
      <c r="E14" s="126" t="s">
        <v>114</v>
      </c>
      <c r="G14" t="str">
        <f t="shared" si="0"/>
        <v>='14'!$A$11</v>
      </c>
    </row>
    <row r="15" spans="1:10" x14ac:dyDescent="0.25">
      <c r="A15" s="27">
        <v>45306</v>
      </c>
      <c r="B15">
        <f>'15'!$F$21</f>
        <v>0</v>
      </c>
      <c r="D15">
        <v>15</v>
      </c>
      <c r="E15" s="126" t="s">
        <v>114</v>
      </c>
      <c r="G15" t="str">
        <f t="shared" si="0"/>
        <v>='15'!$A$11</v>
      </c>
    </row>
    <row r="16" spans="1:10" x14ac:dyDescent="0.25">
      <c r="A16" s="27">
        <v>45307</v>
      </c>
      <c r="B16">
        <f>'16'!$F$21</f>
        <v>0</v>
      </c>
      <c r="D16">
        <v>16</v>
      </c>
      <c r="E16" s="126" t="s">
        <v>114</v>
      </c>
      <c r="G16" t="str">
        <f t="shared" si="0"/>
        <v>='16'!$A$11</v>
      </c>
    </row>
    <row r="17" spans="1:7" x14ac:dyDescent="0.25">
      <c r="A17" s="27">
        <v>45308</v>
      </c>
      <c r="B17">
        <f>'17'!$F$21</f>
        <v>0</v>
      </c>
      <c r="D17">
        <v>17</v>
      </c>
      <c r="E17" s="126" t="s">
        <v>114</v>
      </c>
      <c r="G17" t="str">
        <f t="shared" si="0"/>
        <v>='17'!$A$11</v>
      </c>
    </row>
    <row r="18" spans="1:7" x14ac:dyDescent="0.25">
      <c r="A18" s="27">
        <v>45309</v>
      </c>
      <c r="B18">
        <f>'18'!$F$21</f>
        <v>0</v>
      </c>
      <c r="D18">
        <v>18</v>
      </c>
      <c r="E18" s="126" t="s">
        <v>114</v>
      </c>
      <c r="G18" t="str">
        <f t="shared" si="0"/>
        <v>='18'!$A$11</v>
      </c>
    </row>
    <row r="19" spans="1:7" x14ac:dyDescent="0.25">
      <c r="A19" s="27">
        <v>45310</v>
      </c>
      <c r="B19">
        <f>'19'!$F$21</f>
        <v>0</v>
      </c>
      <c r="D19">
        <v>19</v>
      </c>
      <c r="E19" s="126" t="s">
        <v>114</v>
      </c>
      <c r="G19" t="str">
        <f t="shared" si="0"/>
        <v>='19'!$A$11</v>
      </c>
    </row>
    <row r="20" spans="1:7" x14ac:dyDescent="0.25">
      <c r="A20" s="27">
        <v>45311</v>
      </c>
      <c r="B20">
        <f>'20'!$F$21</f>
        <v>0</v>
      </c>
      <c r="D20">
        <v>20</v>
      </c>
      <c r="E20" s="126" t="s">
        <v>114</v>
      </c>
      <c r="G20" t="str">
        <f t="shared" si="0"/>
        <v>='20'!$A$11</v>
      </c>
    </row>
    <row r="21" spans="1:7" x14ac:dyDescent="0.25">
      <c r="A21" s="27">
        <v>45312</v>
      </c>
      <c r="B21">
        <f>'21'!$F$21</f>
        <v>0</v>
      </c>
      <c r="D21">
        <v>21</v>
      </c>
      <c r="E21" s="126" t="s">
        <v>114</v>
      </c>
      <c r="G21" t="str">
        <f t="shared" si="0"/>
        <v>='21'!$A$11</v>
      </c>
    </row>
    <row r="22" spans="1:7" x14ac:dyDescent="0.25">
      <c r="A22" s="27">
        <v>45313</v>
      </c>
      <c r="B22">
        <f>'22'!$F$21</f>
        <v>0</v>
      </c>
      <c r="D22">
        <v>22</v>
      </c>
      <c r="E22" s="126" t="s">
        <v>114</v>
      </c>
      <c r="G22" t="str">
        <f t="shared" si="0"/>
        <v>='22'!$A$11</v>
      </c>
    </row>
    <row r="23" spans="1:7" x14ac:dyDescent="0.25">
      <c r="A23" s="27">
        <v>45314</v>
      </c>
      <c r="B23">
        <f>'23'!$F$21</f>
        <v>0</v>
      </c>
      <c r="D23">
        <v>23</v>
      </c>
      <c r="E23" s="126" t="s">
        <v>114</v>
      </c>
      <c r="G23" t="str">
        <f t="shared" si="0"/>
        <v>='23'!$A$11</v>
      </c>
    </row>
    <row r="24" spans="1:7" x14ac:dyDescent="0.25">
      <c r="A24" s="27">
        <v>45315</v>
      </c>
      <c r="B24">
        <f>'24'!$F$21</f>
        <v>0</v>
      </c>
      <c r="D24">
        <v>24</v>
      </c>
      <c r="E24" s="126" t="s">
        <v>114</v>
      </c>
      <c r="G24" t="str">
        <f t="shared" si="0"/>
        <v>='24'!$A$11</v>
      </c>
    </row>
    <row r="25" spans="1:7" x14ac:dyDescent="0.25">
      <c r="A25" s="27">
        <v>45316</v>
      </c>
      <c r="B25">
        <f>'25'!$F$21</f>
        <v>0</v>
      </c>
      <c r="D25">
        <v>25</v>
      </c>
      <c r="E25" s="126" t="s">
        <v>114</v>
      </c>
      <c r="G25" t="str">
        <f t="shared" si="0"/>
        <v>='25'!$A$11</v>
      </c>
    </row>
    <row r="26" spans="1:7" x14ac:dyDescent="0.25">
      <c r="A26" s="27">
        <v>45317</v>
      </c>
      <c r="B26">
        <f>'26'!$F$21</f>
        <v>0</v>
      </c>
      <c r="D26">
        <v>26</v>
      </c>
      <c r="E26" s="126" t="s">
        <v>114</v>
      </c>
      <c r="G26" t="str">
        <f t="shared" si="0"/>
        <v>='26'!$A$11</v>
      </c>
    </row>
    <row r="27" spans="1:7" x14ac:dyDescent="0.25">
      <c r="A27" s="27">
        <v>45318</v>
      </c>
      <c r="B27">
        <f>'27'!$F$21</f>
        <v>0</v>
      </c>
      <c r="D27">
        <v>27</v>
      </c>
      <c r="E27" s="126" t="s">
        <v>114</v>
      </c>
      <c r="G27" t="str">
        <f t="shared" si="0"/>
        <v>='27'!$A$11</v>
      </c>
    </row>
    <row r="28" spans="1:7" x14ac:dyDescent="0.25">
      <c r="A28" s="27">
        <v>45319</v>
      </c>
      <c r="B28">
        <f>'28'!$F$21</f>
        <v>0</v>
      </c>
      <c r="D28">
        <v>28</v>
      </c>
      <c r="E28" s="126" t="s">
        <v>114</v>
      </c>
      <c r="G28" t="str">
        <f t="shared" si="0"/>
        <v>='28'!$A$11</v>
      </c>
    </row>
    <row r="29" spans="1:7" x14ac:dyDescent="0.25">
      <c r="A29" s="27">
        <v>45320</v>
      </c>
      <c r="B29">
        <f>'29'!$F$21</f>
        <v>0</v>
      </c>
      <c r="D29">
        <v>29</v>
      </c>
      <c r="E29" s="126" t="s">
        <v>114</v>
      </c>
      <c r="G29" t="str">
        <f t="shared" si="0"/>
        <v>='29'!$A$11</v>
      </c>
    </row>
    <row r="30" spans="1:7" x14ac:dyDescent="0.25">
      <c r="A30" s="27">
        <v>45321</v>
      </c>
      <c r="B30">
        <f>'30'!$F$21</f>
        <v>0</v>
      </c>
      <c r="D30">
        <v>30</v>
      </c>
      <c r="E30" s="126" t="s">
        <v>114</v>
      </c>
      <c r="G30" t="str">
        <f t="shared" si="0"/>
        <v>='30'!$A$11</v>
      </c>
    </row>
    <row r="31" spans="1:7" x14ac:dyDescent="0.25">
      <c r="A31" s="27">
        <v>45322</v>
      </c>
      <c r="B31">
        <f>'31'!$F$21</f>
        <v>0</v>
      </c>
      <c r="D31">
        <v>31</v>
      </c>
      <c r="E31" s="126" t="s">
        <v>114</v>
      </c>
      <c r="G31" t="str">
        <f t="shared" si="0"/>
        <v>='31'!$A$11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7" zoomScaleNormal="100" workbookViewId="0">
      <selection activeCell="H25" sqref="H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2"/>
      <c r="B1" s="202"/>
      <c r="C1" s="202"/>
      <c r="D1" s="202"/>
      <c r="E1" s="202"/>
      <c r="F1" s="202"/>
      <c r="G1" s="202"/>
      <c r="H1" s="202"/>
      <c r="I1" s="202"/>
    </row>
    <row r="2" spans="1:17" x14ac:dyDescent="0.25">
      <c r="B2" s="238" t="s">
        <v>18</v>
      </c>
      <c r="C2" s="238"/>
      <c r="D2" s="4" t="s">
        <v>16</v>
      </c>
      <c r="E2" s="29" t="str">
        <f>'1'!$E$2</f>
        <v>Коктал</v>
      </c>
      <c r="F2" t="s">
        <v>17</v>
      </c>
      <c r="G2" s="239">
        <f>Дата!A27</f>
        <v>45318</v>
      </c>
      <c r="H2" s="240"/>
      <c r="I2" s="26"/>
    </row>
    <row r="3" spans="1:17" x14ac:dyDescent="0.25">
      <c r="O3" s="12"/>
      <c r="P3" s="13"/>
      <c r="Q3" s="14"/>
    </row>
    <row r="4" spans="1:17" x14ac:dyDescent="0.25">
      <c r="A4" s="207" t="s">
        <v>0</v>
      </c>
      <c r="B4" s="209"/>
      <c r="C4" s="17" t="s">
        <v>1</v>
      </c>
      <c r="D4" s="17" t="s">
        <v>2</v>
      </c>
      <c r="E4" s="23"/>
      <c r="F4" s="207" t="s">
        <v>3</v>
      </c>
      <c r="G4" s="209"/>
      <c r="H4" s="17" t="s">
        <v>1</v>
      </c>
      <c r="I4" s="2"/>
      <c r="O4" s="12"/>
      <c r="P4" s="13"/>
      <c r="Q4" s="14"/>
    </row>
    <row r="5" spans="1:17" x14ac:dyDescent="0.25">
      <c r="A5" s="207" t="s">
        <v>87</v>
      </c>
      <c r="B5" s="209"/>
      <c r="C5" s="116">
        <f>'26'!H5</f>
        <v>0</v>
      </c>
      <c r="D5" s="17">
        <f>C8*D8</f>
        <v>0</v>
      </c>
      <c r="E5" s="23"/>
      <c r="F5" s="207" t="s">
        <v>87</v>
      </c>
      <c r="G5" s="209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3" t="s">
        <v>4</v>
      </c>
      <c r="B10" s="243"/>
      <c r="C10" s="243"/>
      <c r="D10" s="243" t="s">
        <v>5</v>
      </c>
      <c r="E10" s="243"/>
      <c r="F10" s="243"/>
      <c r="G10" s="245" t="s">
        <v>42</v>
      </c>
      <c r="H10" s="246"/>
      <c r="I10" s="2"/>
    </row>
    <row r="11" spans="1:17" x14ac:dyDescent="0.25">
      <c r="A11" s="206">
        <f>'26'!$D$11</f>
        <v>0</v>
      </c>
      <c r="B11" s="206"/>
      <c r="C11" s="206"/>
      <c r="D11" s="206"/>
      <c r="E11" s="206"/>
      <c r="F11" s="206"/>
      <c r="G11" s="220">
        <f>D11-A11</f>
        <v>0</v>
      </c>
      <c r="H11" s="221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1" t="s">
        <v>40</v>
      </c>
      <c r="B13" s="241"/>
      <c r="C13" s="241"/>
      <c r="D13" s="241"/>
      <c r="E13" s="20" t="s">
        <v>39</v>
      </c>
      <c r="F13" s="19" t="s">
        <v>41</v>
      </c>
      <c r="G13" s="242" t="s">
        <v>24</v>
      </c>
      <c r="H13" s="242"/>
      <c r="I13" s="2"/>
    </row>
    <row r="14" spans="1:17" x14ac:dyDescent="0.25">
      <c r="A14" s="224" t="s">
        <v>8</v>
      </c>
      <c r="B14" s="224"/>
      <c r="C14" s="224"/>
      <c r="D14" s="224"/>
      <c r="E14" s="116"/>
      <c r="F14" s="117">
        <f>'1'!$F$14</f>
        <v>76</v>
      </c>
      <c r="G14" s="218">
        <f>E14*F14</f>
        <v>0</v>
      </c>
      <c r="H14" s="218"/>
      <c r="I14" s="2"/>
    </row>
    <row r="15" spans="1:17" x14ac:dyDescent="0.25">
      <c r="A15" s="224" t="s">
        <v>9</v>
      </c>
      <c r="B15" s="224"/>
      <c r="C15" s="224"/>
      <c r="D15" s="224"/>
      <c r="E15" s="116"/>
      <c r="F15" s="117">
        <f>'1'!$F$15</f>
        <v>76</v>
      </c>
      <c r="G15" s="218">
        <f>E15*F15</f>
        <v>0</v>
      </c>
      <c r="H15" s="218"/>
      <c r="I15" s="2"/>
    </row>
    <row r="16" spans="1:17" x14ac:dyDescent="0.25">
      <c r="A16" s="224" t="s">
        <v>20</v>
      </c>
      <c r="B16" s="224"/>
      <c r="C16" s="224"/>
      <c r="D16" s="224"/>
      <c r="E16" s="1">
        <f>F34</f>
        <v>0</v>
      </c>
      <c r="F16" s="1"/>
      <c r="G16" s="218"/>
      <c r="H16" s="218"/>
      <c r="I16" s="2"/>
    </row>
    <row r="17" spans="1:9" x14ac:dyDescent="0.25">
      <c r="A17" s="226" t="s">
        <v>37</v>
      </c>
      <c r="B17" s="227"/>
      <c r="C17" s="227"/>
      <c r="D17" s="228"/>
      <c r="E17" s="18">
        <f>SUM(E14:E16)</f>
        <v>0</v>
      </c>
      <c r="F17" s="229" t="str">
        <f>IF(E17&gt;=G11,"Все верно","Недостача")</f>
        <v>Все верно</v>
      </c>
      <c r="G17" s="230"/>
      <c r="H17" s="231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4" t="s">
        <v>10</v>
      </c>
      <c r="B19" s="235"/>
      <c r="C19" s="235"/>
      <c r="D19" s="235"/>
      <c r="E19" s="235"/>
      <c r="F19" s="235"/>
      <c r="G19" s="235"/>
      <c r="H19" s="235"/>
      <c r="I19" s="236"/>
    </row>
    <row r="20" spans="1:9" x14ac:dyDescent="0.25">
      <c r="A20" s="232" t="s">
        <v>0</v>
      </c>
      <c r="B20" s="233"/>
      <c r="C20" s="232" t="s">
        <v>11</v>
      </c>
      <c r="D20" s="233"/>
      <c r="E20" s="24" t="s">
        <v>22</v>
      </c>
      <c r="F20" s="211" t="s">
        <v>12</v>
      </c>
      <c r="G20" s="213"/>
      <c r="H20" s="232" t="s">
        <v>13</v>
      </c>
      <c r="I20" s="233"/>
    </row>
    <row r="21" spans="1:9" ht="18" customHeight="1" x14ac:dyDescent="0.25">
      <c r="A21" s="214">
        <f>'26'!$H$21</f>
        <v>0</v>
      </c>
      <c r="B21" s="215"/>
      <c r="C21" s="214">
        <f>G14</f>
        <v>0</v>
      </c>
      <c r="D21" s="215"/>
      <c r="E21" s="3">
        <f>F46</f>
        <v>0</v>
      </c>
      <c r="F21" s="216"/>
      <c r="G21" s="217"/>
      <c r="H21" s="218">
        <f>A21+C21-E21-F21</f>
        <v>0</v>
      </c>
      <c r="I21" s="218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7" t="s">
        <v>15</v>
      </c>
      <c r="B23" s="247"/>
      <c r="C23" s="247"/>
      <c r="D23" s="247"/>
      <c r="E23" s="247"/>
      <c r="F23" s="247" t="s">
        <v>86</v>
      </c>
      <c r="G23" s="247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6" t="s">
        <v>111</v>
      </c>
      <c r="B24" s="206"/>
      <c r="C24" s="206"/>
      <c r="D24" s="206"/>
      <c r="E24" s="206"/>
      <c r="F24" s="206"/>
      <c r="G24" s="206"/>
      <c r="H24" s="116"/>
      <c r="I24" s="116"/>
    </row>
    <row r="25" spans="1:9" x14ac:dyDescent="0.25">
      <c r="A25" s="206" t="s">
        <v>101</v>
      </c>
      <c r="B25" s="206"/>
      <c r="C25" s="206"/>
      <c r="D25" s="206"/>
      <c r="E25" s="206"/>
      <c r="F25" s="206"/>
      <c r="G25" s="206"/>
      <c r="H25" s="2"/>
      <c r="I25" s="162" t="str">
        <f>IF(AND($H$24="",$I$24=""),"Данные о чеке не заполнен","")</f>
        <v>Данные о чеке не заполнен</v>
      </c>
    </row>
    <row r="26" spans="1:9" x14ac:dyDescent="0.25">
      <c r="A26" s="206" t="s">
        <v>100</v>
      </c>
      <c r="B26" s="206"/>
      <c r="C26" s="206"/>
      <c r="D26" s="206"/>
      <c r="E26" s="206"/>
      <c r="F26" s="206"/>
      <c r="G26" s="206"/>
      <c r="H26" s="2"/>
      <c r="I26" s="2"/>
    </row>
    <row r="27" spans="1:9" x14ac:dyDescent="0.25">
      <c r="A27" s="206" t="s">
        <v>102</v>
      </c>
      <c r="B27" s="206"/>
      <c r="C27" s="206"/>
      <c r="D27" s="206"/>
      <c r="E27" s="206"/>
      <c r="F27" s="206"/>
      <c r="G27" s="206"/>
      <c r="H27" s="2"/>
      <c r="I27" s="2"/>
    </row>
    <row r="28" spans="1:9" x14ac:dyDescent="0.25">
      <c r="A28" s="206" t="s">
        <v>95</v>
      </c>
      <c r="B28" s="206"/>
      <c r="C28" s="206"/>
      <c r="D28" s="206"/>
      <c r="E28" s="206"/>
      <c r="F28" s="206"/>
      <c r="G28" s="206"/>
      <c r="H28" s="2"/>
      <c r="I28" s="2"/>
    </row>
    <row r="29" spans="1:9" x14ac:dyDescent="0.25">
      <c r="A29" s="206" t="s">
        <v>103</v>
      </c>
      <c r="B29" s="206"/>
      <c r="C29" s="206"/>
      <c r="D29" s="206"/>
      <c r="E29" s="206"/>
      <c r="F29" s="206"/>
      <c r="G29" s="206"/>
      <c r="H29" s="2"/>
      <c r="I29" s="2"/>
    </row>
    <row r="30" spans="1:9" x14ac:dyDescent="0.25">
      <c r="A30" s="206" t="s">
        <v>104</v>
      </c>
      <c r="B30" s="206"/>
      <c r="C30" s="206"/>
      <c r="D30" s="206"/>
      <c r="E30" s="206"/>
      <c r="F30" s="206"/>
      <c r="G30" s="206"/>
      <c r="H30" s="2"/>
      <c r="I30" s="2"/>
    </row>
    <row r="31" spans="1:9" x14ac:dyDescent="0.25">
      <c r="A31" s="206" t="s">
        <v>106</v>
      </c>
      <c r="B31" s="206"/>
      <c r="C31" s="206"/>
      <c r="D31" s="206"/>
      <c r="E31" s="206"/>
      <c r="F31" s="206"/>
      <c r="G31" s="206"/>
      <c r="H31" s="2"/>
      <c r="I31" s="2"/>
    </row>
    <row r="32" spans="1:9" x14ac:dyDescent="0.25">
      <c r="A32" s="203" t="s">
        <v>112</v>
      </c>
      <c r="B32" s="204"/>
      <c r="C32" s="204"/>
      <c r="D32" s="204"/>
      <c r="E32" s="205"/>
      <c r="F32" s="203"/>
      <c r="G32" s="205"/>
      <c r="H32" s="2"/>
      <c r="I32" s="2"/>
    </row>
    <row r="33" spans="1:9" x14ac:dyDescent="0.25">
      <c r="A33" s="203"/>
      <c r="B33" s="204"/>
      <c r="C33" s="204"/>
      <c r="D33" s="204"/>
      <c r="E33" s="205"/>
      <c r="F33" s="203"/>
      <c r="G33" s="205"/>
      <c r="H33" s="2"/>
      <c r="I33" s="2"/>
    </row>
    <row r="34" spans="1:9" x14ac:dyDescent="0.25">
      <c r="A34" s="207" t="s">
        <v>37</v>
      </c>
      <c r="B34" s="208"/>
      <c r="C34" s="208"/>
      <c r="D34" s="208"/>
      <c r="E34" s="209"/>
      <c r="F34" s="207">
        <f>SUM(F24:G33)</f>
        <v>0</v>
      </c>
      <c r="G34" s="209"/>
      <c r="H34" s="2"/>
      <c r="I34" s="2"/>
    </row>
    <row r="35" spans="1:9" x14ac:dyDescent="0.25">
      <c r="A35" s="210" t="s">
        <v>23</v>
      </c>
      <c r="B35" s="210"/>
      <c r="C35" s="210"/>
      <c r="D35" s="210"/>
      <c r="E35" s="210"/>
      <c r="F35" s="210" t="s">
        <v>24</v>
      </c>
      <c r="G35" s="210"/>
      <c r="H35" s="2"/>
      <c r="I35" s="2"/>
    </row>
    <row r="36" spans="1:9" x14ac:dyDescent="0.25">
      <c r="A36" s="203"/>
      <c r="B36" s="204"/>
      <c r="C36" s="204"/>
      <c r="D36" s="204"/>
      <c r="E36" s="205"/>
      <c r="F36" s="203"/>
      <c r="G36" s="205"/>
      <c r="H36" s="2"/>
      <c r="I36" s="2"/>
    </row>
    <row r="37" spans="1:9" x14ac:dyDescent="0.25">
      <c r="A37" s="203"/>
      <c r="B37" s="204"/>
      <c r="C37" s="204"/>
      <c r="D37" s="204"/>
      <c r="E37" s="205"/>
      <c r="F37" s="203"/>
      <c r="G37" s="205"/>
      <c r="H37" s="2"/>
      <c r="I37" s="2"/>
    </row>
    <row r="38" spans="1:9" x14ac:dyDescent="0.25">
      <c r="A38" s="206"/>
      <c r="B38" s="206"/>
      <c r="C38" s="206"/>
      <c r="D38" s="206"/>
      <c r="E38" s="206"/>
      <c r="F38" s="206"/>
      <c r="G38" s="206"/>
      <c r="H38" s="2"/>
      <c r="I38" s="2"/>
    </row>
    <row r="39" spans="1:9" x14ac:dyDescent="0.25">
      <c r="A39" s="203"/>
      <c r="B39" s="204"/>
      <c r="C39" s="204"/>
      <c r="D39" s="204"/>
      <c r="E39" s="205"/>
      <c r="F39" s="203"/>
      <c r="G39" s="205"/>
      <c r="H39" s="2"/>
      <c r="I39" s="2"/>
    </row>
    <row r="40" spans="1:9" x14ac:dyDescent="0.25">
      <c r="A40" s="203"/>
      <c r="B40" s="204"/>
      <c r="C40" s="204"/>
      <c r="D40" s="204"/>
      <c r="E40" s="205"/>
      <c r="F40" s="203"/>
      <c r="G40" s="205"/>
      <c r="H40" s="2"/>
      <c r="I40" s="2"/>
    </row>
    <row r="41" spans="1:9" x14ac:dyDescent="0.25">
      <c r="A41" s="203"/>
      <c r="B41" s="204"/>
      <c r="C41" s="204"/>
      <c r="D41" s="204"/>
      <c r="E41" s="205"/>
      <c r="F41" s="203"/>
      <c r="G41" s="205"/>
      <c r="H41" s="2"/>
      <c r="I41" s="2"/>
    </row>
    <row r="42" spans="1:9" x14ac:dyDescent="0.25">
      <c r="A42" s="203"/>
      <c r="B42" s="204"/>
      <c r="C42" s="204"/>
      <c r="D42" s="204"/>
      <c r="E42" s="205"/>
      <c r="F42" s="203"/>
      <c r="G42" s="205"/>
      <c r="H42" s="2"/>
      <c r="I42" s="2"/>
    </row>
    <row r="43" spans="1:9" x14ac:dyDescent="0.25">
      <c r="A43" s="203"/>
      <c r="B43" s="204"/>
      <c r="C43" s="204"/>
      <c r="D43" s="204"/>
      <c r="E43" s="205"/>
      <c r="F43" s="203"/>
      <c r="G43" s="205"/>
      <c r="H43" s="2"/>
      <c r="I43" s="2"/>
    </row>
    <row r="44" spans="1:9" x14ac:dyDescent="0.25">
      <c r="A44" s="203"/>
      <c r="B44" s="204"/>
      <c r="C44" s="204"/>
      <c r="D44" s="204"/>
      <c r="E44" s="205"/>
      <c r="F44" s="203"/>
      <c r="G44" s="205"/>
      <c r="H44" s="2"/>
      <c r="I44" s="2"/>
    </row>
    <row r="45" spans="1:9" x14ac:dyDescent="0.25">
      <c r="A45" s="203"/>
      <c r="B45" s="204"/>
      <c r="C45" s="204"/>
      <c r="D45" s="204"/>
      <c r="E45" s="205"/>
      <c r="F45" s="203"/>
      <c r="G45" s="205"/>
      <c r="H45" s="2"/>
      <c r="I45" s="2"/>
    </row>
    <row r="46" spans="1:9" x14ac:dyDescent="0.25">
      <c r="A46" s="211" t="s">
        <v>38</v>
      </c>
      <c r="B46" s="212"/>
      <c r="C46" s="212"/>
      <c r="D46" s="212"/>
      <c r="E46" s="213"/>
      <c r="F46" s="211">
        <f>SUM(F35:G45)</f>
        <v>0</v>
      </c>
      <c r="G46" s="213"/>
      <c r="H46" s="2"/>
      <c r="I46" s="2"/>
    </row>
    <row r="48" spans="1:9" x14ac:dyDescent="0.25">
      <c r="B48" s="223" t="s">
        <v>19</v>
      </c>
      <c r="C48" s="223"/>
      <c r="D48" s="222"/>
      <c r="E48" s="222"/>
      <c r="F48" s="222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14" priority="3" operator="containsText" text="Все верно">
      <formula>NOT(ISERROR(SEARCH("Все верно",F17)))</formula>
    </cfRule>
  </conditionalFormatting>
  <conditionalFormatting sqref="H7:H8">
    <cfRule type="containsText" dxfId="13" priority="2" operator="containsText" text="В минусе">
      <formula>NOT(ISERROR(SEARCH("В минусе",H7)))</formula>
    </cfRule>
  </conditionalFormatting>
  <conditionalFormatting sqref="H8">
    <cfRule type="cellIs" dxfId="12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H25" sqref="H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2"/>
      <c r="B1" s="202"/>
      <c r="C1" s="202"/>
      <c r="D1" s="202"/>
      <c r="E1" s="202"/>
      <c r="F1" s="202"/>
      <c r="G1" s="202"/>
      <c r="H1" s="202"/>
      <c r="I1" s="202"/>
    </row>
    <row r="2" spans="1:17" x14ac:dyDescent="0.25">
      <c r="B2" s="238" t="s">
        <v>18</v>
      </c>
      <c r="C2" s="238"/>
      <c r="D2" s="4" t="s">
        <v>16</v>
      </c>
      <c r="E2" s="29" t="str">
        <f>'1'!$E$2</f>
        <v>Коктал</v>
      </c>
      <c r="F2" t="s">
        <v>17</v>
      </c>
      <c r="G2" s="239">
        <f>Дата!A28</f>
        <v>45319</v>
      </c>
      <c r="H2" s="240"/>
      <c r="I2" s="26"/>
    </row>
    <row r="3" spans="1:17" x14ac:dyDescent="0.25">
      <c r="O3" s="12"/>
      <c r="P3" s="13"/>
      <c r="Q3" s="14"/>
    </row>
    <row r="4" spans="1:17" x14ac:dyDescent="0.25">
      <c r="A4" s="207" t="s">
        <v>0</v>
      </c>
      <c r="B4" s="209"/>
      <c r="C4" s="17" t="s">
        <v>1</v>
      </c>
      <c r="D4" s="17" t="s">
        <v>2</v>
      </c>
      <c r="E4" s="23"/>
      <c r="F4" s="207" t="s">
        <v>3</v>
      </c>
      <c r="G4" s="209"/>
      <c r="H4" s="17" t="s">
        <v>1</v>
      </c>
      <c r="I4" s="2"/>
      <c r="O4" s="12"/>
      <c r="P4" s="13"/>
      <c r="Q4" s="14"/>
    </row>
    <row r="5" spans="1:17" x14ac:dyDescent="0.25">
      <c r="A5" s="207" t="s">
        <v>87</v>
      </c>
      <c r="B5" s="209"/>
      <c r="C5" s="116">
        <f>'27'!H5</f>
        <v>0</v>
      </c>
      <c r="D5" s="17">
        <f>C8*D8</f>
        <v>0</v>
      </c>
      <c r="E5" s="23"/>
      <c r="F5" s="207" t="s">
        <v>87</v>
      </c>
      <c r="G5" s="209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3" t="s">
        <v>4</v>
      </c>
      <c r="B10" s="243"/>
      <c r="C10" s="243"/>
      <c r="D10" s="243" t="s">
        <v>5</v>
      </c>
      <c r="E10" s="243"/>
      <c r="F10" s="243"/>
      <c r="G10" s="245" t="s">
        <v>42</v>
      </c>
      <c r="H10" s="246"/>
      <c r="I10" s="2"/>
    </row>
    <row r="11" spans="1:17" x14ac:dyDescent="0.25">
      <c r="A11" s="206">
        <f>'27'!$D$11</f>
        <v>0</v>
      </c>
      <c r="B11" s="206"/>
      <c r="C11" s="206"/>
      <c r="D11" s="206"/>
      <c r="E11" s="206"/>
      <c r="F11" s="206"/>
      <c r="G11" s="220">
        <f>D11-A11</f>
        <v>0</v>
      </c>
      <c r="H11" s="221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1" t="s">
        <v>40</v>
      </c>
      <c r="B13" s="241"/>
      <c r="C13" s="241"/>
      <c r="D13" s="241"/>
      <c r="E13" s="20" t="s">
        <v>39</v>
      </c>
      <c r="F13" s="19" t="s">
        <v>41</v>
      </c>
      <c r="G13" s="242" t="s">
        <v>24</v>
      </c>
      <c r="H13" s="242"/>
      <c r="I13" s="2"/>
    </row>
    <row r="14" spans="1:17" x14ac:dyDescent="0.25">
      <c r="A14" s="224" t="s">
        <v>8</v>
      </c>
      <c r="B14" s="224"/>
      <c r="C14" s="224"/>
      <c r="D14" s="224"/>
      <c r="E14" s="116"/>
      <c r="F14" s="117">
        <f>'1'!$F$14</f>
        <v>76</v>
      </c>
      <c r="G14" s="218">
        <f>E14*F14</f>
        <v>0</v>
      </c>
      <c r="H14" s="218"/>
      <c r="I14" s="2"/>
    </row>
    <row r="15" spans="1:17" x14ac:dyDescent="0.25">
      <c r="A15" s="224" t="s">
        <v>9</v>
      </c>
      <c r="B15" s="224"/>
      <c r="C15" s="224"/>
      <c r="D15" s="224"/>
      <c r="E15" s="116"/>
      <c r="F15" s="117">
        <f>'1'!$F$15</f>
        <v>76</v>
      </c>
      <c r="G15" s="218">
        <f>E15*F15</f>
        <v>0</v>
      </c>
      <c r="H15" s="218"/>
      <c r="I15" s="2"/>
    </row>
    <row r="16" spans="1:17" x14ac:dyDescent="0.25">
      <c r="A16" s="224" t="s">
        <v>20</v>
      </c>
      <c r="B16" s="224"/>
      <c r="C16" s="224"/>
      <c r="D16" s="224"/>
      <c r="E16" s="1">
        <f>F34</f>
        <v>0</v>
      </c>
      <c r="F16" s="1"/>
      <c r="G16" s="218"/>
      <c r="H16" s="218"/>
      <c r="I16" s="2"/>
    </row>
    <row r="17" spans="1:9" x14ac:dyDescent="0.25">
      <c r="A17" s="226" t="s">
        <v>37</v>
      </c>
      <c r="B17" s="227"/>
      <c r="C17" s="227"/>
      <c r="D17" s="228"/>
      <c r="E17" s="18">
        <f>SUM(E14:E16)</f>
        <v>0</v>
      </c>
      <c r="F17" s="229" t="str">
        <f>IF(E17&gt;=G11,"Все верно","Недостача")</f>
        <v>Все верно</v>
      </c>
      <c r="G17" s="230"/>
      <c r="H17" s="231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4" t="s">
        <v>10</v>
      </c>
      <c r="B19" s="235"/>
      <c r="C19" s="235"/>
      <c r="D19" s="235"/>
      <c r="E19" s="235"/>
      <c r="F19" s="235"/>
      <c r="G19" s="235"/>
      <c r="H19" s="235"/>
      <c r="I19" s="236"/>
    </row>
    <row r="20" spans="1:9" x14ac:dyDescent="0.25">
      <c r="A20" s="232" t="s">
        <v>0</v>
      </c>
      <c r="B20" s="233"/>
      <c r="C20" s="232" t="s">
        <v>11</v>
      </c>
      <c r="D20" s="233"/>
      <c r="E20" s="24" t="s">
        <v>22</v>
      </c>
      <c r="F20" s="211" t="s">
        <v>12</v>
      </c>
      <c r="G20" s="213"/>
      <c r="H20" s="232" t="s">
        <v>13</v>
      </c>
      <c r="I20" s="233"/>
    </row>
    <row r="21" spans="1:9" ht="18" customHeight="1" x14ac:dyDescent="0.25">
      <c r="A21" s="214">
        <f>'27'!$H$21</f>
        <v>0</v>
      </c>
      <c r="B21" s="215"/>
      <c r="C21" s="214">
        <f>G14</f>
        <v>0</v>
      </c>
      <c r="D21" s="215"/>
      <c r="E21" s="3">
        <f>F46</f>
        <v>0</v>
      </c>
      <c r="F21" s="216"/>
      <c r="G21" s="217"/>
      <c r="H21" s="218">
        <f>A21+C21-E21-F21</f>
        <v>0</v>
      </c>
      <c r="I21" s="218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7" t="s">
        <v>15</v>
      </c>
      <c r="B23" s="247"/>
      <c r="C23" s="247"/>
      <c r="D23" s="247"/>
      <c r="E23" s="247"/>
      <c r="F23" s="247" t="s">
        <v>86</v>
      </c>
      <c r="G23" s="247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6" t="s">
        <v>111</v>
      </c>
      <c r="B24" s="206"/>
      <c r="C24" s="206"/>
      <c r="D24" s="206"/>
      <c r="E24" s="206"/>
      <c r="F24" s="206"/>
      <c r="G24" s="206"/>
      <c r="H24" s="116"/>
      <c r="I24" s="116"/>
    </row>
    <row r="25" spans="1:9" x14ac:dyDescent="0.25">
      <c r="A25" s="206" t="s">
        <v>101</v>
      </c>
      <c r="B25" s="206"/>
      <c r="C25" s="206"/>
      <c r="D25" s="206"/>
      <c r="E25" s="206"/>
      <c r="F25" s="206"/>
      <c r="G25" s="206"/>
      <c r="H25" s="2"/>
      <c r="I25" s="162" t="str">
        <f>IF(AND($H$24="",$I$24=""),"Данные о чеке не заполнен","")</f>
        <v>Данные о чеке не заполнен</v>
      </c>
    </row>
    <row r="26" spans="1:9" x14ac:dyDescent="0.25">
      <c r="A26" s="206" t="s">
        <v>100</v>
      </c>
      <c r="B26" s="206"/>
      <c r="C26" s="206"/>
      <c r="D26" s="206"/>
      <c r="E26" s="206"/>
      <c r="F26" s="206"/>
      <c r="G26" s="206"/>
      <c r="H26" s="2"/>
      <c r="I26" s="2"/>
    </row>
    <row r="27" spans="1:9" x14ac:dyDescent="0.25">
      <c r="A27" s="206" t="s">
        <v>102</v>
      </c>
      <c r="B27" s="206"/>
      <c r="C27" s="206"/>
      <c r="D27" s="206"/>
      <c r="E27" s="206"/>
      <c r="F27" s="206"/>
      <c r="G27" s="206"/>
      <c r="H27" s="2"/>
      <c r="I27" s="2"/>
    </row>
    <row r="28" spans="1:9" x14ac:dyDescent="0.25">
      <c r="A28" s="206" t="s">
        <v>95</v>
      </c>
      <c r="B28" s="206"/>
      <c r="C28" s="206"/>
      <c r="D28" s="206"/>
      <c r="E28" s="206"/>
      <c r="F28" s="206"/>
      <c r="G28" s="206"/>
      <c r="H28" s="2"/>
      <c r="I28" s="2"/>
    </row>
    <row r="29" spans="1:9" x14ac:dyDescent="0.25">
      <c r="A29" s="206" t="s">
        <v>103</v>
      </c>
      <c r="B29" s="206"/>
      <c r="C29" s="206"/>
      <c r="D29" s="206"/>
      <c r="E29" s="206"/>
      <c r="F29" s="206"/>
      <c r="G29" s="206"/>
      <c r="H29" s="2"/>
      <c r="I29" s="2"/>
    </row>
    <row r="30" spans="1:9" x14ac:dyDescent="0.25">
      <c r="A30" s="206" t="s">
        <v>104</v>
      </c>
      <c r="B30" s="206"/>
      <c r="C30" s="206"/>
      <c r="D30" s="206"/>
      <c r="E30" s="206"/>
      <c r="F30" s="206"/>
      <c r="G30" s="206"/>
      <c r="H30" s="2"/>
      <c r="I30" s="2"/>
    </row>
    <row r="31" spans="1:9" x14ac:dyDescent="0.25">
      <c r="A31" s="206" t="s">
        <v>106</v>
      </c>
      <c r="B31" s="206"/>
      <c r="C31" s="206"/>
      <c r="D31" s="206"/>
      <c r="E31" s="206"/>
      <c r="F31" s="206"/>
      <c r="G31" s="206"/>
      <c r="H31" s="2"/>
      <c r="I31" s="2"/>
    </row>
    <row r="32" spans="1:9" x14ac:dyDescent="0.25">
      <c r="A32" s="203" t="s">
        <v>112</v>
      </c>
      <c r="B32" s="204"/>
      <c r="C32" s="204"/>
      <c r="D32" s="204"/>
      <c r="E32" s="205"/>
      <c r="F32" s="203"/>
      <c r="G32" s="205"/>
      <c r="H32" s="2"/>
      <c r="I32" s="2"/>
    </row>
    <row r="33" spans="1:9" x14ac:dyDescent="0.25">
      <c r="A33" s="203"/>
      <c r="B33" s="204"/>
      <c r="C33" s="204"/>
      <c r="D33" s="204"/>
      <c r="E33" s="205"/>
      <c r="F33" s="203"/>
      <c r="G33" s="205"/>
      <c r="H33" s="2"/>
      <c r="I33" s="2"/>
    </row>
    <row r="34" spans="1:9" x14ac:dyDescent="0.25">
      <c r="A34" s="207" t="s">
        <v>37</v>
      </c>
      <c r="B34" s="208"/>
      <c r="C34" s="208"/>
      <c r="D34" s="208"/>
      <c r="E34" s="209"/>
      <c r="F34" s="207">
        <f>SUM(F24:G33)</f>
        <v>0</v>
      </c>
      <c r="G34" s="209"/>
      <c r="H34" s="2"/>
      <c r="I34" s="2"/>
    </row>
    <row r="35" spans="1:9" x14ac:dyDescent="0.25">
      <c r="A35" s="210" t="s">
        <v>23</v>
      </c>
      <c r="B35" s="210"/>
      <c r="C35" s="210"/>
      <c r="D35" s="210"/>
      <c r="E35" s="210"/>
      <c r="F35" s="210" t="s">
        <v>24</v>
      </c>
      <c r="G35" s="210"/>
      <c r="H35" s="2"/>
      <c r="I35" s="2"/>
    </row>
    <row r="36" spans="1:9" x14ac:dyDescent="0.25">
      <c r="A36" s="203"/>
      <c r="B36" s="204"/>
      <c r="C36" s="204"/>
      <c r="D36" s="204"/>
      <c r="E36" s="205"/>
      <c r="F36" s="203"/>
      <c r="G36" s="205"/>
      <c r="H36" s="2"/>
      <c r="I36" s="2"/>
    </row>
    <row r="37" spans="1:9" x14ac:dyDescent="0.25">
      <c r="A37" s="203"/>
      <c r="B37" s="204"/>
      <c r="C37" s="204"/>
      <c r="D37" s="204"/>
      <c r="E37" s="205"/>
      <c r="F37" s="203"/>
      <c r="G37" s="205"/>
      <c r="H37" s="2"/>
      <c r="I37" s="2"/>
    </row>
    <row r="38" spans="1:9" x14ac:dyDescent="0.25">
      <c r="A38" s="206"/>
      <c r="B38" s="206"/>
      <c r="C38" s="206"/>
      <c r="D38" s="206"/>
      <c r="E38" s="206"/>
      <c r="F38" s="206"/>
      <c r="G38" s="206"/>
      <c r="H38" s="2"/>
      <c r="I38" s="2"/>
    </row>
    <row r="39" spans="1:9" x14ac:dyDescent="0.25">
      <c r="A39" s="203"/>
      <c r="B39" s="204"/>
      <c r="C39" s="204"/>
      <c r="D39" s="204"/>
      <c r="E39" s="205"/>
      <c r="F39" s="203"/>
      <c r="G39" s="205"/>
      <c r="H39" s="2"/>
      <c r="I39" s="2"/>
    </row>
    <row r="40" spans="1:9" x14ac:dyDescent="0.25">
      <c r="A40" s="203"/>
      <c r="B40" s="204"/>
      <c r="C40" s="204"/>
      <c r="D40" s="204"/>
      <c r="E40" s="205"/>
      <c r="F40" s="203"/>
      <c r="G40" s="205"/>
      <c r="H40" s="2"/>
      <c r="I40" s="2"/>
    </row>
    <row r="41" spans="1:9" x14ac:dyDescent="0.25">
      <c r="A41" s="203"/>
      <c r="B41" s="204"/>
      <c r="C41" s="204"/>
      <c r="D41" s="204"/>
      <c r="E41" s="205"/>
      <c r="F41" s="203"/>
      <c r="G41" s="205"/>
      <c r="H41" s="2"/>
      <c r="I41" s="2"/>
    </row>
    <row r="42" spans="1:9" x14ac:dyDescent="0.25">
      <c r="A42" s="203"/>
      <c r="B42" s="204"/>
      <c r="C42" s="204"/>
      <c r="D42" s="204"/>
      <c r="E42" s="205"/>
      <c r="F42" s="203"/>
      <c r="G42" s="205"/>
      <c r="H42" s="2"/>
      <c r="I42" s="2"/>
    </row>
    <row r="43" spans="1:9" x14ac:dyDescent="0.25">
      <c r="A43" s="203"/>
      <c r="B43" s="204"/>
      <c r="C43" s="204"/>
      <c r="D43" s="204"/>
      <c r="E43" s="205"/>
      <c r="F43" s="203"/>
      <c r="G43" s="205"/>
      <c r="H43" s="2"/>
      <c r="I43" s="2"/>
    </row>
    <row r="44" spans="1:9" x14ac:dyDescent="0.25">
      <c r="A44" s="203"/>
      <c r="B44" s="204"/>
      <c r="C44" s="204"/>
      <c r="D44" s="204"/>
      <c r="E44" s="205"/>
      <c r="F44" s="203"/>
      <c r="G44" s="205"/>
      <c r="H44" s="2"/>
      <c r="I44" s="2"/>
    </row>
    <row r="45" spans="1:9" x14ac:dyDescent="0.25">
      <c r="A45" s="203"/>
      <c r="B45" s="204"/>
      <c r="C45" s="204"/>
      <c r="D45" s="204"/>
      <c r="E45" s="205"/>
      <c r="F45" s="203"/>
      <c r="G45" s="205"/>
      <c r="H45" s="2"/>
      <c r="I45" s="2"/>
    </row>
    <row r="46" spans="1:9" x14ac:dyDescent="0.25">
      <c r="A46" s="211" t="s">
        <v>38</v>
      </c>
      <c r="B46" s="212"/>
      <c r="C46" s="212"/>
      <c r="D46" s="212"/>
      <c r="E46" s="213"/>
      <c r="F46" s="211">
        <f>SUM(F35:G45)</f>
        <v>0</v>
      </c>
      <c r="G46" s="213"/>
      <c r="H46" s="2"/>
      <c r="I46" s="2"/>
    </row>
    <row r="48" spans="1:9" x14ac:dyDescent="0.25">
      <c r="B48" s="223" t="s">
        <v>19</v>
      </c>
      <c r="C48" s="223"/>
      <c r="D48" s="222"/>
      <c r="E48" s="222"/>
      <c r="F48" s="222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11" priority="3" operator="containsText" text="Все верно">
      <formula>NOT(ISERROR(SEARCH("Все верно",F17)))</formula>
    </cfRule>
  </conditionalFormatting>
  <conditionalFormatting sqref="H7:H8">
    <cfRule type="containsText" dxfId="10" priority="2" operator="containsText" text="В минусе">
      <formula>NOT(ISERROR(SEARCH("В минусе",H7)))</formula>
    </cfRule>
  </conditionalFormatting>
  <conditionalFormatting sqref="H8">
    <cfRule type="cellIs" dxfId="9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H25" sqref="H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2"/>
      <c r="B1" s="202"/>
      <c r="C1" s="202"/>
      <c r="D1" s="202"/>
      <c r="E1" s="202"/>
      <c r="F1" s="202"/>
      <c r="G1" s="202"/>
      <c r="H1" s="202"/>
      <c r="I1" s="202"/>
    </row>
    <row r="2" spans="1:17" x14ac:dyDescent="0.25">
      <c r="B2" s="238" t="s">
        <v>18</v>
      </c>
      <c r="C2" s="238"/>
      <c r="D2" s="4" t="s">
        <v>16</v>
      </c>
      <c r="E2" s="29" t="str">
        <f>'1'!$E$2</f>
        <v>Коктал</v>
      </c>
      <c r="F2" t="s">
        <v>17</v>
      </c>
      <c r="G2" s="239">
        <f>Дата!A29</f>
        <v>45320</v>
      </c>
      <c r="H2" s="240"/>
      <c r="I2" s="26"/>
    </row>
    <row r="3" spans="1:17" x14ac:dyDescent="0.25">
      <c r="O3" s="12"/>
      <c r="P3" s="13"/>
      <c r="Q3" s="14"/>
    </row>
    <row r="4" spans="1:17" x14ac:dyDescent="0.25">
      <c r="A4" s="207" t="s">
        <v>0</v>
      </c>
      <c r="B4" s="209"/>
      <c r="C4" s="17" t="s">
        <v>1</v>
      </c>
      <c r="D4" s="17" t="s">
        <v>2</v>
      </c>
      <c r="E4" s="23"/>
      <c r="F4" s="207" t="s">
        <v>3</v>
      </c>
      <c r="G4" s="209"/>
      <c r="H4" s="17" t="s">
        <v>1</v>
      </c>
      <c r="I4" s="2"/>
      <c r="O4" s="12"/>
      <c r="P4" s="13"/>
      <c r="Q4" s="14"/>
    </row>
    <row r="5" spans="1:17" x14ac:dyDescent="0.25">
      <c r="A5" s="207" t="s">
        <v>87</v>
      </c>
      <c r="B5" s="209"/>
      <c r="C5" s="116">
        <f>'28'!H5</f>
        <v>0</v>
      </c>
      <c r="D5" s="17">
        <f>C8*D8</f>
        <v>0</v>
      </c>
      <c r="E5" s="23"/>
      <c r="F5" s="207" t="s">
        <v>87</v>
      </c>
      <c r="G5" s="209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3" t="s">
        <v>4</v>
      </c>
      <c r="B10" s="243"/>
      <c r="C10" s="243"/>
      <c r="D10" s="243" t="s">
        <v>5</v>
      </c>
      <c r="E10" s="243"/>
      <c r="F10" s="243"/>
      <c r="G10" s="245" t="s">
        <v>42</v>
      </c>
      <c r="H10" s="246"/>
      <c r="I10" s="2"/>
    </row>
    <row r="11" spans="1:17" x14ac:dyDescent="0.25">
      <c r="A11" s="206">
        <f>'28'!$D$11</f>
        <v>0</v>
      </c>
      <c r="B11" s="206"/>
      <c r="C11" s="206"/>
      <c r="D11" s="206"/>
      <c r="E11" s="206"/>
      <c r="F11" s="206"/>
      <c r="G11" s="220">
        <f>D11-A11</f>
        <v>0</v>
      </c>
      <c r="H11" s="221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1" t="s">
        <v>40</v>
      </c>
      <c r="B13" s="241"/>
      <c r="C13" s="241"/>
      <c r="D13" s="241"/>
      <c r="E13" s="20" t="s">
        <v>39</v>
      </c>
      <c r="F13" s="19" t="s">
        <v>41</v>
      </c>
      <c r="G13" s="242" t="s">
        <v>24</v>
      </c>
      <c r="H13" s="242"/>
      <c r="I13" s="2"/>
    </row>
    <row r="14" spans="1:17" x14ac:dyDescent="0.25">
      <c r="A14" s="224" t="s">
        <v>8</v>
      </c>
      <c r="B14" s="224"/>
      <c r="C14" s="224"/>
      <c r="D14" s="224"/>
      <c r="E14" s="116"/>
      <c r="F14" s="117">
        <f>'1'!$F$14</f>
        <v>76</v>
      </c>
      <c r="G14" s="218">
        <f>E14*F14</f>
        <v>0</v>
      </c>
      <c r="H14" s="218"/>
      <c r="I14" s="2"/>
    </row>
    <row r="15" spans="1:17" x14ac:dyDescent="0.25">
      <c r="A15" s="224" t="s">
        <v>9</v>
      </c>
      <c r="B15" s="224"/>
      <c r="C15" s="224"/>
      <c r="D15" s="224"/>
      <c r="E15" s="116"/>
      <c r="F15" s="117">
        <f>'1'!$F$15</f>
        <v>76</v>
      </c>
      <c r="G15" s="218">
        <f>E15*F15</f>
        <v>0</v>
      </c>
      <c r="H15" s="218"/>
      <c r="I15" s="2"/>
    </row>
    <row r="16" spans="1:17" x14ac:dyDescent="0.25">
      <c r="A16" s="224" t="s">
        <v>20</v>
      </c>
      <c r="B16" s="224"/>
      <c r="C16" s="224"/>
      <c r="D16" s="224"/>
      <c r="E16" s="1">
        <f>F34</f>
        <v>0</v>
      </c>
      <c r="F16" s="1"/>
      <c r="G16" s="218"/>
      <c r="H16" s="218"/>
      <c r="I16" s="2"/>
    </row>
    <row r="17" spans="1:9" x14ac:dyDescent="0.25">
      <c r="A17" s="226" t="s">
        <v>37</v>
      </c>
      <c r="B17" s="227"/>
      <c r="C17" s="227"/>
      <c r="D17" s="228"/>
      <c r="E17" s="18">
        <f>SUM(E14:E16)</f>
        <v>0</v>
      </c>
      <c r="F17" s="229" t="str">
        <f>IF(E17&gt;=G11,"Все верно","Недостача")</f>
        <v>Все верно</v>
      </c>
      <c r="G17" s="230"/>
      <c r="H17" s="231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4" t="s">
        <v>10</v>
      </c>
      <c r="B19" s="235"/>
      <c r="C19" s="235"/>
      <c r="D19" s="235"/>
      <c r="E19" s="235"/>
      <c r="F19" s="235"/>
      <c r="G19" s="235"/>
      <c r="H19" s="235"/>
      <c r="I19" s="236"/>
    </row>
    <row r="20" spans="1:9" x14ac:dyDescent="0.25">
      <c r="A20" s="232" t="s">
        <v>0</v>
      </c>
      <c r="B20" s="233"/>
      <c r="C20" s="232" t="s">
        <v>11</v>
      </c>
      <c r="D20" s="233"/>
      <c r="E20" s="24" t="s">
        <v>22</v>
      </c>
      <c r="F20" s="211" t="s">
        <v>12</v>
      </c>
      <c r="G20" s="213"/>
      <c r="H20" s="232" t="s">
        <v>13</v>
      </c>
      <c r="I20" s="233"/>
    </row>
    <row r="21" spans="1:9" ht="18" customHeight="1" x14ac:dyDescent="0.25">
      <c r="A21" s="214">
        <f>'28'!$H$21</f>
        <v>0</v>
      </c>
      <c r="B21" s="215"/>
      <c r="C21" s="214">
        <f>G14</f>
        <v>0</v>
      </c>
      <c r="D21" s="215"/>
      <c r="E21" s="3">
        <f>F46</f>
        <v>0</v>
      </c>
      <c r="F21" s="216"/>
      <c r="G21" s="217"/>
      <c r="H21" s="218">
        <f>A21+C21-E21-F21</f>
        <v>0</v>
      </c>
      <c r="I21" s="218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7" t="s">
        <v>15</v>
      </c>
      <c r="B23" s="247"/>
      <c r="C23" s="247"/>
      <c r="D23" s="247"/>
      <c r="E23" s="247"/>
      <c r="F23" s="247" t="s">
        <v>86</v>
      </c>
      <c r="G23" s="247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6" t="s">
        <v>111</v>
      </c>
      <c r="B24" s="206"/>
      <c r="C24" s="206"/>
      <c r="D24" s="206"/>
      <c r="E24" s="206"/>
      <c r="F24" s="206"/>
      <c r="G24" s="206"/>
      <c r="H24" s="116"/>
      <c r="I24" s="116"/>
    </row>
    <row r="25" spans="1:9" x14ac:dyDescent="0.25">
      <c r="A25" s="206" t="s">
        <v>101</v>
      </c>
      <c r="B25" s="206"/>
      <c r="C25" s="206"/>
      <c r="D25" s="206"/>
      <c r="E25" s="206"/>
      <c r="F25" s="206"/>
      <c r="G25" s="206"/>
      <c r="H25" s="2"/>
      <c r="I25" s="162" t="str">
        <f>IF(AND($H$24="",$I$24=""),"Данные о чеке не заполнен","")</f>
        <v>Данные о чеке не заполнен</v>
      </c>
    </row>
    <row r="26" spans="1:9" x14ac:dyDescent="0.25">
      <c r="A26" s="206" t="s">
        <v>100</v>
      </c>
      <c r="B26" s="206"/>
      <c r="C26" s="206"/>
      <c r="D26" s="206"/>
      <c r="E26" s="206"/>
      <c r="F26" s="206"/>
      <c r="G26" s="206"/>
      <c r="H26" s="2"/>
      <c r="I26" s="2"/>
    </row>
    <row r="27" spans="1:9" x14ac:dyDescent="0.25">
      <c r="A27" s="206" t="s">
        <v>102</v>
      </c>
      <c r="B27" s="206"/>
      <c r="C27" s="206"/>
      <c r="D27" s="206"/>
      <c r="E27" s="206"/>
      <c r="F27" s="206"/>
      <c r="G27" s="206"/>
      <c r="H27" s="2"/>
      <c r="I27" s="2"/>
    </row>
    <row r="28" spans="1:9" x14ac:dyDescent="0.25">
      <c r="A28" s="206" t="s">
        <v>95</v>
      </c>
      <c r="B28" s="206"/>
      <c r="C28" s="206"/>
      <c r="D28" s="206"/>
      <c r="E28" s="206"/>
      <c r="F28" s="206"/>
      <c r="G28" s="206"/>
      <c r="H28" s="2"/>
      <c r="I28" s="2"/>
    </row>
    <row r="29" spans="1:9" x14ac:dyDescent="0.25">
      <c r="A29" s="206" t="s">
        <v>103</v>
      </c>
      <c r="B29" s="206"/>
      <c r="C29" s="206"/>
      <c r="D29" s="206"/>
      <c r="E29" s="206"/>
      <c r="F29" s="206"/>
      <c r="G29" s="206"/>
      <c r="H29" s="2"/>
      <c r="I29" s="2"/>
    </row>
    <row r="30" spans="1:9" x14ac:dyDescent="0.25">
      <c r="A30" s="206" t="s">
        <v>104</v>
      </c>
      <c r="B30" s="206"/>
      <c r="C30" s="206"/>
      <c r="D30" s="206"/>
      <c r="E30" s="206"/>
      <c r="F30" s="206"/>
      <c r="G30" s="206"/>
      <c r="H30" s="2"/>
      <c r="I30" s="2"/>
    </row>
    <row r="31" spans="1:9" x14ac:dyDescent="0.25">
      <c r="A31" s="206" t="s">
        <v>106</v>
      </c>
      <c r="B31" s="206"/>
      <c r="C31" s="206"/>
      <c r="D31" s="206"/>
      <c r="E31" s="206"/>
      <c r="F31" s="206"/>
      <c r="G31" s="206"/>
      <c r="H31" s="2"/>
      <c r="I31" s="2"/>
    </row>
    <row r="32" spans="1:9" x14ac:dyDescent="0.25">
      <c r="A32" s="203" t="s">
        <v>112</v>
      </c>
      <c r="B32" s="204"/>
      <c r="C32" s="204"/>
      <c r="D32" s="204"/>
      <c r="E32" s="205"/>
      <c r="F32" s="203"/>
      <c r="G32" s="205"/>
      <c r="H32" s="2"/>
      <c r="I32" s="2"/>
    </row>
    <row r="33" spans="1:9" x14ac:dyDescent="0.25">
      <c r="A33" s="203"/>
      <c r="B33" s="204"/>
      <c r="C33" s="204"/>
      <c r="D33" s="204"/>
      <c r="E33" s="205"/>
      <c r="F33" s="203"/>
      <c r="G33" s="205"/>
      <c r="H33" s="2"/>
      <c r="I33" s="2"/>
    </row>
    <row r="34" spans="1:9" x14ac:dyDescent="0.25">
      <c r="A34" s="207" t="s">
        <v>37</v>
      </c>
      <c r="B34" s="208"/>
      <c r="C34" s="208"/>
      <c r="D34" s="208"/>
      <c r="E34" s="209"/>
      <c r="F34" s="207">
        <f>SUM(F24:G33)</f>
        <v>0</v>
      </c>
      <c r="G34" s="209"/>
      <c r="H34" s="2"/>
      <c r="I34" s="2"/>
    </row>
    <row r="35" spans="1:9" x14ac:dyDescent="0.25">
      <c r="A35" s="210" t="s">
        <v>23</v>
      </c>
      <c r="B35" s="210"/>
      <c r="C35" s="210"/>
      <c r="D35" s="210"/>
      <c r="E35" s="210"/>
      <c r="F35" s="210" t="s">
        <v>24</v>
      </c>
      <c r="G35" s="210"/>
      <c r="H35" s="2"/>
      <c r="I35" s="2"/>
    </row>
    <row r="36" spans="1:9" x14ac:dyDescent="0.25">
      <c r="A36" s="203"/>
      <c r="B36" s="204"/>
      <c r="C36" s="204"/>
      <c r="D36" s="204"/>
      <c r="E36" s="205"/>
      <c r="F36" s="203"/>
      <c r="G36" s="205"/>
      <c r="H36" s="2"/>
      <c r="I36" s="2"/>
    </row>
    <row r="37" spans="1:9" x14ac:dyDescent="0.25">
      <c r="A37" s="203"/>
      <c r="B37" s="204"/>
      <c r="C37" s="204"/>
      <c r="D37" s="204"/>
      <c r="E37" s="205"/>
      <c r="F37" s="203"/>
      <c r="G37" s="205"/>
      <c r="H37" s="2"/>
      <c r="I37" s="2"/>
    </row>
    <row r="38" spans="1:9" x14ac:dyDescent="0.25">
      <c r="A38" s="206"/>
      <c r="B38" s="206"/>
      <c r="C38" s="206"/>
      <c r="D38" s="206"/>
      <c r="E38" s="206"/>
      <c r="F38" s="206"/>
      <c r="G38" s="206"/>
      <c r="H38" s="2"/>
      <c r="I38" s="2"/>
    </row>
    <row r="39" spans="1:9" x14ac:dyDescent="0.25">
      <c r="A39" s="203"/>
      <c r="B39" s="204"/>
      <c r="C39" s="204"/>
      <c r="D39" s="204"/>
      <c r="E39" s="205"/>
      <c r="F39" s="203"/>
      <c r="G39" s="205"/>
      <c r="H39" s="2"/>
      <c r="I39" s="2"/>
    </row>
    <row r="40" spans="1:9" x14ac:dyDescent="0.25">
      <c r="A40" s="203"/>
      <c r="B40" s="204"/>
      <c r="C40" s="204"/>
      <c r="D40" s="204"/>
      <c r="E40" s="205"/>
      <c r="F40" s="203"/>
      <c r="G40" s="205"/>
      <c r="H40" s="2"/>
      <c r="I40" s="2"/>
    </row>
    <row r="41" spans="1:9" x14ac:dyDescent="0.25">
      <c r="A41" s="203"/>
      <c r="B41" s="204"/>
      <c r="C41" s="204"/>
      <c r="D41" s="204"/>
      <c r="E41" s="205"/>
      <c r="F41" s="203"/>
      <c r="G41" s="205"/>
      <c r="H41" s="2"/>
      <c r="I41" s="2"/>
    </row>
    <row r="42" spans="1:9" x14ac:dyDescent="0.25">
      <c r="A42" s="203"/>
      <c r="B42" s="204"/>
      <c r="C42" s="204"/>
      <c r="D42" s="204"/>
      <c r="E42" s="205"/>
      <c r="F42" s="203"/>
      <c r="G42" s="205"/>
      <c r="H42" s="2"/>
      <c r="I42" s="2"/>
    </row>
    <row r="43" spans="1:9" x14ac:dyDescent="0.25">
      <c r="A43" s="203"/>
      <c r="B43" s="204"/>
      <c r="C43" s="204"/>
      <c r="D43" s="204"/>
      <c r="E43" s="205"/>
      <c r="F43" s="203"/>
      <c r="G43" s="205"/>
      <c r="H43" s="2"/>
      <c r="I43" s="2"/>
    </row>
    <row r="44" spans="1:9" x14ac:dyDescent="0.25">
      <c r="A44" s="203"/>
      <c r="B44" s="204"/>
      <c r="C44" s="204"/>
      <c r="D44" s="204"/>
      <c r="E44" s="205"/>
      <c r="F44" s="203"/>
      <c r="G44" s="205"/>
      <c r="H44" s="2"/>
      <c r="I44" s="2"/>
    </row>
    <row r="45" spans="1:9" x14ac:dyDescent="0.25">
      <c r="A45" s="203"/>
      <c r="B45" s="204"/>
      <c r="C45" s="204"/>
      <c r="D45" s="204"/>
      <c r="E45" s="205"/>
      <c r="F45" s="203"/>
      <c r="G45" s="205"/>
      <c r="H45" s="2"/>
      <c r="I45" s="2"/>
    </row>
    <row r="46" spans="1:9" x14ac:dyDescent="0.25">
      <c r="A46" s="211" t="s">
        <v>38</v>
      </c>
      <c r="B46" s="212"/>
      <c r="C46" s="212"/>
      <c r="D46" s="212"/>
      <c r="E46" s="213"/>
      <c r="F46" s="211">
        <f>SUM(F35:G45)</f>
        <v>0</v>
      </c>
      <c r="G46" s="213"/>
      <c r="H46" s="2"/>
      <c r="I46" s="2"/>
    </row>
    <row r="48" spans="1:9" x14ac:dyDescent="0.25">
      <c r="B48" s="223" t="s">
        <v>19</v>
      </c>
      <c r="C48" s="223"/>
      <c r="D48" s="222"/>
      <c r="E48" s="222"/>
      <c r="F48" s="222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8" priority="3" operator="containsText" text="Все верно">
      <formula>NOT(ISERROR(SEARCH("Все верно",F17)))</formula>
    </cfRule>
  </conditionalFormatting>
  <conditionalFormatting sqref="H7:H8">
    <cfRule type="containsText" dxfId="7" priority="2" operator="containsText" text="В минусе">
      <formula>NOT(ISERROR(SEARCH("В минусе",H7)))</formula>
    </cfRule>
  </conditionalFormatting>
  <conditionalFormatting sqref="H8">
    <cfRule type="cellIs" dxfId="6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H25" sqref="H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2"/>
      <c r="B1" s="202"/>
      <c r="C1" s="202"/>
      <c r="D1" s="202"/>
      <c r="E1" s="202"/>
      <c r="F1" s="202"/>
      <c r="G1" s="202"/>
      <c r="H1" s="202"/>
      <c r="I1" s="202"/>
    </row>
    <row r="2" spans="1:17" x14ac:dyDescent="0.25">
      <c r="B2" s="238" t="s">
        <v>18</v>
      </c>
      <c r="C2" s="238"/>
      <c r="D2" s="4" t="s">
        <v>16</v>
      </c>
      <c r="E2" s="29" t="str">
        <f>'1'!$E$2</f>
        <v>Коктал</v>
      </c>
      <c r="F2" t="s">
        <v>17</v>
      </c>
      <c r="G2" s="239">
        <f>Дата!A30</f>
        <v>45321</v>
      </c>
      <c r="H2" s="240"/>
      <c r="I2" s="26"/>
    </row>
    <row r="3" spans="1:17" x14ac:dyDescent="0.25">
      <c r="O3" s="12"/>
      <c r="P3" s="13"/>
      <c r="Q3" s="14"/>
    </row>
    <row r="4" spans="1:17" x14ac:dyDescent="0.25">
      <c r="A4" s="207" t="s">
        <v>0</v>
      </c>
      <c r="B4" s="209"/>
      <c r="C4" s="17" t="s">
        <v>1</v>
      </c>
      <c r="D4" s="17" t="s">
        <v>2</v>
      </c>
      <c r="E4" s="23"/>
      <c r="F4" s="207" t="s">
        <v>3</v>
      </c>
      <c r="G4" s="209"/>
      <c r="H4" s="17" t="s">
        <v>1</v>
      </c>
      <c r="I4" s="2"/>
      <c r="O4" s="12"/>
      <c r="P4" s="13"/>
      <c r="Q4" s="14"/>
    </row>
    <row r="5" spans="1:17" x14ac:dyDescent="0.25">
      <c r="A5" s="207" t="s">
        <v>87</v>
      </c>
      <c r="B5" s="209"/>
      <c r="C5" s="116">
        <f>'29'!H5</f>
        <v>0</v>
      </c>
      <c r="D5" s="17">
        <f>C8*D8</f>
        <v>0</v>
      </c>
      <c r="E5" s="23"/>
      <c r="F5" s="207" t="s">
        <v>87</v>
      </c>
      <c r="G5" s="209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3" t="s">
        <v>4</v>
      </c>
      <c r="B10" s="243"/>
      <c r="C10" s="243"/>
      <c r="D10" s="243" t="s">
        <v>5</v>
      </c>
      <c r="E10" s="243"/>
      <c r="F10" s="243"/>
      <c r="G10" s="245" t="s">
        <v>42</v>
      </c>
      <c r="H10" s="246"/>
      <c r="I10" s="2"/>
    </row>
    <row r="11" spans="1:17" x14ac:dyDescent="0.25">
      <c r="A11" s="206">
        <f>'29'!$D$11</f>
        <v>0</v>
      </c>
      <c r="B11" s="206"/>
      <c r="C11" s="206"/>
      <c r="D11" s="206"/>
      <c r="E11" s="206"/>
      <c r="F11" s="206"/>
      <c r="G11" s="220">
        <f>D11-A11</f>
        <v>0</v>
      </c>
      <c r="H11" s="221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1" t="s">
        <v>40</v>
      </c>
      <c r="B13" s="241"/>
      <c r="C13" s="241"/>
      <c r="D13" s="241"/>
      <c r="E13" s="20" t="s">
        <v>39</v>
      </c>
      <c r="F13" s="19" t="s">
        <v>41</v>
      </c>
      <c r="G13" s="242" t="s">
        <v>24</v>
      </c>
      <c r="H13" s="242"/>
      <c r="I13" s="2"/>
    </row>
    <row r="14" spans="1:17" x14ac:dyDescent="0.25">
      <c r="A14" s="224" t="s">
        <v>8</v>
      </c>
      <c r="B14" s="224"/>
      <c r="C14" s="224"/>
      <c r="D14" s="224"/>
      <c r="E14" s="116"/>
      <c r="F14" s="117">
        <f>'1'!$F$14</f>
        <v>76</v>
      </c>
      <c r="G14" s="218">
        <f>E14*F14</f>
        <v>0</v>
      </c>
      <c r="H14" s="218"/>
      <c r="I14" s="2"/>
    </row>
    <row r="15" spans="1:17" x14ac:dyDescent="0.25">
      <c r="A15" s="224" t="s">
        <v>9</v>
      </c>
      <c r="B15" s="224"/>
      <c r="C15" s="224"/>
      <c r="D15" s="224"/>
      <c r="E15" s="116"/>
      <c r="F15" s="117">
        <f>'1'!$F$15</f>
        <v>76</v>
      </c>
      <c r="G15" s="218">
        <f>E15*F15</f>
        <v>0</v>
      </c>
      <c r="H15" s="218"/>
      <c r="I15" s="2"/>
    </row>
    <row r="16" spans="1:17" x14ac:dyDescent="0.25">
      <c r="A16" s="224" t="s">
        <v>20</v>
      </c>
      <c r="B16" s="224"/>
      <c r="C16" s="224"/>
      <c r="D16" s="224"/>
      <c r="E16" s="1">
        <f>F34</f>
        <v>0</v>
      </c>
      <c r="F16" s="1"/>
      <c r="G16" s="218"/>
      <c r="H16" s="218"/>
      <c r="I16" s="2"/>
    </row>
    <row r="17" spans="1:9" x14ac:dyDescent="0.25">
      <c r="A17" s="226" t="s">
        <v>37</v>
      </c>
      <c r="B17" s="227"/>
      <c r="C17" s="227"/>
      <c r="D17" s="228"/>
      <c r="E17" s="18">
        <f>SUM(E14:E16)</f>
        <v>0</v>
      </c>
      <c r="F17" s="229" t="str">
        <f>IF(E17&gt;=G11,"Все верно","Недостача")</f>
        <v>Все верно</v>
      </c>
      <c r="G17" s="230"/>
      <c r="H17" s="231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4" t="s">
        <v>10</v>
      </c>
      <c r="B19" s="235"/>
      <c r="C19" s="235"/>
      <c r="D19" s="235"/>
      <c r="E19" s="235"/>
      <c r="F19" s="235"/>
      <c r="G19" s="235"/>
      <c r="H19" s="235"/>
      <c r="I19" s="236"/>
    </row>
    <row r="20" spans="1:9" x14ac:dyDescent="0.25">
      <c r="A20" s="232" t="s">
        <v>0</v>
      </c>
      <c r="B20" s="233"/>
      <c r="C20" s="232" t="s">
        <v>11</v>
      </c>
      <c r="D20" s="233"/>
      <c r="E20" s="24" t="s">
        <v>22</v>
      </c>
      <c r="F20" s="211" t="s">
        <v>12</v>
      </c>
      <c r="G20" s="213"/>
      <c r="H20" s="232" t="s">
        <v>13</v>
      </c>
      <c r="I20" s="233"/>
    </row>
    <row r="21" spans="1:9" ht="18" customHeight="1" x14ac:dyDescent="0.25">
      <c r="A21" s="214">
        <f>'29'!$H$21</f>
        <v>0</v>
      </c>
      <c r="B21" s="215"/>
      <c r="C21" s="214">
        <f>G14</f>
        <v>0</v>
      </c>
      <c r="D21" s="215"/>
      <c r="E21" s="3">
        <f>F46</f>
        <v>0</v>
      </c>
      <c r="F21" s="216"/>
      <c r="G21" s="217"/>
      <c r="H21" s="218">
        <f>A21+C21-E21-F21</f>
        <v>0</v>
      </c>
      <c r="I21" s="218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7" t="s">
        <v>15</v>
      </c>
      <c r="B23" s="247"/>
      <c r="C23" s="247"/>
      <c r="D23" s="247"/>
      <c r="E23" s="247"/>
      <c r="F23" s="247" t="s">
        <v>86</v>
      </c>
      <c r="G23" s="247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6" t="s">
        <v>111</v>
      </c>
      <c r="B24" s="206"/>
      <c r="C24" s="206"/>
      <c r="D24" s="206"/>
      <c r="E24" s="206"/>
      <c r="F24" s="206"/>
      <c r="G24" s="206"/>
      <c r="H24" s="116"/>
      <c r="I24" s="116"/>
    </row>
    <row r="25" spans="1:9" x14ac:dyDescent="0.25">
      <c r="A25" s="206" t="s">
        <v>101</v>
      </c>
      <c r="B25" s="206"/>
      <c r="C25" s="206"/>
      <c r="D25" s="206"/>
      <c r="E25" s="206"/>
      <c r="F25" s="206"/>
      <c r="G25" s="206"/>
      <c r="H25" s="2"/>
      <c r="I25" s="162" t="str">
        <f>IF(AND($H$24="",$I$24=""),"Данные о чеке не заполнен","")</f>
        <v>Данные о чеке не заполнен</v>
      </c>
    </row>
    <row r="26" spans="1:9" x14ac:dyDescent="0.25">
      <c r="A26" s="206" t="s">
        <v>100</v>
      </c>
      <c r="B26" s="206"/>
      <c r="C26" s="206"/>
      <c r="D26" s="206"/>
      <c r="E26" s="206"/>
      <c r="F26" s="206"/>
      <c r="G26" s="206"/>
      <c r="H26" s="2"/>
      <c r="I26" s="2"/>
    </row>
    <row r="27" spans="1:9" x14ac:dyDescent="0.25">
      <c r="A27" s="206" t="s">
        <v>102</v>
      </c>
      <c r="B27" s="206"/>
      <c r="C27" s="206"/>
      <c r="D27" s="206"/>
      <c r="E27" s="206"/>
      <c r="F27" s="206"/>
      <c r="G27" s="206"/>
      <c r="H27" s="2"/>
      <c r="I27" s="2"/>
    </row>
    <row r="28" spans="1:9" x14ac:dyDescent="0.25">
      <c r="A28" s="206" t="s">
        <v>95</v>
      </c>
      <c r="B28" s="206"/>
      <c r="C28" s="206"/>
      <c r="D28" s="206"/>
      <c r="E28" s="206"/>
      <c r="F28" s="206"/>
      <c r="G28" s="206"/>
      <c r="H28" s="2"/>
      <c r="I28" s="2"/>
    </row>
    <row r="29" spans="1:9" x14ac:dyDescent="0.25">
      <c r="A29" s="206" t="s">
        <v>103</v>
      </c>
      <c r="B29" s="206"/>
      <c r="C29" s="206"/>
      <c r="D29" s="206"/>
      <c r="E29" s="206"/>
      <c r="F29" s="206"/>
      <c r="G29" s="206"/>
      <c r="H29" s="2"/>
      <c r="I29" s="2"/>
    </row>
    <row r="30" spans="1:9" x14ac:dyDescent="0.25">
      <c r="A30" s="206" t="s">
        <v>104</v>
      </c>
      <c r="B30" s="206"/>
      <c r="C30" s="206"/>
      <c r="D30" s="206"/>
      <c r="E30" s="206"/>
      <c r="F30" s="206"/>
      <c r="G30" s="206"/>
      <c r="H30" s="2"/>
      <c r="I30" s="2"/>
    </row>
    <row r="31" spans="1:9" x14ac:dyDescent="0.25">
      <c r="A31" s="206" t="s">
        <v>106</v>
      </c>
      <c r="B31" s="206"/>
      <c r="C31" s="206"/>
      <c r="D31" s="206"/>
      <c r="E31" s="206"/>
      <c r="F31" s="206"/>
      <c r="G31" s="206"/>
      <c r="H31" s="2"/>
      <c r="I31" s="2"/>
    </row>
    <row r="32" spans="1:9" x14ac:dyDescent="0.25">
      <c r="A32" s="203" t="s">
        <v>112</v>
      </c>
      <c r="B32" s="204"/>
      <c r="C32" s="204"/>
      <c r="D32" s="204"/>
      <c r="E32" s="205"/>
      <c r="F32" s="203"/>
      <c r="G32" s="205"/>
      <c r="H32" s="2"/>
      <c r="I32" s="2"/>
    </row>
    <row r="33" spans="1:9" x14ac:dyDescent="0.25">
      <c r="A33" s="203"/>
      <c r="B33" s="204"/>
      <c r="C33" s="204"/>
      <c r="D33" s="204"/>
      <c r="E33" s="205"/>
      <c r="F33" s="203"/>
      <c r="G33" s="205"/>
      <c r="H33" s="2"/>
      <c r="I33" s="2"/>
    </row>
    <row r="34" spans="1:9" x14ac:dyDescent="0.25">
      <c r="A34" s="207" t="s">
        <v>37</v>
      </c>
      <c r="B34" s="208"/>
      <c r="C34" s="208"/>
      <c r="D34" s="208"/>
      <c r="E34" s="209"/>
      <c r="F34" s="207">
        <f>SUM(F24:G33)</f>
        <v>0</v>
      </c>
      <c r="G34" s="209"/>
      <c r="H34" s="2"/>
      <c r="I34" s="2"/>
    </row>
    <row r="35" spans="1:9" x14ac:dyDescent="0.25">
      <c r="A35" s="210" t="s">
        <v>23</v>
      </c>
      <c r="B35" s="210"/>
      <c r="C35" s="210"/>
      <c r="D35" s="210"/>
      <c r="E35" s="210"/>
      <c r="F35" s="210" t="s">
        <v>24</v>
      </c>
      <c r="G35" s="210"/>
      <c r="H35" s="2"/>
      <c r="I35" s="2"/>
    </row>
    <row r="36" spans="1:9" x14ac:dyDescent="0.25">
      <c r="A36" s="203"/>
      <c r="B36" s="204"/>
      <c r="C36" s="204"/>
      <c r="D36" s="204"/>
      <c r="E36" s="205"/>
      <c r="F36" s="203"/>
      <c r="G36" s="205"/>
      <c r="H36" s="2"/>
      <c r="I36" s="2"/>
    </row>
    <row r="37" spans="1:9" x14ac:dyDescent="0.25">
      <c r="A37" s="203"/>
      <c r="B37" s="204"/>
      <c r="C37" s="204"/>
      <c r="D37" s="204"/>
      <c r="E37" s="205"/>
      <c r="F37" s="203"/>
      <c r="G37" s="205"/>
      <c r="H37" s="2"/>
      <c r="I37" s="2"/>
    </row>
    <row r="38" spans="1:9" x14ac:dyDescent="0.25">
      <c r="A38" s="206"/>
      <c r="B38" s="206"/>
      <c r="C38" s="206"/>
      <c r="D38" s="206"/>
      <c r="E38" s="206"/>
      <c r="F38" s="206"/>
      <c r="G38" s="206"/>
      <c r="H38" s="2"/>
      <c r="I38" s="2"/>
    </row>
    <row r="39" spans="1:9" x14ac:dyDescent="0.25">
      <c r="A39" s="203"/>
      <c r="B39" s="204"/>
      <c r="C39" s="204"/>
      <c r="D39" s="204"/>
      <c r="E39" s="205"/>
      <c r="F39" s="203"/>
      <c r="G39" s="205"/>
      <c r="H39" s="2"/>
      <c r="I39" s="2"/>
    </row>
    <row r="40" spans="1:9" x14ac:dyDescent="0.25">
      <c r="A40" s="203"/>
      <c r="B40" s="204"/>
      <c r="C40" s="204"/>
      <c r="D40" s="204"/>
      <c r="E40" s="205"/>
      <c r="F40" s="203"/>
      <c r="G40" s="205"/>
      <c r="H40" s="2"/>
      <c r="I40" s="2"/>
    </row>
    <row r="41" spans="1:9" x14ac:dyDescent="0.25">
      <c r="A41" s="203"/>
      <c r="B41" s="204"/>
      <c r="C41" s="204"/>
      <c r="D41" s="204"/>
      <c r="E41" s="205"/>
      <c r="F41" s="203"/>
      <c r="G41" s="205"/>
      <c r="H41" s="2"/>
      <c r="I41" s="2"/>
    </row>
    <row r="42" spans="1:9" x14ac:dyDescent="0.25">
      <c r="A42" s="203"/>
      <c r="B42" s="204"/>
      <c r="C42" s="204"/>
      <c r="D42" s="204"/>
      <c r="E42" s="205"/>
      <c r="F42" s="203"/>
      <c r="G42" s="205"/>
      <c r="H42" s="2"/>
      <c r="I42" s="2"/>
    </row>
    <row r="43" spans="1:9" x14ac:dyDescent="0.25">
      <c r="A43" s="203"/>
      <c r="B43" s="204"/>
      <c r="C43" s="204"/>
      <c r="D43" s="204"/>
      <c r="E43" s="205"/>
      <c r="F43" s="203"/>
      <c r="G43" s="205"/>
      <c r="H43" s="2"/>
      <c r="I43" s="2"/>
    </row>
    <row r="44" spans="1:9" x14ac:dyDescent="0.25">
      <c r="A44" s="203"/>
      <c r="B44" s="204"/>
      <c r="C44" s="204"/>
      <c r="D44" s="204"/>
      <c r="E44" s="205"/>
      <c r="F44" s="203"/>
      <c r="G44" s="205"/>
      <c r="H44" s="2"/>
      <c r="I44" s="2"/>
    </row>
    <row r="45" spans="1:9" x14ac:dyDescent="0.25">
      <c r="A45" s="203"/>
      <c r="B45" s="204"/>
      <c r="C45" s="204"/>
      <c r="D45" s="204"/>
      <c r="E45" s="205"/>
      <c r="F45" s="203"/>
      <c r="G45" s="205"/>
      <c r="H45" s="2"/>
      <c r="I45" s="2"/>
    </row>
    <row r="46" spans="1:9" x14ac:dyDescent="0.25">
      <c r="A46" s="211" t="s">
        <v>38</v>
      </c>
      <c r="B46" s="212"/>
      <c r="C46" s="212"/>
      <c r="D46" s="212"/>
      <c r="E46" s="213"/>
      <c r="F46" s="211">
        <f>SUM(F35:G45)</f>
        <v>0</v>
      </c>
      <c r="G46" s="213"/>
      <c r="H46" s="2"/>
      <c r="I46" s="2"/>
    </row>
    <row r="48" spans="1:9" x14ac:dyDescent="0.25">
      <c r="B48" s="223" t="s">
        <v>19</v>
      </c>
      <c r="C48" s="223"/>
      <c r="D48" s="222"/>
      <c r="E48" s="222"/>
      <c r="F48" s="222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5" priority="3" operator="containsText" text="Все верно">
      <formula>NOT(ISERROR(SEARCH("Все верно",F17)))</formula>
    </cfRule>
  </conditionalFormatting>
  <conditionalFormatting sqref="H7:H8">
    <cfRule type="containsText" dxfId="4" priority="2" operator="containsText" text="В минусе">
      <formula>NOT(ISERROR(SEARCH("В минусе",H7)))</formula>
    </cfRule>
  </conditionalFormatting>
  <conditionalFormatting sqref="H8">
    <cfRule type="cellIs" dxfId="3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H25" sqref="H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2"/>
      <c r="B1" s="202"/>
      <c r="C1" s="202"/>
      <c r="D1" s="202"/>
      <c r="E1" s="202"/>
      <c r="F1" s="202"/>
      <c r="G1" s="202"/>
      <c r="H1" s="202"/>
      <c r="I1" s="202"/>
    </row>
    <row r="2" spans="1:17" x14ac:dyDescent="0.25">
      <c r="B2" s="238" t="s">
        <v>18</v>
      </c>
      <c r="C2" s="238"/>
      <c r="D2" s="4" t="s">
        <v>16</v>
      </c>
      <c r="E2" s="29" t="str">
        <f>'1'!$E$2</f>
        <v>Коктал</v>
      </c>
      <c r="F2" t="s">
        <v>17</v>
      </c>
      <c r="G2" s="239">
        <f>Дата!A31</f>
        <v>45322</v>
      </c>
      <c r="H2" s="240"/>
      <c r="I2" s="26"/>
    </row>
    <row r="3" spans="1:17" x14ac:dyDescent="0.25">
      <c r="O3" s="12"/>
      <c r="P3" s="13"/>
      <c r="Q3" s="14"/>
    </row>
    <row r="4" spans="1:17" x14ac:dyDescent="0.25">
      <c r="A4" s="207" t="s">
        <v>0</v>
      </c>
      <c r="B4" s="209"/>
      <c r="C4" s="17" t="s">
        <v>1</v>
      </c>
      <c r="D4" s="17" t="s">
        <v>2</v>
      </c>
      <c r="E4" s="23"/>
      <c r="F4" s="207" t="s">
        <v>3</v>
      </c>
      <c r="G4" s="209"/>
      <c r="H4" s="17" t="s">
        <v>1</v>
      </c>
      <c r="I4" s="2"/>
      <c r="O4" s="12"/>
      <c r="P4" s="13"/>
      <c r="Q4" s="14"/>
    </row>
    <row r="5" spans="1:17" x14ac:dyDescent="0.25">
      <c r="A5" s="207" t="s">
        <v>87</v>
      </c>
      <c r="B5" s="209"/>
      <c r="C5" s="116">
        <f>'30'!H5</f>
        <v>0</v>
      </c>
      <c r="D5" s="17">
        <f>C8*D8</f>
        <v>0</v>
      </c>
      <c r="E5" s="23"/>
      <c r="F5" s="207" t="s">
        <v>87</v>
      </c>
      <c r="G5" s="209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3" t="s">
        <v>4</v>
      </c>
      <c r="B10" s="243"/>
      <c r="C10" s="243"/>
      <c r="D10" s="243" t="s">
        <v>5</v>
      </c>
      <c r="E10" s="243"/>
      <c r="F10" s="243"/>
      <c r="G10" s="245" t="s">
        <v>42</v>
      </c>
      <c r="H10" s="246"/>
      <c r="I10" s="2"/>
    </row>
    <row r="11" spans="1:17" x14ac:dyDescent="0.25">
      <c r="A11" s="206">
        <f>'30'!$D$11</f>
        <v>0</v>
      </c>
      <c r="B11" s="206"/>
      <c r="C11" s="206"/>
      <c r="D11" s="206"/>
      <c r="E11" s="206"/>
      <c r="F11" s="206"/>
      <c r="G11" s="220">
        <f>D11-A11</f>
        <v>0</v>
      </c>
      <c r="H11" s="221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1" t="s">
        <v>40</v>
      </c>
      <c r="B13" s="241"/>
      <c r="C13" s="241"/>
      <c r="D13" s="241"/>
      <c r="E13" s="20" t="s">
        <v>39</v>
      </c>
      <c r="F13" s="19" t="s">
        <v>41</v>
      </c>
      <c r="G13" s="242" t="s">
        <v>24</v>
      </c>
      <c r="H13" s="242"/>
      <c r="I13" s="2"/>
    </row>
    <row r="14" spans="1:17" x14ac:dyDescent="0.25">
      <c r="A14" s="224" t="s">
        <v>8</v>
      </c>
      <c r="B14" s="224"/>
      <c r="C14" s="224"/>
      <c r="D14" s="224"/>
      <c r="E14" s="116"/>
      <c r="F14" s="117">
        <f>'1'!$F$14</f>
        <v>76</v>
      </c>
      <c r="G14" s="218">
        <f>E14*F14</f>
        <v>0</v>
      </c>
      <c r="H14" s="218"/>
      <c r="I14" s="2"/>
    </row>
    <row r="15" spans="1:17" x14ac:dyDescent="0.25">
      <c r="A15" s="224" t="s">
        <v>9</v>
      </c>
      <c r="B15" s="224"/>
      <c r="C15" s="224"/>
      <c r="D15" s="224"/>
      <c r="E15" s="116"/>
      <c r="F15" s="117">
        <f>'1'!$F$15</f>
        <v>76</v>
      </c>
      <c r="G15" s="218">
        <f>E15*F15</f>
        <v>0</v>
      </c>
      <c r="H15" s="218"/>
      <c r="I15" s="2"/>
    </row>
    <row r="16" spans="1:17" x14ac:dyDescent="0.25">
      <c r="A16" s="224" t="s">
        <v>20</v>
      </c>
      <c r="B16" s="224"/>
      <c r="C16" s="224"/>
      <c r="D16" s="224"/>
      <c r="E16" s="1">
        <f>F34</f>
        <v>0</v>
      </c>
      <c r="F16" s="1"/>
      <c r="G16" s="218"/>
      <c r="H16" s="218"/>
      <c r="I16" s="2"/>
    </row>
    <row r="17" spans="1:9" x14ac:dyDescent="0.25">
      <c r="A17" s="226" t="s">
        <v>37</v>
      </c>
      <c r="B17" s="227"/>
      <c r="C17" s="227"/>
      <c r="D17" s="228"/>
      <c r="E17" s="18">
        <f>SUM(E14:E16)</f>
        <v>0</v>
      </c>
      <c r="F17" s="229" t="str">
        <f>IF(E17&gt;=G11,"Все верно","Недостача")</f>
        <v>Все верно</v>
      </c>
      <c r="G17" s="230"/>
      <c r="H17" s="231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4" t="s">
        <v>10</v>
      </c>
      <c r="B19" s="235"/>
      <c r="C19" s="235"/>
      <c r="D19" s="235"/>
      <c r="E19" s="235"/>
      <c r="F19" s="235"/>
      <c r="G19" s="235"/>
      <c r="H19" s="235"/>
      <c r="I19" s="236"/>
    </row>
    <row r="20" spans="1:9" x14ac:dyDescent="0.25">
      <c r="A20" s="232" t="s">
        <v>0</v>
      </c>
      <c r="B20" s="233"/>
      <c r="C20" s="232" t="s">
        <v>11</v>
      </c>
      <c r="D20" s="233"/>
      <c r="E20" s="24" t="s">
        <v>22</v>
      </c>
      <c r="F20" s="211" t="s">
        <v>12</v>
      </c>
      <c r="G20" s="213"/>
      <c r="H20" s="232" t="s">
        <v>13</v>
      </c>
      <c r="I20" s="233"/>
    </row>
    <row r="21" spans="1:9" ht="18" customHeight="1" x14ac:dyDescent="0.25">
      <c r="A21" s="214">
        <f>'30'!$H$21</f>
        <v>0</v>
      </c>
      <c r="B21" s="215"/>
      <c r="C21" s="214">
        <f>G14</f>
        <v>0</v>
      </c>
      <c r="D21" s="215"/>
      <c r="E21" s="3">
        <f>F46</f>
        <v>0</v>
      </c>
      <c r="F21" s="216"/>
      <c r="G21" s="217"/>
      <c r="H21" s="218">
        <f>A21+C21-E21-F21</f>
        <v>0</v>
      </c>
      <c r="I21" s="218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7" t="s">
        <v>15</v>
      </c>
      <c r="B23" s="247"/>
      <c r="C23" s="247"/>
      <c r="D23" s="247"/>
      <c r="E23" s="247"/>
      <c r="F23" s="247" t="s">
        <v>86</v>
      </c>
      <c r="G23" s="247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6" t="s">
        <v>111</v>
      </c>
      <c r="B24" s="206"/>
      <c r="C24" s="206"/>
      <c r="D24" s="206"/>
      <c r="E24" s="206"/>
      <c r="F24" s="206"/>
      <c r="G24" s="206"/>
      <c r="H24" s="116"/>
      <c r="I24" s="116"/>
    </row>
    <row r="25" spans="1:9" x14ac:dyDescent="0.25">
      <c r="A25" s="206" t="s">
        <v>101</v>
      </c>
      <c r="B25" s="206"/>
      <c r="C25" s="206"/>
      <c r="D25" s="206"/>
      <c r="E25" s="206"/>
      <c r="F25" s="206"/>
      <c r="G25" s="206"/>
      <c r="H25" s="2"/>
      <c r="I25" s="162" t="str">
        <f>IF(AND($H$24="",$I$24=""),"Данные о чеке не заполнен","")</f>
        <v>Данные о чеке не заполнен</v>
      </c>
    </row>
    <row r="26" spans="1:9" x14ac:dyDescent="0.25">
      <c r="A26" s="206" t="s">
        <v>100</v>
      </c>
      <c r="B26" s="206"/>
      <c r="C26" s="206"/>
      <c r="D26" s="206"/>
      <c r="E26" s="206"/>
      <c r="F26" s="206"/>
      <c r="G26" s="206"/>
      <c r="H26" s="2"/>
      <c r="I26" s="2"/>
    </row>
    <row r="27" spans="1:9" x14ac:dyDescent="0.25">
      <c r="A27" s="206" t="s">
        <v>102</v>
      </c>
      <c r="B27" s="206"/>
      <c r="C27" s="206"/>
      <c r="D27" s="206"/>
      <c r="E27" s="206"/>
      <c r="F27" s="206"/>
      <c r="G27" s="206"/>
      <c r="H27" s="2"/>
      <c r="I27" s="2"/>
    </row>
    <row r="28" spans="1:9" x14ac:dyDescent="0.25">
      <c r="A28" s="206" t="s">
        <v>95</v>
      </c>
      <c r="B28" s="206"/>
      <c r="C28" s="206"/>
      <c r="D28" s="206"/>
      <c r="E28" s="206"/>
      <c r="F28" s="206"/>
      <c r="G28" s="206"/>
      <c r="H28" s="2"/>
      <c r="I28" s="2"/>
    </row>
    <row r="29" spans="1:9" x14ac:dyDescent="0.25">
      <c r="A29" s="206" t="s">
        <v>103</v>
      </c>
      <c r="B29" s="206"/>
      <c r="C29" s="206"/>
      <c r="D29" s="206"/>
      <c r="E29" s="206"/>
      <c r="F29" s="206"/>
      <c r="G29" s="206"/>
      <c r="H29" s="2"/>
      <c r="I29" s="2"/>
    </row>
    <row r="30" spans="1:9" x14ac:dyDescent="0.25">
      <c r="A30" s="206" t="s">
        <v>104</v>
      </c>
      <c r="B30" s="206"/>
      <c r="C30" s="206"/>
      <c r="D30" s="206"/>
      <c r="E30" s="206"/>
      <c r="F30" s="206"/>
      <c r="G30" s="206"/>
      <c r="H30" s="2"/>
      <c r="I30" s="2"/>
    </row>
    <row r="31" spans="1:9" x14ac:dyDescent="0.25">
      <c r="A31" s="206" t="s">
        <v>106</v>
      </c>
      <c r="B31" s="206"/>
      <c r="C31" s="206"/>
      <c r="D31" s="206"/>
      <c r="E31" s="206"/>
      <c r="F31" s="206"/>
      <c r="G31" s="206"/>
      <c r="H31" s="2"/>
      <c r="I31" s="2"/>
    </row>
    <row r="32" spans="1:9" x14ac:dyDescent="0.25">
      <c r="A32" s="203" t="s">
        <v>112</v>
      </c>
      <c r="B32" s="204"/>
      <c r="C32" s="204"/>
      <c r="D32" s="204"/>
      <c r="E32" s="205"/>
      <c r="F32" s="203"/>
      <c r="G32" s="205"/>
      <c r="H32" s="2"/>
      <c r="I32" s="2"/>
    </row>
    <row r="33" spans="1:9" x14ac:dyDescent="0.25">
      <c r="A33" s="203"/>
      <c r="B33" s="204"/>
      <c r="C33" s="204"/>
      <c r="D33" s="204"/>
      <c r="E33" s="205"/>
      <c r="F33" s="203"/>
      <c r="G33" s="205"/>
      <c r="H33" s="2"/>
      <c r="I33" s="2"/>
    </row>
    <row r="34" spans="1:9" x14ac:dyDescent="0.25">
      <c r="A34" s="207" t="s">
        <v>37</v>
      </c>
      <c r="B34" s="208"/>
      <c r="C34" s="208"/>
      <c r="D34" s="208"/>
      <c r="E34" s="209"/>
      <c r="F34" s="207">
        <f>SUM(F24:G33)</f>
        <v>0</v>
      </c>
      <c r="G34" s="209"/>
      <c r="H34" s="2"/>
      <c r="I34" s="2"/>
    </row>
    <row r="35" spans="1:9" x14ac:dyDescent="0.25">
      <c r="A35" s="210" t="s">
        <v>23</v>
      </c>
      <c r="B35" s="210"/>
      <c r="C35" s="210"/>
      <c r="D35" s="210"/>
      <c r="E35" s="210"/>
      <c r="F35" s="210" t="s">
        <v>24</v>
      </c>
      <c r="G35" s="210"/>
      <c r="H35" s="2"/>
      <c r="I35" s="2"/>
    </row>
    <row r="36" spans="1:9" x14ac:dyDescent="0.25">
      <c r="A36" s="203"/>
      <c r="B36" s="204"/>
      <c r="C36" s="204"/>
      <c r="D36" s="204"/>
      <c r="E36" s="205"/>
      <c r="F36" s="203"/>
      <c r="G36" s="205"/>
      <c r="H36" s="2"/>
      <c r="I36" s="2"/>
    </row>
    <row r="37" spans="1:9" x14ac:dyDescent="0.25">
      <c r="A37" s="203"/>
      <c r="B37" s="204"/>
      <c r="C37" s="204"/>
      <c r="D37" s="204"/>
      <c r="E37" s="205"/>
      <c r="F37" s="203"/>
      <c r="G37" s="205"/>
      <c r="H37" s="2"/>
      <c r="I37" s="2"/>
    </row>
    <row r="38" spans="1:9" x14ac:dyDescent="0.25">
      <c r="A38" s="206"/>
      <c r="B38" s="206"/>
      <c r="C38" s="206"/>
      <c r="D38" s="206"/>
      <c r="E38" s="206"/>
      <c r="F38" s="206"/>
      <c r="G38" s="206"/>
      <c r="H38" s="2"/>
      <c r="I38" s="2"/>
    </row>
    <row r="39" spans="1:9" x14ac:dyDescent="0.25">
      <c r="A39" s="203"/>
      <c r="B39" s="204"/>
      <c r="C39" s="204"/>
      <c r="D39" s="204"/>
      <c r="E39" s="205"/>
      <c r="F39" s="203"/>
      <c r="G39" s="205"/>
      <c r="H39" s="2"/>
      <c r="I39" s="2"/>
    </row>
    <row r="40" spans="1:9" x14ac:dyDescent="0.25">
      <c r="A40" s="203"/>
      <c r="B40" s="204"/>
      <c r="C40" s="204"/>
      <c r="D40" s="204"/>
      <c r="E40" s="205"/>
      <c r="F40" s="203"/>
      <c r="G40" s="205"/>
      <c r="H40" s="2"/>
      <c r="I40" s="2"/>
    </row>
    <row r="41" spans="1:9" x14ac:dyDescent="0.25">
      <c r="A41" s="203"/>
      <c r="B41" s="204"/>
      <c r="C41" s="204"/>
      <c r="D41" s="204"/>
      <c r="E41" s="205"/>
      <c r="F41" s="203"/>
      <c r="G41" s="205"/>
      <c r="H41" s="2"/>
      <c r="I41" s="2"/>
    </row>
    <row r="42" spans="1:9" x14ac:dyDescent="0.25">
      <c r="A42" s="203"/>
      <c r="B42" s="204"/>
      <c r="C42" s="204"/>
      <c r="D42" s="204"/>
      <c r="E42" s="205"/>
      <c r="F42" s="203"/>
      <c r="G42" s="205"/>
      <c r="H42" s="2"/>
      <c r="I42" s="2"/>
    </row>
    <row r="43" spans="1:9" x14ac:dyDescent="0.25">
      <c r="A43" s="203"/>
      <c r="B43" s="204"/>
      <c r="C43" s="204"/>
      <c r="D43" s="204"/>
      <c r="E43" s="205"/>
      <c r="F43" s="203"/>
      <c r="G43" s="205"/>
      <c r="H43" s="2"/>
      <c r="I43" s="2"/>
    </row>
    <row r="44" spans="1:9" x14ac:dyDescent="0.25">
      <c r="A44" s="203"/>
      <c r="B44" s="204"/>
      <c r="C44" s="204"/>
      <c r="D44" s="204"/>
      <c r="E44" s="205"/>
      <c r="F44" s="203"/>
      <c r="G44" s="205"/>
      <c r="H44" s="2"/>
      <c r="I44" s="2"/>
    </row>
    <row r="45" spans="1:9" x14ac:dyDescent="0.25">
      <c r="A45" s="203"/>
      <c r="B45" s="204"/>
      <c r="C45" s="204"/>
      <c r="D45" s="204"/>
      <c r="E45" s="205"/>
      <c r="F45" s="203"/>
      <c r="G45" s="205"/>
      <c r="H45" s="2"/>
      <c r="I45" s="2"/>
    </row>
    <row r="46" spans="1:9" x14ac:dyDescent="0.25">
      <c r="A46" s="211" t="s">
        <v>38</v>
      </c>
      <c r="B46" s="212"/>
      <c r="C46" s="212"/>
      <c r="D46" s="212"/>
      <c r="E46" s="213"/>
      <c r="F46" s="211">
        <f>SUM(F35:G45)</f>
        <v>0</v>
      </c>
      <c r="G46" s="213"/>
      <c r="H46" s="2"/>
      <c r="I46" s="2"/>
    </row>
    <row r="48" spans="1:9" x14ac:dyDescent="0.25">
      <c r="B48" s="223" t="s">
        <v>19</v>
      </c>
      <c r="C48" s="223"/>
      <c r="D48" s="222"/>
      <c r="E48" s="222"/>
      <c r="F48" s="222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2" priority="3" operator="containsText" text="Все верно">
      <formula>NOT(ISERROR(SEARCH("Все верно",F17)))</formula>
    </cfRule>
  </conditionalFormatting>
  <conditionalFormatting sqref="H7:H8">
    <cfRule type="containsText" dxfId="1" priority="2" operator="containsText" text="В минусе">
      <formula>NOT(ISERROR(SEARCH("В минусе",H7)))</formula>
    </cfRule>
  </conditionalFormatting>
  <conditionalFormatting sqref="H8">
    <cfRule type="cellIs" dxfId="0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50"/>
  <sheetViews>
    <sheetView topLeftCell="A16" zoomScaleNormal="100" workbookViewId="0">
      <selection activeCell="I2" sqref="I2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3.42578125" customWidth="1"/>
    <col min="15" max="15" width="14.7109375" customWidth="1"/>
    <col min="16" max="16" width="10.85546875" style="5" customWidth="1"/>
    <col min="17" max="17" width="11.85546875" customWidth="1"/>
  </cols>
  <sheetData>
    <row r="1" spans="1:18" x14ac:dyDescent="0.25">
      <c r="A1" s="202"/>
      <c r="B1" s="202"/>
      <c r="C1" s="202"/>
      <c r="D1" s="202"/>
      <c r="E1" s="202"/>
      <c r="F1" s="202"/>
      <c r="G1" s="202"/>
      <c r="H1" s="202"/>
      <c r="I1" s="202"/>
    </row>
    <row r="2" spans="1:18" x14ac:dyDescent="0.25">
      <c r="B2" s="238" t="s">
        <v>18</v>
      </c>
      <c r="C2" s="238"/>
      <c r="D2" s="4" t="s">
        <v>16</v>
      </c>
      <c r="E2" s="134" t="s">
        <v>31</v>
      </c>
      <c r="F2" t="s">
        <v>17</v>
      </c>
      <c r="G2" s="239">
        <f>Дата!A1</f>
        <v>45292</v>
      </c>
      <c r="H2" s="240"/>
      <c r="I2" s="26"/>
    </row>
    <row r="3" spans="1:18" x14ac:dyDescent="0.25">
      <c r="O3" s="158" t="s">
        <v>27</v>
      </c>
      <c r="P3" s="159">
        <v>50</v>
      </c>
      <c r="Q3" s="160" t="s">
        <v>28</v>
      </c>
    </row>
    <row r="4" spans="1:18" x14ac:dyDescent="0.25">
      <c r="A4" s="207" t="s">
        <v>0</v>
      </c>
      <c r="B4" s="209"/>
      <c r="C4" s="17" t="s">
        <v>1</v>
      </c>
      <c r="D4" s="17" t="s">
        <v>2</v>
      </c>
      <c r="E4" s="23"/>
      <c r="F4" s="207" t="s">
        <v>3</v>
      </c>
      <c r="G4" s="209"/>
      <c r="H4" s="17" t="s">
        <v>1</v>
      </c>
      <c r="I4" s="2"/>
      <c r="O4" s="158" t="s">
        <v>29</v>
      </c>
      <c r="P4" s="159">
        <v>50</v>
      </c>
      <c r="Q4" s="160" t="s">
        <v>30</v>
      </c>
    </row>
    <row r="5" spans="1:18" x14ac:dyDescent="0.25">
      <c r="A5" s="207" t="s">
        <v>87</v>
      </c>
      <c r="B5" s="209"/>
      <c r="C5" s="116"/>
      <c r="D5" s="17">
        <f>C8*D8</f>
        <v>0</v>
      </c>
      <c r="E5" s="23"/>
      <c r="F5" s="207" t="s">
        <v>87</v>
      </c>
      <c r="G5" s="209"/>
      <c r="H5" s="116"/>
      <c r="I5" s="2"/>
      <c r="O5" s="158" t="s">
        <v>31</v>
      </c>
      <c r="P5" s="159">
        <v>50</v>
      </c>
      <c r="Q5" s="160" t="s">
        <v>30</v>
      </c>
    </row>
    <row r="6" spans="1:18" x14ac:dyDescent="0.25">
      <c r="A6" s="2"/>
      <c r="B6" s="2"/>
      <c r="C6" s="2"/>
      <c r="D6" s="2"/>
      <c r="E6" s="2"/>
      <c r="F6" s="2"/>
      <c r="G6" s="2"/>
      <c r="H6" s="2"/>
      <c r="I6" s="2"/>
      <c r="O6" s="158" t="s">
        <v>32</v>
      </c>
      <c r="P6" s="159">
        <v>100</v>
      </c>
      <c r="Q6" s="160" t="s">
        <v>33</v>
      </c>
    </row>
    <row r="7" spans="1:18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58" t="s">
        <v>34</v>
      </c>
      <c r="P7" s="159">
        <v>100</v>
      </c>
      <c r="Q7" s="160" t="s">
        <v>33</v>
      </c>
    </row>
    <row r="8" spans="1:18" x14ac:dyDescent="0.25">
      <c r="A8" s="116"/>
      <c r="B8" s="116"/>
      <c r="C8" s="17">
        <f>B8-A8</f>
        <v>0</v>
      </c>
      <c r="D8" s="17">
        <f>VLOOKUP(E2,O3:P8,2,FALSE)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58" t="s">
        <v>35</v>
      </c>
      <c r="P8" s="159">
        <v>128</v>
      </c>
      <c r="Q8" s="160" t="s">
        <v>36</v>
      </c>
    </row>
    <row r="9" spans="1:18" x14ac:dyDescent="0.25">
      <c r="A9" s="2"/>
      <c r="B9" s="2"/>
      <c r="C9" s="2"/>
      <c r="D9" s="2"/>
      <c r="E9" s="2"/>
      <c r="F9" s="2"/>
      <c r="G9" s="2"/>
      <c r="H9" s="2"/>
      <c r="I9" s="2"/>
    </row>
    <row r="10" spans="1:18" x14ac:dyDescent="0.25">
      <c r="A10" s="243" t="s">
        <v>4</v>
      </c>
      <c r="B10" s="243"/>
      <c r="C10" s="243"/>
      <c r="D10" s="243" t="s">
        <v>5</v>
      </c>
      <c r="E10" s="243"/>
      <c r="F10" s="243"/>
      <c r="G10" s="245" t="s">
        <v>42</v>
      </c>
      <c r="H10" s="246"/>
      <c r="I10" s="2"/>
    </row>
    <row r="11" spans="1:18" x14ac:dyDescent="0.25">
      <c r="A11" s="206"/>
      <c r="B11" s="206"/>
      <c r="C11" s="206"/>
      <c r="D11" s="206"/>
      <c r="E11" s="206"/>
      <c r="F11" s="206"/>
      <c r="G11" s="220">
        <f>D11-A11</f>
        <v>0</v>
      </c>
      <c r="H11" s="221"/>
      <c r="I11" s="2"/>
      <c r="O11" s="153" t="s">
        <v>34</v>
      </c>
      <c r="P11" s="153" t="s">
        <v>89</v>
      </c>
      <c r="Q11" s="153" t="s">
        <v>94</v>
      </c>
      <c r="R11" s="154"/>
    </row>
    <row r="12" spans="1:18" x14ac:dyDescent="0.25">
      <c r="A12" s="244"/>
      <c r="B12" s="244"/>
      <c r="C12" s="244"/>
      <c r="D12" s="244"/>
      <c r="E12" s="244"/>
      <c r="F12" s="244"/>
      <c r="G12" s="244"/>
      <c r="H12" s="244"/>
      <c r="I12" s="2"/>
      <c r="O12" s="155" t="s">
        <v>31</v>
      </c>
      <c r="P12" s="155" t="s">
        <v>115</v>
      </c>
      <c r="Q12" s="155" t="s">
        <v>116</v>
      </c>
      <c r="R12" s="156"/>
    </row>
    <row r="13" spans="1:18" x14ac:dyDescent="0.25">
      <c r="A13" s="241" t="s">
        <v>40</v>
      </c>
      <c r="B13" s="241"/>
      <c r="C13" s="241"/>
      <c r="D13" s="241"/>
      <c r="E13" s="20" t="s">
        <v>39</v>
      </c>
      <c r="F13" s="19" t="s">
        <v>41</v>
      </c>
      <c r="G13" s="242" t="s">
        <v>24</v>
      </c>
      <c r="H13" s="242"/>
      <c r="I13" s="2"/>
      <c r="O13" s="157" t="s">
        <v>35</v>
      </c>
      <c r="P13" s="157" t="s">
        <v>117</v>
      </c>
      <c r="Q13" s="157" t="s">
        <v>118</v>
      </c>
      <c r="R13" s="154"/>
    </row>
    <row r="14" spans="1:18" x14ac:dyDescent="0.25">
      <c r="A14" s="224" t="s">
        <v>8</v>
      </c>
      <c r="B14" s="224"/>
      <c r="C14" s="224"/>
      <c r="D14" s="224"/>
      <c r="E14" s="116"/>
      <c r="F14" s="117">
        <v>76</v>
      </c>
      <c r="G14" s="225">
        <f>E14*F14</f>
        <v>0</v>
      </c>
      <c r="H14" s="225"/>
      <c r="I14" s="2"/>
      <c r="O14" s="155" t="s">
        <v>27</v>
      </c>
      <c r="P14" s="155" t="s">
        <v>119</v>
      </c>
      <c r="Q14" s="155" t="s">
        <v>120</v>
      </c>
      <c r="R14" s="156"/>
    </row>
    <row r="15" spans="1:18" x14ac:dyDescent="0.25">
      <c r="A15" s="224" t="s">
        <v>9</v>
      </c>
      <c r="B15" s="224"/>
      <c r="C15" s="224"/>
      <c r="D15" s="224"/>
      <c r="E15" s="116"/>
      <c r="F15" s="117">
        <v>76</v>
      </c>
      <c r="G15" s="225">
        <f>E15*F15</f>
        <v>0</v>
      </c>
      <c r="H15" s="225"/>
      <c r="I15" s="2"/>
      <c r="O15" s="157" t="s">
        <v>32</v>
      </c>
      <c r="P15" s="157" t="s">
        <v>121</v>
      </c>
      <c r="Q15" s="157" t="s">
        <v>122</v>
      </c>
      <c r="R15" s="154"/>
    </row>
    <row r="16" spans="1:18" x14ac:dyDescent="0.25">
      <c r="A16" s="224" t="s">
        <v>20</v>
      </c>
      <c r="B16" s="224"/>
      <c r="C16" s="224"/>
      <c r="D16" s="224"/>
      <c r="E16" s="1">
        <f>F34</f>
        <v>0</v>
      </c>
      <c r="F16" s="1"/>
      <c r="G16" s="218"/>
      <c r="H16" s="218"/>
      <c r="I16" s="2"/>
      <c r="O16" s="155" t="s">
        <v>29</v>
      </c>
      <c r="P16" s="155" t="s">
        <v>123</v>
      </c>
      <c r="Q16" s="155"/>
      <c r="R16" s="156"/>
    </row>
    <row r="17" spans="1:18" x14ac:dyDescent="0.25">
      <c r="A17" s="226" t="s">
        <v>37</v>
      </c>
      <c r="B17" s="227"/>
      <c r="C17" s="227"/>
      <c r="D17" s="228"/>
      <c r="E17" s="18">
        <f>SUM(E14:E16)</f>
        <v>0</v>
      </c>
      <c r="F17" s="229" t="str">
        <f>IF(E17&gt;=G11,"Все верно","Недостача")</f>
        <v>Все верно</v>
      </c>
      <c r="G17" s="230"/>
      <c r="H17" s="231"/>
      <c r="I17" s="2"/>
      <c r="O17" s="122"/>
      <c r="P17" s="122"/>
      <c r="Q17" s="122"/>
      <c r="R17" s="123"/>
    </row>
    <row r="18" spans="1:18" x14ac:dyDescent="0.25">
      <c r="A18" s="2"/>
      <c r="B18" s="2"/>
      <c r="C18" s="2"/>
      <c r="D18" s="2"/>
      <c r="E18" s="2"/>
      <c r="F18" s="2"/>
      <c r="G18" s="2"/>
      <c r="H18" s="2"/>
      <c r="I18" s="2"/>
      <c r="O18" s="142"/>
      <c r="Q18" s="122"/>
      <c r="R18" s="123"/>
    </row>
    <row r="19" spans="1:18" x14ac:dyDescent="0.25">
      <c r="A19" s="234" t="s">
        <v>10</v>
      </c>
      <c r="B19" s="235"/>
      <c r="C19" s="235"/>
      <c r="D19" s="235"/>
      <c r="E19" s="235"/>
      <c r="F19" s="235"/>
      <c r="G19" s="235"/>
      <c r="H19" s="235"/>
      <c r="I19" s="236"/>
      <c r="O19" s="122"/>
      <c r="P19" s="122"/>
      <c r="Q19" s="122"/>
      <c r="R19" s="123"/>
    </row>
    <row r="20" spans="1:18" x14ac:dyDescent="0.25">
      <c r="A20" s="232" t="s">
        <v>0</v>
      </c>
      <c r="B20" s="233"/>
      <c r="C20" s="232" t="s">
        <v>11</v>
      </c>
      <c r="D20" s="233"/>
      <c r="E20" s="24" t="s">
        <v>22</v>
      </c>
      <c r="F20" s="211" t="s">
        <v>12</v>
      </c>
      <c r="G20" s="213"/>
      <c r="H20" s="232" t="s">
        <v>13</v>
      </c>
      <c r="I20" s="233"/>
      <c r="O20" s="123"/>
      <c r="P20" s="122"/>
      <c r="Q20" s="123"/>
      <c r="R20" s="123"/>
    </row>
    <row r="21" spans="1:18" ht="18" customHeight="1" x14ac:dyDescent="0.25">
      <c r="A21" s="216"/>
      <c r="B21" s="217"/>
      <c r="C21" s="214">
        <f>G14</f>
        <v>0</v>
      </c>
      <c r="D21" s="215"/>
      <c r="E21" s="3">
        <f>F46</f>
        <v>0</v>
      </c>
      <c r="F21" s="216"/>
      <c r="G21" s="217"/>
      <c r="H21" s="218">
        <f>A21+C21-E21-F21</f>
        <v>0</v>
      </c>
      <c r="I21" s="218"/>
      <c r="O21" s="123"/>
      <c r="P21" s="122"/>
      <c r="Q21" s="123"/>
      <c r="R21" s="123"/>
    </row>
    <row r="22" spans="1:18" x14ac:dyDescent="0.25">
      <c r="A22" s="2"/>
      <c r="B22" s="2"/>
      <c r="C22" s="2"/>
      <c r="D22" s="2"/>
      <c r="E22" s="2"/>
      <c r="F22" s="2"/>
      <c r="G22" s="2"/>
      <c r="H22" s="2"/>
      <c r="I22" s="2"/>
      <c r="O22" s="123"/>
      <c r="P22" s="122"/>
      <c r="Q22" s="123"/>
      <c r="R22" s="123"/>
    </row>
    <row r="23" spans="1:18" ht="25.5" x14ac:dyDescent="0.25">
      <c r="A23" s="219" t="s">
        <v>15</v>
      </c>
      <c r="B23" s="219"/>
      <c r="C23" s="219"/>
      <c r="D23" s="219"/>
      <c r="E23" s="219"/>
      <c r="F23" s="219" t="s">
        <v>14</v>
      </c>
      <c r="G23" s="219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  <c r="O23" s="123"/>
      <c r="P23" s="122"/>
      <c r="Q23" s="123"/>
      <c r="R23" s="123"/>
    </row>
    <row r="24" spans="1:18" x14ac:dyDescent="0.25">
      <c r="A24" s="206" t="s">
        <v>111</v>
      </c>
      <c r="B24" s="206"/>
      <c r="C24" s="206"/>
      <c r="D24" s="206"/>
      <c r="E24" s="206"/>
      <c r="F24" s="206"/>
      <c r="G24" s="206"/>
      <c r="H24" s="116"/>
      <c r="I24" s="116"/>
      <c r="O24" s="123"/>
      <c r="P24" s="122"/>
      <c r="Q24" s="123"/>
      <c r="R24" s="123"/>
    </row>
    <row r="25" spans="1:18" x14ac:dyDescent="0.25">
      <c r="A25" s="206" t="s">
        <v>101</v>
      </c>
      <c r="B25" s="206"/>
      <c r="C25" s="206"/>
      <c r="D25" s="206"/>
      <c r="E25" s="206"/>
      <c r="F25" s="206"/>
      <c r="G25" s="206"/>
      <c r="H25" s="161"/>
      <c r="I25" s="162" t="str">
        <f>IF(AND($H$24="",$I$24=""),"Данные о чеке не заполнен","")</f>
        <v>Данные о чеке не заполнен</v>
      </c>
      <c r="O25" s="123"/>
      <c r="P25" s="122"/>
      <c r="Q25" s="123"/>
      <c r="R25" s="123"/>
    </row>
    <row r="26" spans="1:18" x14ac:dyDescent="0.25">
      <c r="A26" s="206" t="s">
        <v>100</v>
      </c>
      <c r="B26" s="206"/>
      <c r="C26" s="206"/>
      <c r="D26" s="206"/>
      <c r="E26" s="206"/>
      <c r="F26" s="206"/>
      <c r="G26" s="206"/>
      <c r="H26" s="2"/>
      <c r="I26" s="2"/>
      <c r="O26" s="123"/>
      <c r="P26" s="122"/>
      <c r="Q26" s="123"/>
      <c r="R26" s="123"/>
    </row>
    <row r="27" spans="1:18" x14ac:dyDescent="0.25">
      <c r="A27" s="206" t="s">
        <v>102</v>
      </c>
      <c r="B27" s="206"/>
      <c r="C27" s="206"/>
      <c r="D27" s="206"/>
      <c r="E27" s="206"/>
      <c r="F27" s="206"/>
      <c r="G27" s="206"/>
      <c r="H27" s="2"/>
      <c r="I27" s="2"/>
      <c r="O27" s="123"/>
      <c r="P27" s="122"/>
      <c r="Q27" s="123"/>
      <c r="R27" s="123"/>
    </row>
    <row r="28" spans="1:18" x14ac:dyDescent="0.25">
      <c r="A28" s="206" t="s">
        <v>95</v>
      </c>
      <c r="B28" s="206"/>
      <c r="C28" s="206"/>
      <c r="D28" s="206"/>
      <c r="E28" s="206"/>
      <c r="F28" s="206"/>
      <c r="G28" s="206"/>
      <c r="H28" s="2"/>
      <c r="I28" s="2"/>
      <c r="O28" s="123"/>
      <c r="P28" s="122"/>
      <c r="Q28" s="123"/>
      <c r="R28" s="123"/>
    </row>
    <row r="29" spans="1:18" x14ac:dyDescent="0.25">
      <c r="A29" s="206" t="s">
        <v>103</v>
      </c>
      <c r="B29" s="206"/>
      <c r="C29" s="206"/>
      <c r="D29" s="206"/>
      <c r="E29" s="206"/>
      <c r="F29" s="206"/>
      <c r="G29" s="206"/>
      <c r="H29" s="2"/>
      <c r="I29" s="2"/>
      <c r="O29" s="123"/>
      <c r="P29" s="122"/>
      <c r="Q29" s="123"/>
      <c r="R29" s="123"/>
    </row>
    <row r="30" spans="1:18" x14ac:dyDescent="0.25">
      <c r="A30" s="206" t="s">
        <v>104</v>
      </c>
      <c r="B30" s="206"/>
      <c r="C30" s="206"/>
      <c r="D30" s="206"/>
      <c r="E30" s="206"/>
      <c r="F30" s="206"/>
      <c r="G30" s="206"/>
      <c r="H30" s="2"/>
      <c r="I30" s="2"/>
      <c r="O30" s="123"/>
      <c r="P30" s="122"/>
      <c r="Q30" s="123"/>
      <c r="R30" s="123"/>
    </row>
    <row r="31" spans="1:18" x14ac:dyDescent="0.25">
      <c r="A31" s="206" t="s">
        <v>106</v>
      </c>
      <c r="B31" s="206"/>
      <c r="C31" s="206"/>
      <c r="D31" s="206"/>
      <c r="E31" s="206"/>
      <c r="F31" s="206"/>
      <c r="G31" s="206"/>
      <c r="H31" s="2"/>
      <c r="I31" s="2"/>
      <c r="O31" s="123"/>
      <c r="P31" s="122"/>
    </row>
    <row r="32" spans="1:18" x14ac:dyDescent="0.25">
      <c r="A32" s="203" t="s">
        <v>112</v>
      </c>
      <c r="B32" s="204"/>
      <c r="C32" s="204"/>
      <c r="D32" s="204"/>
      <c r="E32" s="205"/>
      <c r="F32" s="203"/>
      <c r="G32" s="205"/>
      <c r="H32" s="2"/>
      <c r="I32" s="2"/>
      <c r="O32" s="123"/>
      <c r="P32" s="122"/>
    </row>
    <row r="33" spans="1:16" x14ac:dyDescent="0.25">
      <c r="A33" s="203"/>
      <c r="B33" s="204"/>
      <c r="C33" s="204"/>
      <c r="D33" s="204"/>
      <c r="E33" s="205"/>
      <c r="F33" s="203"/>
      <c r="G33" s="205"/>
      <c r="H33" s="2"/>
      <c r="I33" s="2"/>
      <c r="O33" s="123"/>
      <c r="P33" s="122"/>
    </row>
    <row r="34" spans="1:16" x14ac:dyDescent="0.25">
      <c r="A34" s="207" t="s">
        <v>37</v>
      </c>
      <c r="B34" s="208"/>
      <c r="C34" s="208"/>
      <c r="D34" s="208"/>
      <c r="E34" s="209"/>
      <c r="F34" s="207">
        <f>SUM(F24:G33)</f>
        <v>0</v>
      </c>
      <c r="G34" s="209"/>
      <c r="H34" s="2"/>
      <c r="I34" s="2"/>
      <c r="O34" s="123"/>
      <c r="P34" s="122"/>
    </row>
    <row r="35" spans="1:16" x14ac:dyDescent="0.25">
      <c r="A35" s="210" t="s">
        <v>23</v>
      </c>
      <c r="B35" s="210"/>
      <c r="C35" s="210"/>
      <c r="D35" s="210"/>
      <c r="E35" s="210"/>
      <c r="F35" s="210" t="s">
        <v>24</v>
      </c>
      <c r="G35" s="210"/>
      <c r="H35" s="2"/>
      <c r="I35" s="2"/>
      <c r="O35" s="123"/>
      <c r="P35" s="122"/>
    </row>
    <row r="36" spans="1:16" x14ac:dyDescent="0.25">
      <c r="A36" s="203"/>
      <c r="B36" s="204"/>
      <c r="C36" s="204"/>
      <c r="D36" s="204"/>
      <c r="E36" s="205"/>
      <c r="F36" s="203"/>
      <c r="G36" s="205"/>
      <c r="H36" s="2"/>
      <c r="I36" s="2"/>
      <c r="O36" s="123"/>
      <c r="P36" s="122"/>
    </row>
    <row r="37" spans="1:16" x14ac:dyDescent="0.25">
      <c r="A37" s="203"/>
      <c r="B37" s="204"/>
      <c r="C37" s="204"/>
      <c r="D37" s="204"/>
      <c r="E37" s="205"/>
      <c r="F37" s="203"/>
      <c r="G37" s="205"/>
      <c r="H37" s="2"/>
      <c r="I37" s="2"/>
      <c r="O37" s="123"/>
      <c r="P37" s="122"/>
    </row>
    <row r="38" spans="1:16" x14ac:dyDescent="0.25">
      <c r="A38" s="206"/>
      <c r="B38" s="206"/>
      <c r="C38" s="206"/>
      <c r="D38" s="206"/>
      <c r="E38" s="206"/>
      <c r="F38" s="206"/>
      <c r="G38" s="206"/>
      <c r="H38" s="2"/>
      <c r="I38" s="2"/>
      <c r="O38" s="123"/>
      <c r="P38" s="122"/>
    </row>
    <row r="39" spans="1:16" x14ac:dyDescent="0.25">
      <c r="A39" s="203"/>
      <c r="B39" s="204"/>
      <c r="C39" s="204"/>
      <c r="D39" s="204"/>
      <c r="E39" s="205"/>
      <c r="F39" s="203"/>
      <c r="G39" s="205"/>
      <c r="H39" s="2"/>
      <c r="I39" s="2"/>
      <c r="O39" s="123"/>
      <c r="P39" s="122"/>
    </row>
    <row r="40" spans="1:16" x14ac:dyDescent="0.25">
      <c r="A40" s="203"/>
      <c r="B40" s="204"/>
      <c r="C40" s="204"/>
      <c r="D40" s="204"/>
      <c r="E40" s="205"/>
      <c r="F40" s="203"/>
      <c r="G40" s="205"/>
      <c r="H40" s="2"/>
      <c r="I40" s="2"/>
      <c r="O40" s="123"/>
      <c r="P40" s="122"/>
    </row>
    <row r="41" spans="1:16" x14ac:dyDescent="0.25">
      <c r="A41" s="203"/>
      <c r="B41" s="204"/>
      <c r="C41" s="204"/>
      <c r="D41" s="204"/>
      <c r="E41" s="205"/>
      <c r="F41" s="203"/>
      <c r="G41" s="205"/>
      <c r="H41" s="2"/>
      <c r="I41" s="2"/>
      <c r="O41" s="123"/>
      <c r="P41" s="122"/>
    </row>
    <row r="42" spans="1:16" x14ac:dyDescent="0.25">
      <c r="A42" s="203"/>
      <c r="B42" s="204"/>
      <c r="C42" s="204"/>
      <c r="D42" s="204"/>
      <c r="E42" s="205"/>
      <c r="F42" s="203"/>
      <c r="G42" s="205"/>
      <c r="H42" s="2"/>
      <c r="I42" s="2"/>
      <c r="O42" s="123"/>
      <c r="P42" s="122"/>
    </row>
    <row r="43" spans="1:16" x14ac:dyDescent="0.25">
      <c r="A43" s="203"/>
      <c r="B43" s="204"/>
      <c r="C43" s="204"/>
      <c r="D43" s="204"/>
      <c r="E43" s="205"/>
      <c r="F43" s="203"/>
      <c r="G43" s="205"/>
      <c r="H43" s="2"/>
      <c r="I43" s="2"/>
      <c r="O43" s="124"/>
      <c r="P43" s="125"/>
    </row>
    <row r="44" spans="1:16" x14ac:dyDescent="0.25">
      <c r="A44" s="203"/>
      <c r="B44" s="204"/>
      <c r="C44" s="204"/>
      <c r="D44" s="204"/>
      <c r="E44" s="205"/>
      <c r="F44" s="203"/>
      <c r="G44" s="205"/>
      <c r="H44" s="2"/>
      <c r="I44" s="2"/>
      <c r="O44" s="124"/>
      <c r="P44" s="125"/>
    </row>
    <row r="45" spans="1:16" x14ac:dyDescent="0.25">
      <c r="A45" s="203"/>
      <c r="B45" s="204"/>
      <c r="C45" s="204"/>
      <c r="D45" s="204"/>
      <c r="E45" s="205"/>
      <c r="F45" s="203"/>
      <c r="G45" s="205"/>
      <c r="H45" s="2"/>
      <c r="I45" s="2"/>
      <c r="O45" s="124"/>
      <c r="P45" s="125"/>
    </row>
    <row r="46" spans="1:16" x14ac:dyDescent="0.25">
      <c r="A46" s="211" t="s">
        <v>38</v>
      </c>
      <c r="B46" s="212"/>
      <c r="C46" s="212"/>
      <c r="D46" s="212"/>
      <c r="E46" s="213"/>
      <c r="F46" s="211">
        <f>SUM(F35:G45)</f>
        <v>0</v>
      </c>
      <c r="G46" s="213"/>
      <c r="H46" s="2"/>
      <c r="I46" s="2"/>
      <c r="O46" s="124"/>
      <c r="P46" s="125"/>
    </row>
    <row r="48" spans="1:16" x14ac:dyDescent="0.25">
      <c r="B48" s="223" t="s">
        <v>19</v>
      </c>
      <c r="C48" s="223"/>
      <c r="D48" s="222"/>
      <c r="E48" s="222"/>
      <c r="F48" s="222"/>
    </row>
    <row r="50" spans="1:6" x14ac:dyDescent="0.25">
      <c r="A50" s="237" t="s">
        <v>88</v>
      </c>
      <c r="B50" s="237"/>
      <c r="C50" s="237"/>
      <c r="D50" s="237"/>
      <c r="E50" s="121" t="str">
        <f>VLOOKUP($E$2,$O$11:$Q$16,2,FALSE)</f>
        <v>Сулейменов</v>
      </c>
      <c r="F50" s="121" t="str">
        <f>VLOOKUP($E$2,$O$11:$Q$16,3,FALSE)</f>
        <v>Бабчинский</v>
      </c>
    </row>
  </sheetData>
  <mergeCells count="84">
    <mergeCell ref="A50:D50"/>
    <mergeCell ref="F4:G4"/>
    <mergeCell ref="A4:B4"/>
    <mergeCell ref="B2:C2"/>
    <mergeCell ref="G2:H2"/>
    <mergeCell ref="A13:D13"/>
    <mergeCell ref="G13:H13"/>
    <mergeCell ref="A14:D14"/>
    <mergeCell ref="G14:H14"/>
    <mergeCell ref="F5:G5"/>
    <mergeCell ref="A10:C10"/>
    <mergeCell ref="D10:F10"/>
    <mergeCell ref="A11:C11"/>
    <mergeCell ref="A12:H12"/>
    <mergeCell ref="D11:F11"/>
    <mergeCell ref="G10:H10"/>
    <mergeCell ref="G11:H11"/>
    <mergeCell ref="A5:B5"/>
    <mergeCell ref="D48:F48"/>
    <mergeCell ref="B48:C48"/>
    <mergeCell ref="A15:D15"/>
    <mergeCell ref="G15:H15"/>
    <mergeCell ref="A16:D16"/>
    <mergeCell ref="G16:H16"/>
    <mergeCell ref="A17:D17"/>
    <mergeCell ref="F17:H17"/>
    <mergeCell ref="A20:B20"/>
    <mergeCell ref="C20:D20"/>
    <mergeCell ref="F20:G20"/>
    <mergeCell ref="H20:I20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F32:G32"/>
    <mergeCell ref="A27:E27"/>
    <mergeCell ref="F27:G27"/>
    <mergeCell ref="A28:E28"/>
    <mergeCell ref="F28:G28"/>
    <mergeCell ref="A29:E29"/>
    <mergeCell ref="F29:G29"/>
    <mergeCell ref="A46:E46"/>
    <mergeCell ref="F46:G46"/>
    <mergeCell ref="A36:E36"/>
    <mergeCell ref="F36:G36"/>
    <mergeCell ref="A37:E37"/>
    <mergeCell ref="F37:G37"/>
    <mergeCell ref="A38:E38"/>
    <mergeCell ref="F38:G38"/>
    <mergeCell ref="A44:E44"/>
    <mergeCell ref="F44:G44"/>
    <mergeCell ref="A45:E45"/>
    <mergeCell ref="F45:G45"/>
    <mergeCell ref="A33:E33"/>
    <mergeCell ref="F33:G33"/>
    <mergeCell ref="A34:E34"/>
    <mergeCell ref="F34:G34"/>
    <mergeCell ref="A35:E35"/>
    <mergeCell ref="F35:G35"/>
    <mergeCell ref="A1:I1"/>
    <mergeCell ref="A40:E40"/>
    <mergeCell ref="A41:E41"/>
    <mergeCell ref="A42:E42"/>
    <mergeCell ref="A43:E43"/>
    <mergeCell ref="F40:G40"/>
    <mergeCell ref="F41:G41"/>
    <mergeCell ref="F42:G42"/>
    <mergeCell ref="F43:G43"/>
    <mergeCell ref="A39:E39"/>
    <mergeCell ref="F39:G39"/>
    <mergeCell ref="A30:E30"/>
    <mergeCell ref="F30:G30"/>
    <mergeCell ref="A31:E31"/>
    <mergeCell ref="F31:G31"/>
    <mergeCell ref="A32:E32"/>
  </mergeCells>
  <conditionalFormatting sqref="F17:H17">
    <cfRule type="containsText" dxfId="92" priority="3" operator="containsText" text="Все верно">
      <formula>NOT(ISERROR(SEARCH("Все верно",F17)))</formula>
    </cfRule>
  </conditionalFormatting>
  <conditionalFormatting sqref="H7:H8">
    <cfRule type="containsText" dxfId="91" priority="2" operator="containsText" text="В минусе">
      <formula>NOT(ISERROR(SEARCH("В минусе",H7)))</formula>
    </cfRule>
  </conditionalFormatting>
  <conditionalFormatting sqref="H8">
    <cfRule type="cellIs" dxfId="90" priority="1" operator="lessThan">
      <formula>0</formula>
    </cfRule>
  </conditionalFormatting>
  <dataValidations count="7">
    <dataValidation type="whole" allowBlank="1" showInputMessage="1" showErrorMessage="1" sqref="H24:I24 F21:G21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C5 A8:B8">
      <formula1>0</formula1>
      <formula2>1000</formula2>
    </dataValidation>
    <dataValidation type="decimal" allowBlank="1" showInputMessage="1" showErrorMessage="1" sqref="F24:G33">
      <formula1>0</formula1>
      <formula2>100000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4" zoomScaleNormal="100" workbookViewId="0">
      <selection activeCell="H25" sqref="H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2"/>
      <c r="B1" s="202"/>
      <c r="C1" s="202"/>
      <c r="D1" s="202"/>
      <c r="E1" s="202"/>
      <c r="F1" s="202"/>
      <c r="G1" s="202"/>
      <c r="H1" s="202"/>
      <c r="I1" s="202"/>
    </row>
    <row r="2" spans="1:17" x14ac:dyDescent="0.25">
      <c r="B2" s="238" t="s">
        <v>18</v>
      </c>
      <c r="C2" s="238"/>
      <c r="D2" s="4" t="s">
        <v>16</v>
      </c>
      <c r="E2" s="29" t="str">
        <f>'1'!$E$2</f>
        <v>Коктал</v>
      </c>
      <c r="F2" t="s">
        <v>17</v>
      </c>
      <c r="G2" s="239">
        <f>Дата!A2</f>
        <v>45293</v>
      </c>
      <c r="H2" s="240"/>
      <c r="I2" s="26"/>
    </row>
    <row r="3" spans="1:17" x14ac:dyDescent="0.25">
      <c r="O3" s="12"/>
      <c r="P3" s="13"/>
      <c r="Q3" s="14"/>
    </row>
    <row r="4" spans="1:17" x14ac:dyDescent="0.25">
      <c r="A4" s="207" t="s">
        <v>0</v>
      </c>
      <c r="B4" s="209"/>
      <c r="C4" s="17" t="s">
        <v>1</v>
      </c>
      <c r="D4" s="17" t="s">
        <v>2</v>
      </c>
      <c r="E4" s="23"/>
      <c r="F4" s="207" t="s">
        <v>3</v>
      </c>
      <c r="G4" s="209"/>
      <c r="H4" s="17" t="s">
        <v>1</v>
      </c>
      <c r="I4" s="2"/>
      <c r="O4" s="12"/>
      <c r="P4" s="13"/>
      <c r="Q4" s="14"/>
    </row>
    <row r="5" spans="1:17" x14ac:dyDescent="0.25">
      <c r="A5" s="207" t="s">
        <v>87</v>
      </c>
      <c r="B5" s="209"/>
      <c r="C5" s="116">
        <f>'1'!H5</f>
        <v>0</v>
      </c>
      <c r="D5" s="17">
        <f>C8*D8</f>
        <v>0</v>
      </c>
      <c r="E5" s="23"/>
      <c r="F5" s="207" t="s">
        <v>87</v>
      </c>
      <c r="G5" s="209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3" t="s">
        <v>4</v>
      </c>
      <c r="B10" s="243"/>
      <c r="C10" s="243"/>
      <c r="D10" s="243" t="s">
        <v>5</v>
      </c>
      <c r="E10" s="243"/>
      <c r="F10" s="243"/>
      <c r="G10" s="245" t="s">
        <v>42</v>
      </c>
      <c r="H10" s="246"/>
      <c r="I10" s="2"/>
    </row>
    <row r="11" spans="1:17" x14ac:dyDescent="0.25">
      <c r="A11" s="206">
        <f>'1'!$D$11</f>
        <v>0</v>
      </c>
      <c r="B11" s="206"/>
      <c r="C11" s="206"/>
      <c r="D11" s="206"/>
      <c r="E11" s="206"/>
      <c r="F11" s="206"/>
      <c r="G11" s="220">
        <f>D11-A11</f>
        <v>0</v>
      </c>
      <c r="H11" s="221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1" t="s">
        <v>40</v>
      </c>
      <c r="B13" s="241"/>
      <c r="C13" s="241"/>
      <c r="D13" s="241"/>
      <c r="E13" s="20" t="s">
        <v>39</v>
      </c>
      <c r="F13" s="19" t="s">
        <v>41</v>
      </c>
      <c r="G13" s="242" t="s">
        <v>24</v>
      </c>
      <c r="H13" s="242"/>
      <c r="I13" s="2"/>
    </row>
    <row r="14" spans="1:17" x14ac:dyDescent="0.25">
      <c r="A14" s="224" t="s">
        <v>8</v>
      </c>
      <c r="B14" s="224"/>
      <c r="C14" s="224"/>
      <c r="D14" s="224"/>
      <c r="E14" s="116"/>
      <c r="F14" s="117">
        <f>'1'!$F$14</f>
        <v>76</v>
      </c>
      <c r="G14" s="218">
        <f>E14*F14</f>
        <v>0</v>
      </c>
      <c r="H14" s="218"/>
      <c r="I14" s="2"/>
    </row>
    <row r="15" spans="1:17" x14ac:dyDescent="0.25">
      <c r="A15" s="224" t="s">
        <v>9</v>
      </c>
      <c r="B15" s="224"/>
      <c r="C15" s="224"/>
      <c r="D15" s="224"/>
      <c r="E15" s="116"/>
      <c r="F15" s="117">
        <f>'1'!$F$15</f>
        <v>76</v>
      </c>
      <c r="G15" s="218">
        <f>E15*F15</f>
        <v>0</v>
      </c>
      <c r="H15" s="218"/>
      <c r="I15" s="2"/>
    </row>
    <row r="16" spans="1:17" x14ac:dyDescent="0.25">
      <c r="A16" s="224" t="s">
        <v>20</v>
      </c>
      <c r="B16" s="224"/>
      <c r="C16" s="224"/>
      <c r="D16" s="224"/>
      <c r="E16" s="1">
        <f>F34</f>
        <v>0</v>
      </c>
      <c r="F16" s="1"/>
      <c r="G16" s="218"/>
      <c r="H16" s="218"/>
      <c r="I16" s="2"/>
    </row>
    <row r="17" spans="1:9" x14ac:dyDescent="0.25">
      <c r="A17" s="226" t="s">
        <v>37</v>
      </c>
      <c r="B17" s="227"/>
      <c r="C17" s="227"/>
      <c r="D17" s="228"/>
      <c r="E17" s="18">
        <f>SUM(E14:E16)</f>
        <v>0</v>
      </c>
      <c r="F17" s="229" t="str">
        <f>IF(E17&gt;=G11,"Все верно","Недостача")</f>
        <v>Все верно</v>
      </c>
      <c r="G17" s="230"/>
      <c r="H17" s="231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4" t="s">
        <v>10</v>
      </c>
      <c r="B19" s="235"/>
      <c r="C19" s="235"/>
      <c r="D19" s="235"/>
      <c r="E19" s="235"/>
      <c r="F19" s="235"/>
      <c r="G19" s="235"/>
      <c r="H19" s="235"/>
      <c r="I19" s="236"/>
    </row>
    <row r="20" spans="1:9" x14ac:dyDescent="0.25">
      <c r="A20" s="232" t="s">
        <v>0</v>
      </c>
      <c r="B20" s="233"/>
      <c r="C20" s="232" t="s">
        <v>11</v>
      </c>
      <c r="D20" s="233"/>
      <c r="E20" s="24" t="s">
        <v>22</v>
      </c>
      <c r="F20" s="211" t="s">
        <v>12</v>
      </c>
      <c r="G20" s="213"/>
      <c r="H20" s="232" t="s">
        <v>13</v>
      </c>
      <c r="I20" s="233"/>
    </row>
    <row r="21" spans="1:9" ht="18" customHeight="1" x14ac:dyDescent="0.25">
      <c r="A21" s="214">
        <f>'1'!$H$21</f>
        <v>0</v>
      </c>
      <c r="B21" s="215"/>
      <c r="C21" s="214">
        <f>G14</f>
        <v>0</v>
      </c>
      <c r="D21" s="215"/>
      <c r="E21" s="3">
        <f>F46</f>
        <v>0</v>
      </c>
      <c r="F21" s="216"/>
      <c r="G21" s="217"/>
      <c r="H21" s="218">
        <f>A21+C21-E21-F21</f>
        <v>0</v>
      </c>
      <c r="I21" s="218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7" t="s">
        <v>15</v>
      </c>
      <c r="B23" s="247"/>
      <c r="C23" s="247"/>
      <c r="D23" s="247"/>
      <c r="E23" s="247"/>
      <c r="F23" s="247" t="s">
        <v>86</v>
      </c>
      <c r="G23" s="247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6" t="s">
        <v>111</v>
      </c>
      <c r="B24" s="206"/>
      <c r="C24" s="206"/>
      <c r="D24" s="206"/>
      <c r="E24" s="206"/>
      <c r="F24" s="206"/>
      <c r="G24" s="206"/>
      <c r="H24" s="116"/>
      <c r="I24" s="116"/>
    </row>
    <row r="25" spans="1:9" x14ac:dyDescent="0.25">
      <c r="A25" s="206" t="s">
        <v>101</v>
      </c>
      <c r="B25" s="206"/>
      <c r="C25" s="206"/>
      <c r="D25" s="206"/>
      <c r="E25" s="206"/>
      <c r="F25" s="206"/>
      <c r="G25" s="206"/>
      <c r="H25" s="2"/>
      <c r="I25" s="162" t="str">
        <f>IF(AND($H$24="",$I$24=""),"Данные о чеке не заполнен","")</f>
        <v>Данные о чеке не заполнен</v>
      </c>
    </row>
    <row r="26" spans="1:9" x14ac:dyDescent="0.25">
      <c r="A26" s="206" t="s">
        <v>100</v>
      </c>
      <c r="B26" s="206"/>
      <c r="C26" s="206"/>
      <c r="D26" s="206"/>
      <c r="E26" s="206"/>
      <c r="F26" s="206"/>
      <c r="G26" s="206"/>
      <c r="H26" s="2"/>
      <c r="I26" s="2"/>
    </row>
    <row r="27" spans="1:9" x14ac:dyDescent="0.25">
      <c r="A27" s="206" t="s">
        <v>102</v>
      </c>
      <c r="B27" s="206"/>
      <c r="C27" s="206"/>
      <c r="D27" s="206"/>
      <c r="E27" s="206"/>
      <c r="F27" s="206"/>
      <c r="G27" s="206"/>
      <c r="H27" s="2"/>
      <c r="I27" s="2"/>
    </row>
    <row r="28" spans="1:9" x14ac:dyDescent="0.25">
      <c r="A28" s="206" t="s">
        <v>95</v>
      </c>
      <c r="B28" s="206"/>
      <c r="C28" s="206"/>
      <c r="D28" s="206"/>
      <c r="E28" s="206"/>
      <c r="F28" s="206"/>
      <c r="G28" s="206"/>
      <c r="H28" s="2"/>
      <c r="I28" s="2"/>
    </row>
    <row r="29" spans="1:9" x14ac:dyDescent="0.25">
      <c r="A29" s="206" t="s">
        <v>103</v>
      </c>
      <c r="B29" s="206"/>
      <c r="C29" s="206"/>
      <c r="D29" s="206"/>
      <c r="E29" s="206"/>
      <c r="F29" s="206"/>
      <c r="G29" s="206"/>
      <c r="H29" s="2"/>
      <c r="I29" s="2"/>
    </row>
    <row r="30" spans="1:9" x14ac:dyDescent="0.25">
      <c r="A30" s="206" t="s">
        <v>104</v>
      </c>
      <c r="B30" s="206"/>
      <c r="C30" s="206"/>
      <c r="D30" s="206"/>
      <c r="E30" s="206"/>
      <c r="F30" s="206"/>
      <c r="G30" s="206"/>
      <c r="H30" s="2"/>
      <c r="I30" s="2"/>
    </row>
    <row r="31" spans="1:9" x14ac:dyDescent="0.25">
      <c r="A31" s="206" t="s">
        <v>106</v>
      </c>
      <c r="B31" s="206"/>
      <c r="C31" s="206"/>
      <c r="D31" s="206"/>
      <c r="E31" s="206"/>
      <c r="F31" s="206"/>
      <c r="G31" s="206"/>
      <c r="H31" s="2"/>
      <c r="I31" s="2"/>
    </row>
    <row r="32" spans="1:9" x14ac:dyDescent="0.25">
      <c r="A32" s="203" t="s">
        <v>112</v>
      </c>
      <c r="B32" s="204"/>
      <c r="C32" s="204"/>
      <c r="D32" s="204"/>
      <c r="E32" s="205"/>
      <c r="F32" s="203"/>
      <c r="G32" s="205"/>
      <c r="H32" s="2"/>
      <c r="I32" s="2"/>
    </row>
    <row r="33" spans="1:9" x14ac:dyDescent="0.25">
      <c r="A33" s="203"/>
      <c r="B33" s="204"/>
      <c r="C33" s="204"/>
      <c r="D33" s="204"/>
      <c r="E33" s="205"/>
      <c r="F33" s="203"/>
      <c r="G33" s="205"/>
      <c r="H33" s="2"/>
      <c r="I33" s="2"/>
    </row>
    <row r="34" spans="1:9" x14ac:dyDescent="0.25">
      <c r="A34" s="207" t="s">
        <v>37</v>
      </c>
      <c r="B34" s="208"/>
      <c r="C34" s="208"/>
      <c r="D34" s="208"/>
      <c r="E34" s="209"/>
      <c r="F34" s="207">
        <f>SUM(F24:G33)</f>
        <v>0</v>
      </c>
      <c r="G34" s="209"/>
      <c r="H34" s="2"/>
      <c r="I34" s="2"/>
    </row>
    <row r="35" spans="1:9" x14ac:dyDescent="0.25">
      <c r="A35" s="210" t="s">
        <v>23</v>
      </c>
      <c r="B35" s="210"/>
      <c r="C35" s="210"/>
      <c r="D35" s="210"/>
      <c r="E35" s="210"/>
      <c r="F35" s="210" t="s">
        <v>24</v>
      </c>
      <c r="G35" s="210"/>
      <c r="H35" s="2"/>
      <c r="I35" s="2"/>
    </row>
    <row r="36" spans="1:9" x14ac:dyDescent="0.25">
      <c r="A36" s="203"/>
      <c r="B36" s="204"/>
      <c r="C36" s="204"/>
      <c r="D36" s="204"/>
      <c r="E36" s="205"/>
      <c r="F36" s="203"/>
      <c r="G36" s="205"/>
      <c r="H36" s="2"/>
      <c r="I36" s="2"/>
    </row>
    <row r="37" spans="1:9" x14ac:dyDescent="0.25">
      <c r="A37" s="203"/>
      <c r="B37" s="204"/>
      <c r="C37" s="204"/>
      <c r="D37" s="204"/>
      <c r="E37" s="205"/>
      <c r="F37" s="203"/>
      <c r="G37" s="205"/>
      <c r="H37" s="2"/>
      <c r="I37" s="2"/>
    </row>
    <row r="38" spans="1:9" x14ac:dyDescent="0.25">
      <c r="A38" s="206"/>
      <c r="B38" s="206"/>
      <c r="C38" s="206"/>
      <c r="D38" s="206"/>
      <c r="E38" s="206"/>
      <c r="F38" s="206"/>
      <c r="G38" s="206"/>
      <c r="H38" s="2"/>
      <c r="I38" s="2"/>
    </row>
    <row r="39" spans="1:9" x14ac:dyDescent="0.25">
      <c r="A39" s="203"/>
      <c r="B39" s="204"/>
      <c r="C39" s="204"/>
      <c r="D39" s="204"/>
      <c r="E39" s="205"/>
      <c r="F39" s="203"/>
      <c r="G39" s="205"/>
      <c r="H39" s="2"/>
      <c r="I39" s="2"/>
    </row>
    <row r="40" spans="1:9" x14ac:dyDescent="0.25">
      <c r="A40" s="203"/>
      <c r="B40" s="204"/>
      <c r="C40" s="204"/>
      <c r="D40" s="204"/>
      <c r="E40" s="205"/>
      <c r="F40" s="203"/>
      <c r="G40" s="205"/>
      <c r="H40" s="2"/>
      <c r="I40" s="2"/>
    </row>
    <row r="41" spans="1:9" x14ac:dyDescent="0.25">
      <c r="A41" s="203"/>
      <c r="B41" s="204"/>
      <c r="C41" s="204"/>
      <c r="D41" s="204"/>
      <c r="E41" s="205"/>
      <c r="F41" s="203"/>
      <c r="G41" s="205"/>
      <c r="H41" s="2"/>
      <c r="I41" s="2"/>
    </row>
    <row r="42" spans="1:9" x14ac:dyDescent="0.25">
      <c r="A42" s="203"/>
      <c r="B42" s="204"/>
      <c r="C42" s="204"/>
      <c r="D42" s="204"/>
      <c r="E42" s="205"/>
      <c r="F42" s="203"/>
      <c r="G42" s="205"/>
      <c r="H42" s="2"/>
      <c r="I42" s="2"/>
    </row>
    <row r="43" spans="1:9" x14ac:dyDescent="0.25">
      <c r="A43" s="203"/>
      <c r="B43" s="204"/>
      <c r="C43" s="204"/>
      <c r="D43" s="204"/>
      <c r="E43" s="205"/>
      <c r="F43" s="203"/>
      <c r="G43" s="205"/>
      <c r="H43" s="2"/>
      <c r="I43" s="2"/>
    </row>
    <row r="44" spans="1:9" x14ac:dyDescent="0.25">
      <c r="A44" s="203"/>
      <c r="B44" s="204"/>
      <c r="C44" s="204"/>
      <c r="D44" s="204"/>
      <c r="E44" s="205"/>
      <c r="F44" s="203"/>
      <c r="G44" s="205"/>
      <c r="H44" s="2"/>
      <c r="I44" s="2"/>
    </row>
    <row r="45" spans="1:9" x14ac:dyDescent="0.25">
      <c r="A45" s="203"/>
      <c r="B45" s="204"/>
      <c r="C45" s="204"/>
      <c r="D45" s="204"/>
      <c r="E45" s="205"/>
      <c r="F45" s="203"/>
      <c r="G45" s="205"/>
      <c r="H45" s="2"/>
      <c r="I45" s="2"/>
    </row>
    <row r="46" spans="1:9" x14ac:dyDescent="0.25">
      <c r="A46" s="211" t="s">
        <v>38</v>
      </c>
      <c r="B46" s="212"/>
      <c r="C46" s="212"/>
      <c r="D46" s="212"/>
      <c r="E46" s="213"/>
      <c r="F46" s="211">
        <f>SUM(F35:G45)</f>
        <v>0</v>
      </c>
      <c r="G46" s="213"/>
      <c r="H46" s="2"/>
      <c r="I46" s="2"/>
    </row>
    <row r="48" spans="1:9" x14ac:dyDescent="0.25">
      <c r="B48" s="223" t="s">
        <v>19</v>
      </c>
      <c r="C48" s="223"/>
      <c r="D48" s="222"/>
      <c r="E48" s="222"/>
      <c r="F48" s="222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B48:C48"/>
    <mergeCell ref="D48:F48"/>
    <mergeCell ref="A45:E45"/>
    <mergeCell ref="F45:G45"/>
    <mergeCell ref="A46:E46"/>
    <mergeCell ref="F46:G46"/>
  </mergeCells>
  <conditionalFormatting sqref="F17:H17">
    <cfRule type="containsText" dxfId="89" priority="3" operator="containsText" text="Все верно">
      <formula>NOT(ISERROR(SEARCH("Все верно",F17)))</formula>
    </cfRule>
  </conditionalFormatting>
  <conditionalFormatting sqref="H7:H8">
    <cfRule type="containsText" dxfId="88" priority="2" operator="containsText" text="В минусе">
      <formula>NOT(ISERROR(SEARCH("В минусе",H7)))</formula>
    </cfRule>
  </conditionalFormatting>
  <conditionalFormatting sqref="H8">
    <cfRule type="cellIs" dxfId="87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H25" sqref="H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2"/>
      <c r="B1" s="202"/>
      <c r="C1" s="202"/>
      <c r="D1" s="202"/>
      <c r="E1" s="202"/>
      <c r="F1" s="202"/>
      <c r="G1" s="202"/>
      <c r="H1" s="202"/>
      <c r="I1" s="202"/>
    </row>
    <row r="2" spans="1:17" x14ac:dyDescent="0.25">
      <c r="B2" s="238" t="s">
        <v>18</v>
      </c>
      <c r="C2" s="238"/>
      <c r="D2" s="4" t="s">
        <v>16</v>
      </c>
      <c r="E2" s="29" t="str">
        <f>'1'!$E$2</f>
        <v>Коктал</v>
      </c>
      <c r="F2" t="s">
        <v>17</v>
      </c>
      <c r="G2" s="239">
        <f>Дата!A3</f>
        <v>45294</v>
      </c>
      <c r="H2" s="240"/>
      <c r="I2" s="26"/>
    </row>
    <row r="3" spans="1:17" x14ac:dyDescent="0.25">
      <c r="O3" s="12"/>
      <c r="P3" s="13"/>
      <c r="Q3" s="14"/>
    </row>
    <row r="4" spans="1:17" x14ac:dyDescent="0.25">
      <c r="A4" s="207" t="s">
        <v>0</v>
      </c>
      <c r="B4" s="209"/>
      <c r="C4" s="17" t="s">
        <v>1</v>
      </c>
      <c r="D4" s="17" t="s">
        <v>2</v>
      </c>
      <c r="E4" s="23"/>
      <c r="F4" s="207" t="s">
        <v>3</v>
      </c>
      <c r="G4" s="209"/>
      <c r="H4" s="17" t="s">
        <v>1</v>
      </c>
      <c r="I4" s="2"/>
      <c r="O4" s="12"/>
      <c r="P4" s="13"/>
      <c r="Q4" s="14"/>
    </row>
    <row r="5" spans="1:17" x14ac:dyDescent="0.25">
      <c r="A5" s="207" t="s">
        <v>87</v>
      </c>
      <c r="B5" s="209"/>
      <c r="C5" s="116">
        <f>'2'!H5</f>
        <v>0</v>
      </c>
      <c r="D5" s="17">
        <f>C8*D8</f>
        <v>0</v>
      </c>
      <c r="E5" s="23"/>
      <c r="F5" s="207" t="s">
        <v>87</v>
      </c>
      <c r="G5" s="209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3" t="s">
        <v>4</v>
      </c>
      <c r="B10" s="243"/>
      <c r="C10" s="243"/>
      <c r="D10" s="243" t="s">
        <v>5</v>
      </c>
      <c r="E10" s="243"/>
      <c r="F10" s="243"/>
      <c r="G10" s="245" t="s">
        <v>42</v>
      </c>
      <c r="H10" s="246"/>
      <c r="I10" s="2"/>
    </row>
    <row r="11" spans="1:17" x14ac:dyDescent="0.25">
      <c r="A11" s="206">
        <f>'2'!$D$11</f>
        <v>0</v>
      </c>
      <c r="B11" s="206"/>
      <c r="C11" s="206"/>
      <c r="D11" s="206"/>
      <c r="E11" s="206"/>
      <c r="F11" s="206"/>
      <c r="G11" s="220">
        <f>D11-A11</f>
        <v>0</v>
      </c>
      <c r="H11" s="221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1" t="s">
        <v>40</v>
      </c>
      <c r="B13" s="241"/>
      <c r="C13" s="241"/>
      <c r="D13" s="241"/>
      <c r="E13" s="20" t="s">
        <v>39</v>
      </c>
      <c r="F13" s="19" t="s">
        <v>41</v>
      </c>
      <c r="G13" s="242" t="s">
        <v>24</v>
      </c>
      <c r="H13" s="242"/>
      <c r="I13" s="2"/>
    </row>
    <row r="14" spans="1:17" x14ac:dyDescent="0.25">
      <c r="A14" s="224" t="s">
        <v>8</v>
      </c>
      <c r="B14" s="224"/>
      <c r="C14" s="224"/>
      <c r="D14" s="224"/>
      <c r="E14" s="116"/>
      <c r="F14" s="117">
        <f>'1'!$F$14</f>
        <v>76</v>
      </c>
      <c r="G14" s="218">
        <f>E14*F14</f>
        <v>0</v>
      </c>
      <c r="H14" s="218"/>
      <c r="I14" s="2"/>
    </row>
    <row r="15" spans="1:17" x14ac:dyDescent="0.25">
      <c r="A15" s="224" t="s">
        <v>9</v>
      </c>
      <c r="B15" s="224"/>
      <c r="C15" s="224"/>
      <c r="D15" s="224"/>
      <c r="E15" s="116"/>
      <c r="F15" s="117">
        <f>'1'!$F$15</f>
        <v>76</v>
      </c>
      <c r="G15" s="218">
        <f>E15*F15</f>
        <v>0</v>
      </c>
      <c r="H15" s="218"/>
      <c r="I15" s="2"/>
    </row>
    <row r="16" spans="1:17" x14ac:dyDescent="0.25">
      <c r="A16" s="224" t="s">
        <v>20</v>
      </c>
      <c r="B16" s="224"/>
      <c r="C16" s="224"/>
      <c r="D16" s="224"/>
      <c r="E16" s="1">
        <f>F34</f>
        <v>0</v>
      </c>
      <c r="F16" s="1"/>
      <c r="G16" s="218"/>
      <c r="H16" s="218"/>
      <c r="I16" s="2"/>
    </row>
    <row r="17" spans="1:9" x14ac:dyDescent="0.25">
      <c r="A17" s="226" t="s">
        <v>37</v>
      </c>
      <c r="B17" s="227"/>
      <c r="C17" s="227"/>
      <c r="D17" s="228"/>
      <c r="E17" s="18">
        <f>SUM(E14:E16)</f>
        <v>0</v>
      </c>
      <c r="F17" s="229" t="str">
        <f>IF(E17&gt;=G11,"Все верно","Недостача")</f>
        <v>Все верно</v>
      </c>
      <c r="G17" s="230"/>
      <c r="H17" s="231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4" t="s">
        <v>10</v>
      </c>
      <c r="B19" s="235"/>
      <c r="C19" s="235"/>
      <c r="D19" s="235"/>
      <c r="E19" s="235"/>
      <c r="F19" s="235"/>
      <c r="G19" s="235"/>
      <c r="H19" s="235"/>
      <c r="I19" s="236"/>
    </row>
    <row r="20" spans="1:9" x14ac:dyDescent="0.25">
      <c r="A20" s="232" t="s">
        <v>0</v>
      </c>
      <c r="B20" s="233"/>
      <c r="C20" s="232" t="s">
        <v>11</v>
      </c>
      <c r="D20" s="233"/>
      <c r="E20" s="24" t="s">
        <v>22</v>
      </c>
      <c r="F20" s="211" t="s">
        <v>12</v>
      </c>
      <c r="G20" s="213"/>
      <c r="H20" s="232" t="s">
        <v>13</v>
      </c>
      <c r="I20" s="233"/>
    </row>
    <row r="21" spans="1:9" ht="18" customHeight="1" x14ac:dyDescent="0.25">
      <c r="A21" s="214">
        <f>'2'!$H$21</f>
        <v>0</v>
      </c>
      <c r="B21" s="215"/>
      <c r="C21" s="214">
        <f>G14</f>
        <v>0</v>
      </c>
      <c r="D21" s="215"/>
      <c r="E21" s="3">
        <f>F46</f>
        <v>0</v>
      </c>
      <c r="F21" s="216"/>
      <c r="G21" s="217"/>
      <c r="H21" s="218">
        <f>A21+C21-E21-F21</f>
        <v>0</v>
      </c>
      <c r="I21" s="218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7" t="s">
        <v>15</v>
      </c>
      <c r="B23" s="247"/>
      <c r="C23" s="247"/>
      <c r="D23" s="247"/>
      <c r="E23" s="247"/>
      <c r="F23" s="247" t="s">
        <v>86</v>
      </c>
      <c r="G23" s="247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6" t="s">
        <v>111</v>
      </c>
      <c r="B24" s="206"/>
      <c r="C24" s="206"/>
      <c r="D24" s="206"/>
      <c r="E24" s="206"/>
      <c r="F24" s="206"/>
      <c r="G24" s="206"/>
      <c r="H24" s="116"/>
      <c r="I24" s="116"/>
    </row>
    <row r="25" spans="1:9" x14ac:dyDescent="0.25">
      <c r="A25" s="206" t="s">
        <v>101</v>
      </c>
      <c r="B25" s="206"/>
      <c r="C25" s="206"/>
      <c r="D25" s="206"/>
      <c r="E25" s="206"/>
      <c r="F25" s="206"/>
      <c r="G25" s="206"/>
      <c r="H25" s="2"/>
      <c r="I25" s="162" t="str">
        <f>IF(AND($H$24="",$I$24=""),"Данные о чеке не заполнен","")</f>
        <v>Данные о чеке не заполнен</v>
      </c>
    </row>
    <row r="26" spans="1:9" x14ac:dyDescent="0.25">
      <c r="A26" s="206" t="s">
        <v>100</v>
      </c>
      <c r="B26" s="206"/>
      <c r="C26" s="206"/>
      <c r="D26" s="206"/>
      <c r="E26" s="206"/>
      <c r="F26" s="206"/>
      <c r="G26" s="206"/>
      <c r="H26" s="2"/>
      <c r="I26" s="2"/>
    </row>
    <row r="27" spans="1:9" x14ac:dyDescent="0.25">
      <c r="A27" s="206" t="s">
        <v>102</v>
      </c>
      <c r="B27" s="206"/>
      <c r="C27" s="206"/>
      <c r="D27" s="206"/>
      <c r="E27" s="206"/>
      <c r="F27" s="206"/>
      <c r="G27" s="206"/>
      <c r="H27" s="2"/>
      <c r="I27" s="2"/>
    </row>
    <row r="28" spans="1:9" x14ac:dyDescent="0.25">
      <c r="A28" s="206" t="s">
        <v>95</v>
      </c>
      <c r="B28" s="206"/>
      <c r="C28" s="206"/>
      <c r="D28" s="206"/>
      <c r="E28" s="206"/>
      <c r="F28" s="206"/>
      <c r="G28" s="206"/>
      <c r="H28" s="2"/>
      <c r="I28" s="2"/>
    </row>
    <row r="29" spans="1:9" x14ac:dyDescent="0.25">
      <c r="A29" s="206" t="s">
        <v>103</v>
      </c>
      <c r="B29" s="206"/>
      <c r="C29" s="206"/>
      <c r="D29" s="206"/>
      <c r="E29" s="206"/>
      <c r="F29" s="206"/>
      <c r="G29" s="206"/>
      <c r="H29" s="2"/>
      <c r="I29" s="2"/>
    </row>
    <row r="30" spans="1:9" x14ac:dyDescent="0.25">
      <c r="A30" s="206" t="s">
        <v>104</v>
      </c>
      <c r="B30" s="206"/>
      <c r="C30" s="206"/>
      <c r="D30" s="206"/>
      <c r="E30" s="206"/>
      <c r="F30" s="206"/>
      <c r="G30" s="206"/>
      <c r="H30" s="2"/>
      <c r="I30" s="2"/>
    </row>
    <row r="31" spans="1:9" x14ac:dyDescent="0.25">
      <c r="A31" s="206" t="s">
        <v>106</v>
      </c>
      <c r="B31" s="206"/>
      <c r="C31" s="206"/>
      <c r="D31" s="206"/>
      <c r="E31" s="206"/>
      <c r="F31" s="206"/>
      <c r="G31" s="206"/>
      <c r="H31" s="2"/>
      <c r="I31" s="2"/>
    </row>
    <row r="32" spans="1:9" x14ac:dyDescent="0.25">
      <c r="A32" s="203" t="s">
        <v>112</v>
      </c>
      <c r="B32" s="204"/>
      <c r="C32" s="204"/>
      <c r="D32" s="204"/>
      <c r="E32" s="205"/>
      <c r="F32" s="203"/>
      <c r="G32" s="205"/>
      <c r="H32" s="2"/>
      <c r="I32" s="2"/>
    </row>
    <row r="33" spans="1:9" x14ac:dyDescent="0.25">
      <c r="A33" s="203"/>
      <c r="B33" s="204"/>
      <c r="C33" s="204"/>
      <c r="D33" s="204"/>
      <c r="E33" s="205"/>
      <c r="F33" s="203"/>
      <c r="G33" s="205"/>
      <c r="H33" s="2"/>
      <c r="I33" s="2"/>
    </row>
    <row r="34" spans="1:9" x14ac:dyDescent="0.25">
      <c r="A34" s="207" t="s">
        <v>37</v>
      </c>
      <c r="B34" s="208"/>
      <c r="C34" s="208"/>
      <c r="D34" s="208"/>
      <c r="E34" s="209"/>
      <c r="F34" s="207">
        <f>SUM(F24:G33)</f>
        <v>0</v>
      </c>
      <c r="G34" s="209"/>
      <c r="H34" s="2"/>
      <c r="I34" s="2"/>
    </row>
    <row r="35" spans="1:9" x14ac:dyDescent="0.25">
      <c r="A35" s="210" t="s">
        <v>23</v>
      </c>
      <c r="B35" s="210"/>
      <c r="C35" s="210"/>
      <c r="D35" s="210"/>
      <c r="E35" s="210"/>
      <c r="F35" s="210" t="s">
        <v>24</v>
      </c>
      <c r="G35" s="210"/>
      <c r="H35" s="2"/>
      <c r="I35" s="2"/>
    </row>
    <row r="36" spans="1:9" x14ac:dyDescent="0.25">
      <c r="A36" s="203"/>
      <c r="B36" s="204"/>
      <c r="C36" s="204"/>
      <c r="D36" s="204"/>
      <c r="E36" s="205"/>
      <c r="F36" s="203"/>
      <c r="G36" s="205"/>
      <c r="H36" s="2"/>
      <c r="I36" s="2"/>
    </row>
    <row r="37" spans="1:9" x14ac:dyDescent="0.25">
      <c r="A37" s="203"/>
      <c r="B37" s="204"/>
      <c r="C37" s="204"/>
      <c r="D37" s="204"/>
      <c r="E37" s="205"/>
      <c r="F37" s="203"/>
      <c r="G37" s="205"/>
      <c r="H37" s="2"/>
      <c r="I37" s="2"/>
    </row>
    <row r="38" spans="1:9" x14ac:dyDescent="0.25">
      <c r="A38" s="206"/>
      <c r="B38" s="206"/>
      <c r="C38" s="206"/>
      <c r="D38" s="206"/>
      <c r="E38" s="206"/>
      <c r="F38" s="206"/>
      <c r="G38" s="206"/>
      <c r="H38" s="2"/>
      <c r="I38" s="2"/>
    </row>
    <row r="39" spans="1:9" x14ac:dyDescent="0.25">
      <c r="A39" s="203"/>
      <c r="B39" s="204"/>
      <c r="C39" s="204"/>
      <c r="D39" s="204"/>
      <c r="E39" s="205"/>
      <c r="F39" s="203"/>
      <c r="G39" s="205"/>
      <c r="H39" s="2"/>
      <c r="I39" s="2"/>
    </row>
    <row r="40" spans="1:9" x14ac:dyDescent="0.25">
      <c r="A40" s="203"/>
      <c r="B40" s="204"/>
      <c r="C40" s="204"/>
      <c r="D40" s="204"/>
      <c r="E40" s="205"/>
      <c r="F40" s="203"/>
      <c r="G40" s="205"/>
      <c r="H40" s="2"/>
      <c r="I40" s="2"/>
    </row>
    <row r="41" spans="1:9" x14ac:dyDescent="0.25">
      <c r="A41" s="203"/>
      <c r="B41" s="204"/>
      <c r="C41" s="204"/>
      <c r="D41" s="204"/>
      <c r="E41" s="205"/>
      <c r="F41" s="203"/>
      <c r="G41" s="205"/>
      <c r="H41" s="2"/>
      <c r="I41" s="2"/>
    </row>
    <row r="42" spans="1:9" x14ac:dyDescent="0.25">
      <c r="A42" s="203"/>
      <c r="B42" s="204"/>
      <c r="C42" s="204"/>
      <c r="D42" s="204"/>
      <c r="E42" s="205"/>
      <c r="F42" s="203"/>
      <c r="G42" s="205"/>
      <c r="H42" s="2"/>
      <c r="I42" s="2"/>
    </row>
    <row r="43" spans="1:9" x14ac:dyDescent="0.25">
      <c r="A43" s="203"/>
      <c r="B43" s="204"/>
      <c r="C43" s="204"/>
      <c r="D43" s="204"/>
      <c r="E43" s="205"/>
      <c r="F43" s="203"/>
      <c r="G43" s="205"/>
      <c r="H43" s="2"/>
      <c r="I43" s="2"/>
    </row>
    <row r="44" spans="1:9" x14ac:dyDescent="0.25">
      <c r="A44" s="203"/>
      <c r="B44" s="204"/>
      <c r="C44" s="204"/>
      <c r="D44" s="204"/>
      <c r="E44" s="205"/>
      <c r="F44" s="203"/>
      <c r="G44" s="205"/>
      <c r="H44" s="2"/>
      <c r="I44" s="2"/>
    </row>
    <row r="45" spans="1:9" x14ac:dyDescent="0.25">
      <c r="A45" s="203"/>
      <c r="B45" s="204"/>
      <c r="C45" s="204"/>
      <c r="D45" s="204"/>
      <c r="E45" s="205"/>
      <c r="F45" s="203"/>
      <c r="G45" s="205"/>
      <c r="H45" s="2"/>
      <c r="I45" s="2"/>
    </row>
    <row r="46" spans="1:9" x14ac:dyDescent="0.25">
      <c r="A46" s="211" t="s">
        <v>38</v>
      </c>
      <c r="B46" s="212"/>
      <c r="C46" s="212"/>
      <c r="D46" s="212"/>
      <c r="E46" s="213"/>
      <c r="F46" s="211">
        <f>SUM(F35:G45)</f>
        <v>0</v>
      </c>
      <c r="G46" s="213"/>
      <c r="H46" s="2"/>
      <c r="I46" s="2"/>
    </row>
    <row r="48" spans="1:9" x14ac:dyDescent="0.25">
      <c r="B48" s="223" t="s">
        <v>19</v>
      </c>
      <c r="C48" s="223"/>
      <c r="D48" s="222"/>
      <c r="E48" s="222"/>
      <c r="F48" s="222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86" priority="3" operator="containsText" text="Все верно">
      <formula>NOT(ISERROR(SEARCH("Все верно",F17)))</formula>
    </cfRule>
  </conditionalFormatting>
  <conditionalFormatting sqref="H7:H8">
    <cfRule type="containsText" dxfId="85" priority="2" operator="containsText" text="В минусе">
      <formula>NOT(ISERROR(SEARCH("В минусе",H7)))</formula>
    </cfRule>
  </conditionalFormatting>
  <conditionalFormatting sqref="H8">
    <cfRule type="cellIs" dxfId="84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4" zoomScaleNormal="100" workbookViewId="0">
      <selection activeCell="H25" sqref="H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2"/>
      <c r="B1" s="202"/>
      <c r="C1" s="202"/>
      <c r="D1" s="202"/>
      <c r="E1" s="202"/>
      <c r="F1" s="202"/>
      <c r="G1" s="202"/>
      <c r="H1" s="202"/>
      <c r="I1" s="202"/>
    </row>
    <row r="2" spans="1:17" x14ac:dyDescent="0.25">
      <c r="B2" s="238" t="s">
        <v>18</v>
      </c>
      <c r="C2" s="238"/>
      <c r="D2" s="4" t="s">
        <v>16</v>
      </c>
      <c r="E2" s="29" t="str">
        <f>'1'!$E$2</f>
        <v>Коктал</v>
      </c>
      <c r="F2" t="s">
        <v>17</v>
      </c>
      <c r="G2" s="239">
        <f>Дата!A4</f>
        <v>45295</v>
      </c>
      <c r="H2" s="240"/>
      <c r="I2" s="26"/>
    </row>
    <row r="3" spans="1:17" x14ac:dyDescent="0.25">
      <c r="O3" s="12"/>
      <c r="P3" s="13"/>
      <c r="Q3" s="14"/>
    </row>
    <row r="4" spans="1:17" x14ac:dyDescent="0.25">
      <c r="A4" s="207" t="s">
        <v>0</v>
      </c>
      <c r="B4" s="209"/>
      <c r="C4" s="17" t="s">
        <v>1</v>
      </c>
      <c r="D4" s="17" t="s">
        <v>2</v>
      </c>
      <c r="E4" s="23"/>
      <c r="F4" s="207" t="s">
        <v>3</v>
      </c>
      <c r="G4" s="209"/>
      <c r="H4" s="17" t="s">
        <v>1</v>
      </c>
      <c r="I4" s="2"/>
      <c r="O4" s="12"/>
      <c r="P4" s="13"/>
      <c r="Q4" s="14"/>
    </row>
    <row r="5" spans="1:17" x14ac:dyDescent="0.25">
      <c r="A5" s="207" t="s">
        <v>87</v>
      </c>
      <c r="B5" s="209"/>
      <c r="C5" s="116">
        <f>'3'!H5</f>
        <v>0</v>
      </c>
      <c r="D5" s="17">
        <f>C8*D8</f>
        <v>0</v>
      </c>
      <c r="E5" s="23"/>
      <c r="F5" s="207" t="s">
        <v>87</v>
      </c>
      <c r="G5" s="209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3" t="s">
        <v>4</v>
      </c>
      <c r="B10" s="243"/>
      <c r="C10" s="243"/>
      <c r="D10" s="243" t="s">
        <v>5</v>
      </c>
      <c r="E10" s="243"/>
      <c r="F10" s="243"/>
      <c r="G10" s="245" t="s">
        <v>42</v>
      </c>
      <c r="H10" s="246"/>
      <c r="I10" s="2"/>
    </row>
    <row r="11" spans="1:17" x14ac:dyDescent="0.25">
      <c r="A11" s="206">
        <f>'3'!$D$11</f>
        <v>0</v>
      </c>
      <c r="B11" s="206"/>
      <c r="C11" s="206"/>
      <c r="D11" s="206"/>
      <c r="E11" s="206"/>
      <c r="F11" s="206"/>
      <c r="G11" s="220">
        <f>D11-A11</f>
        <v>0</v>
      </c>
      <c r="H11" s="221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1" t="s">
        <v>40</v>
      </c>
      <c r="B13" s="241"/>
      <c r="C13" s="241"/>
      <c r="D13" s="241"/>
      <c r="E13" s="20" t="s">
        <v>39</v>
      </c>
      <c r="F13" s="19" t="s">
        <v>41</v>
      </c>
      <c r="G13" s="242" t="s">
        <v>24</v>
      </c>
      <c r="H13" s="242"/>
      <c r="I13" s="2"/>
    </row>
    <row r="14" spans="1:17" x14ac:dyDescent="0.25">
      <c r="A14" s="224" t="s">
        <v>8</v>
      </c>
      <c r="B14" s="224"/>
      <c r="C14" s="224"/>
      <c r="D14" s="224"/>
      <c r="E14" s="116"/>
      <c r="F14" s="117">
        <f>'1'!$F$14</f>
        <v>76</v>
      </c>
      <c r="G14" s="218">
        <f>E14*F14</f>
        <v>0</v>
      </c>
      <c r="H14" s="218"/>
      <c r="I14" s="2"/>
    </row>
    <row r="15" spans="1:17" x14ac:dyDescent="0.25">
      <c r="A15" s="224" t="s">
        <v>9</v>
      </c>
      <c r="B15" s="224"/>
      <c r="C15" s="224"/>
      <c r="D15" s="224"/>
      <c r="E15" s="116"/>
      <c r="F15" s="117">
        <f>'1'!$F$15</f>
        <v>76</v>
      </c>
      <c r="G15" s="218">
        <f>E15*F15</f>
        <v>0</v>
      </c>
      <c r="H15" s="218"/>
      <c r="I15" s="2"/>
    </row>
    <row r="16" spans="1:17" x14ac:dyDescent="0.25">
      <c r="A16" s="224" t="s">
        <v>20</v>
      </c>
      <c r="B16" s="224"/>
      <c r="C16" s="224"/>
      <c r="D16" s="224"/>
      <c r="E16" s="1">
        <f>F34</f>
        <v>0</v>
      </c>
      <c r="F16" s="1"/>
      <c r="G16" s="218"/>
      <c r="H16" s="218"/>
      <c r="I16" s="2"/>
    </row>
    <row r="17" spans="1:9" x14ac:dyDescent="0.25">
      <c r="A17" s="226" t="s">
        <v>37</v>
      </c>
      <c r="B17" s="227"/>
      <c r="C17" s="227"/>
      <c r="D17" s="228"/>
      <c r="E17" s="18">
        <f>SUM(E14:E16)</f>
        <v>0</v>
      </c>
      <c r="F17" s="229" t="str">
        <f>IF(E17&gt;=G11,"Все верно","Недостача")</f>
        <v>Все верно</v>
      </c>
      <c r="G17" s="230"/>
      <c r="H17" s="231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4" t="s">
        <v>10</v>
      </c>
      <c r="B19" s="235"/>
      <c r="C19" s="235"/>
      <c r="D19" s="235"/>
      <c r="E19" s="235"/>
      <c r="F19" s="235"/>
      <c r="G19" s="235"/>
      <c r="H19" s="235"/>
      <c r="I19" s="236"/>
    </row>
    <row r="20" spans="1:9" x14ac:dyDescent="0.25">
      <c r="A20" s="232" t="s">
        <v>0</v>
      </c>
      <c r="B20" s="233"/>
      <c r="C20" s="232" t="s">
        <v>11</v>
      </c>
      <c r="D20" s="233"/>
      <c r="E20" s="24" t="s">
        <v>22</v>
      </c>
      <c r="F20" s="211" t="s">
        <v>12</v>
      </c>
      <c r="G20" s="213"/>
      <c r="H20" s="232" t="s">
        <v>13</v>
      </c>
      <c r="I20" s="233"/>
    </row>
    <row r="21" spans="1:9" ht="18" customHeight="1" x14ac:dyDescent="0.25">
      <c r="A21" s="214">
        <f>'3'!$H$21</f>
        <v>0</v>
      </c>
      <c r="B21" s="215"/>
      <c r="C21" s="214">
        <f>G14</f>
        <v>0</v>
      </c>
      <c r="D21" s="215"/>
      <c r="E21" s="3">
        <f>F46</f>
        <v>0</v>
      </c>
      <c r="F21" s="216"/>
      <c r="G21" s="217"/>
      <c r="H21" s="218">
        <f>A21+C21-E21-F21</f>
        <v>0</v>
      </c>
      <c r="I21" s="218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7" t="s">
        <v>15</v>
      </c>
      <c r="B23" s="247"/>
      <c r="C23" s="247"/>
      <c r="D23" s="247"/>
      <c r="E23" s="247"/>
      <c r="F23" s="247" t="s">
        <v>86</v>
      </c>
      <c r="G23" s="247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6" t="s">
        <v>111</v>
      </c>
      <c r="B24" s="206"/>
      <c r="C24" s="206"/>
      <c r="D24" s="206"/>
      <c r="E24" s="206"/>
      <c r="F24" s="206"/>
      <c r="G24" s="206"/>
      <c r="H24" s="116"/>
      <c r="I24" s="116"/>
    </row>
    <row r="25" spans="1:9" x14ac:dyDescent="0.25">
      <c r="A25" s="206" t="s">
        <v>101</v>
      </c>
      <c r="B25" s="206"/>
      <c r="C25" s="206"/>
      <c r="D25" s="206"/>
      <c r="E25" s="206"/>
      <c r="F25" s="206"/>
      <c r="G25" s="206"/>
      <c r="H25" s="2"/>
      <c r="I25" s="162" t="str">
        <f>IF(AND($H$24="",$I$24=""),"Данные о чеке не заполнен","")</f>
        <v>Данные о чеке не заполнен</v>
      </c>
    </row>
    <row r="26" spans="1:9" x14ac:dyDescent="0.25">
      <c r="A26" s="206" t="s">
        <v>100</v>
      </c>
      <c r="B26" s="206"/>
      <c r="C26" s="206"/>
      <c r="D26" s="206"/>
      <c r="E26" s="206"/>
      <c r="F26" s="206"/>
      <c r="G26" s="206"/>
      <c r="H26" s="2"/>
      <c r="I26" s="2"/>
    </row>
    <row r="27" spans="1:9" x14ac:dyDescent="0.25">
      <c r="A27" s="206" t="s">
        <v>102</v>
      </c>
      <c r="B27" s="206"/>
      <c r="C27" s="206"/>
      <c r="D27" s="206"/>
      <c r="E27" s="206"/>
      <c r="F27" s="206"/>
      <c r="G27" s="206"/>
      <c r="H27" s="2"/>
      <c r="I27" s="2"/>
    </row>
    <row r="28" spans="1:9" x14ac:dyDescent="0.25">
      <c r="A28" s="206" t="s">
        <v>95</v>
      </c>
      <c r="B28" s="206"/>
      <c r="C28" s="206"/>
      <c r="D28" s="206"/>
      <c r="E28" s="206"/>
      <c r="F28" s="206"/>
      <c r="G28" s="206"/>
      <c r="H28" s="2"/>
      <c r="I28" s="2"/>
    </row>
    <row r="29" spans="1:9" x14ac:dyDescent="0.25">
      <c r="A29" s="206" t="s">
        <v>103</v>
      </c>
      <c r="B29" s="206"/>
      <c r="C29" s="206"/>
      <c r="D29" s="206"/>
      <c r="E29" s="206"/>
      <c r="F29" s="206"/>
      <c r="G29" s="206"/>
      <c r="H29" s="2"/>
      <c r="I29" s="2"/>
    </row>
    <row r="30" spans="1:9" x14ac:dyDescent="0.25">
      <c r="A30" s="206" t="s">
        <v>104</v>
      </c>
      <c r="B30" s="206"/>
      <c r="C30" s="206"/>
      <c r="D30" s="206"/>
      <c r="E30" s="206"/>
      <c r="F30" s="206"/>
      <c r="G30" s="206"/>
      <c r="H30" s="2"/>
      <c r="I30" s="2"/>
    </row>
    <row r="31" spans="1:9" x14ac:dyDescent="0.25">
      <c r="A31" s="206" t="s">
        <v>106</v>
      </c>
      <c r="B31" s="206"/>
      <c r="C31" s="206"/>
      <c r="D31" s="206"/>
      <c r="E31" s="206"/>
      <c r="F31" s="206"/>
      <c r="G31" s="206"/>
      <c r="H31" s="2"/>
      <c r="I31" s="2"/>
    </row>
    <row r="32" spans="1:9" x14ac:dyDescent="0.25">
      <c r="A32" s="203" t="s">
        <v>112</v>
      </c>
      <c r="B32" s="204"/>
      <c r="C32" s="204"/>
      <c r="D32" s="204"/>
      <c r="E32" s="205"/>
      <c r="F32" s="203"/>
      <c r="G32" s="205"/>
      <c r="H32" s="2"/>
      <c r="I32" s="2"/>
    </row>
    <row r="33" spans="1:9" x14ac:dyDescent="0.25">
      <c r="A33" s="203"/>
      <c r="B33" s="204"/>
      <c r="C33" s="204"/>
      <c r="D33" s="204"/>
      <c r="E33" s="205"/>
      <c r="F33" s="203"/>
      <c r="G33" s="205"/>
      <c r="H33" s="2"/>
      <c r="I33" s="2"/>
    </row>
    <row r="34" spans="1:9" x14ac:dyDescent="0.25">
      <c r="A34" s="207" t="s">
        <v>37</v>
      </c>
      <c r="B34" s="208"/>
      <c r="C34" s="208"/>
      <c r="D34" s="208"/>
      <c r="E34" s="209"/>
      <c r="F34" s="207">
        <f>SUM(F24:G33)</f>
        <v>0</v>
      </c>
      <c r="G34" s="209"/>
      <c r="H34" s="2"/>
      <c r="I34" s="2"/>
    </row>
    <row r="35" spans="1:9" x14ac:dyDescent="0.25">
      <c r="A35" s="210" t="s">
        <v>23</v>
      </c>
      <c r="B35" s="210"/>
      <c r="C35" s="210"/>
      <c r="D35" s="210"/>
      <c r="E35" s="210"/>
      <c r="F35" s="210" t="s">
        <v>24</v>
      </c>
      <c r="G35" s="210"/>
      <c r="H35" s="2"/>
      <c r="I35" s="2"/>
    </row>
    <row r="36" spans="1:9" x14ac:dyDescent="0.25">
      <c r="A36" s="203"/>
      <c r="B36" s="204"/>
      <c r="C36" s="204"/>
      <c r="D36" s="204"/>
      <c r="E36" s="205"/>
      <c r="F36" s="203"/>
      <c r="G36" s="205"/>
      <c r="H36" s="2"/>
      <c r="I36" s="2"/>
    </row>
    <row r="37" spans="1:9" x14ac:dyDescent="0.25">
      <c r="A37" s="203"/>
      <c r="B37" s="204"/>
      <c r="C37" s="204"/>
      <c r="D37" s="204"/>
      <c r="E37" s="205"/>
      <c r="F37" s="203"/>
      <c r="G37" s="205"/>
      <c r="H37" s="2"/>
      <c r="I37" s="2"/>
    </row>
    <row r="38" spans="1:9" x14ac:dyDescent="0.25">
      <c r="A38" s="206"/>
      <c r="B38" s="206"/>
      <c r="C38" s="206"/>
      <c r="D38" s="206"/>
      <c r="E38" s="206"/>
      <c r="F38" s="206"/>
      <c r="G38" s="206"/>
      <c r="H38" s="2"/>
      <c r="I38" s="2"/>
    </row>
    <row r="39" spans="1:9" x14ac:dyDescent="0.25">
      <c r="A39" s="203"/>
      <c r="B39" s="204"/>
      <c r="C39" s="204"/>
      <c r="D39" s="204"/>
      <c r="E39" s="205"/>
      <c r="F39" s="203"/>
      <c r="G39" s="205"/>
      <c r="H39" s="2"/>
      <c r="I39" s="2"/>
    </row>
    <row r="40" spans="1:9" x14ac:dyDescent="0.25">
      <c r="A40" s="203"/>
      <c r="B40" s="204"/>
      <c r="C40" s="204"/>
      <c r="D40" s="204"/>
      <c r="E40" s="205"/>
      <c r="F40" s="203"/>
      <c r="G40" s="205"/>
      <c r="H40" s="2"/>
      <c r="I40" s="2"/>
    </row>
    <row r="41" spans="1:9" x14ac:dyDescent="0.25">
      <c r="A41" s="203"/>
      <c r="B41" s="204"/>
      <c r="C41" s="204"/>
      <c r="D41" s="204"/>
      <c r="E41" s="205"/>
      <c r="F41" s="203"/>
      <c r="G41" s="205"/>
      <c r="H41" s="2"/>
      <c r="I41" s="2"/>
    </row>
    <row r="42" spans="1:9" x14ac:dyDescent="0.25">
      <c r="A42" s="203"/>
      <c r="B42" s="204"/>
      <c r="C42" s="204"/>
      <c r="D42" s="204"/>
      <c r="E42" s="205"/>
      <c r="F42" s="203"/>
      <c r="G42" s="205"/>
      <c r="H42" s="2"/>
      <c r="I42" s="2"/>
    </row>
    <row r="43" spans="1:9" x14ac:dyDescent="0.25">
      <c r="A43" s="203"/>
      <c r="B43" s="204"/>
      <c r="C43" s="204"/>
      <c r="D43" s="204"/>
      <c r="E43" s="205"/>
      <c r="F43" s="203"/>
      <c r="G43" s="205"/>
      <c r="H43" s="2"/>
      <c r="I43" s="2"/>
    </row>
    <row r="44" spans="1:9" x14ac:dyDescent="0.25">
      <c r="A44" s="203"/>
      <c r="B44" s="204"/>
      <c r="C44" s="204"/>
      <c r="D44" s="204"/>
      <c r="E44" s="205"/>
      <c r="F44" s="203"/>
      <c r="G44" s="205"/>
      <c r="H44" s="2"/>
      <c r="I44" s="2"/>
    </row>
    <row r="45" spans="1:9" x14ac:dyDescent="0.25">
      <c r="A45" s="203"/>
      <c r="B45" s="204"/>
      <c r="C45" s="204"/>
      <c r="D45" s="204"/>
      <c r="E45" s="205"/>
      <c r="F45" s="203"/>
      <c r="G45" s="205"/>
      <c r="H45" s="2"/>
      <c r="I45" s="2"/>
    </row>
    <row r="46" spans="1:9" x14ac:dyDescent="0.25">
      <c r="A46" s="211" t="s">
        <v>38</v>
      </c>
      <c r="B46" s="212"/>
      <c r="C46" s="212"/>
      <c r="D46" s="212"/>
      <c r="E46" s="213"/>
      <c r="F46" s="211">
        <f>SUM(F35:G45)</f>
        <v>0</v>
      </c>
      <c r="G46" s="213"/>
      <c r="H46" s="2"/>
      <c r="I46" s="2"/>
    </row>
    <row r="48" spans="1:9" x14ac:dyDescent="0.25">
      <c r="B48" s="223" t="s">
        <v>19</v>
      </c>
      <c r="C48" s="223"/>
      <c r="D48" s="222"/>
      <c r="E48" s="222"/>
      <c r="F48" s="222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83" priority="3" operator="containsText" text="Все верно">
      <formula>NOT(ISERROR(SEARCH("Все верно",F17)))</formula>
    </cfRule>
  </conditionalFormatting>
  <conditionalFormatting sqref="H7:H8">
    <cfRule type="containsText" dxfId="82" priority="2" operator="containsText" text="В минусе">
      <formula>NOT(ISERROR(SEARCH("В минусе",H7)))</formula>
    </cfRule>
  </conditionalFormatting>
  <conditionalFormatting sqref="H8">
    <cfRule type="cellIs" dxfId="81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H25" sqref="H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2"/>
      <c r="B1" s="202"/>
      <c r="C1" s="202"/>
      <c r="D1" s="202"/>
      <c r="E1" s="202"/>
      <c r="F1" s="202"/>
      <c r="G1" s="202"/>
      <c r="H1" s="202"/>
      <c r="I1" s="202"/>
    </row>
    <row r="2" spans="1:17" x14ac:dyDescent="0.25">
      <c r="B2" s="238" t="s">
        <v>18</v>
      </c>
      <c r="C2" s="238"/>
      <c r="D2" s="4" t="s">
        <v>16</v>
      </c>
      <c r="E2" s="29" t="str">
        <f>'1'!$E$2</f>
        <v>Коктал</v>
      </c>
      <c r="F2" t="s">
        <v>17</v>
      </c>
      <c r="G2" s="239">
        <f>Дата!A5</f>
        <v>45296</v>
      </c>
      <c r="H2" s="240"/>
      <c r="I2" s="26"/>
    </row>
    <row r="3" spans="1:17" x14ac:dyDescent="0.25">
      <c r="O3" s="12"/>
      <c r="P3" s="13"/>
      <c r="Q3" s="14"/>
    </row>
    <row r="4" spans="1:17" x14ac:dyDescent="0.25">
      <c r="A4" s="207" t="s">
        <v>0</v>
      </c>
      <c r="B4" s="209"/>
      <c r="C4" s="17" t="s">
        <v>1</v>
      </c>
      <c r="D4" s="17" t="s">
        <v>2</v>
      </c>
      <c r="E4" s="23"/>
      <c r="F4" s="207" t="s">
        <v>3</v>
      </c>
      <c r="G4" s="209"/>
      <c r="H4" s="17" t="s">
        <v>1</v>
      </c>
      <c r="I4" s="2"/>
      <c r="O4" s="12"/>
      <c r="P4" s="13"/>
      <c r="Q4" s="14"/>
    </row>
    <row r="5" spans="1:17" x14ac:dyDescent="0.25">
      <c r="A5" s="207" t="s">
        <v>87</v>
      </c>
      <c r="B5" s="209"/>
      <c r="C5" s="116">
        <f>'4'!H5</f>
        <v>0</v>
      </c>
      <c r="D5" s="17">
        <f>C8*D8</f>
        <v>0</v>
      </c>
      <c r="E5" s="23"/>
      <c r="F5" s="207" t="s">
        <v>87</v>
      </c>
      <c r="G5" s="209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3" t="s">
        <v>4</v>
      </c>
      <c r="B10" s="243"/>
      <c r="C10" s="243"/>
      <c r="D10" s="243" t="s">
        <v>5</v>
      </c>
      <c r="E10" s="243"/>
      <c r="F10" s="243"/>
      <c r="G10" s="245" t="s">
        <v>42</v>
      </c>
      <c r="H10" s="246"/>
      <c r="I10" s="2"/>
    </row>
    <row r="11" spans="1:17" x14ac:dyDescent="0.25">
      <c r="A11" s="206">
        <f>'4'!$D$11</f>
        <v>0</v>
      </c>
      <c r="B11" s="206"/>
      <c r="C11" s="206"/>
      <c r="D11" s="206"/>
      <c r="E11" s="206"/>
      <c r="F11" s="206"/>
      <c r="G11" s="220">
        <f>D11-A11</f>
        <v>0</v>
      </c>
      <c r="H11" s="221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1" t="s">
        <v>40</v>
      </c>
      <c r="B13" s="241"/>
      <c r="C13" s="241"/>
      <c r="D13" s="241"/>
      <c r="E13" s="20" t="s">
        <v>39</v>
      </c>
      <c r="F13" s="19" t="s">
        <v>41</v>
      </c>
      <c r="G13" s="242" t="s">
        <v>24</v>
      </c>
      <c r="H13" s="242"/>
      <c r="I13" s="2"/>
    </row>
    <row r="14" spans="1:17" x14ac:dyDescent="0.25">
      <c r="A14" s="224" t="s">
        <v>8</v>
      </c>
      <c r="B14" s="224"/>
      <c r="C14" s="224"/>
      <c r="D14" s="224"/>
      <c r="E14" s="116"/>
      <c r="F14" s="117">
        <f>'1'!$F$14</f>
        <v>76</v>
      </c>
      <c r="G14" s="218">
        <f>E14*F14</f>
        <v>0</v>
      </c>
      <c r="H14" s="218"/>
      <c r="I14" s="2"/>
    </row>
    <row r="15" spans="1:17" x14ac:dyDescent="0.25">
      <c r="A15" s="224" t="s">
        <v>9</v>
      </c>
      <c r="B15" s="224"/>
      <c r="C15" s="224"/>
      <c r="D15" s="224"/>
      <c r="E15" s="116"/>
      <c r="F15" s="117">
        <f>'1'!$F$15</f>
        <v>76</v>
      </c>
      <c r="G15" s="218">
        <f>E15*F15</f>
        <v>0</v>
      </c>
      <c r="H15" s="218"/>
      <c r="I15" s="2"/>
    </row>
    <row r="16" spans="1:17" x14ac:dyDescent="0.25">
      <c r="A16" s="224" t="s">
        <v>20</v>
      </c>
      <c r="B16" s="224"/>
      <c r="C16" s="224"/>
      <c r="D16" s="224"/>
      <c r="E16" s="1">
        <f>F34</f>
        <v>0</v>
      </c>
      <c r="F16" s="1"/>
      <c r="G16" s="218"/>
      <c r="H16" s="218"/>
      <c r="I16" s="2"/>
    </row>
    <row r="17" spans="1:9" x14ac:dyDescent="0.25">
      <c r="A17" s="226" t="s">
        <v>37</v>
      </c>
      <c r="B17" s="227"/>
      <c r="C17" s="227"/>
      <c r="D17" s="228"/>
      <c r="E17" s="18">
        <f>SUM(E14:E16)</f>
        <v>0</v>
      </c>
      <c r="F17" s="229" t="str">
        <f>IF(E17&gt;=G11,"Все верно","Недостача")</f>
        <v>Все верно</v>
      </c>
      <c r="G17" s="230"/>
      <c r="H17" s="231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4" t="s">
        <v>10</v>
      </c>
      <c r="B19" s="235"/>
      <c r="C19" s="235"/>
      <c r="D19" s="235"/>
      <c r="E19" s="235"/>
      <c r="F19" s="235"/>
      <c r="G19" s="235"/>
      <c r="H19" s="235"/>
      <c r="I19" s="236"/>
    </row>
    <row r="20" spans="1:9" x14ac:dyDescent="0.25">
      <c r="A20" s="232" t="s">
        <v>0</v>
      </c>
      <c r="B20" s="233"/>
      <c r="C20" s="232" t="s">
        <v>11</v>
      </c>
      <c r="D20" s="233"/>
      <c r="E20" s="24" t="s">
        <v>22</v>
      </c>
      <c r="F20" s="211" t="s">
        <v>12</v>
      </c>
      <c r="G20" s="213"/>
      <c r="H20" s="232" t="s">
        <v>13</v>
      </c>
      <c r="I20" s="233"/>
    </row>
    <row r="21" spans="1:9" ht="18" customHeight="1" x14ac:dyDescent="0.25">
      <c r="A21" s="214">
        <f>'4'!$H$21</f>
        <v>0</v>
      </c>
      <c r="B21" s="215"/>
      <c r="C21" s="214">
        <f>G14</f>
        <v>0</v>
      </c>
      <c r="D21" s="215"/>
      <c r="E21" s="3">
        <f>F46</f>
        <v>0</v>
      </c>
      <c r="F21" s="216"/>
      <c r="G21" s="217"/>
      <c r="H21" s="218">
        <f>A21+C21-E21-F21</f>
        <v>0</v>
      </c>
      <c r="I21" s="218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7" t="s">
        <v>15</v>
      </c>
      <c r="B23" s="247"/>
      <c r="C23" s="247"/>
      <c r="D23" s="247"/>
      <c r="E23" s="247"/>
      <c r="F23" s="247" t="s">
        <v>86</v>
      </c>
      <c r="G23" s="247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6" t="s">
        <v>111</v>
      </c>
      <c r="B24" s="206"/>
      <c r="C24" s="206"/>
      <c r="D24" s="206"/>
      <c r="E24" s="206"/>
      <c r="F24" s="206"/>
      <c r="G24" s="206"/>
      <c r="H24" s="116"/>
      <c r="I24" s="116"/>
    </row>
    <row r="25" spans="1:9" x14ac:dyDescent="0.25">
      <c r="A25" s="206" t="s">
        <v>101</v>
      </c>
      <c r="B25" s="206"/>
      <c r="C25" s="206"/>
      <c r="D25" s="206"/>
      <c r="E25" s="206"/>
      <c r="F25" s="206"/>
      <c r="G25" s="206"/>
      <c r="H25" s="2"/>
      <c r="I25" s="162" t="str">
        <f>IF(AND($H$24="",$I$24=""),"Данные о чеке не заполнен","")</f>
        <v>Данные о чеке не заполнен</v>
      </c>
    </row>
    <row r="26" spans="1:9" x14ac:dyDescent="0.25">
      <c r="A26" s="206" t="s">
        <v>100</v>
      </c>
      <c r="B26" s="206"/>
      <c r="C26" s="206"/>
      <c r="D26" s="206"/>
      <c r="E26" s="206"/>
      <c r="F26" s="206"/>
      <c r="G26" s="206"/>
      <c r="H26" s="2"/>
      <c r="I26" s="2"/>
    </row>
    <row r="27" spans="1:9" x14ac:dyDescent="0.25">
      <c r="A27" s="206" t="s">
        <v>102</v>
      </c>
      <c r="B27" s="206"/>
      <c r="C27" s="206"/>
      <c r="D27" s="206"/>
      <c r="E27" s="206"/>
      <c r="F27" s="206"/>
      <c r="G27" s="206"/>
      <c r="H27" s="2"/>
      <c r="I27" s="2"/>
    </row>
    <row r="28" spans="1:9" x14ac:dyDescent="0.25">
      <c r="A28" s="206" t="s">
        <v>95</v>
      </c>
      <c r="B28" s="206"/>
      <c r="C28" s="206"/>
      <c r="D28" s="206"/>
      <c r="E28" s="206"/>
      <c r="F28" s="206"/>
      <c r="G28" s="206"/>
      <c r="H28" s="2"/>
      <c r="I28" s="2"/>
    </row>
    <row r="29" spans="1:9" x14ac:dyDescent="0.25">
      <c r="A29" s="206" t="s">
        <v>103</v>
      </c>
      <c r="B29" s="206"/>
      <c r="C29" s="206"/>
      <c r="D29" s="206"/>
      <c r="E29" s="206"/>
      <c r="F29" s="206"/>
      <c r="G29" s="206"/>
      <c r="H29" s="2"/>
      <c r="I29" s="2"/>
    </row>
    <row r="30" spans="1:9" x14ac:dyDescent="0.25">
      <c r="A30" s="206" t="s">
        <v>104</v>
      </c>
      <c r="B30" s="206"/>
      <c r="C30" s="206"/>
      <c r="D30" s="206"/>
      <c r="E30" s="206"/>
      <c r="F30" s="206"/>
      <c r="G30" s="206"/>
      <c r="H30" s="2"/>
      <c r="I30" s="2"/>
    </row>
    <row r="31" spans="1:9" x14ac:dyDescent="0.25">
      <c r="A31" s="206" t="s">
        <v>106</v>
      </c>
      <c r="B31" s="206"/>
      <c r="C31" s="206"/>
      <c r="D31" s="206"/>
      <c r="E31" s="206"/>
      <c r="F31" s="206"/>
      <c r="G31" s="206"/>
      <c r="H31" s="2"/>
      <c r="I31" s="2"/>
    </row>
    <row r="32" spans="1:9" x14ac:dyDescent="0.25">
      <c r="A32" s="203" t="s">
        <v>112</v>
      </c>
      <c r="B32" s="204"/>
      <c r="C32" s="204"/>
      <c r="D32" s="204"/>
      <c r="E32" s="205"/>
      <c r="F32" s="203"/>
      <c r="G32" s="205"/>
      <c r="H32" s="2"/>
      <c r="I32" s="2"/>
    </row>
    <row r="33" spans="1:9" x14ac:dyDescent="0.25">
      <c r="A33" s="203"/>
      <c r="B33" s="204"/>
      <c r="C33" s="204"/>
      <c r="D33" s="204"/>
      <c r="E33" s="205"/>
      <c r="F33" s="203"/>
      <c r="G33" s="205"/>
      <c r="H33" s="2"/>
      <c r="I33" s="2"/>
    </row>
    <row r="34" spans="1:9" x14ac:dyDescent="0.25">
      <c r="A34" s="207" t="s">
        <v>37</v>
      </c>
      <c r="B34" s="208"/>
      <c r="C34" s="208"/>
      <c r="D34" s="208"/>
      <c r="E34" s="209"/>
      <c r="F34" s="207">
        <f>SUM(F24:G33)</f>
        <v>0</v>
      </c>
      <c r="G34" s="209"/>
      <c r="H34" s="2"/>
      <c r="I34" s="2"/>
    </row>
    <row r="35" spans="1:9" x14ac:dyDescent="0.25">
      <c r="A35" s="210" t="s">
        <v>23</v>
      </c>
      <c r="B35" s="210"/>
      <c r="C35" s="210"/>
      <c r="D35" s="210"/>
      <c r="E35" s="210"/>
      <c r="F35" s="210" t="s">
        <v>24</v>
      </c>
      <c r="G35" s="210"/>
      <c r="H35" s="2"/>
      <c r="I35" s="2"/>
    </row>
    <row r="36" spans="1:9" x14ac:dyDescent="0.25">
      <c r="A36" s="203"/>
      <c r="B36" s="204"/>
      <c r="C36" s="204"/>
      <c r="D36" s="204"/>
      <c r="E36" s="205"/>
      <c r="F36" s="203"/>
      <c r="G36" s="205"/>
      <c r="H36" s="2"/>
      <c r="I36" s="2"/>
    </row>
    <row r="37" spans="1:9" x14ac:dyDescent="0.25">
      <c r="A37" s="203"/>
      <c r="B37" s="204"/>
      <c r="C37" s="204"/>
      <c r="D37" s="204"/>
      <c r="E37" s="205"/>
      <c r="F37" s="203"/>
      <c r="G37" s="205"/>
      <c r="H37" s="2"/>
      <c r="I37" s="2"/>
    </row>
    <row r="38" spans="1:9" x14ac:dyDescent="0.25">
      <c r="A38" s="206"/>
      <c r="B38" s="206"/>
      <c r="C38" s="206"/>
      <c r="D38" s="206"/>
      <c r="E38" s="206"/>
      <c r="F38" s="206"/>
      <c r="G38" s="206"/>
      <c r="H38" s="2"/>
      <c r="I38" s="2"/>
    </row>
    <row r="39" spans="1:9" x14ac:dyDescent="0.25">
      <c r="A39" s="203"/>
      <c r="B39" s="204"/>
      <c r="C39" s="204"/>
      <c r="D39" s="204"/>
      <c r="E39" s="205"/>
      <c r="F39" s="203"/>
      <c r="G39" s="205"/>
      <c r="H39" s="2"/>
      <c r="I39" s="2"/>
    </row>
    <row r="40" spans="1:9" x14ac:dyDescent="0.25">
      <c r="A40" s="203"/>
      <c r="B40" s="204"/>
      <c r="C40" s="204"/>
      <c r="D40" s="204"/>
      <c r="E40" s="205"/>
      <c r="F40" s="203"/>
      <c r="G40" s="205"/>
      <c r="H40" s="2"/>
      <c r="I40" s="2"/>
    </row>
    <row r="41" spans="1:9" x14ac:dyDescent="0.25">
      <c r="A41" s="203"/>
      <c r="B41" s="204"/>
      <c r="C41" s="204"/>
      <c r="D41" s="204"/>
      <c r="E41" s="205"/>
      <c r="F41" s="203"/>
      <c r="G41" s="205"/>
      <c r="H41" s="2"/>
      <c r="I41" s="2"/>
    </row>
    <row r="42" spans="1:9" x14ac:dyDescent="0.25">
      <c r="A42" s="203"/>
      <c r="B42" s="204"/>
      <c r="C42" s="204"/>
      <c r="D42" s="204"/>
      <c r="E42" s="205"/>
      <c r="F42" s="203"/>
      <c r="G42" s="205"/>
      <c r="H42" s="2"/>
      <c r="I42" s="2"/>
    </row>
    <row r="43" spans="1:9" x14ac:dyDescent="0.25">
      <c r="A43" s="203"/>
      <c r="B43" s="204"/>
      <c r="C43" s="204"/>
      <c r="D43" s="204"/>
      <c r="E43" s="205"/>
      <c r="F43" s="203"/>
      <c r="G43" s="205"/>
      <c r="H43" s="2"/>
      <c r="I43" s="2"/>
    </row>
    <row r="44" spans="1:9" x14ac:dyDescent="0.25">
      <c r="A44" s="203"/>
      <c r="B44" s="204"/>
      <c r="C44" s="204"/>
      <c r="D44" s="204"/>
      <c r="E44" s="205"/>
      <c r="F44" s="203"/>
      <c r="G44" s="205"/>
      <c r="H44" s="2"/>
      <c r="I44" s="2"/>
    </row>
    <row r="45" spans="1:9" x14ac:dyDescent="0.25">
      <c r="A45" s="203"/>
      <c r="B45" s="204"/>
      <c r="C45" s="204"/>
      <c r="D45" s="204"/>
      <c r="E45" s="205"/>
      <c r="F45" s="203"/>
      <c r="G45" s="205"/>
      <c r="H45" s="2"/>
      <c r="I45" s="2"/>
    </row>
    <row r="46" spans="1:9" x14ac:dyDescent="0.25">
      <c r="A46" s="211" t="s">
        <v>38</v>
      </c>
      <c r="B46" s="212"/>
      <c r="C46" s="212"/>
      <c r="D46" s="212"/>
      <c r="E46" s="213"/>
      <c r="F46" s="211">
        <f>SUM(F35:G45)</f>
        <v>0</v>
      </c>
      <c r="G46" s="213"/>
      <c r="H46" s="2"/>
      <c r="I46" s="2"/>
    </row>
    <row r="48" spans="1:9" x14ac:dyDescent="0.25">
      <c r="B48" s="223" t="s">
        <v>19</v>
      </c>
      <c r="C48" s="223"/>
      <c r="D48" s="222"/>
      <c r="E48" s="222"/>
      <c r="F48" s="222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80" priority="3" operator="containsText" text="Все верно">
      <formula>NOT(ISERROR(SEARCH("Все верно",F17)))</formula>
    </cfRule>
  </conditionalFormatting>
  <conditionalFormatting sqref="H7:H8">
    <cfRule type="containsText" dxfId="79" priority="2" operator="containsText" text="В минусе">
      <formula>NOT(ISERROR(SEARCH("В минусе",H7)))</formula>
    </cfRule>
  </conditionalFormatting>
  <conditionalFormatting sqref="H8">
    <cfRule type="cellIs" dxfId="78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H25" sqref="H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2"/>
      <c r="B1" s="202"/>
      <c r="C1" s="202"/>
      <c r="D1" s="202"/>
      <c r="E1" s="202"/>
      <c r="F1" s="202"/>
      <c r="G1" s="202"/>
      <c r="H1" s="202"/>
      <c r="I1" s="202"/>
    </row>
    <row r="2" spans="1:17" x14ac:dyDescent="0.25">
      <c r="B2" s="238" t="s">
        <v>18</v>
      </c>
      <c r="C2" s="238"/>
      <c r="D2" s="4" t="s">
        <v>16</v>
      </c>
      <c r="E2" s="29" t="str">
        <f>'1'!$E$2</f>
        <v>Коктал</v>
      </c>
      <c r="F2" t="s">
        <v>17</v>
      </c>
      <c r="G2" s="239">
        <f>Дата!A6</f>
        <v>45297</v>
      </c>
      <c r="H2" s="240"/>
      <c r="I2" s="26"/>
    </row>
    <row r="3" spans="1:17" x14ac:dyDescent="0.25">
      <c r="O3" s="12"/>
      <c r="P3" s="13"/>
      <c r="Q3" s="14"/>
    </row>
    <row r="4" spans="1:17" x14ac:dyDescent="0.25">
      <c r="A4" s="207" t="s">
        <v>0</v>
      </c>
      <c r="B4" s="209"/>
      <c r="C4" s="17" t="s">
        <v>1</v>
      </c>
      <c r="D4" s="17" t="s">
        <v>2</v>
      </c>
      <c r="E4" s="23"/>
      <c r="F4" s="207" t="s">
        <v>3</v>
      </c>
      <c r="G4" s="209"/>
      <c r="H4" s="17" t="s">
        <v>1</v>
      </c>
      <c r="I4" s="2"/>
      <c r="O4" s="12"/>
      <c r="P4" s="13"/>
      <c r="Q4" s="14"/>
    </row>
    <row r="5" spans="1:17" x14ac:dyDescent="0.25">
      <c r="A5" s="207" t="s">
        <v>87</v>
      </c>
      <c r="B5" s="209"/>
      <c r="C5" s="116">
        <f>'5'!H5</f>
        <v>0</v>
      </c>
      <c r="D5" s="17">
        <f>C8*D8</f>
        <v>0</v>
      </c>
      <c r="E5" s="23"/>
      <c r="F5" s="207" t="s">
        <v>87</v>
      </c>
      <c r="G5" s="209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3" t="s">
        <v>4</v>
      </c>
      <c r="B10" s="243"/>
      <c r="C10" s="243"/>
      <c r="D10" s="243" t="s">
        <v>5</v>
      </c>
      <c r="E10" s="243"/>
      <c r="F10" s="243"/>
      <c r="G10" s="245" t="s">
        <v>42</v>
      </c>
      <c r="H10" s="246"/>
      <c r="I10" s="2"/>
    </row>
    <row r="11" spans="1:17" x14ac:dyDescent="0.25">
      <c r="A11" s="206">
        <f>'5'!$D$11</f>
        <v>0</v>
      </c>
      <c r="B11" s="206"/>
      <c r="C11" s="206"/>
      <c r="D11" s="206"/>
      <c r="E11" s="206"/>
      <c r="F11" s="206"/>
      <c r="G11" s="220">
        <f>D11-A11</f>
        <v>0</v>
      </c>
      <c r="H11" s="221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1" t="s">
        <v>40</v>
      </c>
      <c r="B13" s="241"/>
      <c r="C13" s="241"/>
      <c r="D13" s="241"/>
      <c r="E13" s="20" t="s">
        <v>39</v>
      </c>
      <c r="F13" s="19" t="s">
        <v>41</v>
      </c>
      <c r="G13" s="242" t="s">
        <v>24</v>
      </c>
      <c r="H13" s="242"/>
      <c r="I13" s="2"/>
    </row>
    <row r="14" spans="1:17" x14ac:dyDescent="0.25">
      <c r="A14" s="224" t="s">
        <v>8</v>
      </c>
      <c r="B14" s="224"/>
      <c r="C14" s="224"/>
      <c r="D14" s="224"/>
      <c r="E14" s="116"/>
      <c r="F14" s="117">
        <f>'1'!$F$14</f>
        <v>76</v>
      </c>
      <c r="G14" s="218">
        <f>E14*F14</f>
        <v>0</v>
      </c>
      <c r="H14" s="218"/>
      <c r="I14" s="2"/>
    </row>
    <row r="15" spans="1:17" x14ac:dyDescent="0.25">
      <c r="A15" s="224" t="s">
        <v>9</v>
      </c>
      <c r="B15" s="224"/>
      <c r="C15" s="224"/>
      <c r="D15" s="224"/>
      <c r="E15" s="116"/>
      <c r="F15" s="117">
        <f>'1'!$F$15</f>
        <v>76</v>
      </c>
      <c r="G15" s="218">
        <f>E15*F15</f>
        <v>0</v>
      </c>
      <c r="H15" s="218"/>
      <c r="I15" s="2"/>
    </row>
    <row r="16" spans="1:17" x14ac:dyDescent="0.25">
      <c r="A16" s="224" t="s">
        <v>20</v>
      </c>
      <c r="B16" s="224"/>
      <c r="C16" s="224"/>
      <c r="D16" s="224"/>
      <c r="E16" s="1">
        <f>F34</f>
        <v>0</v>
      </c>
      <c r="F16" s="1"/>
      <c r="G16" s="218"/>
      <c r="H16" s="218"/>
      <c r="I16" s="2"/>
    </row>
    <row r="17" spans="1:9" x14ac:dyDescent="0.25">
      <c r="A17" s="226" t="s">
        <v>37</v>
      </c>
      <c r="B17" s="227"/>
      <c r="C17" s="227"/>
      <c r="D17" s="228"/>
      <c r="E17" s="18">
        <f>SUM(E14:E16)</f>
        <v>0</v>
      </c>
      <c r="F17" s="229" t="str">
        <f>IF(E17&gt;=G11,"Все верно","Недостача")</f>
        <v>Все верно</v>
      </c>
      <c r="G17" s="230"/>
      <c r="H17" s="231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4" t="s">
        <v>10</v>
      </c>
      <c r="B19" s="235"/>
      <c r="C19" s="235"/>
      <c r="D19" s="235"/>
      <c r="E19" s="235"/>
      <c r="F19" s="235"/>
      <c r="G19" s="235"/>
      <c r="H19" s="235"/>
      <c r="I19" s="236"/>
    </row>
    <row r="20" spans="1:9" x14ac:dyDescent="0.25">
      <c r="A20" s="232" t="s">
        <v>0</v>
      </c>
      <c r="B20" s="233"/>
      <c r="C20" s="232" t="s">
        <v>11</v>
      </c>
      <c r="D20" s="233"/>
      <c r="E20" s="24" t="s">
        <v>22</v>
      </c>
      <c r="F20" s="211" t="s">
        <v>12</v>
      </c>
      <c r="G20" s="213"/>
      <c r="H20" s="232" t="s">
        <v>13</v>
      </c>
      <c r="I20" s="233"/>
    </row>
    <row r="21" spans="1:9" ht="18" customHeight="1" x14ac:dyDescent="0.25">
      <c r="A21" s="214">
        <f>'5'!$H$21</f>
        <v>0</v>
      </c>
      <c r="B21" s="215"/>
      <c r="C21" s="214">
        <f>G14</f>
        <v>0</v>
      </c>
      <c r="D21" s="215"/>
      <c r="E21" s="3">
        <f>F46</f>
        <v>0</v>
      </c>
      <c r="F21" s="216"/>
      <c r="G21" s="217"/>
      <c r="H21" s="218">
        <f>A21+C21-E21-F21</f>
        <v>0</v>
      </c>
      <c r="I21" s="218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7" t="s">
        <v>15</v>
      </c>
      <c r="B23" s="247"/>
      <c r="C23" s="247"/>
      <c r="D23" s="247"/>
      <c r="E23" s="247"/>
      <c r="F23" s="247" t="s">
        <v>86</v>
      </c>
      <c r="G23" s="247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6" t="s">
        <v>111</v>
      </c>
      <c r="B24" s="206"/>
      <c r="C24" s="206"/>
      <c r="D24" s="206"/>
      <c r="E24" s="206"/>
      <c r="F24" s="206"/>
      <c r="G24" s="206"/>
      <c r="H24" s="116"/>
      <c r="I24" s="116"/>
    </row>
    <row r="25" spans="1:9" x14ac:dyDescent="0.25">
      <c r="A25" s="206" t="s">
        <v>101</v>
      </c>
      <c r="B25" s="206"/>
      <c r="C25" s="206"/>
      <c r="D25" s="206"/>
      <c r="E25" s="206"/>
      <c r="F25" s="206"/>
      <c r="G25" s="206"/>
      <c r="H25" s="2"/>
      <c r="I25" s="162" t="str">
        <f>IF(AND($H$24="",$I$24=""),"Данные о чеке не заполнен","")</f>
        <v>Данные о чеке не заполнен</v>
      </c>
    </row>
    <row r="26" spans="1:9" x14ac:dyDescent="0.25">
      <c r="A26" s="206" t="s">
        <v>100</v>
      </c>
      <c r="B26" s="206"/>
      <c r="C26" s="206"/>
      <c r="D26" s="206"/>
      <c r="E26" s="206"/>
      <c r="F26" s="206"/>
      <c r="G26" s="206"/>
      <c r="H26" s="2"/>
      <c r="I26" s="2"/>
    </row>
    <row r="27" spans="1:9" x14ac:dyDescent="0.25">
      <c r="A27" s="206" t="s">
        <v>102</v>
      </c>
      <c r="B27" s="206"/>
      <c r="C27" s="206"/>
      <c r="D27" s="206"/>
      <c r="E27" s="206"/>
      <c r="F27" s="206"/>
      <c r="G27" s="206"/>
      <c r="H27" s="2"/>
      <c r="I27" s="2"/>
    </row>
    <row r="28" spans="1:9" x14ac:dyDescent="0.25">
      <c r="A28" s="206" t="s">
        <v>95</v>
      </c>
      <c r="B28" s="206"/>
      <c r="C28" s="206"/>
      <c r="D28" s="206"/>
      <c r="E28" s="206"/>
      <c r="F28" s="206"/>
      <c r="G28" s="206"/>
      <c r="H28" s="2"/>
      <c r="I28" s="2"/>
    </row>
    <row r="29" spans="1:9" x14ac:dyDescent="0.25">
      <c r="A29" s="206" t="s">
        <v>103</v>
      </c>
      <c r="B29" s="206"/>
      <c r="C29" s="206"/>
      <c r="D29" s="206"/>
      <c r="E29" s="206"/>
      <c r="F29" s="206"/>
      <c r="G29" s="206"/>
      <c r="H29" s="2"/>
      <c r="I29" s="2"/>
    </row>
    <row r="30" spans="1:9" x14ac:dyDescent="0.25">
      <c r="A30" s="206" t="s">
        <v>104</v>
      </c>
      <c r="B30" s="206"/>
      <c r="C30" s="206"/>
      <c r="D30" s="206"/>
      <c r="E30" s="206"/>
      <c r="F30" s="206"/>
      <c r="G30" s="206"/>
      <c r="H30" s="2"/>
      <c r="I30" s="2"/>
    </row>
    <row r="31" spans="1:9" x14ac:dyDescent="0.25">
      <c r="A31" s="206" t="s">
        <v>106</v>
      </c>
      <c r="B31" s="206"/>
      <c r="C31" s="206"/>
      <c r="D31" s="206"/>
      <c r="E31" s="206"/>
      <c r="F31" s="206"/>
      <c r="G31" s="206"/>
      <c r="H31" s="2"/>
      <c r="I31" s="2"/>
    </row>
    <row r="32" spans="1:9" x14ac:dyDescent="0.25">
      <c r="A32" s="203" t="s">
        <v>112</v>
      </c>
      <c r="B32" s="204"/>
      <c r="C32" s="204"/>
      <c r="D32" s="204"/>
      <c r="E32" s="205"/>
      <c r="F32" s="203"/>
      <c r="G32" s="205"/>
      <c r="H32" s="2"/>
      <c r="I32" s="2"/>
    </row>
    <row r="33" spans="1:9" x14ac:dyDescent="0.25">
      <c r="A33" s="203"/>
      <c r="B33" s="204"/>
      <c r="C33" s="204"/>
      <c r="D33" s="204"/>
      <c r="E33" s="205"/>
      <c r="F33" s="203"/>
      <c r="G33" s="205"/>
      <c r="H33" s="2"/>
      <c r="I33" s="2"/>
    </row>
    <row r="34" spans="1:9" x14ac:dyDescent="0.25">
      <c r="A34" s="207" t="s">
        <v>37</v>
      </c>
      <c r="B34" s="208"/>
      <c r="C34" s="208"/>
      <c r="D34" s="208"/>
      <c r="E34" s="209"/>
      <c r="F34" s="207">
        <f>SUM(F24:G33)</f>
        <v>0</v>
      </c>
      <c r="G34" s="209"/>
      <c r="H34" s="2"/>
      <c r="I34" s="2"/>
    </row>
    <row r="35" spans="1:9" x14ac:dyDescent="0.25">
      <c r="A35" s="210" t="s">
        <v>23</v>
      </c>
      <c r="B35" s="210"/>
      <c r="C35" s="210"/>
      <c r="D35" s="210"/>
      <c r="E35" s="210"/>
      <c r="F35" s="210" t="s">
        <v>24</v>
      </c>
      <c r="G35" s="210"/>
      <c r="H35" s="2"/>
      <c r="I35" s="2"/>
    </row>
    <row r="36" spans="1:9" x14ac:dyDescent="0.25">
      <c r="A36" s="203"/>
      <c r="B36" s="204"/>
      <c r="C36" s="204"/>
      <c r="D36" s="204"/>
      <c r="E36" s="205"/>
      <c r="F36" s="203"/>
      <c r="G36" s="205"/>
      <c r="H36" s="2"/>
      <c r="I36" s="2"/>
    </row>
    <row r="37" spans="1:9" x14ac:dyDescent="0.25">
      <c r="A37" s="203"/>
      <c r="B37" s="204"/>
      <c r="C37" s="204"/>
      <c r="D37" s="204"/>
      <c r="E37" s="205"/>
      <c r="F37" s="203"/>
      <c r="G37" s="205"/>
      <c r="H37" s="2"/>
      <c r="I37" s="2"/>
    </row>
    <row r="38" spans="1:9" x14ac:dyDescent="0.25">
      <c r="A38" s="206"/>
      <c r="B38" s="206"/>
      <c r="C38" s="206"/>
      <c r="D38" s="206"/>
      <c r="E38" s="206"/>
      <c r="F38" s="206"/>
      <c r="G38" s="206"/>
      <c r="H38" s="2"/>
      <c r="I38" s="2"/>
    </row>
    <row r="39" spans="1:9" x14ac:dyDescent="0.25">
      <c r="A39" s="203"/>
      <c r="B39" s="204"/>
      <c r="C39" s="204"/>
      <c r="D39" s="204"/>
      <c r="E39" s="205"/>
      <c r="F39" s="203"/>
      <c r="G39" s="205"/>
      <c r="H39" s="2"/>
      <c r="I39" s="2"/>
    </row>
    <row r="40" spans="1:9" x14ac:dyDescent="0.25">
      <c r="A40" s="203"/>
      <c r="B40" s="204"/>
      <c r="C40" s="204"/>
      <c r="D40" s="204"/>
      <c r="E40" s="205"/>
      <c r="F40" s="203"/>
      <c r="G40" s="205"/>
      <c r="H40" s="2"/>
      <c r="I40" s="2"/>
    </row>
    <row r="41" spans="1:9" x14ac:dyDescent="0.25">
      <c r="A41" s="203"/>
      <c r="B41" s="204"/>
      <c r="C41" s="204"/>
      <c r="D41" s="204"/>
      <c r="E41" s="205"/>
      <c r="F41" s="203"/>
      <c r="G41" s="205"/>
      <c r="H41" s="2"/>
      <c r="I41" s="2"/>
    </row>
    <row r="42" spans="1:9" x14ac:dyDescent="0.25">
      <c r="A42" s="203"/>
      <c r="B42" s="204"/>
      <c r="C42" s="204"/>
      <c r="D42" s="204"/>
      <c r="E42" s="205"/>
      <c r="F42" s="203"/>
      <c r="G42" s="205"/>
      <c r="H42" s="2"/>
      <c r="I42" s="2"/>
    </row>
    <row r="43" spans="1:9" x14ac:dyDescent="0.25">
      <c r="A43" s="203"/>
      <c r="B43" s="204"/>
      <c r="C43" s="204"/>
      <c r="D43" s="204"/>
      <c r="E43" s="205"/>
      <c r="F43" s="203"/>
      <c r="G43" s="205"/>
      <c r="H43" s="2"/>
      <c r="I43" s="2"/>
    </row>
    <row r="44" spans="1:9" x14ac:dyDescent="0.25">
      <c r="A44" s="203"/>
      <c r="B44" s="204"/>
      <c r="C44" s="204"/>
      <c r="D44" s="204"/>
      <c r="E44" s="205"/>
      <c r="F44" s="203"/>
      <c r="G44" s="205"/>
      <c r="H44" s="2"/>
      <c r="I44" s="2"/>
    </row>
    <row r="45" spans="1:9" x14ac:dyDescent="0.25">
      <c r="A45" s="203"/>
      <c r="B45" s="204"/>
      <c r="C45" s="204"/>
      <c r="D45" s="204"/>
      <c r="E45" s="205"/>
      <c r="F45" s="203"/>
      <c r="G45" s="205"/>
      <c r="H45" s="2"/>
      <c r="I45" s="2"/>
    </row>
    <row r="46" spans="1:9" x14ac:dyDescent="0.25">
      <c r="A46" s="211" t="s">
        <v>38</v>
      </c>
      <c r="B46" s="212"/>
      <c r="C46" s="212"/>
      <c r="D46" s="212"/>
      <c r="E46" s="213"/>
      <c r="F46" s="211">
        <f>SUM(F35:G45)</f>
        <v>0</v>
      </c>
      <c r="G46" s="213"/>
      <c r="H46" s="2"/>
      <c r="I46" s="2"/>
    </row>
    <row r="48" spans="1:9" x14ac:dyDescent="0.25">
      <c r="B48" s="223" t="s">
        <v>19</v>
      </c>
      <c r="C48" s="223"/>
      <c r="D48" s="222"/>
      <c r="E48" s="222"/>
      <c r="F48" s="222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77" priority="3" operator="containsText" text="Все верно">
      <formula>NOT(ISERROR(SEARCH("Все верно",F17)))</formula>
    </cfRule>
  </conditionalFormatting>
  <conditionalFormatting sqref="H7:H8">
    <cfRule type="containsText" dxfId="76" priority="2" operator="containsText" text="В минусе">
      <formula>NOT(ISERROR(SEARCH("В минусе",H7)))</formula>
    </cfRule>
  </conditionalFormatting>
  <conditionalFormatting sqref="H8">
    <cfRule type="cellIs" dxfId="75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34</vt:i4>
      </vt:variant>
      <vt:variant>
        <vt:lpstr>Именованные диапазоны</vt:lpstr>
      </vt:variant>
      <vt:variant>
        <vt:i4>31</vt:i4>
      </vt:variant>
    </vt:vector>
  </HeadingPairs>
  <TitlesOfParts>
    <vt:vector size="65" baseType="lpstr">
      <vt:lpstr>Сводный отчет</vt:lpstr>
      <vt:lpstr>Касса</vt:lpstr>
      <vt:lpstr>Дата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'1'!Область_печати</vt:lpstr>
      <vt:lpstr>'10'!Область_печати</vt:lpstr>
      <vt:lpstr>'11'!Область_печати</vt:lpstr>
      <vt:lpstr>'12'!Область_печати</vt:lpstr>
      <vt:lpstr>'13'!Область_печати</vt:lpstr>
      <vt:lpstr>'14'!Область_печати</vt:lpstr>
      <vt:lpstr>'15'!Область_печати</vt:lpstr>
      <vt:lpstr>'16'!Область_печати</vt:lpstr>
      <vt:lpstr>'17'!Область_печати</vt:lpstr>
      <vt:lpstr>'18'!Область_печати</vt:lpstr>
      <vt:lpstr>'19'!Область_печати</vt:lpstr>
      <vt:lpstr>'2'!Область_печати</vt:lpstr>
      <vt:lpstr>'20'!Область_печати</vt:lpstr>
      <vt:lpstr>'21'!Область_печати</vt:lpstr>
      <vt:lpstr>'22'!Область_печати</vt:lpstr>
      <vt:lpstr>'23'!Область_печати</vt:lpstr>
      <vt:lpstr>'24'!Область_печати</vt:lpstr>
      <vt:lpstr>'25'!Область_печати</vt:lpstr>
      <vt:lpstr>'26'!Область_печати</vt:lpstr>
      <vt:lpstr>'27'!Область_печати</vt:lpstr>
      <vt:lpstr>'28'!Область_печати</vt:lpstr>
      <vt:lpstr>'29'!Область_печати</vt:lpstr>
      <vt:lpstr>'3'!Область_печати</vt:lpstr>
      <vt:lpstr>'30'!Область_печати</vt:lpstr>
      <vt:lpstr>'31'!Область_печати</vt:lpstr>
      <vt:lpstr>'4'!Область_печати</vt:lpstr>
      <vt:lpstr>'5'!Область_печати</vt:lpstr>
      <vt:lpstr>'6'!Область_печати</vt:lpstr>
      <vt:lpstr>'7'!Область_печати</vt:lpstr>
      <vt:lpstr>'8'!Область_печати</vt:lpstr>
      <vt:lpstr>'9'!Область_печати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2024-01-25T08:41:27Z</dcterms:modified>
</cp:coreProperties>
</file>