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430148b6ca6fa4/Documents/GW Data Analytics/Module 1/"/>
    </mc:Choice>
  </mc:AlternateContent>
  <xr:revisionPtr revIDLastSave="285" documentId="8_{0A6938A3-0C62-4E94-9FC1-A9B255F935AD}" xr6:coauthVersionLast="47" xr6:coauthVersionMax="47" xr10:uidLastSave="{C161A32C-38B8-4D64-98AC-B5D587456B5E}"/>
  <bookViews>
    <workbookView xWindow="28680" yWindow="-120" windowWidth="29040" windowHeight="1584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Goal and Pledged Chart" sheetId="10" r:id="rId4"/>
    <sheet name="Descriptive Statistics" sheetId="9" r:id="rId5"/>
    <sheet name="Failed US Kickstarters" sheetId="8" r:id="rId6"/>
    <sheet name="Successful US Kickstarters" sheetId="7" r:id="rId7"/>
    <sheet name="Edingburgh Research" sheetId="6" r:id="rId8"/>
    <sheet name="Category Statistics" sheetId="2" r:id="rId9"/>
    <sheet name="Subcategory Statistics" sheetId="4" r:id="rId10"/>
    <sheet name="Outcomes Based on Launch Date" sheetId="5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2" i="12"/>
  <c r="D13" i="12"/>
  <c r="D12" i="12"/>
  <c r="D11" i="12"/>
  <c r="D10" i="12"/>
  <c r="D9" i="12"/>
  <c r="D8" i="12"/>
  <c r="D6" i="12"/>
  <c r="D7" i="12"/>
  <c r="D5" i="12"/>
  <c r="D4" i="12"/>
  <c r="D3" i="12"/>
  <c r="C2" i="12"/>
  <c r="C13" i="12"/>
  <c r="C12" i="12"/>
  <c r="C11" i="12"/>
  <c r="C10" i="12"/>
  <c r="C9" i="12"/>
  <c r="C8" i="12"/>
  <c r="C7" i="12"/>
  <c r="C6" i="12"/>
  <c r="C5" i="12"/>
  <c r="C4" i="12"/>
  <c r="C3" i="12"/>
  <c r="C14" i="9"/>
  <c r="B14" i="9"/>
  <c r="C12" i="9"/>
  <c r="B13" i="9"/>
  <c r="C13" i="9"/>
  <c r="B12" i="9"/>
  <c r="B5" i="9"/>
  <c r="C11" i="9"/>
  <c r="B11" i="9"/>
  <c r="B4" i="9"/>
  <c r="C7" i="9"/>
  <c r="C6" i="9"/>
  <c r="B6" i="9"/>
  <c r="C5" i="9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B7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<sst xmlns="http://schemas.openxmlformats.org/spreadsheetml/2006/main" count="38386" uniqueCount="8420">
  <si>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</si>
  <si>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</si>
  <si>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</si>
  <si>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</si>
  <si>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</si>
  <si>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</si>
  <si>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</si>
  <si>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</si>
  <si>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</si>
  <si>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</si>
  <si>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</si>
  <si>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</si>
  <si>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</si>
  <si>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</si>
  <si>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</si>
  <si>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</si>
  <si>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</si>
  <si>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</si>
  <si>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</si>
  <si>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</si>
  <si>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</si>
  <si>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</si>
  <si>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</si>
  <si>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</si>
  <si>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</si>
  <si>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</si>
  <si>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</si>
  <si>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</si>
  <si>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</si>
  <si>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</si>
  <si>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</si>
  <si>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</si>
  <si>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</si>
  <si>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</si>
  <si>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</si>
  <si>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</si>
  <si>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</si>
  <si>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</si>
  <si>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</si>
  <si>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</si>
  <si>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</si>
  <si>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</si>
  <si>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</si>
  <si>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</si>
  <si>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</si>
  <si>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</si>
  <si>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</si>
  <si>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</si>
  <si>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</si>
  <si>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</si>
  <si>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</si>
  <si>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</si>
  <si>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</si>
  <si>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</si>
  <si>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</si>
  <si>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</si>
  <si>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</si>
  <si>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</si>
  <si>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</si>
  <si>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</si>
  <si>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</si>
  <si>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</si>
  <si>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</si>
  <si>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</si>
  <si>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</si>
  <si>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</si>
  <si>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</si>
  <si>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</si>
  <si>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</si>
  <si>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</si>
  <si>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</si>
  <si>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</si>
  <si>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</si>
  <si>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</si>
  <si>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</si>
  <si>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</si>
  <si>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</si>
  <si>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</si>
  <si>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</si>
  <si>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</si>
  <si>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</si>
  <si>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</si>
  <si>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</si>
  <si>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</si>
  <si>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</si>
  <si>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</si>
  <si>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</si>
  <si>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</si>
  <si>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</si>
  <si>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</si>
  <si>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</si>
  <si>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</si>
  <si>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</si>
  <si>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</si>
  <si>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</si>
  <si>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</si>
  <si>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</si>
  <si>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</si>
  <si>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</si>
  <si>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</si>
  <si>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</si>
  <si>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</si>
  <si>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</si>
  <si>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</si>
  <si>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</si>
  <si>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</si>
  <si>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</si>
  <si>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</si>
  <si>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</si>
  <si>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</si>
  <si>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</si>
  <si>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</si>
  <si>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</si>
  <si>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</si>
  <si>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</si>
  <si>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</si>
  <si>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</si>
  <si>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</si>
  <si>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</si>
  <si>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</si>
  <si>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</si>
  <si>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</si>
  <si>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</si>
  <si>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</si>
  <si>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</si>
  <si>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</si>
  <si>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</si>
  <si>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</si>
  <si>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</si>
  <si>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</si>
  <si>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</si>
  <si>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</si>
  <si>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</si>
  <si>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</si>
  <si>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</si>
  <si>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</si>
  <si>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</si>
  <si>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</si>
  <si>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</si>
  <si>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</si>
  <si>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</si>
  <si>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</si>
  <si>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</si>
  <si>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</si>
  <si>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</si>
  <si>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</si>
  <si>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</si>
  <si>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</si>
  <si>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</si>
  <si>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</si>
  <si>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</si>
  <si>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</si>
  <si>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</si>
  <si>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</si>
  <si>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</si>
  <si>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</si>
  <si>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</si>
  <si>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</si>
  <si>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</si>
  <si>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</si>
  <si>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</si>
  <si>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</si>
  <si>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</si>
  <si>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</si>
  <si>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</si>
  <si>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</si>
  <si>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</si>
  <si>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</si>
  <si>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</si>
  <si>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</si>
  <si>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</si>
  <si>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</si>
  <si>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</si>
  <si>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</si>
  <si>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</si>
  <si>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</si>
  <si>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</si>
  <si>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</si>
  <si>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</si>
  <si>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</si>
  <si>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</si>
  <si>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</si>
  <si>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</si>
  <si>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</si>
  <si>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</si>
  <si>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</si>
  <si>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</si>
  <si>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</si>
  <si>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</si>
  <si>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</si>
  <si>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</si>
  <si>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</si>
  <si>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</si>
  <si>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</si>
  <si>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</si>
  <si>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</si>
  <si>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</si>
  <si>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</si>
  <si>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</si>
  <si>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</si>
  <si>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</si>
  <si>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</si>
  <si>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</si>
  <si>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</si>
  <si>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</si>
  <si>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</si>
  <si>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</si>
  <si>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</si>
  <si>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</si>
  <si>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</si>
  <si>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</si>
  <si>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</si>
  <si>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</si>
  <si>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</si>
  <si>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</si>
  <si>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</si>
  <si>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</si>
  <si>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</si>
  <si>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</si>
  <si>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</si>
  <si>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</si>
  <si>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</si>
  <si>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</si>
  <si>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</si>
  <si>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</si>
  <si>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</si>
  <si>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</si>
  <si>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</si>
  <si>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</si>
  <si>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</si>
  <si>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</si>
  <si>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</si>
  <si>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</si>
  <si>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</si>
  <si>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</si>
  <si>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</si>
  <si>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</si>
  <si>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</si>
  <si>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</si>
  <si>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</si>
  <si>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</si>
  <si>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</si>
  <si>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</si>
  <si>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</si>
  <si>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</si>
  <si>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</si>
  <si>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</si>
  <si>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</si>
  <si>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</si>
  <si>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</si>
  <si>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</si>
  <si>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</si>
  <si>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</si>
  <si>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</si>
  <si>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</si>
  <si>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</si>
  <si>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</si>
  <si>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</si>
  <si>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</si>
  <si>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</si>
  <si>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</si>
  <si>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</si>
  <si>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</si>
  <si>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</si>
  <si>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</si>
  <si>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</si>
  <si>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</si>
  <si>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</si>
  <si>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</si>
  <si>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</si>
  <si>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</si>
  <si>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</si>
  <si>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</si>
  <si>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</si>
  <si>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</si>
  <si>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</si>
  <si>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</si>
  <si>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</si>
  <si>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</si>
  <si>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</si>
  <si>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</si>
  <si>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</si>
  <si>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</si>
  <si>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</si>
  <si>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</si>
  <si>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</si>
  <si>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</si>
  <si>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</si>
  <si>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</si>
  <si>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</si>
  <si>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</si>
  <si>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</si>
  <si>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</si>
  <si>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</si>
  <si>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</si>
  <si>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</si>
  <si>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</si>
  <si>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</si>
  <si>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</si>
  <si>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</si>
  <si>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</si>
  <si>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</si>
  <si>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</si>
  <si>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</si>
  <si>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</si>
  <si>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</si>
  <si>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</si>
  <si>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</si>
  <si>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</si>
  <si>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</si>
  <si>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</si>
  <si>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</si>
  <si>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</si>
  <si>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</si>
  <si>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</si>
  <si>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</si>
  <si>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</si>
  <si>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</si>
  <si>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</si>
  <si>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</si>
  <si>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</si>
  <si>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</si>
  <si>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</si>
  <si>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</si>
  <si>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</si>
  <si>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</si>
  <si>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</si>
  <si>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</si>
  <si>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</si>
  <si>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</si>
  <si>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</si>
  <si>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</si>
  <si>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</si>
  <si>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</si>
  <si>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</si>
  <si>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</si>
  <si>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</si>
  <si>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</si>
  <si>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</si>
  <si>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</si>
  <si>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</si>
  <si>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</si>
  <si>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</si>
  <si>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</si>
  <si>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</si>
  <si>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</si>
  <si>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</si>
  <si>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</si>
  <si>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</si>
  <si>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</si>
  <si>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</si>
  <si>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</si>
  <si>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</si>
  <si>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</si>
  <si>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</si>
  <si>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</si>
  <si>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</si>
  <si>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</si>
  <si>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</si>
  <si>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</si>
  <si>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</si>
  <si>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</si>
  <si>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</si>
  <si>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</si>
  <si>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</si>
  <si>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</si>
  <si>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</si>
  <si>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</si>
  <si>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</si>
  <si>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</si>
  <si>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</si>
  <si>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</si>
  <si>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</si>
  <si>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</si>
  <si>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</si>
  <si>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</si>
  <si>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</si>
  <si>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</si>
  <si>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</si>
  <si>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</si>
  <si>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</si>
  <si>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</si>
  <si>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</si>
  <si>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</si>
  <si>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</si>
  <si>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</si>
  <si>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</si>
  <si>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</si>
  <si>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</si>
  <si>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</si>
  <si>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</si>
  <si>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</si>
  <si>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</si>
  <si>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</si>
  <si>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</si>
  <si>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</si>
  <si>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</si>
  <si>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</si>
  <si>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</si>
  <si>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</si>
  <si>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</si>
  <si>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</si>
  <si>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</si>
  <si>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</si>
  <si>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</si>
  <si>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</si>
  <si>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</si>
  <si>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</si>
  <si>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</si>
  <si>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</si>
  <si>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</si>
  <si>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</si>
  <si>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</si>
  <si>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</si>
  <si>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</si>
  <si>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</si>
  <si>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</si>
  <si>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</si>
  <si>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</si>
  <si>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</si>
  <si>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</si>
  <si>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</si>
  <si>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</si>
  <si>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</si>
  <si>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</si>
  <si>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</si>
  <si>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</si>
  <si>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</si>
  <si>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</si>
  <si>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</si>
  <si>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</si>
  <si>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</si>
  <si>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</si>
  <si>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</si>
  <si>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</si>
  <si>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</si>
  <si>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</si>
  <si>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</si>
  <si>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</si>
  <si>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</si>
  <si>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</si>
  <si>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</si>
  <si>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</si>
  <si>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</si>
  <si>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</si>
  <si>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</si>
  <si>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</si>
  <si>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</si>
  <si>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</si>
  <si>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</si>
  <si>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</si>
  <si>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</si>
  <si>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</si>
  <si>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</si>
  <si>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</si>
  <si>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</si>
  <si>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</si>
  <si>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</si>
  <si>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</si>
  <si>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</si>
  <si>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</si>
  <si>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</si>
  <si>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</si>
  <si>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</si>
  <si>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</si>
  <si>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</si>
  <si>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</si>
  <si>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</si>
  <si>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</si>
  <si>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</si>
  <si>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</si>
  <si>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</si>
  <si>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</si>
  <si>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</si>
  <si>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</si>
  <si>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</si>
  <si>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</si>
  <si>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</si>
  <si>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</si>
  <si>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</si>
  <si>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</si>
  <si>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</si>
  <si>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</si>
  <si>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</si>
  <si>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</si>
  <si>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</si>
  <si>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</si>
  <si>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</si>
  <si>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</si>
  <si>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</si>
  <si>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</si>
  <si>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</si>
  <si>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</si>
  <si>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</si>
  <si>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</si>
  <si>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</si>
  <si>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</si>
  <si>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</si>
  <si>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</si>
  <si>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</si>
  <si>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</si>
  <si>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</si>
  <si>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</si>
  <si>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</si>
  <si>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</si>
  <si>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</si>
  <si>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</si>
  <si>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</si>
  <si>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</si>
  <si>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</si>
  <si>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</si>
  <si>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</si>
  <si>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</si>
  <si>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</si>
  <si>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</si>
  <si>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</si>
  <si>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</si>
  <si>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</si>
  <si>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</si>
  <si>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</si>
  <si>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</si>
  <si>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</si>
  <si>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</si>
  <si>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</si>
  <si>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</si>
  <si>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</si>
  <si>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</si>
  <si>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</si>
  <si>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</si>
  <si>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</si>
  <si>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</si>
  <si>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</si>
  <si>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</si>
  <si>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</si>
  <si>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</si>
  <si>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</si>
  <si>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</si>
  <si>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</si>
  <si>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</si>
  <si>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</si>
  <si>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</si>
  <si>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</si>
  <si>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</si>
  <si>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</si>
  <si>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</si>
  <si>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</si>
  <si>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</si>
  <si>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</si>
  <si>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</si>
  <si>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</si>
  <si>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</si>
  <si>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</si>
  <si>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</si>
  <si>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</si>
  <si>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</si>
  <si>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</si>
  <si>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</si>
  <si>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</si>
  <si>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</si>
  <si>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</si>
  <si>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</si>
  <si>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</si>
  <si>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</si>
  <si>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</si>
  <si>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</si>
  <si>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</si>
  <si>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</si>
  <si>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</si>
  <si>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</si>
  <si>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</si>
  <si>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</si>
  <si>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</si>
  <si>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</si>
  <si>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</si>
  <si>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</si>
  <si>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</si>
  <si>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</si>
  <si>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</si>
  <si>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</si>
  <si>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</si>
  <si>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</si>
  <si>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</si>
  <si>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</si>
  <si>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</si>
  <si>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</si>
  <si>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</si>
  <si>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</si>
  <si>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</si>
  <si>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</si>
  <si>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</si>
  <si>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</si>
  <si>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</si>
  <si>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</si>
  <si>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</si>
  <si>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</si>
  <si>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</si>
  <si>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</si>
  <si>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</si>
  <si>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</si>
  <si>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</si>
  <si>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</si>
  <si>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</si>
  <si>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</si>
  <si>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</si>
  <si>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</si>
  <si>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</si>
  <si>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</si>
  <si>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</si>
  <si>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</si>
  <si>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</si>
  <si>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</si>
  <si>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</si>
  <si>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</si>
  <si>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</si>
  <si>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</si>
  <si>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</si>
  <si>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</si>
  <si>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</si>
  <si>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</si>
  <si>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</si>
  <si>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</si>
  <si>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</si>
  <si>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</si>
  <si>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</si>
  <si>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</si>
  <si>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</si>
  <si>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</si>
  <si>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</si>
  <si>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</si>
  <si>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</si>
  <si>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</si>
  <si>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</si>
  <si>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</si>
  <si>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</si>
  <si>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</si>
  <si>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</si>
  <si>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</si>
  <si>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</si>
  <si>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</si>
  <si>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</si>
  <si>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</si>
  <si>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</si>
  <si>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</si>
  <si>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</si>
  <si>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</si>
  <si>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</si>
  <si>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</si>
  <si>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</si>
  <si>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</si>
  <si>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</si>
  <si>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</si>
  <si>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</si>
  <si>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</si>
  <si>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</si>
  <si>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</si>
  <si>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</si>
  <si>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</si>
  <si>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</si>
  <si>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</si>
  <si>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</si>
  <si>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</si>
  <si>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</si>
  <si>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</si>
  <si>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</si>
  <si>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</si>
  <si>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</si>
  <si>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</si>
  <si>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</si>
  <si>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</si>
  <si>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</si>
  <si>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</si>
  <si>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</si>
  <si>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</si>
  <si>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</si>
  <si>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</si>
  <si>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</si>
  <si>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</si>
  <si>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</si>
  <si>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</si>
  <si>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</si>
  <si>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</si>
  <si>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</si>
  <si>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</si>
  <si>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</si>
  <si>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</si>
  <si>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</si>
  <si>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</si>
  <si>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</si>
  <si>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</si>
  <si>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</si>
  <si>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</si>
  <si>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</si>
  <si>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</si>
  <si>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</si>
  <si>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</si>
  <si>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</si>
  <si>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</si>
  <si>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</si>
  <si>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</si>
  <si>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</si>
  <si>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</si>
  <si>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</si>
  <si>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</si>
  <si>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</si>
  <si>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</si>
  <si>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</si>
  <si>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</si>
  <si>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</si>
  <si>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</si>
  <si>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</si>
  <si>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</si>
  <si>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</si>
  <si>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</si>
  <si>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</si>
  <si>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</si>
  <si>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</si>
  <si>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</si>
  <si>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</si>
  <si>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</si>
  <si>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</si>
  <si>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</si>
  <si>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</si>
  <si>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</si>
  <si>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</si>
  <si>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</si>
  <si>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</si>
  <si>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</si>
  <si>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</si>
  <si>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</si>
  <si>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</si>
  <si>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</si>
  <si>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</si>
  <si>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</si>
  <si>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</si>
  <si>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</si>
  <si>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</si>
  <si>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</si>
  <si>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</si>
  <si>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</si>
  <si>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</si>
  <si>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</si>
  <si>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</si>
  <si>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</si>
  <si>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</si>
  <si>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</si>
  <si>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</si>
  <si>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</si>
  <si>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</si>
  <si>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</si>
  <si>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</si>
  <si>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</si>
  <si>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</si>
  <si>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</si>
  <si>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</si>
  <si>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</si>
  <si>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</si>
  <si>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</si>
  <si>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</si>
  <si>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</si>
  <si>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</si>
  <si>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</si>
  <si>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</si>
  <si>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</si>
  <si>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</si>
  <si>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</si>
  <si>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</si>
  <si>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</si>
  <si>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</si>
  <si>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</si>
  <si>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</si>
  <si>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</si>
  <si>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</si>
  <si>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</si>
  <si>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</si>
  <si>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</si>
  <si>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</si>
  <si>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</si>
  <si>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</si>
  <si>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</si>
  <si>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</si>
  <si>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</si>
  <si>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</si>
  <si>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</si>
  <si>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</si>
  <si>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</si>
  <si>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</si>
  <si>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</si>
  <si>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</si>
  <si>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</si>
  <si>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</si>
  <si>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</si>
  <si>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</si>
  <si>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</si>
  <si>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</si>
  <si>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</si>
  <si>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</si>
  <si>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</si>
  <si>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</si>
  <si>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</si>
  <si>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</si>
  <si>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</si>
  <si>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</si>
  <si>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</si>
  <si>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</si>
  <si>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</si>
  <si>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</si>
  <si>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</si>
  <si>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</si>
  <si>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</si>
  <si>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</si>
  <si>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</si>
  <si>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</si>
  <si>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</si>
  <si>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</si>
  <si>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</si>
  <si>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</si>
  <si>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</si>
  <si>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</si>
  <si>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</si>
  <si>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</si>
  <si>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</si>
  <si>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</si>
  <si>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</si>
  <si>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</si>
  <si>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</si>
  <si>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</si>
  <si>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</si>
  <si>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</si>
  <si>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</si>
  <si>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</si>
  <si>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</si>
  <si>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</si>
  <si>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</si>
  <si>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</si>
  <si>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</si>
  <si>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</si>
  <si>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</si>
  <si>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</si>
  <si>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</si>
  <si>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</si>
  <si>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</si>
  <si>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</si>
  <si>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</si>
  <si>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</si>
  <si>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</si>
  <si>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</si>
  <si>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</si>
  <si>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</si>
  <si>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</si>
  <si>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</si>
  <si>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</si>
  <si>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</si>
  <si>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</si>
  <si>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</si>
  <si>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</si>
  <si>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</si>
  <si>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</si>
  <si>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</si>
  <si>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</si>
  <si>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</si>
  <si>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</si>
  <si>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</si>
  <si>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</si>
  <si>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</si>
  <si>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</si>
  <si>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</si>
  <si>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</si>
  <si>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</si>
  <si>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</si>
  <si>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</si>
  <si>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</si>
  <si>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</si>
  <si>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</si>
  <si>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</si>
  <si>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</si>
  <si>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</si>
  <si>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</si>
  <si>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</si>
  <si>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</si>
  <si>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</si>
  <si>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</si>
  <si>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</si>
  <si>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</si>
  <si>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</si>
  <si>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</si>
  <si>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</si>
  <si>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</si>
  <si>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</si>
  <si>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</si>
  <si>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</si>
  <si>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</si>
  <si>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</si>
  <si>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</si>
  <si>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</si>
  <si>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</si>
  <si>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</si>
  <si>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</si>
  <si>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</si>
  <si>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</si>
  <si>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</si>
  <si>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</si>
  <si>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</si>
  <si>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</si>
  <si>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</si>
  <si>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</si>
  <si>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</si>
  <si>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</si>
  <si>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</si>
  <si>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</si>
  <si>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</si>
  <si>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</si>
  <si>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</si>
  <si>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</si>
  <si>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</si>
  <si>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</si>
  <si>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</si>
  <si>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</si>
  <si>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</si>
  <si>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</si>
  <si>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</si>
  <si>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</si>
  <si>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</si>
  <si>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</si>
  <si>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</si>
  <si>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</si>
  <si>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</si>
  <si>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</si>
  <si>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</si>
  <si>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</si>
  <si>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</si>
  <si>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</si>
  <si>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</si>
  <si>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</si>
  <si>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</si>
  <si>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</si>
  <si>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</si>
  <si>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</si>
  <si>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</si>
  <si>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</si>
  <si>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</si>
  <si>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</si>
  <si>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</si>
  <si>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</si>
  <si>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</si>
  <si>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</si>
  <si>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</si>
  <si>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</si>
  <si>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</si>
  <si>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</si>
  <si>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</si>
  <si>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</si>
  <si>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</si>
  <si>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</si>
  <si>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</si>
  <si>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</si>
  <si>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</si>
  <si>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</si>
  <si>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</si>
  <si>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</si>
  <si>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</si>
  <si>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</si>
  <si>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</si>
  <si>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</si>
  <si>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</si>
  <si>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</si>
  <si>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</si>
  <si>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</si>
  <si>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</si>
  <si>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</si>
  <si>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</si>
  <si>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</si>
  <si>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</si>
  <si>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</si>
  <si>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</si>
  <si>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</si>
  <si>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</si>
  <si>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</si>
  <si>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</si>
  <si>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</si>
  <si>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</si>
  <si>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</si>
  <si>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</si>
  <si>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</si>
  <si>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</si>
  <si>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</si>
  <si>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</si>
  <si>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</si>
  <si>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</si>
  <si>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</si>
  <si>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</si>
  <si>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</si>
  <si>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</si>
  <si>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</si>
  <si>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</si>
  <si>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</si>
  <si>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</si>
  <si>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</si>
  <si>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</si>
  <si>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</si>
  <si>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</si>
  <si>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</si>
  <si>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</si>
  <si>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</si>
  <si>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</si>
  <si>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</si>
  <si>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</si>
  <si>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</si>
  <si>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</si>
  <si>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</si>
  <si>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</si>
  <si>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</si>
  <si>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</si>
  <si>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</si>
  <si>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</si>
  <si>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</si>
  <si>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</si>
  <si>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</si>
  <si>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</si>
  <si>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</si>
  <si>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</si>
  <si>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</si>
  <si>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</si>
  <si>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</si>
  <si>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</si>
  <si>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</si>
  <si>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</si>
  <si>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</si>
  <si>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</si>
  <si>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</si>
  <si>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</si>
  <si>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</si>
  <si>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</si>
  <si>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</si>
  <si>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</si>
  <si>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</si>
  <si>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</si>
  <si>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</si>
  <si>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</si>
  <si>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</si>
  <si>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</si>
  <si>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</si>
  <si>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</si>
  <si>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</si>
  <si>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</si>
  <si>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</si>
  <si>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</si>
  <si>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</si>
  <si>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</si>
  <si>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</si>
  <si>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</si>
  <si>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</si>
  <si>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</si>
  <si>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</si>
  <si>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</si>
  <si>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</si>
  <si>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</si>
  <si>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</si>
  <si>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</si>
  <si>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</si>
  <si>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</si>
  <si>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</si>
  <si>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</si>
  <si>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</si>
  <si>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</si>
  <si>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</si>
  <si>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</si>
  <si>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</si>
  <si>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</si>
  <si>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</si>
  <si>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</si>
  <si>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</si>
  <si>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</si>
  <si>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</si>
  <si>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</si>
  <si>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</si>
  <si>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</si>
  <si>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</si>
  <si>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</si>
  <si>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</si>
  <si>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</si>
  <si>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</si>
  <si>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</si>
  <si>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</si>
  <si>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</si>
  <si>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</si>
  <si>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</si>
  <si>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</si>
  <si>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</si>
  <si>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</si>
  <si>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</si>
  <si>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</si>
  <si>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</si>
  <si>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</si>
  <si>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</si>
  <si>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</si>
  <si>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</si>
  <si>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</si>
  <si>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</si>
  <si>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</si>
  <si>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</si>
  <si>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</si>
  <si>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</si>
  <si>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</si>
  <si>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</si>
  <si>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</si>
  <si>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</si>
  <si>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</si>
  <si>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</si>
  <si>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</si>
  <si>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</si>
  <si>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</si>
  <si>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</si>
  <si>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</si>
  <si>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</si>
  <si>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</si>
  <si>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</si>
  <si>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</si>
  <si>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</si>
  <si>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</si>
  <si>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</si>
  <si>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</si>
  <si>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</si>
  <si>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</si>
  <si>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</si>
  <si>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</si>
  <si>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</si>
  <si>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</si>
  <si>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</si>
  <si>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</si>
  <si>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</si>
  <si>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</si>
  <si>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</si>
  <si>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</si>
  <si>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</si>
  <si>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</si>
  <si>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</si>
  <si>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</si>
  <si>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</si>
  <si>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</si>
  <si>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</si>
  <si>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</si>
  <si>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</si>
  <si>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</si>
  <si>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</si>
  <si>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</si>
  <si>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</si>
  <si>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</si>
  <si>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</si>
  <si>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</si>
  <si>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</si>
  <si>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</si>
  <si>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</si>
  <si>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</si>
  <si>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</si>
  <si>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</si>
  <si>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</si>
  <si>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</si>
  <si>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</si>
  <si>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</si>
  <si>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</si>
  <si>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</si>
  <si>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</si>
  <si>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</si>
  <si>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</si>
  <si>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</si>
  <si>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</si>
  <si>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</si>
  <si>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</si>
  <si>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</si>
  <si>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</si>
  <si>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</si>
  <si>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</si>
  <si>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</si>
  <si>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</si>
  <si>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</si>
  <si>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</si>
  <si>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</si>
  <si>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</si>
  <si>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</si>
  <si>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</si>
  <si>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</si>
  <si>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</si>
  <si>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</si>
  <si>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</si>
  <si>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</si>
  <si>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</si>
  <si>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</si>
  <si>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</si>
  <si>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</si>
  <si>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</si>
  <si>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</si>
  <si>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</si>
  <si>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</si>
  <si>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</si>
  <si>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</si>
  <si>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</si>
  <si>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</si>
  <si>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</si>
  <si>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</si>
  <si>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</si>
  <si>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</si>
  <si>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</si>
  <si>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</si>
  <si>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</si>
  <si>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</si>
  <si>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</si>
  <si>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</si>
  <si>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</si>
  <si>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</si>
  <si>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</si>
  <si>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</si>
  <si>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</si>
  <si>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</si>
  <si>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</si>
  <si>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</si>
  <si>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</si>
  <si>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</si>
  <si>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</si>
  <si>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</si>
  <si>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</si>
  <si>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</si>
  <si>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</si>
  <si>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</si>
  <si>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</si>
  <si>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</si>
  <si>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</si>
  <si>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</si>
  <si>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</si>
  <si>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</si>
  <si>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</si>
  <si>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</si>
  <si>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</si>
  <si>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</si>
  <si>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</si>
  <si>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</si>
  <si>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</si>
  <si>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</si>
  <si>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</si>
  <si>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</si>
  <si>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</si>
  <si>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</si>
  <si>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</si>
  <si>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</si>
  <si>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</si>
  <si>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</si>
  <si>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</si>
  <si>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</si>
  <si>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</si>
  <si>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</si>
  <si>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</si>
  <si>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</si>
  <si>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</si>
  <si>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</si>
  <si>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</si>
  <si>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</si>
  <si>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</si>
  <si>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</si>
  <si>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</si>
  <si>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</si>
  <si>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</si>
  <si>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</si>
  <si>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</si>
  <si>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</si>
  <si>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</si>
  <si>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</si>
  <si>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</si>
  <si>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</si>
  <si>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</si>
  <si>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</si>
  <si>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</si>
  <si>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</si>
  <si>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</si>
  <si>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</si>
  <si>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</si>
  <si>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</si>
  <si>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</si>
  <si>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</si>
  <si>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</si>
  <si>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</si>
  <si>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</si>
  <si>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</si>
  <si>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</si>
  <si>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</si>
  <si>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</si>
  <si>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</si>
  <si>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</si>
  <si>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</si>
  <si>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</si>
  <si>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</si>
  <si>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</si>
  <si>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</si>
  <si>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</si>
  <si>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</si>
  <si>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</si>
  <si>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</si>
  <si>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</si>
  <si>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</si>
  <si>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</si>
  <si>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</si>
  <si>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</si>
  <si>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</si>
  <si>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</si>
  <si>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</si>
  <si>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</si>
  <si>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</si>
  <si>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</si>
  <si>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</si>
  <si>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</si>
  <si>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</si>
  <si>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</si>
  <si>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</si>
  <si>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</si>
  <si>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</si>
  <si>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</si>
  <si>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</si>
  <si>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</si>
  <si>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</si>
  <si>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</si>
  <si>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</si>
  <si>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</si>
  <si>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</si>
  <si>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</si>
  <si>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</si>
  <si>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</si>
  <si>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</si>
  <si>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</si>
  <si>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</si>
  <si>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</si>
  <si>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</si>
  <si>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</si>
  <si>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</si>
  <si>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</si>
  <si>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</si>
  <si>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</si>
  <si>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</si>
  <si>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</si>
  <si>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</si>
  <si>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</si>
  <si>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</si>
  <si>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</si>
  <si>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</si>
  <si>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</si>
  <si>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</si>
  <si>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</si>
  <si>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</si>
  <si>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</si>
  <si>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</si>
  <si>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</si>
  <si>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</si>
  <si>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</si>
  <si>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</si>
  <si>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</si>
  <si>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</si>
  <si>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</si>
  <si>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</si>
  <si>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</si>
  <si>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</si>
  <si>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</si>
  <si>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</si>
  <si>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</si>
  <si>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</si>
  <si>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</si>
  <si>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</si>
  <si>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</si>
  <si>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</si>
  <si>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</si>
  <si>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</si>
  <si>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</si>
  <si>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</si>
  <si>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</si>
  <si>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</si>
  <si>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</si>
  <si>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</si>
  <si>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</si>
  <si>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</si>
  <si>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</si>
  <si>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</si>
  <si>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</si>
  <si>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</si>
  <si>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</si>
  <si>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</si>
  <si>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</si>
  <si>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</si>
  <si>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</si>
  <si>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</si>
  <si>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</si>
  <si>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</si>
  <si>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</si>
  <si>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</si>
  <si>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</si>
  <si>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</si>
  <si>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</si>
  <si>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</si>
  <si>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</si>
  <si>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</si>
  <si>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</si>
  <si>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</si>
  <si>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</si>
  <si>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</si>
  <si>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</si>
  <si>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</si>
  <si>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</si>
  <si>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</si>
  <si>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</si>
  <si>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</si>
  <si>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</si>
  <si>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</si>
  <si>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</si>
  <si>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</si>
  <si>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</si>
  <si>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</si>
  <si>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</si>
  <si>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</si>
  <si>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</si>
  <si>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</si>
  <si>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</si>
  <si>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</si>
  <si>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</si>
  <si>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</si>
  <si>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</si>
  <si>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</si>
  <si>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</si>
  <si>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</si>
  <si>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</si>
  <si>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</si>
  <si>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</si>
  <si>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</si>
  <si>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</si>
  <si>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</si>
  <si>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</si>
  <si>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</si>
  <si>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</si>
  <si>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</si>
  <si>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</si>
  <si>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</si>
  <si>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</si>
  <si>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</si>
  <si>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</si>
  <si>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</si>
  <si>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</si>
  <si>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</si>
  <si>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</si>
  <si>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</si>
  <si>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</si>
  <si>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</si>
  <si>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</si>
  <si>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</si>
  <si>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</si>
  <si>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</si>
  <si>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</si>
  <si>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</si>
  <si>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</si>
  <si>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</si>
  <si>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</si>
  <si>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</si>
  <si>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</si>
  <si>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</si>
  <si>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</si>
  <si>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</si>
  <si>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</si>
  <si>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</si>
  <si>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</si>
  <si>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</si>
  <si>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</si>
  <si>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</si>
  <si>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</si>
  <si>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</si>
  <si>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</si>
  <si>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</si>
  <si>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</si>
  <si>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</si>
  <si>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</si>
  <si>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</si>
  <si>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</si>
  <si>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</si>
  <si>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</si>
  <si>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</si>
  <si>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</si>
  <si>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</si>
  <si>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</si>
  <si>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</si>
  <si>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</si>
  <si>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</si>
  <si>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</si>
  <si>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</si>
  <si>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</si>
  <si>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</si>
  <si>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</si>
  <si>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</si>
  <si>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</si>
  <si>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</si>
  <si>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</si>
  <si>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</si>
  <si>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</si>
  <si>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</si>
  <si>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</si>
  <si>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</si>
  <si>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</si>
  <si>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</si>
  <si>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</si>
  <si>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</si>
  <si>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</si>
  <si>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</si>
  <si>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</si>
  <si>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</si>
  <si>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</si>
  <si>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</si>
  <si>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</si>
  <si>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</si>
  <si>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</si>
  <si>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</si>
  <si>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</si>
  <si>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</si>
  <si>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</si>
  <si>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</si>
  <si>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</si>
  <si>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</si>
  <si>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</si>
  <si>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</si>
  <si>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</si>
  <si>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</si>
  <si>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</si>
  <si>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</si>
  <si>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</si>
  <si>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</si>
  <si>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</si>
  <si>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</si>
  <si>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</si>
  <si>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</si>
  <si>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</si>
  <si>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</si>
  <si>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</si>
  <si>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</si>
  <si>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</si>
  <si>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</si>
  <si>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</si>
  <si>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</si>
  <si>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</si>
  <si>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</si>
  <si>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</si>
  <si>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</si>
  <si>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</si>
  <si>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</si>
  <si>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</si>
  <si>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</si>
  <si>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</si>
  <si>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</si>
  <si>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</si>
  <si>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</si>
  <si>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</si>
  <si>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</si>
  <si>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</si>
  <si>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</si>
  <si>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</si>
  <si>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</si>
  <si>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</si>
  <si>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</si>
  <si>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</si>
  <si>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</si>
  <si>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</si>
  <si>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</si>
  <si>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</si>
  <si>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</si>
  <si>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</si>
  <si>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</si>
  <si>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</si>
  <si>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</si>
  <si>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</si>
  <si>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</si>
  <si>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</si>
  <si>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</si>
  <si>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</si>
  <si>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</si>
  <si>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</si>
  <si>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</si>
  <si>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</si>
  <si>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</si>
  <si>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</si>
  <si>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</si>
  <si>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</si>
  <si>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</si>
  <si>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</si>
  <si>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</si>
  <si>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</si>
  <si>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</si>
  <si>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</si>
  <si>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</si>
  <si>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</si>
  <si>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</si>
  <si>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</si>
  <si>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</si>
  <si>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</si>
  <si>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</si>
  <si>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</si>
  <si>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</si>
  <si>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</si>
  <si>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</si>
  <si>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</si>
  <si>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</si>
  <si>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</si>
  <si>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</si>
  <si>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</si>
  <si>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</si>
  <si>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</si>
  <si>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</si>
  <si>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</si>
  <si>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</si>
  <si>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</si>
  <si>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</si>
  <si>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</si>
  <si>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</si>
  <si>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</si>
  <si>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</si>
  <si>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</si>
  <si>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</si>
  <si>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</si>
  <si>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</si>
  <si>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</si>
  <si>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</si>
  <si>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</si>
  <si>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</si>
  <si>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</si>
  <si>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</si>
  <si>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</si>
  <si>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</si>
  <si>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</si>
  <si>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</si>
  <si>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</si>
  <si>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</si>
  <si>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</si>
  <si>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</si>
  <si>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</si>
  <si>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</si>
  <si>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</si>
  <si>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</si>
  <si>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</si>
  <si>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</si>
  <si>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</si>
  <si>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</si>
  <si>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</si>
  <si>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</si>
  <si>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</si>
  <si>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</si>
  <si>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</si>
  <si>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</si>
  <si>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</si>
  <si>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</si>
  <si>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</si>
  <si>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</si>
  <si>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</si>
  <si>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</si>
  <si>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</si>
  <si>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</si>
  <si>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</si>
  <si>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</si>
  <si>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</si>
  <si>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</si>
  <si>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</si>
  <si>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</si>
  <si>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</si>
  <si>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</si>
  <si>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</si>
  <si>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</si>
  <si>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</si>
  <si>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</si>
  <si>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</si>
  <si>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</si>
  <si>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</si>
  <si>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</si>
  <si>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</si>
  <si>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</si>
  <si>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</si>
  <si>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</si>
  <si>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</si>
  <si>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</si>
  <si>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</si>
  <si>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</si>
  <si>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</si>
  <si>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</si>
  <si>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</si>
  <si>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</si>
  <si>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</si>
  <si>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</si>
  <si>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</si>
  <si>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</si>
  <si>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</si>
  <si>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</si>
  <si>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</si>
  <si>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</si>
  <si>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</si>
  <si>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</si>
  <si>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</si>
  <si>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</si>
  <si>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</si>
  <si>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</si>
  <si>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</si>
  <si>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</si>
  <si>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</si>
  <si>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</si>
  <si>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</si>
  <si>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</si>
  <si>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</si>
  <si>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</si>
  <si>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</si>
  <si>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</si>
  <si>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</si>
  <si>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</si>
  <si>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</si>
  <si>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</si>
  <si>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</si>
  <si>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</si>
  <si>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</si>
  <si>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</si>
  <si>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</si>
  <si>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</si>
  <si>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</si>
  <si>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</si>
  <si>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</si>
  <si>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</si>
  <si>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</si>
  <si>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</si>
  <si>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</si>
  <si>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</si>
  <si>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</si>
  <si>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</si>
  <si>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</si>
  <si>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</si>
  <si>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</si>
  <si>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</si>
  <si>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</si>
  <si>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</si>
  <si>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</si>
  <si>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</si>
  <si>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</si>
  <si>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</si>
  <si>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</si>
  <si>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</si>
  <si>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</si>
  <si>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</si>
  <si>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</si>
  <si>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</si>
  <si>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</si>
  <si>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</si>
  <si>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</si>
  <si>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</si>
  <si>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</si>
  <si>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</si>
  <si>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</si>
  <si>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</si>
  <si>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</si>
  <si>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</si>
  <si>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</si>
  <si>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</si>
  <si>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</si>
  <si>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</si>
  <si>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</si>
  <si>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</si>
  <si>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</si>
  <si>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</si>
  <si>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</si>
  <si>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</si>
  <si>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</si>
  <si>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</si>
  <si>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</si>
  <si>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</si>
  <si>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</si>
  <si>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</si>
  <si>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</si>
  <si>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</si>
  <si>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</si>
  <si>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</si>
  <si>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</si>
  <si>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</si>
  <si>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</si>
  <si>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</si>
  <si>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</si>
  <si>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</si>
  <si>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</si>
  <si>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</si>
  <si>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</si>
  <si>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</si>
  <si>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</si>
  <si>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</si>
  <si>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</si>
  <si>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</si>
  <si>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</si>
  <si>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</si>
  <si>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</si>
  <si>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</si>
  <si>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</si>
  <si>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</si>
  <si>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</si>
  <si>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</si>
  <si>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</si>
  <si>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</si>
  <si>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</si>
  <si>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</si>
  <si>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</si>
  <si>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</si>
  <si>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</si>
  <si>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</si>
  <si>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</si>
  <si>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</si>
  <si>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</si>
  <si>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</si>
  <si>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</si>
  <si>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</si>
  <si>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</si>
  <si>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</si>
  <si>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</si>
  <si>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</si>
  <si>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</si>
  <si>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</si>
  <si>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</si>
  <si>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</si>
  <si>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</si>
  <si>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</si>
  <si>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</si>
  <si>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</si>
  <si>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</si>
  <si>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</si>
  <si>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</si>
  <si>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</si>
  <si>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</si>
  <si>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</si>
  <si>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</si>
  <si>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</si>
  <si>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</si>
  <si>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</si>
  <si>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</si>
  <si>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</si>
  <si>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</si>
  <si>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</si>
  <si>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</si>
  <si>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</si>
  <si>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</si>
  <si>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</si>
  <si>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</si>
  <si>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</si>
  <si>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</si>
  <si>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</si>
  <si>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</si>
  <si>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</si>
  <si>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</si>
  <si>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</si>
  <si>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</si>
  <si>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</si>
  <si>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</si>
  <si>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</si>
  <si>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</si>
  <si>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</si>
  <si>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</si>
  <si>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</si>
  <si>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</si>
  <si>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</si>
  <si>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</si>
  <si>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</si>
  <si>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</si>
  <si>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</si>
  <si>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</si>
  <si>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</si>
  <si>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</si>
  <si>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</si>
  <si>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</si>
  <si>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</si>
  <si>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</si>
  <si>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</si>
  <si>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</si>
  <si>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</si>
  <si>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</si>
  <si>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</si>
  <si>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</si>
  <si>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</si>
  <si>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</si>
  <si>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</si>
  <si>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</si>
  <si>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</si>
  <si>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</si>
  <si>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</si>
  <si>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</si>
  <si>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</si>
  <si>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</si>
  <si>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</si>
  <si>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</si>
  <si>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</si>
  <si>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</si>
  <si>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</si>
  <si>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</si>
  <si>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</si>
  <si>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</si>
  <si>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</si>
  <si>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</si>
  <si>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</si>
  <si>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</si>
  <si>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</si>
  <si>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</si>
  <si>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</si>
  <si>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</si>
  <si>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</si>
  <si>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</si>
  <si>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</si>
  <si>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</si>
  <si>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</si>
  <si>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</si>
  <si>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</si>
  <si>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</si>
  <si>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</si>
  <si>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</si>
  <si>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</si>
  <si>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</si>
  <si>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</si>
  <si>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</si>
  <si>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</si>
  <si>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</si>
  <si>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</si>
  <si>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</si>
  <si>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</si>
  <si>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</si>
  <si>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</si>
  <si>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</si>
  <si>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</si>
  <si>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</si>
  <si>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</si>
  <si>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</si>
  <si>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</si>
  <si>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</si>
  <si>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</si>
  <si>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</si>
  <si>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</si>
  <si>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</si>
  <si>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</si>
  <si>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</si>
  <si>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</si>
  <si>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</si>
  <si>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</si>
  <si>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</si>
  <si>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</si>
  <si>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</si>
  <si>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</si>
  <si>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</si>
  <si>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</si>
  <si>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</si>
  <si>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</si>
  <si>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</si>
  <si>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</si>
  <si>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</si>
  <si>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</si>
  <si>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</si>
  <si>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</si>
  <si>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</si>
  <si>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</si>
  <si>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</si>
  <si>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</si>
  <si>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</si>
  <si>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</si>
  <si>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</si>
  <si>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</si>
  <si>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</si>
  <si>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</si>
  <si>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</si>
  <si>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</si>
  <si>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</si>
  <si>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</si>
  <si>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</si>
  <si>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</si>
  <si>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</si>
  <si>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</si>
  <si>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</si>
  <si>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</si>
  <si>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</si>
  <si>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</si>
  <si>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</si>
  <si>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</si>
  <si>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</si>
  <si>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</si>
  <si>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</si>
  <si>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</si>
  <si>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</si>
  <si>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</si>
  <si>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</si>
  <si>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</si>
  <si>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</si>
  <si>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</si>
  <si>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</si>
  <si>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</si>
  <si>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</si>
  <si>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</si>
  <si>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</si>
  <si>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</si>
  <si>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</si>
  <si>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</si>
  <si>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</si>
  <si>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</si>
  <si>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</si>
  <si>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</si>
  <si>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</si>
  <si>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</si>
  <si>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</si>
  <si>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</si>
  <si>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</si>
  <si>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</si>
  <si>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</si>
  <si>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</si>
  <si>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</si>
  <si>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</si>
  <si>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</si>
  <si>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</si>
  <si>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</si>
  <si>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</si>
  <si>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</si>
  <si>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</si>
  <si>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</si>
  <si>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</si>
  <si>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</si>
  <si>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</si>
  <si>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</si>
  <si>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</si>
  <si>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</si>
  <si>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</si>
  <si>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</si>
  <si>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</si>
  <si>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</si>
  <si>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</si>
  <si>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</si>
  <si>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</si>
  <si>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</si>
  <si>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</si>
  <si>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</si>
  <si>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</si>
  <si>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</si>
  <si>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</si>
  <si>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</si>
  <si>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</si>
  <si>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</si>
  <si>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</si>
  <si>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</si>
  <si>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</si>
  <si>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</si>
  <si>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</si>
  <si>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</si>
  <si>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</si>
  <si>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</si>
  <si>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</si>
  <si>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</si>
  <si>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</si>
  <si>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</si>
  <si>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</si>
  <si>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</si>
  <si>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</si>
  <si>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</si>
  <si>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</si>
  <si>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</si>
  <si>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</si>
  <si>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</si>
  <si>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</si>
  <si>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</si>
  <si>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</si>
  <si>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</si>
  <si>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</si>
  <si>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</si>
  <si>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</si>
  <si>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</si>
  <si>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</si>
  <si>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</si>
  <si>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</si>
  <si>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</si>
  <si>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</si>
  <si>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</si>
  <si>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</si>
  <si>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</si>
  <si>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</si>
  <si>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</si>
  <si>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</si>
  <si>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</si>
  <si>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</si>
  <si>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</si>
  <si>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</si>
  <si>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</si>
  <si>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</si>
  <si>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</si>
  <si>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</si>
  <si>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</si>
  <si>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</si>
  <si>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</si>
  <si>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</si>
  <si>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</si>
  <si>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</si>
  <si>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</si>
  <si>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</si>
  <si>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</si>
  <si>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</si>
  <si>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</si>
  <si>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</si>
  <si>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</si>
  <si>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</si>
  <si>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</si>
  <si>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</si>
  <si>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</si>
  <si>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</si>
  <si>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</si>
  <si>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</si>
  <si>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</si>
  <si>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</si>
  <si>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</si>
  <si>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</si>
  <si>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</si>
  <si>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</si>
  <si>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</si>
  <si>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</si>
  <si>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</si>
  <si>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</si>
  <si>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</si>
  <si>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</si>
  <si>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</si>
  <si>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</si>
  <si>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</si>
  <si>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</si>
  <si>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</si>
  <si>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</si>
  <si>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</si>
  <si>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</si>
  <si>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</si>
  <si>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</si>
  <si>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</si>
  <si>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</si>
  <si>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</si>
  <si>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</si>
  <si>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</si>
  <si>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</si>
  <si>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</si>
  <si>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</si>
  <si>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</si>
  <si>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</si>
  <si>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</si>
  <si>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</si>
  <si>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</si>
  <si>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</si>
  <si>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</si>
  <si>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</si>
  <si>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</si>
  <si>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</si>
  <si>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</si>
  <si>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</si>
  <si>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</si>
  <si>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</si>
  <si>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</si>
  <si>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</si>
  <si>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</si>
  <si>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</si>
  <si>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</si>
  <si>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</si>
  <si>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</si>
  <si>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</si>
  <si>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</si>
  <si>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</si>
  <si>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</si>
  <si>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</si>
  <si>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</si>
  <si>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</si>
  <si>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</si>
  <si>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</si>
  <si>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</si>
  <si>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</si>
  <si>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</si>
  <si>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</si>
  <si>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</si>
  <si>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</si>
  <si>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</si>
  <si>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</si>
  <si>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</si>
  <si>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</si>
  <si>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</si>
  <si>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</si>
  <si>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</si>
  <si>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</si>
  <si>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</si>
  <si>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</si>
  <si>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</si>
  <si>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</si>
  <si>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</si>
  <si>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</si>
  <si>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</si>
  <si>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</si>
  <si>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</si>
  <si>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</si>
  <si>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</si>
  <si>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</si>
  <si>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</si>
  <si>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</si>
  <si>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</si>
  <si>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</si>
  <si>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</si>
  <si>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</si>
  <si>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</si>
  <si>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</si>
  <si>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</si>
  <si>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</si>
  <si>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</si>
  <si>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</si>
  <si>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</si>
  <si>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</si>
  <si>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</si>
  <si>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</si>
  <si>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</si>
  <si>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</si>
  <si>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</si>
  <si>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</si>
  <si>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</si>
  <si>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</si>
  <si>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</si>
  <si>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</si>
  <si>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</si>
  <si>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</si>
  <si>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</si>
  <si>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</si>
  <si>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</si>
  <si>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</si>
  <si>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</si>
  <si>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</si>
  <si>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</si>
  <si>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</si>
  <si>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</si>
  <si>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</si>
  <si>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</si>
  <si>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</si>
  <si>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</si>
  <si>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</si>
  <si>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</si>
  <si>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</si>
  <si>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</si>
  <si>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</si>
  <si>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</si>
  <si>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</si>
  <si>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</si>
  <si>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</si>
  <si>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</si>
  <si>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</si>
  <si>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</si>
  <si>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</si>
  <si>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</si>
  <si>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</si>
  <si>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</si>
  <si>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</si>
  <si>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</si>
  <si>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</si>
  <si>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</si>
  <si>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</si>
  <si>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</si>
  <si>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</si>
  <si>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</si>
  <si>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</si>
  <si>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</si>
  <si>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</si>
  <si>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</si>
  <si>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</si>
  <si>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</si>
  <si>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</si>
  <si>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</si>
  <si>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</si>
  <si>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</si>
  <si>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</si>
  <si>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</si>
  <si>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</si>
  <si>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</si>
  <si>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</si>
  <si>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</si>
  <si>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</si>
  <si>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</si>
  <si>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</si>
  <si>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</si>
  <si>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</si>
  <si>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</si>
  <si>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</si>
  <si>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</si>
  <si>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</si>
  <si>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</si>
  <si>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</si>
  <si>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</si>
  <si>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</si>
  <si>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</si>
  <si>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</si>
  <si>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</si>
  <si>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</si>
  <si>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</si>
  <si>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</si>
  <si>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</si>
  <si>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</si>
  <si>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</si>
  <si>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</si>
  <si>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</si>
  <si>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</si>
  <si>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</si>
  <si>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</si>
  <si>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</si>
  <si>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</si>
  <si>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</si>
  <si>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</si>
  <si>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</si>
  <si>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</si>
  <si>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</si>
  <si>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</si>
  <si>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</si>
  <si>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</si>
  <si>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</si>
  <si>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</si>
  <si>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</si>
  <si>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</si>
  <si>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</si>
  <si>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</si>
  <si>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</si>
  <si>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</si>
  <si>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</si>
  <si>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</si>
  <si>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</si>
  <si>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</si>
  <si>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</si>
  <si>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</si>
  <si>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</si>
  <si>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</si>
  <si>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</si>
  <si>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</si>
  <si>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</si>
  <si>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</si>
  <si>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</si>
  <si>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</si>
  <si>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</si>
  <si>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</si>
  <si>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</si>
  <si>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</si>
  <si>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</si>
  <si>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</si>
  <si>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</si>
  <si>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</si>
  <si>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</si>
  <si>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</si>
  <si>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</si>
  <si>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</si>
  <si>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</si>
  <si>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</si>
  <si>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</si>
  <si>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</si>
  <si>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</si>
  <si>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</si>
  <si>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</si>
  <si>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</si>
  <si>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</si>
  <si>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</si>
  <si>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</si>
  <si>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</si>
  <si>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</si>
  <si>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</si>
  <si>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</si>
  <si>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</si>
  <si>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</si>
  <si>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</si>
  <si>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</si>
  <si>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</si>
  <si>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</si>
  <si>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</si>
  <si>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</si>
  <si>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</si>
  <si>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</si>
  <si>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</si>
  <si>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</si>
  <si>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</si>
  <si>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</si>
  <si>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</si>
  <si>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</si>
  <si>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</si>
  <si>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</si>
  <si>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</si>
  <si>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</si>
  <si>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</si>
  <si>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</si>
  <si>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</si>
  <si>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</si>
  <si>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</si>
  <si>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</si>
  <si>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</si>
  <si>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</si>
  <si>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</si>
  <si>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</si>
  <si>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</si>
  <si>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</si>
  <si>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</si>
  <si>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</si>
  <si>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</si>
  <si>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</si>
  <si>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</si>
  <si>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</si>
  <si>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</si>
  <si>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</si>
  <si>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</si>
  <si>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</si>
  <si>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</si>
  <si>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</si>
  <si>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</si>
  <si>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</si>
  <si>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</si>
  <si>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</si>
  <si>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</si>
  <si>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</si>
  <si>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</si>
  <si>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</si>
  <si>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</si>
  <si>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</si>
  <si>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</si>
  <si>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</si>
  <si>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</si>
  <si>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</si>
  <si>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</si>
  <si>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</si>
  <si>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</si>
  <si>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</si>
  <si>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</si>
  <si>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</si>
  <si>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</si>
  <si>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</si>
  <si>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</si>
  <si>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</si>
  <si>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</si>
  <si>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</si>
  <si>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</si>
  <si>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</si>
  <si>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</si>
  <si>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</si>
  <si>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</si>
  <si>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</si>
  <si>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</si>
  <si>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</si>
  <si>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</si>
  <si>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</si>
  <si>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</si>
  <si>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</si>
  <si>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</si>
  <si>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</si>
  <si>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</si>
  <si>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</si>
  <si>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</si>
  <si>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</si>
  <si>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</si>
  <si>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</si>
  <si>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</si>
  <si>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</si>
  <si>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</si>
  <si>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</si>
  <si>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</si>
  <si>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</si>
  <si>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</si>
  <si>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</si>
  <si>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</si>
  <si>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</si>
  <si>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</si>
  <si>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</si>
  <si>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</si>
  <si>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</si>
  <si>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</si>
  <si>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</si>
  <si>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</si>
  <si>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</si>
  <si>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</si>
  <si>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</si>
  <si>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</si>
  <si>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</si>
  <si>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</si>
  <si>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</si>
  <si>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</si>
  <si>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</si>
  <si>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</si>
  <si>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</si>
  <si>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</si>
  <si>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</si>
  <si>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</si>
  <si>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</si>
  <si>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</si>
  <si>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</si>
  <si>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</si>
  <si>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</si>
  <si>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</si>
  <si>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</si>
  <si>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</si>
  <si>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</si>
  <si>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</si>
  <si>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</si>
  <si>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</si>
  <si>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</si>
  <si>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</si>
  <si>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</si>
  <si>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</si>
  <si>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</si>
  <si>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</si>
  <si>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</si>
  <si>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</si>
  <si>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</si>
  <si>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</si>
  <si>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</si>
  <si>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</si>
  <si>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</si>
  <si>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</si>
  <si>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</si>
  <si>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</si>
  <si>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</si>
  <si>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</si>
  <si>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</si>
  <si>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</si>
  <si>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</si>
  <si>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</si>
  <si>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</si>
  <si>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</si>
  <si>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</si>
  <si>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</si>
  <si>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</si>
  <si>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</si>
  <si>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</si>
  <si>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</si>
  <si>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</si>
  <si>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</si>
  <si>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</si>
  <si>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</si>
  <si>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</si>
  <si>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</si>
  <si>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</si>
  <si>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</si>
  <si>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</si>
  <si>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</si>
  <si>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</si>
  <si>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</si>
  <si>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</si>
  <si>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</si>
  <si>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</si>
  <si>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</si>
  <si>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</si>
  <si>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</si>
  <si>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</si>
  <si>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</si>
  <si>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</si>
  <si>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</si>
  <si>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</si>
  <si>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</si>
  <si>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</si>
  <si>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</si>
  <si>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</si>
  <si>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</si>
  <si>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</si>
  <si>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</si>
  <si>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</si>
  <si>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</si>
  <si>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</si>
  <si>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</si>
  <si>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</si>
  <si>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</si>
  <si>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</si>
  <si>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</si>
  <si>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</si>
  <si>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</si>
  <si>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</si>
  <si>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</si>
  <si>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</si>
  <si>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</si>
  <si>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</si>
  <si>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</si>
  <si>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</si>
  <si>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</si>
  <si>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</si>
  <si>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</si>
  <si>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</si>
  <si>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</si>
  <si>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</si>
  <si>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</si>
  <si>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</si>
  <si>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</si>
  <si>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</si>
  <si>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</si>
  <si>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</si>
  <si>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</si>
  <si>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</si>
  <si>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</si>
  <si>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</si>
  <si>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</si>
  <si>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</si>
  <si>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</si>
  <si>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</si>
  <si>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</si>
  <si>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</si>
  <si>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</si>
  <si>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</si>
  <si>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</si>
  <si>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</si>
  <si>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</si>
  <si>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</si>
  <si>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</si>
  <si>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</si>
  <si>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</si>
  <si>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</si>
  <si>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</si>
  <si>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</si>
  <si>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</si>
  <si>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</si>
  <si>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</si>
  <si>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</si>
  <si>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</si>
  <si>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</si>
  <si>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</si>
  <si>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</si>
  <si>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</si>
  <si>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</si>
  <si>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</si>
  <si>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</si>
  <si>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</si>
  <si>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</si>
  <si>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</si>
  <si>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</si>
  <si>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</si>
  <si>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</si>
  <si>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</si>
  <si>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</si>
  <si>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</si>
  <si>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</si>
  <si>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</si>
  <si>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</si>
  <si>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</si>
  <si>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</si>
  <si>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</si>
  <si>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</si>
  <si>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</si>
  <si>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</si>
  <si>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</si>
  <si>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</si>
  <si>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</si>
  <si>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</si>
  <si>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</si>
  <si>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</si>
  <si>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</si>
  <si>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</si>
  <si>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</si>
  <si>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</si>
  <si>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</si>
  <si>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</si>
  <si>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</si>
  <si>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</si>
  <si>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</si>
  <si>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</si>
  <si>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</si>
  <si>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</si>
  <si>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</si>
  <si>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</si>
  <si>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</si>
  <si>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</si>
  <si>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</si>
  <si>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</si>
  <si>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</si>
  <si>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</si>
  <si>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</si>
  <si>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</si>
  <si>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</si>
  <si>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</si>
  <si>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</si>
  <si>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</si>
  <si>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</si>
  <si>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</si>
  <si>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</si>
  <si>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</si>
  <si>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</si>
  <si>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</si>
  <si>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</si>
  <si>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</si>
  <si>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</si>
  <si>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</si>
  <si>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</si>
  <si>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</si>
  <si>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</si>
  <si>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</si>
  <si>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</si>
  <si>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</si>
  <si>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</si>
  <si>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</si>
  <si>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</si>
  <si>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</si>
  <si>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</si>
  <si>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</si>
  <si>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</si>
  <si>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</si>
  <si>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</si>
  <si>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</si>
  <si>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</si>
  <si>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</si>
  <si>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</si>
  <si>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</si>
  <si>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</si>
  <si>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</si>
  <si>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</si>
  <si>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</si>
  <si>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</si>
  <si>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</si>
  <si>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</si>
  <si>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</si>
  <si>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</si>
  <si>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</si>
  <si>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</si>
  <si>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</si>
  <si>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</si>
  <si>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</si>
  <si>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</si>
  <si>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</si>
  <si>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</si>
  <si>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</si>
  <si>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</si>
  <si>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</si>
  <si>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</si>
  <si>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</si>
  <si>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</si>
  <si>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</si>
  <si>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</si>
  <si>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</si>
  <si>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</si>
  <si>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</si>
  <si>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</si>
  <si>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</si>
  <si>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</si>
  <si>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</si>
  <si>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</si>
  <si>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</si>
  <si>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</si>
  <si>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</si>
  <si>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</si>
  <si>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</si>
  <si>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</si>
  <si>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</si>
  <si>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</si>
  <si>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</si>
  <si>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</si>
  <si>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</si>
  <si>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</si>
  <si>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</si>
  <si>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</si>
  <si>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</si>
  <si>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</si>
  <si>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</si>
  <si>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</si>
  <si>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</si>
  <si>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</si>
  <si>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</si>
  <si>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</si>
  <si>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</si>
  <si>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</si>
  <si>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</si>
  <si>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</si>
  <si>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</si>
  <si>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</si>
  <si>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</si>
  <si>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</si>
  <si>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</si>
  <si>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</si>
  <si>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</si>
  <si>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</si>
  <si>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</si>
  <si>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</si>
  <si>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</si>
  <si>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</si>
  <si>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</si>
  <si>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</si>
  <si>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</si>
  <si>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</si>
  <si>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</si>
  <si>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</si>
  <si>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</si>
  <si>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</si>
  <si>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</si>
  <si>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</si>
  <si>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</si>
  <si>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</si>
  <si>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</si>
  <si>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</si>
  <si>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</si>
  <si>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</si>
  <si>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</si>
  <si>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</si>
  <si>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</si>
  <si>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</si>
  <si>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</si>
  <si>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</si>
  <si>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</si>
  <si>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</si>
  <si>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</si>
  <si>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</si>
  <si>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</si>
  <si>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</si>
  <si>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</si>
  <si>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</si>
  <si>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</si>
  <si>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</si>
  <si>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</si>
  <si>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</si>
  <si>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</si>
  <si>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</si>
  <si>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</si>
  <si>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</si>
  <si>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</si>
  <si>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</si>
  <si>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</si>
  <si>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</si>
  <si>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</si>
  <si>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</si>
  <si>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</si>
  <si>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</si>
  <si>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</si>
  <si>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</si>
  <si>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</si>
  <si>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</si>
  <si>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</si>
  <si>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</si>
  <si>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</si>
  <si>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</si>
  <si>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</si>
  <si>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</si>
  <si>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</si>
  <si>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</si>
  <si>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</si>
  <si>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</si>
  <si>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</si>
  <si>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</si>
  <si>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</si>
  <si>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</si>
  <si>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</si>
  <si>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</si>
  <si>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</si>
  <si>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</si>
  <si>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</si>
  <si>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</si>
  <si>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</si>
  <si>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</si>
  <si>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</si>
  <si>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</si>
  <si>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</si>
  <si>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</si>
  <si>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</si>
  <si>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</si>
  <si>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</si>
  <si>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</si>
  <si>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</si>
  <si>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</si>
  <si>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</si>
  <si>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</si>
  <si>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</si>
  <si>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</si>
  <si>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</si>
  <si>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</si>
  <si>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</si>
  <si>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</si>
  <si>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</si>
  <si>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</si>
  <si>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</si>
  <si>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</si>
  <si>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</si>
  <si>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</si>
  <si>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</si>
  <si>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</si>
  <si>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</si>
  <si>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</si>
  <si>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</si>
  <si>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</si>
  <si>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</si>
  <si>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</si>
  <si>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</si>
  <si>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</si>
  <si>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</si>
  <si>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</si>
  <si>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</si>
  <si>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</si>
  <si>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</si>
  <si>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</si>
  <si>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</si>
  <si>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</si>
  <si>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</si>
  <si>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</si>
  <si>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</si>
  <si>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</si>
  <si>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</si>
  <si>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</si>
  <si>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</si>
  <si>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</si>
  <si>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</si>
  <si>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</si>
  <si>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</si>
  <si>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</si>
  <si>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</si>
  <si>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</si>
  <si>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</si>
  <si>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</si>
  <si>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</si>
  <si>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</si>
  <si>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</si>
  <si>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</si>
  <si>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</si>
  <si>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</si>
  <si>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</si>
  <si>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</si>
  <si>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</si>
  <si>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</si>
  <si>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</si>
  <si>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</si>
  <si>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</si>
  <si>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</si>
  <si>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</si>
  <si>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</si>
  <si>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</si>
  <si>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</si>
  <si>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</si>
  <si>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</si>
  <si>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</si>
  <si>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</si>
  <si>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</si>
  <si>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</si>
  <si>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</si>
  <si>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</si>
  <si>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</si>
  <si>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</si>
  <si>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</si>
  <si>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</si>
  <si>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</si>
  <si>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</si>
  <si>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</si>
  <si>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</si>
  <si>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</si>
  <si>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</si>
  <si>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</si>
  <si>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</si>
  <si>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</si>
  <si>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</si>
  <si>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</si>
  <si>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</si>
  <si>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</si>
  <si>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</si>
  <si>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</si>
  <si>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</si>
  <si>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</si>
  <si>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</si>
  <si>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</si>
  <si>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</si>
  <si>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</si>
  <si>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</si>
  <si>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</si>
  <si>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</si>
  <si>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</si>
  <si>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</si>
  <si>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</si>
  <si>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</si>
  <si>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</si>
  <si>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</si>
  <si>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</si>
  <si>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</si>
  <si>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</si>
  <si>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</si>
  <si>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</si>
  <si>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</si>
  <si>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</si>
  <si>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</si>
  <si>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</si>
  <si>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</si>
  <si>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</si>
  <si>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</si>
  <si>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</si>
  <si>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</si>
  <si>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</si>
  <si>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</si>
  <si>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</si>
  <si>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</si>
  <si>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</si>
  <si>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</si>
  <si>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</si>
  <si>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</si>
  <si>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</si>
  <si>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</si>
  <si>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</si>
  <si>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</si>
  <si>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</si>
  <si>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</si>
  <si>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</si>
  <si>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</si>
  <si>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</si>
  <si>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</si>
  <si>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</si>
  <si>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</si>
  <si>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</si>
  <si>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</si>
  <si>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</si>
  <si>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</si>
  <si>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</si>
  <si>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</si>
  <si>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</si>
  <si>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</si>
  <si>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</si>
  <si>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</si>
  <si>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</si>
  <si>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</si>
  <si>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</si>
  <si>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</si>
  <si>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</si>
  <si>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</si>
  <si>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</si>
  <si>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</si>
  <si>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</si>
  <si>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</si>
  <si>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</si>
  <si>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</si>
  <si>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</si>
  <si>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</si>
  <si>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</si>
  <si>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</si>
  <si>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</si>
  <si>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</si>
  <si>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</si>
  <si>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</si>
  <si>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</si>
  <si>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</si>
  <si>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</si>
  <si>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</si>
  <si>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</si>
  <si>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</si>
  <si>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</si>
  <si>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</si>
  <si>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</si>
  <si>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</si>
  <si>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</si>
  <si>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</si>
  <si>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</si>
  <si>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</si>
  <si>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</si>
  <si>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</si>
  <si>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</si>
  <si>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</si>
  <si>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</si>
  <si>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</si>
  <si>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</si>
  <si>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</si>
  <si>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</si>
  <si>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</si>
  <si>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</si>
  <si>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</si>
  <si>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</si>
  <si>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</si>
  <si>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</si>
  <si>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</si>
  <si>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</si>
  <si>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</si>
  <si>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</si>
  <si>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</si>
  <si>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</si>
  <si>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</si>
  <si>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</si>
  <si>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</si>
  <si>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</si>
  <si>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</si>
  <si>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</si>
  <si>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</si>
  <si>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</si>
  <si>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</si>
  <si>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</si>
  <si>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</si>
  <si>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</si>
  <si>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</si>
  <si>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</si>
  <si>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</si>
  <si>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</si>
  <si>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</si>
  <si>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</si>
  <si>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</si>
  <si>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</si>
  <si>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</si>
  <si>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</si>
  <si>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</si>
  <si>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</si>
  <si>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</si>
  <si>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</si>
  <si>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</si>
  <si>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</si>
  <si>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</si>
  <si>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</si>
  <si>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</si>
  <si>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</si>
  <si>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</si>
  <si>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</si>
  <si>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</si>
  <si>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</si>
  <si>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</si>
  <si>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</si>
  <si>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</si>
  <si>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</si>
  <si>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</si>
  <si>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</si>
  <si>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</si>
  <si>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</si>
  <si>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</si>
  <si>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</si>
  <si>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</si>
  <si>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</si>
  <si>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</si>
  <si>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</si>
  <si>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</si>
  <si>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</si>
  <si>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</si>
  <si>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</si>
  <si>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</si>
  <si>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</si>
  <si>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</si>
  <si>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</si>
  <si>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</si>
  <si>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</si>
  <si>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</si>
  <si>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</si>
  <si>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</si>
  <si>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</si>
  <si>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</si>
  <si>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</si>
  <si>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</si>
  <si>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</si>
  <si>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</si>
  <si>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</si>
  <si>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</si>
  <si>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</si>
  <si>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</si>
  <si>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</si>
  <si>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</si>
  <si>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</si>
  <si>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</si>
  <si>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</si>
  <si>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</si>
  <si>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</si>
  <si>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</si>
  <si>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</si>
  <si>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</si>
  <si>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</si>
  <si>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</si>
  <si>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</si>
  <si>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</si>
  <si>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</si>
  <si>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</si>
  <si>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</si>
  <si>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</si>
  <si>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</si>
  <si>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</si>
  <si>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</si>
  <si>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</si>
  <si>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</si>
  <si>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</si>
  <si>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</si>
  <si>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</si>
  <si>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</si>
  <si>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</si>
  <si>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</si>
  <si>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</si>
  <si>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</si>
  <si>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</si>
  <si>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</si>
  <si>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</si>
  <si>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</si>
  <si>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</si>
  <si>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</si>
  <si>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</si>
  <si>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</si>
  <si>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</si>
  <si>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</si>
  <si>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</si>
  <si>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</si>
  <si>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</si>
  <si>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</si>
  <si>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</si>
  <si>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</si>
  <si>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</si>
  <si>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</si>
  <si>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</si>
  <si>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</si>
  <si>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</si>
  <si>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</si>
  <si>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</si>
  <si>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</si>
  <si>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</si>
  <si>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</si>
  <si>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</si>
  <si>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</si>
  <si>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</si>
  <si>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</si>
  <si>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</si>
  <si>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</si>
  <si>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</si>
  <si>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</si>
  <si>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</si>
  <si>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</si>
  <si>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</si>
  <si>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</si>
  <si>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</si>
  <si>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</si>
  <si>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</si>
  <si>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</si>
  <si>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</si>
  <si>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</si>
  <si>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</si>
  <si>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</si>
  <si>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</si>
  <si>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</si>
  <si>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</si>
  <si>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</si>
  <si>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</si>
  <si>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</si>
  <si>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</si>
  <si>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</si>
  <si>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</si>
  <si>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</si>
  <si>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</si>
  <si>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</si>
  <si>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</si>
  <si>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</si>
  <si>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</si>
  <si>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</si>
  <si>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</si>
  <si>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</si>
  <si>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</si>
  <si>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</si>
  <si>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</si>
  <si>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</si>
  <si>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</si>
  <si>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</si>
  <si>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</si>
  <si>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</si>
  <si>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</si>
  <si>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</si>
  <si>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</si>
  <si>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</si>
  <si>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</si>
  <si>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</si>
  <si>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</si>
  <si>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</si>
  <si>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</si>
  <si>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</si>
  <si>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</si>
  <si>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</si>
  <si>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</si>
  <si>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</si>
  <si>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</si>
  <si>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</si>
  <si>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</si>
  <si>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</si>
  <si>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</si>
  <si>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</si>
  <si>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</si>
  <si>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</si>
  <si>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</si>
  <si>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</si>
  <si>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</si>
  <si>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</si>
  <si>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</si>
  <si>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</si>
  <si>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</si>
  <si>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</si>
  <si>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</si>
  <si>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</si>
  <si>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</si>
  <si>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</si>
  <si>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</si>
  <si>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</si>
  <si>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</si>
  <si>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</si>
  <si>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</si>
  <si>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</si>
  <si>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</si>
  <si>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</si>
  <si>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</si>
  <si>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</si>
  <si>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</si>
  <si>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</si>
  <si>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</si>
  <si>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</si>
  <si>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</si>
  <si>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</si>
  <si>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</si>
  <si>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</si>
  <si>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</si>
  <si>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</si>
  <si>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</si>
  <si>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</si>
  <si>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</si>
  <si>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</si>
  <si>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</si>
  <si>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</si>
  <si>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</si>
  <si>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</si>
  <si>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</si>
  <si>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</si>
  <si>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</si>
  <si>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</si>
  <si>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</si>
  <si>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</si>
  <si>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</si>
  <si>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</si>
  <si>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</si>
  <si>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</si>
  <si>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</si>
  <si>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</si>
  <si>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</si>
  <si>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</si>
  <si>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</si>
  <si>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</si>
  <si>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</si>
  <si>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</si>
  <si>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</si>
  <si>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</si>
  <si>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</si>
  <si>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</si>
  <si>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</si>
  <si>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</si>
  <si>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</si>
  <si>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</si>
  <si>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</si>
  <si>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</si>
  <si>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</si>
  <si>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</si>
  <si>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</si>
  <si>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</si>
  <si>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</si>
  <si>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</si>
  <si>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</si>
  <si>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</si>
  <si>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</si>
  <si>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</si>
  <si>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</si>
  <si>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</si>
  <si>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</si>
  <si>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</si>
  <si>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</si>
  <si>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</si>
  <si>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</si>
  <si>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</si>
  <si>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</si>
  <si>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</si>
  <si>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</si>
  <si>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</si>
  <si>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</si>
  <si>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</si>
  <si>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</si>
  <si>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</si>
  <si>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</si>
  <si>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</si>
  <si>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</si>
  <si>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</si>
  <si>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</si>
  <si>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</si>
  <si>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</si>
  <si>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</si>
  <si>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</si>
  <si>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</si>
  <si>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</si>
  <si>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</si>
  <si>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</si>
  <si>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</si>
  <si>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</si>
  <si>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</si>
  <si>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</si>
  <si>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</si>
  <si>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</si>
  <si>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</si>
  <si>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</si>
  <si>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</si>
  <si>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</si>
  <si>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</si>
  <si>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</si>
  <si>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</si>
  <si>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</si>
  <si>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</si>
  <si>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</si>
  <si>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</si>
  <si>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</si>
  <si>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</si>
  <si>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</si>
  <si>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</si>
  <si>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</si>
  <si>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</si>
  <si>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</si>
  <si>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</si>
  <si>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</si>
  <si>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</si>
  <si>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</si>
  <si>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</si>
  <si>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</si>
  <si>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</si>
  <si>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</si>
  <si>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</si>
  <si>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</si>
  <si>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</si>
  <si>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</si>
  <si>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</si>
  <si>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</si>
  <si>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</si>
  <si>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</si>
  <si>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</si>
  <si>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</si>
  <si>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</si>
  <si>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</si>
  <si>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</si>
  <si>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</si>
  <si>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</si>
  <si>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</si>
  <si>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</si>
  <si>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</si>
  <si>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</si>
  <si>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</si>
  <si>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</si>
  <si>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</si>
  <si>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</si>
  <si>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</si>
  <si>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</si>
  <si>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</si>
  <si>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</si>
  <si>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</si>
  <si>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</si>
  <si>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</si>
  <si>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</si>
  <si>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</si>
  <si>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</si>
  <si>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</si>
  <si>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</si>
  <si>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</si>
  <si>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</si>
  <si>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</si>
  <si>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</si>
  <si>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</si>
  <si>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</si>
  <si>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</si>
  <si>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</si>
  <si>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</si>
  <si>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</si>
  <si>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</si>
  <si>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</si>
  <si>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</si>
  <si>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</si>
  <si>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</si>
  <si>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</si>
  <si>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</si>
  <si>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</si>
  <si>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</si>
  <si>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</si>
  <si>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</si>
  <si>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</si>
  <si>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</si>
  <si>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</si>
  <si>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</si>
  <si>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</si>
  <si>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</si>
  <si>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</si>
  <si>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</si>
  <si>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</si>
  <si>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</si>
  <si>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</si>
  <si>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</si>
  <si>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</si>
  <si>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</si>
  <si>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</si>
  <si>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</si>
  <si>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</si>
  <si>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</si>
  <si>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</si>
  <si>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</si>
  <si>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</si>
  <si>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</si>
  <si>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</si>
  <si>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</si>
  <si>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</si>
  <si>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</si>
  <si>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</si>
  <si>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</si>
  <si>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</si>
  <si>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</si>
  <si>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</si>
  <si>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</si>
  <si>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</si>
  <si>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</si>
  <si>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</si>
  <si>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</si>
  <si>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</si>
  <si>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</si>
  <si>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</si>
  <si>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</si>
  <si>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</si>
  <si>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</si>
  <si>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</si>
  <si>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</si>
  <si>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</si>
  <si>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</si>
  <si>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</si>
  <si>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</si>
  <si>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</si>
  <si>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</si>
  <si>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</si>
  <si>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</si>
  <si>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</si>
  <si>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</si>
  <si>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</si>
  <si>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</si>
  <si>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</si>
  <si>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</si>
  <si>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</si>
  <si>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</si>
  <si>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</si>
  <si>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</si>
  <si>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</si>
  <si>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</si>
  <si>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</si>
  <si>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</si>
  <si>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</si>
  <si>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</si>
  <si>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</si>
  <si>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</si>
  <si>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</si>
  <si>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</si>
  <si>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</si>
  <si>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</si>
  <si>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</si>
  <si>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</si>
  <si>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</si>
  <si>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</si>
  <si>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</si>
  <si>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</si>
  <si>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</si>
  <si>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</si>
  <si>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</si>
  <si>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</si>
  <si>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</si>
  <si>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</si>
  <si>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</si>
  <si>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</si>
  <si>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</si>
  <si>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</si>
  <si>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</si>
  <si>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</si>
  <si>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</si>
  <si>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</si>
  <si>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</si>
  <si>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</si>
  <si>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</si>
  <si>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</si>
  <si>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</si>
  <si>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</si>
  <si>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</si>
  <si>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</si>
  <si>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</si>
  <si>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</si>
  <si>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</si>
  <si>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</si>
  <si>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</si>
  <si>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</si>
  <si>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</si>
  <si>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</si>
  <si>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</si>
  <si>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</si>
  <si>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</si>
  <si>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</si>
  <si>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</si>
  <si>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</si>
  <si>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</si>
  <si>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</si>
  <si>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</si>
  <si>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</si>
  <si>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</si>
  <si>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</si>
  <si>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</si>
  <si>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</si>
  <si>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</si>
  <si>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</si>
  <si>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</si>
  <si>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</si>
  <si>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</si>
  <si>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</si>
  <si>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</si>
  <si>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</si>
  <si>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</si>
  <si>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</si>
  <si>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</si>
  <si>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</si>
  <si>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</si>
  <si>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</si>
  <si>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</si>
  <si>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</si>
  <si>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</si>
  <si>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</si>
  <si>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</si>
  <si>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</si>
  <si>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</si>
  <si>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</si>
  <si>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</si>
  <si>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</si>
  <si>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</si>
  <si>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</si>
  <si>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</si>
  <si>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</si>
  <si>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</si>
  <si>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</si>
  <si>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</si>
  <si>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</si>
  <si>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</si>
  <si>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</si>
  <si>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</si>
  <si>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</si>
  <si>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</si>
  <si>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</si>
  <si>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</si>
  <si>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</si>
  <si>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</si>
  <si>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</si>
  <si>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</si>
  <si>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</si>
  <si>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</si>
  <si>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</si>
  <si>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</si>
  <si>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</si>
  <si>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</si>
  <si>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</si>
  <si>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</si>
  <si>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</si>
  <si>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</si>
  <si>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</si>
  <si>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</si>
  <si>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</si>
  <si>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</si>
  <si>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</si>
  <si>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</si>
  <si>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</si>
  <si>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</si>
  <si>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</si>
  <si>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</si>
  <si>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</si>
  <si>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</si>
  <si>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</si>
  <si>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</si>
  <si>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</si>
  <si>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</si>
  <si>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</si>
  <si>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</si>
  <si>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</si>
  <si>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</si>
  <si>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</si>
  <si>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</si>
  <si>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</si>
  <si>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</si>
  <si>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</si>
  <si>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</si>
  <si>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</si>
  <si>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</si>
  <si>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</si>
  <si>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</si>
  <si>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</si>
  <si>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</si>
  <si>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</si>
  <si>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</si>
  <si>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</si>
  <si>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</si>
  <si>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</si>
  <si>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</si>
  <si>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</si>
  <si>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</si>
  <si>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</si>
  <si>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</si>
  <si>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</si>
  <si>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</si>
  <si>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</si>
  <si>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</si>
  <si>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</si>
  <si>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</si>
  <si>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</si>
  <si>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</si>
  <si>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</si>
  <si>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</si>
  <si>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</si>
  <si>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</si>
  <si>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</si>
  <si>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</si>
  <si>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</si>
  <si>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</si>
  <si>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</si>
  <si>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</si>
  <si>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</si>
  <si>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</si>
  <si>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</si>
  <si>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</si>
  <si>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</si>
  <si>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</si>
  <si>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</si>
  <si>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</si>
  <si>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</si>
  <si>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</si>
  <si>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</si>
  <si>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</si>
  <si>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</si>
  <si>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</si>
  <si>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</si>
  <si>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</si>
  <si>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</si>
  <si>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</si>
  <si>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</si>
  <si>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</si>
  <si>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</si>
  <si>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</si>
  <si>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</si>
  <si>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</si>
  <si>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</si>
  <si>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</si>
  <si>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</si>
  <si>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</si>
  <si>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</si>
  <si>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</si>
  <si>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</si>
  <si>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</si>
  <si>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</si>
  <si>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</si>
  <si>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</si>
  <si>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</si>
  <si>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</si>
  <si>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</si>
  <si>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</si>
  <si>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</si>
  <si>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</si>
  <si>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</si>
  <si>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</si>
  <si>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</si>
  <si>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</si>
  <si>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</si>
  <si>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</si>
  <si>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</si>
  <si>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</si>
  <si>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</si>
  <si>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</si>
  <si>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</si>
  <si>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</si>
  <si>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</si>
  <si>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</si>
  <si>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</si>
  <si>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</si>
  <si>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</si>
  <si>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</si>
  <si>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</si>
  <si>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</si>
  <si>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</si>
  <si>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</si>
  <si>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</si>
  <si>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</si>
  <si>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</si>
  <si>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</si>
  <si>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</si>
  <si>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</si>
  <si>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</si>
  <si>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</si>
  <si>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</si>
  <si>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</si>
  <si>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</si>
  <si>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</si>
  <si>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</si>
  <si>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</si>
  <si>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</si>
  <si>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</si>
  <si>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</si>
  <si>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</si>
  <si>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</si>
  <si>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</si>
  <si>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</si>
  <si>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</si>
  <si>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</si>
  <si>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</si>
  <si>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</si>
  <si>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</si>
  <si>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</si>
  <si>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</si>
  <si>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</si>
  <si>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</si>
  <si>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</si>
  <si>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</si>
  <si>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</si>
  <si>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</si>
  <si>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</si>
  <si>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</si>
  <si>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</si>
  <si>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</si>
  <si>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</si>
  <si>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</si>
  <si>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</si>
  <si>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</si>
  <si>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</si>
  <si>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</si>
  <si>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</si>
  <si>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</si>
  <si>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</si>
  <si>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</si>
  <si>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</si>
  <si>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</si>
  <si>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</si>
  <si>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</si>
  <si>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</si>
  <si>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</si>
  <si>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</si>
  <si>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</si>
  <si>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</si>
  <si>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</si>
  <si>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</si>
  <si>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</si>
  <si>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</si>
  <si>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</si>
  <si>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</si>
  <si>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</si>
  <si>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</si>
  <si>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</si>
  <si>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</si>
  <si>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</si>
  <si>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</si>
  <si>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</si>
  <si>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</si>
  <si>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</si>
  <si>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</si>
  <si>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</si>
  <si>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</si>
  <si>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</si>
  <si>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</si>
  <si>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</si>
  <si>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</si>
  <si>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</si>
  <si>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</si>
  <si>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</si>
  <si>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</si>
  <si>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</si>
  <si>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</si>
  <si>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</si>
  <si>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</si>
  <si>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</si>
  <si>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</si>
  <si>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</si>
  <si>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</si>
  <si>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</si>
  <si>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</si>
  <si>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</si>
  <si>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</si>
  <si>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</si>
  <si>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</si>
  <si>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</si>
  <si>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</si>
  <si>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</si>
  <si>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</si>
  <si>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</si>
  <si>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</si>
  <si>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</si>
  <si>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</si>
  <si>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</si>
  <si>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</si>
  <si>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</si>
  <si>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</si>
  <si>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</si>
  <si>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</si>
  <si>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</si>
  <si>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</si>
  <si>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</si>
  <si>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</si>
  <si>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</si>
  <si>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</si>
  <si>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</si>
  <si>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</si>
  <si>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</si>
  <si>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</si>
  <si>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</si>
  <si>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</si>
  <si>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</si>
  <si>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</si>
  <si>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</si>
  <si>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</si>
  <si>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</si>
  <si>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</si>
  <si>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</si>
  <si>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</si>
  <si>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</si>
  <si>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</si>
  <si>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</si>
  <si>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</si>
  <si>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</si>
  <si>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</si>
  <si>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</si>
  <si>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</si>
  <si>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</si>
  <si>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</si>
  <si>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</si>
  <si>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</si>
  <si>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</si>
  <si>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</si>
  <si>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</si>
  <si>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</si>
  <si>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</si>
  <si>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</si>
  <si>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</si>
  <si>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</si>
  <si>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</si>
  <si>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</si>
  <si>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</si>
  <si>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</si>
  <si>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</si>
  <si>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</si>
  <si>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</si>
  <si>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</si>
  <si>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</si>
  <si>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</si>
  <si>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</si>
  <si>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</si>
  <si>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</si>
  <si>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</si>
  <si>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</si>
  <si>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</si>
  <si>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</si>
  <si>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</si>
  <si>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</si>
  <si>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</si>
  <si>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</si>
  <si>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</si>
  <si>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</si>
  <si>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</si>
  <si>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</si>
  <si>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</si>
  <si>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</si>
  <si>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</si>
  <si>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</si>
  <si>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</si>
  <si>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</si>
  <si>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</si>
  <si>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</si>
  <si>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</si>
  <si>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</si>
  <si>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</si>
  <si>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</si>
  <si>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</si>
  <si>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</si>
  <si>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</si>
  <si>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</si>
  <si>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</si>
  <si>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</si>
  <si>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</si>
  <si>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</si>
  <si>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</si>
  <si>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</si>
  <si>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</si>
  <si>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</si>
  <si>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</si>
  <si>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</si>
  <si>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</si>
  <si>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</si>
  <si>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</si>
  <si>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</si>
  <si>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</si>
  <si>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</si>
  <si>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</si>
  <si>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</si>
  <si>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</si>
  <si>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</si>
  <si>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</si>
  <si>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</si>
  <si>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</si>
  <si>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</si>
  <si>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</si>
  <si>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</si>
  <si>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</si>
  <si>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</si>
  <si>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</si>
  <si>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</si>
  <si>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</si>
  <si>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</si>
  <si>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</si>
  <si>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</si>
  <si>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</si>
  <si>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</si>
  <si>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</si>
  <si>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</si>
  <si>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</si>
  <si>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</si>
  <si>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</si>
  <si>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</si>
  <si>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</si>
  <si>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</si>
  <si>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</si>
  <si>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</si>
  <si>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</si>
  <si>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</si>
  <si>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</si>
  <si>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</si>
  <si>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</si>
  <si>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</si>
  <si>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</si>
  <si>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</si>
  <si>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</si>
  <si>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</si>
  <si>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</si>
  <si>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</si>
  <si>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</si>
  <si>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</si>
  <si>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</si>
  <si>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</si>
  <si>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</si>
  <si>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</si>
  <si>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</si>
  <si>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</si>
  <si>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</si>
  <si>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</si>
  <si>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</si>
  <si>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</si>
  <si>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</si>
  <si>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</si>
  <si>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</si>
  <si>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</si>
  <si>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</si>
  <si>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</si>
  <si>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</si>
  <si>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</si>
  <si>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</si>
  <si>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</si>
  <si>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</si>
  <si>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</si>
  <si>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</si>
  <si>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</si>
  <si>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</si>
  <si>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</si>
  <si>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</si>
  <si>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</si>
  <si>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</si>
  <si>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</si>
  <si>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</si>
  <si>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</si>
  <si>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</si>
  <si>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</si>
  <si>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</si>
  <si>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</si>
  <si>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</si>
  <si>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</si>
  <si>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</si>
  <si>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</si>
  <si>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</si>
  <si>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</si>
  <si>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</si>
  <si>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</si>
  <si>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</si>
  <si>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</si>
  <si>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</si>
  <si>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</si>
  <si>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</si>
  <si>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</si>
  <si>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</si>
  <si>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</si>
  <si>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</si>
  <si>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</si>
  <si>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</si>
  <si>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</si>
  <si>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</si>
  <si>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</si>
  <si>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</si>
  <si>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</si>
  <si>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</si>
  <si>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</si>
  <si>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</si>
  <si>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</si>
  <si>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</si>
  <si>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</si>
  <si>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</si>
  <si>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</si>
  <si>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</si>
  <si>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</si>
  <si>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</si>
  <si>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</si>
  <si>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</si>
  <si>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</si>
  <si>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</si>
  <si>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</si>
  <si>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</si>
  <si>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</si>
  <si>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</si>
  <si>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</si>
  <si>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</si>
  <si>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</si>
  <si>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</si>
  <si>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</si>
  <si>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</si>
  <si>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</si>
  <si>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</si>
  <si>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</si>
  <si>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</si>
  <si>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</si>
  <si>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</si>
  <si>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</si>
  <si>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</si>
  <si>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</si>
  <si>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</si>
  <si>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</si>
  <si>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</si>
  <si>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</si>
  <si>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</si>
  <si>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</si>
  <si>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</si>
  <si>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</si>
  <si>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</si>
  <si>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</si>
  <si>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</si>
  <si>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</si>
  <si>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</si>
  <si>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</si>
  <si>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</si>
  <si>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</si>
  <si>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</si>
  <si>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</si>
  <si>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</si>
  <si>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</si>
  <si>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</si>
  <si>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</si>
  <si>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</si>
  <si>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</si>
  <si>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</si>
  <si>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</si>
  <si>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</si>
  <si>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</si>
  <si>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</si>
  <si>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</si>
  <si>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</si>
  <si>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</si>
  <si>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</si>
  <si>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</si>
  <si>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</si>
  <si>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</si>
  <si>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</si>
  <si>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</si>
  <si>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</si>
  <si>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</si>
  <si>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</si>
  <si>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</si>
  <si>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</si>
  <si>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</si>
  <si>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</si>
  <si>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</si>
  <si>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</si>
  <si>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</si>
  <si>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</si>
  <si>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</si>
  <si>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</si>
  <si>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</si>
  <si>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</si>
  <si>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</si>
  <si>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</si>
  <si>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</si>
  <si>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</si>
  <si>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</si>
  <si>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</si>
  <si>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</si>
  <si>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</si>
  <si>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</si>
  <si>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</si>
  <si>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</si>
  <si>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</si>
  <si>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</si>
  <si>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</si>
  <si>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</si>
  <si>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</si>
  <si>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</si>
  <si>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</si>
  <si>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</si>
  <si>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</si>
  <si>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</si>
  <si>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</si>
  <si>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</si>
  <si>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</si>
  <si>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</si>
  <si>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</si>
  <si>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</si>
  <si>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</si>
  <si>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</si>
  <si>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</si>
  <si>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</si>
  <si>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</si>
  <si>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</si>
  <si>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</si>
  <si>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</si>
  <si>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</si>
  <si>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</si>
  <si>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</si>
  <si>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</si>
  <si>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</si>
  <si>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</si>
  <si>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</si>
  <si>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</si>
  <si>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</si>
  <si>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</si>
  <si>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</si>
  <si>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</si>
  <si>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</si>
  <si>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</si>
  <si>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</si>
  <si>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</si>
  <si>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</si>
  <si>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</si>
  <si>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</si>
  <si>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</si>
  <si>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</si>
  <si>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</si>
  <si>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</si>
  <si>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</si>
  <si>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</si>
  <si>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</si>
  <si>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</si>
  <si>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</si>
  <si>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</si>
  <si>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</si>
  <si>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</si>
  <si>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</si>
  <si>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</si>
  <si>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</si>
  <si>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</si>
  <si>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</si>
  <si>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</si>
  <si>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</si>
  <si>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</si>
  <si>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</si>
  <si>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</si>
  <si>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</si>
  <si>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</si>
  <si>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</si>
  <si>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</si>
  <si>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</si>
  <si>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</si>
  <si>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</si>
  <si>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</si>
  <si>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</si>
  <si>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</si>
  <si>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</si>
  <si>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</si>
  <si>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</si>
  <si>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</si>
  <si>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</si>
  <si>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</si>
  <si>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</si>
  <si>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</si>
  <si>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</si>
  <si>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</si>
  <si>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</si>
  <si>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</si>
  <si>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</si>
  <si>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</si>
  <si>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</si>
  <si>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</si>
  <si>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</si>
  <si>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</si>
  <si>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</si>
  <si>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</si>
  <si>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</si>
  <si>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</si>
  <si>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</si>
  <si>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</si>
  <si>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</si>
  <si>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</si>
  <si>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</si>
  <si>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</si>
  <si>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</si>
  <si>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</si>
  <si>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</si>
  <si>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</si>
  <si>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</si>
  <si>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</si>
  <si>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</si>
  <si>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</si>
  <si>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</si>
  <si>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</si>
  <si>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</si>
  <si>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</si>
  <si>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</si>
  <si>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</si>
  <si>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</si>
  <si>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</si>
  <si>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</si>
  <si>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</si>
  <si>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</si>
  <si>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</si>
  <si>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</si>
  <si>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</si>
  <si>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</si>
  <si>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</si>
  <si>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</si>
  <si>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</si>
  <si>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</si>
  <si>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</si>
  <si>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</si>
  <si>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</si>
  <si>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</si>
  <si>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</si>
  <si>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</si>
  <si>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</si>
  <si>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</si>
  <si>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</si>
  <si>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</si>
  <si>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</si>
  <si>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</si>
  <si>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</si>
  <si>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</si>
  <si>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</si>
  <si>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</si>
  <si>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</si>
  <si>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</si>
  <si>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</si>
  <si>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</si>
  <si>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</si>
  <si>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</si>
  <si>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</si>
  <si>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</si>
  <si>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</si>
  <si>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</si>
  <si>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</si>
  <si>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</si>
  <si>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</si>
  <si>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</si>
  <si>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</si>
  <si>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</si>
  <si>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</si>
  <si>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</si>
  <si>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</si>
  <si>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</si>
  <si>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</si>
  <si>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</si>
  <si>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</si>
  <si>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</si>
  <si>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</si>
  <si>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</si>
  <si>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</si>
  <si>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</si>
  <si>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</si>
  <si>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</si>
  <si>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</si>
  <si>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</si>
  <si>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</si>
  <si>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</si>
  <si>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</si>
  <si>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</si>
  <si>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</si>
  <si>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</si>
  <si>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</si>
  <si>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</si>
  <si>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</si>
  <si>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</si>
  <si>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</si>
  <si>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</si>
  <si>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</si>
  <si>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</si>
  <si>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</si>
  <si>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</si>
  <si>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</si>
  <si>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</si>
  <si>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</si>
  <si>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</si>
  <si>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</si>
  <si>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</si>
  <si>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</si>
  <si>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</si>
  <si>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</si>
  <si>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</si>
  <si>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</si>
  <si>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</si>
  <si>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</si>
  <si>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</si>
  <si>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</si>
  <si>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</si>
  <si>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</si>
  <si>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</si>
  <si>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</si>
  <si>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</si>
  <si>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</si>
  <si>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</si>
  <si>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</si>
  <si>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</si>
  <si>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</si>
  <si>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</si>
  <si>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</si>
  <si>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</si>
  <si>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</si>
  <si>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</si>
  <si>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</si>
  <si>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</si>
  <si>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</si>
  <si>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</si>
  <si>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</si>
  <si>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</si>
  <si>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</si>
  <si>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</si>
  <si>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</si>
  <si>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</si>
  <si>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</si>
  <si>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</si>
  <si>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</si>
  <si>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</si>
  <si>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</si>
  <si>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</si>
  <si>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</si>
  <si>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</si>
  <si>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</si>
  <si>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</si>
  <si>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</si>
  <si>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</si>
  <si>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</si>
  <si>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</si>
  <si>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</si>
  <si>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</si>
  <si>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</si>
  <si>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</si>
  <si>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</si>
  <si>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</si>
  <si>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</si>
  <si>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</si>
  <si>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</si>
  <si>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</si>
  <si>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</si>
  <si>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</si>
  <si>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</si>
  <si>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</si>
  <si>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</si>
  <si>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</si>
  <si>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</si>
  <si>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</si>
  <si>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</si>
  <si>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</si>
  <si>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</si>
  <si>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</si>
  <si>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</si>
  <si>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</si>
  <si>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</si>
  <si>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</si>
  <si>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</si>
  <si>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</si>
  <si>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</si>
  <si>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</si>
  <si>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</si>
  <si>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</si>
  <si>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</si>
  <si>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</si>
  <si>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</si>
  <si>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</si>
  <si>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</si>
  <si>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</si>
  <si>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</si>
  <si>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</si>
  <si>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</si>
  <si>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</si>
  <si>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</si>
  <si>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</si>
  <si>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</si>
  <si>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</si>
  <si>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</si>
  <si>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</si>
  <si>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</si>
  <si>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</si>
  <si>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</si>
  <si>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</si>
  <si>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</si>
  <si>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</si>
  <si>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</si>
  <si>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</si>
  <si>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</si>
  <si>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</si>
  <si>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</si>
  <si>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</si>
  <si>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</si>
  <si>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</si>
  <si>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</si>
  <si>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</si>
  <si>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</si>
  <si>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</si>
  <si>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</si>
  <si>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</si>
  <si>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</si>
  <si>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</si>
  <si>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</si>
  <si>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</si>
  <si>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</si>
  <si>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</si>
  <si>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</si>
  <si>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</si>
  <si>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</si>
  <si>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</si>
  <si>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</si>
  <si>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</si>
  <si>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</si>
  <si>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</si>
  <si>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</si>
  <si>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</si>
  <si>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</si>
  <si>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</si>
  <si>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</si>
  <si>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</si>
  <si>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</si>
  <si>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</si>
  <si>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</si>
  <si>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</si>
  <si>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</si>
  <si>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</si>
  <si>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</si>
  <si>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</si>
  <si>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</si>
  <si>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</si>
  <si>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</si>
  <si>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</si>
  <si>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</si>
  <si>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</si>
  <si>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</si>
  <si>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</si>
  <si>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</si>
  <si>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</si>
  <si>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</si>
  <si>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</si>
  <si>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</si>
  <si>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</si>
  <si>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</si>
  <si>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</si>
  <si>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</si>
  <si>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</si>
  <si>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</si>
  <si>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</si>
  <si>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</si>
  <si>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</si>
  <si>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</si>
  <si>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</si>
  <si>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</si>
  <si>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</si>
  <si>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</si>
  <si>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</si>
  <si>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</si>
  <si>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</si>
  <si>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</si>
  <si>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</si>
  <si>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</si>
  <si>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</si>
  <si>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</si>
  <si>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</si>
  <si>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</si>
  <si>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</si>
  <si>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</si>
  <si>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</si>
  <si>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</si>
  <si>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</si>
  <si>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</si>
  <si>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</si>
  <si>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</si>
  <si>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</si>
  <si>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</si>
  <si>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</si>
  <si>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</si>
  <si>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</si>
  <si>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</si>
  <si>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</si>
  <si>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</si>
  <si>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</si>
  <si>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</si>
  <si>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</si>
  <si>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</si>
  <si>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</si>
  <si>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</si>
  <si>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</si>
  <si>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</si>
  <si>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</si>
  <si>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</si>
  <si>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</si>
  <si>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</si>
  <si>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</si>
  <si>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</si>
  <si>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</si>
  <si>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</si>
  <si>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</si>
  <si>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</si>
  <si>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</si>
  <si>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</si>
  <si>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</si>
  <si>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</si>
  <si>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</si>
  <si>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</si>
  <si>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</si>
  <si>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</si>
  <si>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</si>
  <si>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</si>
  <si>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</si>
  <si>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</si>
  <si>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</si>
  <si>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</si>
  <si>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</si>
  <si>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</si>
  <si>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</si>
  <si>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</si>
  <si>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</si>
  <si>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</si>
  <si>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</si>
  <si>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</si>
  <si>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</si>
  <si>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</si>
  <si>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</si>
  <si>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</si>
  <si>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</si>
  <si>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</si>
  <si>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</si>
  <si>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</si>
  <si>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</si>
  <si>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</si>
  <si>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</si>
  <si>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</si>
  <si>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</si>
  <si>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</si>
  <si>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</si>
  <si>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</si>
  <si>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</si>
  <si>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</si>
  <si>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</si>
  <si>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</si>
  <si>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</si>
  <si>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</si>
  <si>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</si>
  <si>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</si>
  <si>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</si>
  <si>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</si>
  <si>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</si>
  <si>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</si>
  <si>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</si>
  <si>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</si>
  <si>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</si>
  <si>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</si>
  <si>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</si>
  <si>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</si>
  <si>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</si>
  <si>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</si>
  <si>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</si>
  <si>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</si>
  <si>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</si>
  <si>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</si>
  <si>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</si>
  <si>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</si>
  <si>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</si>
  <si>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</si>
  <si>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</si>
  <si>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</si>
  <si>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</si>
  <si>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</si>
  <si>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</si>
  <si>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</si>
  <si>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</si>
  <si>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</si>
  <si>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</si>
  <si>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</si>
  <si>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</si>
  <si>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</si>
  <si>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</si>
  <si>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</si>
  <si>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</si>
  <si>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</si>
  <si>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</si>
  <si>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</si>
  <si>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</si>
  <si>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</si>
  <si>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</si>
  <si>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</si>
  <si>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</si>
  <si>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</si>
  <si>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</si>
  <si>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</si>
  <si>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</si>
  <si>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</si>
  <si>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</si>
  <si>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</si>
  <si>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</si>
  <si>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</si>
  <si>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</si>
  <si>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</si>
  <si>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</si>
  <si>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</si>
  <si>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</si>
  <si>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</si>
  <si>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</si>
  <si>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</si>
  <si>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</si>
  <si>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</si>
  <si>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</si>
  <si>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</si>
  <si>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</si>
  <si>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</si>
  <si>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</si>
  <si>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</si>
  <si>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</si>
  <si>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</si>
  <si>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</si>
  <si>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</si>
  <si>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</si>
  <si>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</si>
  <si>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</si>
  <si>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</si>
  <si>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</si>
  <si>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</si>
  <si>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</si>
  <si>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</si>
  <si>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</si>
  <si>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</si>
  <si>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</si>
  <si>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</si>
  <si>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</si>
  <si>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</si>
  <si>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</si>
  <si>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</si>
  <si>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</si>
  <si>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</si>
  <si>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</si>
  <si>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</si>
  <si>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</si>
  <si>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</si>
  <si>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</si>
  <si>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</si>
  <si>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</si>
  <si>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</si>
  <si>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</si>
  <si>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</si>
  <si>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</si>
  <si>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</si>
  <si>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</si>
  <si>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</si>
  <si>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</si>
  <si>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</si>
  <si>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</si>
  <si>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</si>
  <si>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</si>
  <si>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</si>
  <si>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</si>
  <si>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</si>
  <si>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</si>
  <si>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</si>
  <si>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</si>
  <si>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</si>
  <si>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</si>
  <si>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</si>
  <si>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</si>
  <si>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</si>
  <si>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</si>
  <si>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</si>
  <si>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</si>
  <si>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</si>
  <si>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</si>
  <si>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</si>
  <si>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</si>
  <si>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</si>
  <si>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</si>
  <si>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</si>
  <si>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</si>
  <si>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</si>
  <si>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</si>
  <si>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</si>
  <si>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</si>
  <si>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</si>
  <si>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</si>
  <si>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</si>
  <si>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</si>
  <si>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</si>
  <si>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</si>
  <si>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</si>
  <si>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</si>
  <si>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</si>
  <si>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</si>
  <si>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</si>
  <si>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</si>
  <si>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</si>
  <si>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</si>
  <si>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</si>
  <si>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</si>
  <si>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</si>
  <si>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</si>
  <si>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</si>
  <si>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</si>
  <si>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</si>
  <si>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</si>
  <si>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</si>
  <si>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</si>
  <si>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</si>
  <si>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</si>
  <si>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</si>
  <si>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</si>
  <si>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</si>
  <si>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</si>
  <si>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</si>
  <si>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</si>
  <si>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</si>
  <si>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</si>
  <si>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</si>
  <si>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</si>
  <si>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</si>
  <si>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</si>
  <si>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</si>
  <si>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</si>
  <si>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</si>
  <si>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</si>
  <si>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</si>
  <si>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</si>
  <si>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</si>
  <si>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</si>
  <si>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</si>
  <si>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</si>
  <si>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</si>
  <si>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</si>
  <si>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</si>
  <si>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</si>
  <si>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</si>
  <si>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</si>
  <si>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</si>
  <si>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</si>
  <si>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</si>
  <si>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</si>
  <si>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</si>
  <si>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</si>
  <si>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</si>
  <si>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</si>
  <si>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</si>
  <si>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</si>
  <si>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</si>
  <si>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</si>
  <si>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</si>
  <si>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</si>
  <si>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</si>
  <si>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</si>
  <si>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</si>
  <si>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</si>
  <si>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</si>
  <si>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</si>
  <si>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</si>
  <si>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</si>
  <si>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</si>
  <si>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</si>
  <si>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</si>
  <si>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</si>
  <si>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</si>
  <si>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</si>
  <si>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</si>
  <si>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</si>
  <si>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</si>
  <si>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</si>
  <si>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</si>
  <si>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</si>
  <si>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</si>
  <si>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</si>
  <si>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</si>
  <si>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</si>
  <si>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</si>
  <si>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</si>
  <si>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</si>
  <si>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</si>
  <si>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</si>
  <si>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</si>
  <si>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</si>
  <si>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</si>
  <si>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</si>
  <si>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</si>
  <si>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</si>
  <si>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</si>
  <si>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</si>
  <si>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</si>
  <si>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</si>
  <si>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</si>
  <si>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</si>
  <si>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</si>
  <si>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</si>
  <si>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</si>
  <si>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</si>
  <si>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</si>
  <si>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</si>
  <si>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</si>
  <si>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</si>
  <si>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</si>
  <si>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</si>
  <si>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</si>
  <si>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</si>
  <si>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</si>
  <si>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</si>
  <si>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</si>
  <si>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</si>
  <si>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</si>
  <si>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</si>
  <si>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</si>
  <si>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</si>
  <si>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</si>
  <si>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</si>
  <si>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</si>
  <si>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</si>
  <si>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</si>
  <si>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</si>
  <si>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</si>
  <si>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</si>
  <si>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</si>
  <si>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</si>
  <si>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</si>
  <si>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</si>
  <si>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</si>
  <si>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</si>
  <si>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</si>
  <si>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</si>
  <si>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</si>
  <si>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</si>
  <si>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</si>
  <si>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</si>
  <si>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</si>
  <si>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</si>
  <si>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</si>
  <si>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</si>
  <si>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</si>
  <si>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</si>
  <si>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</si>
  <si>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</si>
  <si>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</si>
  <si>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</si>
  <si>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</si>
  <si>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</si>
  <si>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</si>
  <si>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</si>
  <si>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</si>
  <si>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</si>
  <si>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</si>
  <si>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</si>
  <si>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</si>
  <si>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</si>
  <si>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</si>
  <si>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</si>
  <si>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</si>
  <si>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</si>
  <si>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</si>
  <si>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</si>
  <si>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</si>
  <si>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</si>
  <si>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</si>
  <si>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</si>
  <si>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</si>
  <si>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</si>
  <si>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</si>
  <si>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</si>
  <si>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</si>
  <si>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</si>
  <si>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</si>
  <si>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</si>
  <si>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</si>
  <si>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</si>
  <si>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</si>
  <si>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</si>
  <si>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</si>
  <si>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</si>
  <si>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</si>
  <si>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</si>
  <si>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</si>
  <si>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</si>
  <si>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</si>
  <si>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</si>
  <si>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</si>
  <si>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</si>
  <si>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</si>
  <si>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</si>
  <si>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</si>
  <si>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</si>
  <si>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</si>
  <si>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</si>
  <si>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</si>
  <si>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</si>
  <si>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</si>
  <si>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</si>
  <si>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</si>
  <si>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</si>
  <si>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</si>
  <si>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</si>
  <si>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</si>
  <si>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</si>
  <si>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</si>
  <si>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</si>
  <si>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</si>
  <si>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</si>
  <si>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</si>
  <si>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</si>
  <si>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</si>
  <si>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</si>
  <si>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</si>
  <si>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</si>
  <si>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</si>
  <si>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</si>
  <si>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</si>
  <si>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</si>
  <si>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</si>
  <si>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</si>
  <si>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</si>
  <si>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</si>
  <si>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</si>
  <si>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</si>
  <si>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</si>
  <si>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</si>
  <si>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</si>
  <si>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</si>
  <si>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</si>
  <si>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</si>
  <si>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</si>
  <si>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</si>
  <si>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</si>
  <si>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</si>
  <si>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</si>
  <si>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</si>
  <si>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</si>
  <si>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</si>
  <si>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</si>
  <si>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</si>
  <si>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</si>
  <si>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</si>
  <si>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</si>
  <si>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</si>
  <si>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</si>
  <si>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</si>
  <si>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</si>
  <si>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</si>
  <si>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</si>
  <si>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</si>
  <si>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</si>
  <si>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</si>
  <si>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</si>
  <si>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</si>
  <si>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</si>
  <si>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</si>
  <si>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</si>
  <si>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</si>
  <si>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</si>
  <si>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</si>
  <si>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</si>
  <si>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</si>
  <si>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</si>
  <si>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</si>
  <si>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</si>
  <si>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</si>
  <si>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</si>
  <si>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</si>
  <si>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</si>
  <si>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</si>
  <si>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</si>
  <si>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</si>
  <si>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</si>
  <si>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</si>
  <si>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</si>
  <si>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</si>
  <si>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</si>
  <si>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</si>
  <si>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</si>
  <si>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</si>
  <si>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</si>
  <si>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</si>
  <si>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</si>
  <si>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</si>
  <si>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</si>
  <si>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</si>
  <si>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</si>
  <si>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</si>
  <si>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</si>
  <si>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</si>
  <si>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</si>
  <si>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</si>
  <si>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</si>
  <si>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</si>
  <si>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</si>
  <si>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</si>
  <si>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</si>
  <si>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</si>
  <si>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</si>
  <si>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</si>
  <si>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</si>
  <si>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</si>
  <si>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</si>
  <si>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</si>
  <si>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</si>
  <si>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</si>
  <si>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</si>
  <si>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</si>
  <si>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</si>
  <si>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</si>
  <si>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</si>
  <si>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</si>
  <si>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</si>
  <si>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</si>
  <si>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</si>
  <si>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</si>
  <si>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</si>
  <si>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</si>
  <si>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</si>
  <si>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</si>
  <si>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</si>
  <si>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</si>
  <si>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</si>
  <si>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</si>
  <si>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</si>
  <si>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</si>
  <si>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</si>
  <si>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</si>
  <si>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</si>
  <si>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</si>
  <si>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</si>
  <si>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</si>
  <si>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</si>
  <si>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</si>
  <si>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</si>
  <si>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</si>
  <si>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</si>
  <si>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</si>
  <si>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</si>
  <si>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</si>
  <si>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</si>
  <si>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</si>
  <si>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</si>
  <si>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</si>
  <si>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</si>
  <si>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</si>
  <si>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</si>
  <si>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</si>
  <si>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</si>
  <si>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</si>
  <si>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</si>
  <si>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</si>
  <si>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</si>
  <si>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</si>
  <si>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</si>
  <si>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</si>
  <si>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</si>
  <si>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</si>
  <si>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</si>
  <si>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</si>
  <si>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</si>
  <si>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</si>
  <si>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</si>
  <si>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</si>
  <si>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</si>
  <si>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</si>
  <si>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</si>
  <si>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</si>
  <si>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</si>
  <si>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</si>
  <si>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</si>
  <si>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</si>
  <si>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</si>
  <si>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</si>
  <si>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</si>
  <si>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</si>
  <si>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</si>
  <si>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</si>
  <si>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</si>
  <si>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</si>
  <si>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</si>
  <si>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</si>
  <si>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</si>
  <si>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</si>
  <si>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</si>
  <si>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</si>
  <si>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</si>
  <si>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</si>
  <si>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</si>
  <si>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</si>
  <si>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</si>
  <si>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</si>
  <si>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</si>
  <si>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</si>
  <si>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</si>
  <si>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</si>
  <si>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</si>
  <si>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</si>
  <si>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</si>
  <si>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</si>
  <si>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</si>
  <si>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</si>
  <si>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</si>
  <si>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</si>
  <si>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</si>
  <si>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</si>
  <si>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</si>
  <si>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</si>
  <si>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</si>
  <si>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</si>
  <si>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</si>
  <si>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</si>
  <si>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</si>
  <si>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</si>
  <si>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</si>
  <si>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</si>
  <si>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</si>
  <si>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</si>
  <si>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</si>
  <si>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</si>
  <si>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</si>
  <si>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</si>
  <si>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</si>
  <si>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</si>
  <si>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</si>
  <si>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</si>
  <si>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</si>
  <si>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</si>
  <si>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</si>
  <si>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</si>
  <si>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</si>
  <si>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</si>
  <si>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</si>
  <si>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</si>
  <si>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</si>
  <si>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</si>
  <si>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</si>
  <si>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</si>
  <si>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</si>
  <si>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</si>
  <si>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</si>
  <si>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</si>
  <si>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</si>
  <si>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</si>
  <si>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</si>
  <si>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</si>
  <si>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</si>
  <si>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</si>
  <si>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</si>
  <si>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</si>
  <si>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</si>
  <si>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</si>
  <si>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</si>
  <si>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</si>
  <si>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</si>
  <si>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</si>
  <si>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</si>
  <si>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</si>
  <si>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</si>
  <si>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</si>
  <si>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</si>
  <si>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</si>
  <si>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</si>
  <si>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</si>
  <si>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</si>
  <si>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</si>
  <si>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</si>
  <si>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</si>
  <si>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</si>
  <si>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</si>
  <si>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</si>
  <si>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</si>
  <si>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</si>
  <si>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</si>
  <si>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</si>
  <si>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</si>
  <si>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</si>
  <si>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</si>
  <si>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</si>
  <si>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</si>
  <si>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</si>
  <si>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</si>
  <si>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</si>
  <si>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</si>
  <si>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</si>
  <si>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</si>
  <si>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</si>
  <si>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</si>
  <si>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</si>
  <si>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</si>
  <si>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</si>
  <si>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</si>
  <si>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</si>
  <si>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</si>
  <si>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</si>
  <si>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</si>
  <si>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</si>
  <si>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</si>
  <si>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</si>
  <si>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</si>
  <si>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</si>
  <si>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</si>
  <si>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</si>
  <si>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</si>
  <si>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</si>
  <si>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</si>
  <si>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</si>
  <si>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</si>
  <si>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</si>
  <si>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</si>
  <si>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</si>
  <si>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</si>
  <si>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</si>
  <si>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</si>
  <si>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</si>
  <si>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</si>
  <si>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</si>
  <si>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</si>
  <si>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</si>
  <si>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</si>
  <si>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</si>
  <si>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</si>
  <si>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</si>
  <si>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</si>
  <si>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</si>
  <si>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</si>
  <si>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</si>
  <si>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</si>
  <si>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</si>
  <si>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</si>
  <si>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</si>
  <si>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</si>
  <si>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</si>
  <si>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</si>
  <si>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</si>
  <si>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</si>
  <si>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</si>
  <si>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</si>
  <si>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</si>
  <si>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</si>
  <si>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</si>
  <si>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</si>
  <si>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</si>
  <si>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</si>
  <si>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</si>
  <si>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</si>
  <si>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</si>
  <si>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</si>
  <si>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</si>
  <si>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</si>
  <si>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</si>
  <si>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</si>
  <si>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</si>
  <si>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</si>
  <si>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</si>
  <si>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</si>
  <si>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</si>
  <si>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</si>
  <si>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</si>
  <si>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</si>
  <si>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</si>
  <si>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</si>
  <si>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</si>
  <si>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</si>
  <si>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</si>
  <si>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</si>
  <si>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</si>
  <si>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</si>
  <si>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</si>
  <si>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</si>
  <si>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</si>
  <si>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</si>
  <si>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</si>
  <si>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</si>
  <si>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</si>
  <si>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</si>
  <si>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</si>
  <si>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</si>
  <si>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</si>
  <si>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</si>
  <si>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</si>
  <si>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</si>
  <si>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</si>
  <si>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</si>
  <si>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</si>
  <si>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</si>
  <si>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</si>
  <si>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</si>
  <si>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</si>
  <si>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</si>
  <si>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</si>
  <si>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</si>
  <si>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</si>
  <si>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</si>
  <si>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</si>
  <si>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</si>
  <si>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</si>
  <si>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</si>
  <si>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</si>
  <si>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</si>
  <si>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</si>
  <si>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</si>
  <si>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</si>
  <si>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</si>
  <si>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</si>
  <si>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</si>
  <si>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</si>
  <si>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</si>
  <si>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</si>
  <si>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</si>
  <si>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</si>
  <si>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</si>
  <si>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</si>
  <si>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</si>
  <si>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</si>
  <si>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</si>
  <si>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</si>
  <si>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</si>
  <si>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</si>
  <si>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</si>
  <si>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</si>
  <si>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</si>
  <si>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</si>
  <si>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</si>
  <si>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</si>
  <si>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</si>
  <si>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</si>
  <si>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</si>
  <si>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</si>
  <si>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</si>
  <si>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</si>
  <si>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</si>
  <si>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</si>
  <si>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</si>
  <si>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</si>
  <si>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</si>
  <si>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</si>
  <si>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</si>
  <si>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</si>
  <si>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</si>
  <si>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</si>
  <si>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</si>
  <si>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</si>
  <si>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</si>
  <si>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</si>
  <si>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</si>
  <si>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</si>
  <si>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</si>
  <si>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</si>
  <si>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</si>
  <si>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</si>
  <si>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</si>
  <si>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</si>
  <si>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</si>
  <si>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</si>
  <si>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</si>
  <si>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</si>
  <si>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</si>
  <si>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</si>
  <si>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</si>
  <si>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</si>
  <si>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</si>
  <si>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</si>
  <si>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</si>
  <si>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</si>
  <si>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</si>
  <si>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</si>
  <si>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</si>
  <si>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</si>
  <si>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</si>
  <si>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</si>
  <si>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</si>
  <si>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</si>
  <si>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</si>
  <si>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</si>
  <si>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</si>
  <si>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</si>
  <si>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</si>
  <si>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</si>
  <si>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</si>
  <si>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</si>
  <si>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</si>
  <si>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</si>
  <si>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</si>
  <si>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</si>
  <si>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</si>
  <si>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</si>
  <si>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</si>
  <si>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</si>
  <si>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</si>
  <si>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</si>
  <si>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</si>
  <si>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</si>
  <si>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</si>
  <si>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</si>
  <si>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</si>
  <si>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</si>
  <si>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</si>
  <si>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</si>
  <si>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</si>
  <si>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</si>
  <si>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</si>
  <si>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</si>
  <si>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</si>
  <si>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</si>
  <si>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</si>
  <si>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</si>
  <si>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</si>
  <si>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</si>
  <si>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</si>
  <si>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</si>
  <si>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</si>
  <si>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</si>
  <si>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</si>
  <si>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</si>
  <si>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</si>
  <si>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</si>
  <si>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</si>
  <si>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</si>
  <si>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</si>
  <si>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</si>
  <si>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</si>
  <si>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</si>
  <si>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</si>
  <si>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</si>
  <si>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</si>
  <si>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</si>
  <si>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</si>
  <si>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</si>
  <si>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</si>
  <si>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</si>
  <si>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</si>
  <si>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</si>
  <si>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</si>
  <si>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</si>
  <si>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</si>
  <si>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</si>
  <si>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</si>
  <si>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</si>
  <si>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</si>
  <si>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</si>
  <si>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</si>
  <si>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</si>
  <si>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</si>
  <si>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</si>
  <si>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</si>
  <si>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</si>
  <si>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</si>
  <si>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</si>
  <si>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</si>
  <si>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</si>
  <si>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</si>
  <si>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</si>
  <si>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</si>
  <si>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</si>
  <si>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</si>
  <si>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</si>
  <si>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</si>
  <si>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</si>
  <si>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</si>
  <si>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</si>
  <si>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</si>
  <si>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</si>
  <si>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</si>
  <si>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</si>
  <si>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</si>
  <si>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</si>
  <si>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</si>
  <si>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</si>
  <si>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</si>
  <si>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</si>
  <si>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</si>
  <si>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</si>
  <si>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</si>
  <si>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</si>
  <si>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</si>
  <si>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</si>
  <si>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</si>
  <si>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</si>
  <si>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</si>
  <si>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</si>
  <si>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</si>
  <si>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</si>
  <si>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</si>
  <si>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</si>
  <si>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</si>
  <si>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</si>
  <si>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</si>
  <si>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</si>
  <si>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</si>
  <si>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</si>
  <si>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</si>
  <si>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</si>
  <si>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</si>
  <si>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</si>
  <si>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</si>
  <si>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</si>
  <si>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</si>
  <si>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</si>
  <si>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</si>
  <si>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</si>
  <si>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</si>
  <si>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</si>
  <si>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</si>
  <si>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</si>
  <si>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</si>
  <si>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</si>
  <si>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</si>
  <si>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</si>
  <si>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</si>
  <si>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</si>
  <si>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</si>
  <si>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</si>
  <si>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</si>
  <si>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</si>
  <si>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</si>
  <si>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</si>
  <si>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</si>
  <si>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</si>
  <si>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</si>
  <si>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</si>
  <si>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</si>
  <si>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</si>
  <si>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</si>
  <si>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</si>
  <si>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</si>
  <si>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</si>
  <si>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</si>
  <si>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</si>
  <si>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</si>
  <si>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</si>
  <si>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</si>
  <si>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</si>
  <si>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</si>
  <si>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</si>
  <si>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</si>
  <si>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</si>
  <si>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</si>
  <si>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</si>
  <si>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</si>
  <si>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</si>
  <si>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</si>
  <si>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</si>
  <si>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</si>
  <si>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</si>
  <si>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</si>
  <si>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</si>
  <si>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</si>
  <si>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</si>
  <si>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</si>
  <si>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</si>
  <si>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</si>
  <si>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</si>
  <si>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</si>
  <si>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</si>
  <si>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</si>
  <si>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</si>
  <si>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</si>
  <si>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</si>
  <si>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</si>
  <si>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</si>
  <si>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</si>
  <si>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</si>
  <si>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</si>
  <si>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</si>
  <si>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</si>
  <si>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</si>
  <si>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</si>
  <si>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</si>
  <si>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</si>
  <si>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</si>
  <si>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</si>
  <si>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</si>
  <si>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</si>
  <si>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</si>
  <si>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</si>
  <si>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</si>
  <si>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</si>
  <si>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</si>
  <si>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</si>
  <si>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</si>
  <si>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</si>
  <si>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</si>
  <si>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</si>
  <si>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</si>
  <si>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</si>
  <si>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</si>
  <si>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</si>
  <si>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</si>
  <si>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</si>
  <si>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</si>
  <si>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</si>
  <si>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</si>
  <si>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</si>
  <si>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</si>
  <si>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</si>
  <si>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</si>
  <si>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</si>
  <si>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</si>
  <si>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</si>
  <si>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</si>
  <si>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</si>
  <si>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</si>
  <si>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</si>
  <si>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</si>
  <si>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</si>
  <si>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</si>
  <si>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</si>
  <si>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</si>
  <si>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</si>
  <si>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</si>
  <si>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</si>
  <si>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</si>
  <si>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</si>
  <si>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</si>
  <si>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</si>
  <si>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</si>
  <si>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</si>
  <si>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</si>
  <si>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</si>
  <si>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</si>
  <si>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</si>
  <si>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</si>
  <si>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</si>
  <si>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</si>
  <si>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</si>
  <si>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</si>
  <si>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</si>
  <si>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</si>
  <si>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</si>
  <si>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</si>
  <si>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</si>
  <si>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</si>
  <si>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</si>
  <si>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</si>
  <si>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</si>
  <si>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</si>
  <si>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</si>
  <si>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</si>
  <si>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</si>
  <si>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</si>
  <si>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</si>
  <si>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</si>
  <si>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</si>
  <si>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</si>
  <si>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</si>
  <si>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</si>
  <si>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</si>
  <si>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</si>
  <si>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</si>
  <si>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</si>
  <si>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</si>
  <si>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</si>
  <si>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</si>
  <si>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</si>
  <si>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</si>
  <si>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</si>
  <si>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</si>
  <si>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</si>
  <si>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</si>
  <si>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</si>
  <si>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</si>
  <si>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</si>
  <si>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</si>
  <si>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</si>
  <si>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</si>
  <si>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</si>
  <si>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</si>
  <si>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</si>
  <si>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</si>
  <si>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</si>
  <si>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</si>
  <si>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</si>
  <si>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</si>
  <si>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</si>
  <si>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</si>
  <si>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</si>
  <si>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</si>
  <si>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</si>
  <si>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</si>
  <si>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</si>
  <si>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</si>
  <si>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</si>
  <si>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</si>
  <si>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</si>
  <si>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</si>
  <si>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</si>
  <si>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</si>
  <si>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</si>
  <si>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</si>
  <si>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</si>
  <si>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</si>
  <si>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</si>
  <si>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</si>
  <si>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</si>
  <si>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</si>
  <si>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</si>
  <si>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</si>
  <si>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</si>
  <si>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</si>
  <si>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</si>
  <si>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</si>
  <si>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</si>
  <si>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</si>
  <si>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</si>
  <si>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</si>
  <si>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</si>
  <si>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</si>
  <si>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</si>
  <si>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</si>
  <si>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</si>
  <si>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</si>
  <si>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</si>
  <si>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</si>
  <si>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</si>
  <si>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</si>
  <si>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</si>
  <si>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</si>
  <si>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</si>
  <si>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</si>
  <si>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</si>
  <si>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</si>
  <si>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</si>
  <si>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</si>
  <si>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</si>
  <si>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</si>
  <si>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</si>
  <si>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</si>
  <si>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</si>
  <si>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</si>
  <si>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</si>
  <si>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</si>
  <si>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</si>
  <si>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</si>
  <si>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</si>
  <si>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</si>
  <si>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</si>
  <si>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</si>
  <si>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</si>
  <si>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</si>
  <si>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</si>
  <si>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</si>
  <si>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</si>
  <si>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</si>
  <si>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</si>
  <si>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</si>
  <si>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</si>
  <si>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</si>
  <si>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</si>
  <si>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</si>
  <si>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</si>
  <si>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</si>
  <si>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</si>
  <si>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</si>
  <si>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</si>
  <si>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</si>
  <si>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</si>
  <si>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</si>
  <si>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</si>
  <si>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</si>
  <si>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</si>
  <si>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</si>
  <si>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</si>
  <si>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</si>
  <si>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</si>
  <si>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</si>
  <si>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</si>
  <si>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</si>
  <si>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</si>
  <si>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</si>
  <si>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</si>
  <si>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</si>
  <si>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</si>
  <si>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</si>
  <si>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</si>
  <si>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</si>
  <si>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</si>
  <si>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</si>
  <si>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</si>
  <si>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</si>
  <si>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</si>
  <si>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</si>
  <si>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</si>
  <si>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</si>
  <si>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</si>
  <si>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</si>
  <si>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</si>
  <si>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</si>
  <si>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</si>
  <si>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</si>
  <si>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</si>
  <si>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</si>
  <si>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</si>
  <si>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</si>
  <si>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</si>
  <si>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</si>
  <si>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</si>
  <si>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</si>
  <si>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</si>
  <si>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</si>
  <si>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</si>
  <si>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</si>
  <si>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</si>
  <si>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</si>
  <si>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</si>
  <si>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</si>
  <si>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</si>
  <si>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</si>
  <si>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</si>
  <si>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</si>
  <si>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</si>
  <si>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</si>
  <si>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</si>
  <si>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</si>
  <si>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</si>
  <si>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</si>
  <si>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</si>
  <si>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</si>
  <si>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</si>
  <si>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</si>
  <si>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</si>
  <si>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</si>
  <si>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</si>
  <si>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</si>
  <si>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</si>
  <si>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</si>
  <si>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</si>
  <si>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</si>
  <si>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</si>
  <si>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</si>
  <si>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</si>
  <si>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</si>
  <si>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</si>
  <si>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</si>
  <si>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</si>
  <si>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</si>
  <si>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</si>
  <si>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</si>
  <si>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</si>
  <si>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</si>
  <si>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</si>
  <si>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</si>
  <si>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</si>
  <si>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</si>
  <si>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</si>
  <si>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</si>
  <si>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</si>
  <si>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</si>
  <si>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</si>
  <si>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</si>
  <si>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</si>
  <si>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</si>
  <si>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</si>
  <si>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</si>
  <si>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</si>
  <si>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</si>
  <si>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</si>
  <si>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</si>
  <si>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</si>
  <si>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</si>
  <si>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</si>
  <si>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</si>
  <si>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</si>
  <si>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</si>
  <si>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</si>
  <si>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</si>
  <si>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</si>
  <si>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</si>
  <si>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</si>
  <si>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</si>
  <si>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</si>
  <si>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</si>
  <si>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</si>
  <si>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</si>
  <si>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</si>
  <si>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</si>
  <si>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</si>
  <si>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</si>
  <si>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</si>
  <si>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</si>
  <si>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</si>
  <si>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</si>
  <si>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</si>
  <si>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</si>
  <si>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</si>
  <si>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</si>
  <si>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</si>
  <si>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</si>
  <si>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</si>
  <si>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</si>
  <si>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</si>
  <si>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</si>
  <si>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</si>
  <si>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</si>
  <si>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</si>
  <si>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</si>
  <si>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</si>
  <si>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</si>
  <si>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</si>
  <si>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</si>
  <si>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</si>
  <si>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</si>
  <si>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</si>
  <si>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</si>
  <si>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</si>
  <si>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</si>
  <si>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</si>
  <si>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</si>
  <si>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</si>
  <si>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</si>
  <si>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</si>
  <si>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</si>
  <si>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</si>
  <si>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</si>
  <si>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</si>
  <si>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</si>
  <si>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</si>
  <si>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</si>
  <si>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</si>
  <si>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</si>
  <si>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</si>
  <si>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</si>
  <si>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</si>
  <si>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</si>
  <si>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</si>
  <si>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</si>
  <si>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</si>
  <si>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</si>
  <si>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</si>
  <si>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</si>
  <si>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</si>
  <si>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</si>
  <si>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</si>
  <si>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</si>
  <si>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</si>
  <si>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</si>
  <si>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</si>
  <si>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</si>
  <si>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</si>
  <si>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</si>
  <si>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</si>
  <si>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</si>
  <si>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</si>
  <si>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</si>
  <si>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</si>
  <si>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</si>
  <si>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</si>
  <si>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</si>
  <si>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</si>
  <si>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</si>
  <si>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</si>
  <si>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</si>
  <si>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</si>
  <si>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</si>
  <si>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</si>
  <si>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</si>
  <si>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</si>
  <si>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</si>
  <si>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</si>
  <si>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</si>
  <si>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</si>
  <si>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</si>
  <si>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</si>
  <si>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</si>
  <si>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</si>
  <si>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</si>
  <si>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</si>
  <si>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</si>
  <si>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</si>
  <si>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</si>
  <si>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</si>
  <si>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</si>
  <si>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</si>
  <si>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</si>
  <si>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</si>
  <si>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</si>
  <si>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</si>
  <si>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</si>
  <si>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</si>
  <si>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</si>
  <si>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</si>
  <si>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</si>
  <si>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</si>
  <si>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</si>
  <si>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</si>
  <si>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</si>
  <si>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</si>
  <si>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</si>
  <si>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</si>
  <si>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</si>
  <si>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</si>
  <si>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</si>
  <si>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</si>
  <si>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</si>
  <si>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</si>
  <si>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</si>
  <si>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</si>
  <si>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</si>
  <si>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</si>
  <si>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</si>
  <si>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</si>
  <si>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</si>
  <si>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</si>
  <si>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</si>
  <si>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</si>
  <si>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</si>
  <si>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</si>
  <si>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</si>
  <si>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</si>
  <si>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</si>
  <si>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</si>
  <si>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</si>
  <si>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</si>
  <si>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</si>
  <si>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</si>
  <si>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</si>
  <si>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</si>
  <si>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</si>
  <si>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</si>
  <si>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</si>
  <si>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</si>
  <si>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</si>
  <si>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</si>
  <si>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</si>
  <si>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</si>
  <si>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</si>
  <si>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</si>
  <si>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</si>
  <si>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</si>
  <si>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</si>
  <si>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</si>
  <si>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</si>
  <si>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</si>
  <si>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</si>
  <si>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</si>
  <si>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</si>
  <si>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</si>
  <si>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</si>
  <si>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</si>
  <si>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</si>
  <si>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</si>
  <si>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</si>
  <si>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</si>
  <si>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</si>
  <si>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</si>
  <si>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</si>
  <si>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</si>
  <si>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</si>
  <si>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</si>
  <si>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</si>
  <si>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</si>
  <si>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</si>
  <si>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</si>
  <si>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</si>
  <si>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</si>
  <si>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</si>
  <si>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</si>
  <si>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</si>
  <si>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</si>
  <si>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</si>
  <si>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</si>
  <si>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</si>
  <si>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</si>
  <si>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</si>
  <si>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</si>
  <si>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</si>
  <si>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</si>
  <si>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</si>
  <si>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</si>
  <si>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</si>
  <si>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</si>
  <si>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</si>
  <si>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</si>
  <si>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</si>
  <si>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</si>
  <si>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</si>
  <si>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</si>
  <si>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</si>
  <si>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</si>
  <si>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</si>
  <si>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</si>
  <si>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</si>
  <si>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</si>
  <si>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</si>
  <si>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</si>
  <si>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</si>
  <si>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</si>
  <si>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</si>
  <si>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</si>
  <si>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</si>
  <si>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</si>
  <si>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</si>
  <si>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</si>
  <si>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</si>
  <si>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</si>
  <si>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</si>
  <si>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</si>
  <si>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</si>
  <si>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</si>
  <si>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</si>
  <si>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</si>
  <si>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</si>
  <si>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</si>
  <si>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</si>
  <si>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</si>
  <si>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</si>
  <si>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</si>
  <si>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</si>
  <si>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</si>
  <si>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</si>
  <si>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</si>
  <si>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</si>
  <si>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</si>
  <si>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</si>
  <si>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</si>
  <si>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</si>
  <si>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</si>
  <si>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</si>
  <si>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</si>
  <si>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</si>
  <si>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</si>
  <si>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</si>
  <si>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</si>
  <si>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</si>
  <si>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</si>
  <si>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</si>
  <si>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</si>
  <si>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</si>
  <si>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</si>
  <si>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</si>
  <si>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</si>
  <si>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</si>
  <si>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</si>
  <si>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</si>
  <si>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</si>
  <si>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</si>
  <si>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</si>
  <si>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</si>
  <si>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</si>
  <si>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</si>
  <si>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</si>
  <si>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</si>
  <si>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</si>
  <si>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</si>
  <si>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</si>
  <si>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</si>
  <si>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</si>
  <si>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</si>
  <si>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</si>
  <si>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</si>
  <si>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</si>
  <si>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</si>
  <si>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</si>
  <si>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</si>
  <si>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</si>
  <si>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</si>
  <si>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</si>
  <si>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</si>
  <si>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</si>
  <si>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</si>
  <si>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</si>
  <si>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</si>
  <si>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</si>
  <si>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</si>
  <si>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</si>
  <si>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</si>
  <si>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</si>
  <si>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</si>
  <si>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</si>
  <si>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</si>
  <si>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</si>
  <si>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</si>
  <si>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</si>
  <si>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</si>
  <si>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</si>
  <si>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</si>
  <si>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</si>
  <si>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</si>
  <si>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</si>
  <si>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</si>
  <si>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</si>
  <si>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</si>
  <si>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</si>
  <si>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</si>
  <si>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</si>
  <si>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</si>
  <si>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</si>
  <si>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</si>
  <si>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</si>
  <si>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</si>
  <si>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</si>
  <si>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</si>
  <si>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</si>
  <si>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</si>
  <si>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</si>
  <si>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</si>
  <si>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</si>
  <si>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</si>
  <si>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</si>
  <si>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</si>
  <si>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</si>
  <si>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</si>
  <si>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</si>
  <si>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</si>
  <si>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</si>
  <si>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</si>
  <si>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</si>
  <si>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</si>
  <si>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</si>
  <si>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</si>
  <si>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</si>
  <si>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</si>
  <si>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</si>
  <si>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</si>
  <si>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</si>
  <si>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</si>
  <si>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</si>
  <si>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</si>
  <si>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</si>
  <si>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</si>
  <si>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</si>
  <si>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</si>
  <si>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</si>
  <si>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</si>
  <si>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</si>
  <si>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</si>
  <si>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</si>
  <si>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</si>
  <si>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</si>
  <si>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</si>
  <si>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</si>
  <si>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</si>
  <si>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</si>
  <si>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</si>
  <si>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</si>
  <si>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</si>
  <si>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</si>
  <si>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</si>
  <si>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</si>
  <si>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</si>
  <si>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</si>
  <si>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</si>
  <si>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</si>
  <si>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</si>
  <si>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</si>
  <si>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</si>
  <si>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</si>
  <si>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</si>
  <si>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</si>
  <si>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</si>
  <si>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</si>
  <si>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</si>
  <si>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</si>
  <si>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</si>
  <si>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</si>
  <si>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</si>
  <si>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</si>
  <si>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</si>
  <si>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</si>
  <si>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</si>
  <si>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</si>
  <si>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</si>
  <si>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</si>
  <si>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</si>
  <si>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</si>
  <si>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</si>
  <si>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</si>
  <si>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</si>
  <si>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</si>
  <si>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</si>
  <si>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</si>
  <si>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</si>
  <si>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</si>
  <si>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</si>
  <si>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</si>
  <si>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</si>
  <si>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</si>
  <si>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</si>
  <si>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</si>
  <si>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</si>
  <si>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</si>
  <si>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</si>
  <si>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</si>
  <si>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</si>
  <si>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</si>
  <si>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</si>
  <si>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</si>
  <si>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</si>
  <si>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</si>
  <si>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</si>
  <si>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</si>
  <si>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</si>
  <si>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</si>
  <si>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</si>
  <si>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</si>
  <si>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</si>
  <si>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</si>
  <si>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</si>
  <si>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</si>
  <si>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</si>
  <si>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</si>
  <si>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</si>
  <si>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</si>
  <si>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</si>
  <si>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</si>
  <si>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</si>
  <si>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</si>
  <si>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</si>
  <si>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</si>
  <si>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</si>
  <si>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</si>
  <si>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</si>
  <si>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</si>
  <si>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</si>
  <si>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</si>
  <si>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</si>
  <si>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</si>
  <si>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</si>
  <si>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</si>
  <si>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</si>
  <si>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</si>
  <si>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</si>
  <si>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</si>
  <si>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</si>
  <si>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</si>
  <si>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</si>
  <si>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</si>
  <si>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</si>
  <si>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</si>
  <si>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</si>
  <si>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</si>
  <si>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</si>
  <si>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</si>
  <si>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</si>
  <si>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</si>
  <si>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</si>
  <si>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</si>
  <si>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</si>
  <si>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</si>
  <si>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</si>
  <si>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</si>
  <si>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</si>
  <si>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</si>
  <si>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</si>
  <si>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</si>
  <si>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</si>
  <si>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</si>
  <si>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</si>
  <si>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</si>
  <si>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</si>
  <si>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</si>
  <si>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</si>
  <si>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</si>
  <si>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</si>
  <si>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</si>
  <si>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</si>
  <si>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</si>
  <si>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</si>
  <si>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</si>
  <si>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</si>
  <si>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</si>
  <si>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</si>
  <si>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</si>
  <si>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</si>
  <si>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</si>
  <si>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</si>
  <si>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</si>
  <si>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</si>
  <si>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</si>
  <si>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</si>
  <si>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</si>
  <si>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</si>
  <si>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</si>
  <si>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</si>
  <si>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</si>
  <si>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</si>
  <si>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</si>
  <si>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</si>
  <si>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</si>
  <si>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</si>
  <si>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</si>
  <si>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</si>
  <si>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</si>
  <si>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</si>
  <si>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</si>
  <si>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</si>
  <si>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</si>
  <si>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</si>
  <si>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</si>
  <si>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</si>
  <si>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</si>
  <si>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</si>
  <si>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</si>
  <si>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</si>
  <si>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</si>
  <si>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</si>
  <si>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</si>
  <si>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</si>
  <si>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</si>
  <si>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</si>
  <si>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</si>
  <si>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</si>
  <si>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</si>
  <si>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</si>
  <si>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</si>
  <si>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</si>
  <si>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</si>
  <si>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</si>
  <si>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</si>
  <si>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</si>
  <si>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</si>
  <si>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</si>
  <si>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</si>
  <si>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</si>
  <si>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</si>
  <si>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</si>
  <si>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</si>
  <si>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</si>
  <si>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</si>
  <si>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</si>
  <si>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</si>
  <si>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</si>
  <si>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</si>
  <si>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</si>
  <si>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</si>
  <si>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</si>
  <si>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</si>
  <si>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</si>
  <si>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</si>
  <si>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</si>
  <si>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</si>
  <si>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</si>
  <si>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</si>
  <si>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</si>
  <si>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</si>
  <si>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</si>
  <si>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</si>
  <si>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</si>
  <si>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</si>
  <si>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</si>
  <si>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</si>
  <si>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</si>
  <si>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</si>
  <si>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</si>
  <si>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</si>
  <si>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</si>
  <si>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</si>
  <si>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</si>
  <si>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</si>
  <si>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</si>
  <si>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</si>
  <si>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</si>
  <si>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</si>
  <si>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</si>
  <si>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</si>
  <si>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</si>
  <si>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</si>
  <si>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</si>
  <si>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</si>
  <si>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</si>
  <si>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</si>
  <si>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</si>
  <si>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</si>
  <si>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</si>
  <si>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</si>
  <si>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</si>
  <si>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</si>
  <si>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</si>
  <si>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</si>
  <si>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</si>
  <si>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</si>
  <si>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</si>
  <si>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</si>
  <si>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</si>
  <si>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</si>
  <si>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</si>
  <si>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</si>
  <si>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</si>
  <si>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</si>
  <si>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</si>
  <si>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</si>
  <si>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</si>
  <si>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</si>
  <si>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</si>
  <si>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</si>
  <si>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</si>
  <si>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</si>
  <si>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</si>
  <si>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</si>
  <si>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</si>
  <si>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</si>
  <si>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</si>
  <si>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</si>
  <si>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</si>
  <si>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</si>
  <si>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</si>
  <si>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</si>
  <si>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</si>
  <si>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</si>
  <si>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</si>
  <si>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</si>
  <si>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</si>
  <si>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</si>
  <si>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</si>
  <si>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</si>
  <si>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</si>
  <si>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</si>
  <si>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</si>
  <si>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</si>
  <si>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</si>
  <si>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</si>
  <si>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</si>
  <si>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</si>
  <si>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</si>
  <si>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</si>
  <si>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</si>
  <si>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</si>
  <si>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</si>
  <si>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</si>
  <si>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</si>
  <si>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</si>
  <si>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</si>
  <si>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</si>
  <si>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</si>
  <si>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</si>
  <si>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</si>
  <si>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</si>
  <si>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</si>
  <si>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</si>
  <si>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</si>
  <si>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</si>
  <si>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</si>
  <si>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</si>
  <si>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</si>
  <si>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</si>
  <si>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</si>
  <si>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</si>
  <si>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</si>
  <si>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</si>
  <si>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</si>
  <si>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</si>
  <si>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</si>
  <si>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</si>
  <si>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</si>
  <si>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</si>
  <si>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</si>
  <si>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</si>
  <si>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</si>
  <si>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</si>
  <si>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</si>
  <si>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</si>
  <si>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</si>
  <si>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</si>
  <si>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</si>
  <si>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</si>
  <si>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</si>
  <si>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</si>
  <si>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</si>
  <si>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</si>
  <si>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</si>
  <si>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</si>
  <si>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</si>
  <si>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</si>
  <si>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</si>
  <si>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</si>
  <si>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</si>
  <si>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</si>
  <si>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</si>
  <si>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</si>
  <si>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</si>
  <si>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</si>
  <si>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</si>
  <si>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</si>
  <si>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</si>
  <si>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</si>
  <si>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</si>
  <si>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</si>
  <si>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</si>
  <si>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</si>
  <si>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</si>
  <si>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</si>
  <si>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</si>
  <si>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</si>
  <si>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</si>
  <si>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</si>
  <si>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</si>
  <si>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</si>
  <si>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</si>
  <si>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</si>
  <si>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</si>
  <si>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</si>
  <si>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</si>
  <si>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</si>
  <si>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</si>
  <si>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</si>
  <si>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</si>
  <si>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</si>
  <si>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</si>
  <si>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</si>
  <si>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</si>
  <si>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</si>
  <si>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</si>
  <si>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</si>
  <si>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</si>
  <si>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</si>
  <si>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</si>
  <si>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</si>
  <si>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</si>
  <si>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</si>
  <si>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</si>
  <si>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</si>
  <si>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</si>
  <si>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</si>
  <si>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</si>
  <si>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</si>
  <si>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</si>
  <si>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</si>
  <si>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</si>
  <si>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</si>
  <si>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</si>
  <si>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</si>
  <si>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</si>
  <si>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</si>
  <si>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</si>
  <si>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</si>
  <si>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</si>
  <si>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</si>
  <si>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</si>
  <si>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</si>
  <si>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</si>
  <si>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</si>
  <si>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</si>
  <si>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</si>
  <si>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</si>
  <si>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</si>
  <si>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</si>
  <si>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</si>
  <si>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</si>
  <si>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</si>
  <si>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</si>
  <si>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</si>
  <si>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</si>
  <si>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</si>
  <si>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</si>
  <si>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</si>
  <si>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</si>
  <si>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</si>
  <si>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</si>
  <si>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</si>
  <si>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</si>
  <si>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</si>
  <si>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</si>
  <si>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</si>
  <si>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</si>
  <si>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</si>
  <si>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</si>
  <si>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</si>
  <si>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</si>
  <si>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</si>
  <si>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</si>
  <si>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</si>
  <si>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</si>
  <si>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</si>
  <si>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</si>
  <si>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</si>
  <si>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</si>
  <si>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</si>
  <si>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</si>
  <si>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</si>
  <si>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</si>
  <si>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</si>
  <si>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</si>
  <si>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</si>
  <si>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</si>
  <si>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</si>
  <si>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</si>
  <si>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</si>
  <si>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</si>
  <si>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</si>
  <si>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</si>
  <si>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</si>
  <si>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</si>
  <si>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</si>
  <si>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</si>
  <si>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</si>
  <si>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</si>
  <si>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</si>
  <si>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</si>
  <si>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</si>
  <si>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</si>
  <si>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</si>
  <si>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</si>
  <si>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</si>
  <si>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</si>
  <si>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</si>
  <si>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</si>
  <si>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</si>
  <si>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</si>
  <si>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</si>
  <si>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</si>
  <si>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</si>
  <si>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</si>
  <si>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</si>
  <si>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</si>
  <si>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</si>
  <si>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</si>
  <si>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</si>
  <si>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</si>
  <si>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</si>
  <si>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</si>
  <si>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</si>
  <si>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</si>
  <si>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</si>
  <si>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</si>
  <si>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</si>
  <si>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</si>
  <si>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</si>
  <si>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</si>
  <si>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</si>
  <si>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</si>
  <si>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</si>
  <si>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</si>
  <si>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</si>
  <si>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</si>
  <si>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</si>
  <si>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</si>
  <si>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</si>
  <si>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</si>
  <si>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</si>
  <si>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</si>
  <si>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</si>
  <si>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</si>
  <si>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</si>
  <si>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</si>
  <si>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</si>
  <si>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</si>
  <si>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</si>
  <si>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</si>
  <si>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</si>
  <si>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</si>
  <si>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</si>
  <si>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</si>
  <si>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</si>
  <si>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</si>
  <si>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</si>
  <si>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</si>
  <si>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</si>
  <si>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</si>
  <si>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</si>
  <si>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</si>
  <si>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</si>
  <si>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</si>
  <si>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</si>
  <si>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</si>
  <si>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</si>
  <si>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</si>
  <si>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</si>
  <si>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</si>
  <si>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</si>
  <si>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</si>
  <si>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</si>
  <si>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</si>
  <si>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</si>
  <si>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</si>
  <si>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</si>
  <si>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</si>
  <si>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</si>
  <si>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</si>
  <si>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</si>
  <si>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</si>
  <si>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</si>
  <si>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</si>
  <si>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</si>
  <si>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</si>
  <si>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</si>
  <si>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</si>
  <si>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</si>
  <si>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</si>
  <si>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</si>
  <si>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</si>
  <si>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</si>
  <si>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</si>
  <si>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</si>
  <si>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</si>
  <si>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</si>
  <si>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</si>
  <si>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</si>
  <si>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</si>
  <si>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</si>
  <si>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</si>
  <si>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</si>
  <si>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</si>
  <si>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</si>
  <si>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</si>
  <si>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</si>
  <si>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</si>
  <si>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</si>
  <si>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</si>
  <si>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</si>
  <si>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</si>
  <si>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</si>
  <si>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</si>
  <si>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</si>
  <si>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</si>
  <si>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</si>
  <si>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</si>
  <si>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</si>
  <si>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</si>
  <si>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</si>
  <si>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</si>
  <si>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</si>
  <si>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</si>
  <si>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</si>
  <si>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</si>
  <si>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</si>
  <si>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</si>
  <si>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</si>
  <si>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</si>
  <si>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</si>
  <si>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</si>
  <si>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</si>
  <si>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</si>
  <si>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</si>
  <si>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</si>
  <si>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</si>
  <si>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</si>
  <si>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</si>
  <si>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</si>
  <si>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</si>
  <si>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</si>
  <si>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</si>
  <si>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</si>
  <si>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</si>
  <si>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</si>
  <si>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</si>
  <si>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</si>
  <si>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</si>
  <si>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</si>
  <si>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</si>
  <si>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</si>
  <si>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</si>
  <si>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</si>
  <si>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</si>
  <si>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</si>
  <si>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</si>
  <si>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</si>
  <si>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</si>
  <si>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</si>
  <si>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</si>
  <si>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</si>
  <si>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</si>
  <si>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</si>
  <si>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</si>
  <si>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</si>
  <si>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</si>
  <si>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</si>
  <si>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</si>
  <si>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</si>
  <si>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</si>
  <si>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</si>
  <si>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</si>
  <si>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</si>
  <si>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</si>
  <si>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</si>
  <si>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</si>
  <si>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</si>
  <si>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</si>
  <si>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</si>
  <si>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</si>
  <si>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</si>
  <si>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</si>
  <si>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</si>
  <si>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</si>
  <si>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</si>
  <si>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</si>
  <si>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</si>
  <si>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</si>
  <si>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</si>
  <si>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</si>
  <si>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</si>
  <si>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</si>
  <si>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</si>
  <si>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</si>
  <si>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</si>
  <si>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</si>
  <si>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</si>
  <si>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</si>
  <si>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</si>
  <si>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</si>
  <si>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</si>
  <si>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</si>
  <si>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</si>
  <si>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</si>
  <si>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</si>
  <si>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</si>
  <si>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</si>
  <si>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</si>
  <si>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</si>
  <si>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</si>
  <si>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</si>
  <si>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</si>
  <si>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</si>
  <si>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</si>
  <si>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</si>
  <si>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</si>
  <si>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</si>
  <si>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</si>
  <si>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</si>
  <si>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</si>
  <si>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</si>
  <si>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</si>
  <si>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</si>
  <si>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</si>
  <si>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</si>
  <si>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</si>
  <si>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</si>
  <si>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</si>
  <si>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</si>
  <si>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</si>
  <si>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</si>
  <si>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</si>
  <si>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</si>
  <si>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</si>
  <si>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</si>
  <si>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</si>
  <si>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</si>
  <si>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</si>
  <si>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</si>
  <si>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</si>
  <si>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</si>
  <si>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</si>
  <si>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</si>
  <si>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</si>
  <si>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</si>
  <si>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</si>
  <si>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</si>
  <si>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</si>
  <si>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</si>
  <si>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</si>
  <si>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</si>
  <si>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</si>
  <si>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</si>
  <si>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</si>
  <si>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</si>
  <si>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</si>
  <si>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</si>
  <si>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</si>
  <si>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</si>
  <si>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</si>
  <si>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</si>
  <si>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</si>
  <si>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</si>
  <si>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</si>
  <si>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</si>
  <si>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</si>
  <si>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</si>
  <si>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</si>
  <si>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</si>
  <si>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</si>
  <si>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</si>
  <si>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</si>
  <si>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</si>
  <si>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</si>
  <si>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</si>
  <si>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</si>
  <si>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</si>
  <si>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</si>
  <si>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</si>
  <si>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</si>
  <si>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</si>
  <si>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</si>
  <si>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</si>
  <si>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</si>
  <si>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</si>
  <si>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</si>
  <si>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</si>
  <si>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</si>
  <si>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</si>
  <si>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</si>
  <si>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</si>
  <si>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</si>
  <si>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</si>
  <si>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</si>
  <si>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</si>
  <si>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</si>
  <si>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</si>
  <si>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</si>
  <si>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</si>
  <si>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</si>
  <si>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</si>
  <si>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</si>
  <si>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</si>
  <si>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</si>
  <si>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</si>
  <si>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</si>
  <si>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</si>
  <si>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</si>
  <si>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</si>
  <si>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</si>
  <si>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</si>
  <si>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</si>
  <si>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</si>
  <si>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</si>
  <si>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</si>
  <si>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</si>
  <si>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</si>
  <si>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</si>
  <si>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</si>
  <si>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</si>
  <si>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</si>
  <si>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</si>
  <si>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</si>
  <si>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</si>
  <si>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</si>
  <si>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</si>
  <si>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</si>
  <si>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</si>
  <si>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</si>
  <si>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</si>
  <si>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</si>
  <si>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</si>
  <si>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</si>
  <si>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</si>
  <si>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</si>
  <si>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</si>
  <si>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</si>
  <si>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</si>
  <si>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</si>
  <si>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</si>
  <si>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</si>
  <si>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</si>
  <si>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</si>
  <si>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</si>
  <si>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</si>
  <si>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</si>
  <si>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</si>
  <si>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</si>
  <si>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</si>
  <si>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</si>
  <si>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</si>
  <si>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</si>
  <si>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</si>
  <si>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</si>
  <si>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</si>
  <si>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</si>
  <si>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</si>
  <si>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</si>
  <si>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</si>
  <si>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</si>
  <si>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</si>
  <si>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</si>
  <si>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</si>
  <si>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</si>
  <si>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</si>
  <si>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</si>
  <si>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</si>
  <si>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</si>
  <si>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</si>
  <si>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</si>
  <si>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</si>
  <si>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</si>
  <si>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</si>
  <si>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</si>
  <si>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</si>
  <si>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</si>
  <si>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</si>
  <si>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</si>
  <si>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</si>
  <si>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</si>
  <si>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</si>
  <si>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</si>
  <si>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</si>
  <si>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</si>
  <si>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</si>
  <si>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</si>
  <si>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</si>
  <si>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</si>
  <si>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</si>
  <si>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</si>
  <si>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</si>
  <si>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</si>
  <si>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</si>
  <si>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</si>
  <si>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</si>
  <si>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</si>
  <si>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</si>
  <si>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</si>
  <si>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</si>
  <si>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</si>
  <si>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</si>
  <si>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</si>
  <si>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</si>
  <si>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</si>
  <si>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</si>
  <si>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</si>
  <si>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</si>
  <si>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</si>
  <si>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</si>
  <si>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</si>
  <si>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</si>
  <si>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</si>
  <si>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</si>
  <si>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</si>
  <si>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</si>
  <si>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</si>
  <si>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</si>
  <si>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</si>
  <si>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</si>
  <si>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</si>
  <si>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</si>
  <si>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</si>
  <si>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</si>
  <si>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</si>
  <si>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</si>
  <si>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</si>
  <si>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</si>
  <si>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</si>
  <si>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</si>
  <si>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</si>
  <si>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</si>
  <si>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</si>
  <si>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</si>
  <si>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</si>
  <si>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</si>
  <si>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</si>
  <si>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</si>
  <si>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</si>
  <si>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</si>
  <si>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</si>
  <si>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</si>
  <si>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</si>
  <si>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</si>
  <si>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</si>
  <si>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</si>
  <si>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</si>
  <si>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</si>
  <si>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</si>
  <si>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</si>
  <si>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</si>
  <si>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</si>
  <si>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</si>
  <si>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</si>
  <si>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</si>
  <si>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</si>
  <si>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</si>
  <si>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</si>
  <si>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</si>
  <si>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</si>
  <si>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</si>
  <si>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</si>
  <si>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</si>
  <si>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</si>
  <si>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</si>
  <si>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</si>
  <si>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</si>
  <si>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</si>
  <si>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</si>
  <si>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</si>
  <si>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</si>
  <si>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</si>
  <si>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</si>
  <si>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</si>
  <si>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</si>
  <si>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</si>
  <si>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</si>
  <si>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</si>
  <si>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</si>
  <si>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</si>
  <si>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</si>
  <si>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</si>
  <si>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</si>
  <si>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</si>
  <si>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</si>
  <si>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</si>
  <si>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</si>
  <si>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</si>
  <si>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</si>
  <si>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</si>
  <si>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</si>
  <si>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</si>
  <si>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</si>
  <si>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</si>
  <si>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</si>
  <si>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</si>
  <si>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</si>
  <si>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</si>
  <si>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</si>
  <si>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</si>
  <si>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</si>
  <si>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</si>
  <si>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</si>
  <si>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</si>
  <si>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</si>
  <si>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</si>
  <si>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</si>
  <si>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</si>
  <si>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</si>
  <si>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</si>
  <si>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</si>
  <si>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</si>
  <si>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</si>
  <si>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</si>
  <si>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</si>
  <si>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</si>
  <si>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</si>
  <si>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</si>
  <si>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</si>
  <si>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</si>
  <si>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</si>
  <si>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</si>
  <si>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</si>
  <si>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</si>
  <si>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</si>
  <si>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</si>
  <si>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</si>
  <si>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</si>
  <si>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</si>
  <si>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</si>
  <si>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</si>
  <si>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</si>
  <si>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</si>
  <si>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</si>
  <si>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</si>
  <si>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</si>
  <si>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</si>
  <si>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</si>
  <si>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</si>
  <si>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</si>
  <si>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</si>
  <si>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</si>
  <si>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</si>
  <si>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</si>
  <si>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</si>
  <si>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</si>
  <si>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</si>
  <si>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</si>
  <si>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</si>
  <si>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</si>
  <si>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</si>
  <si>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</si>
  <si>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</si>
  <si>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</si>
  <si>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</si>
  <si>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</si>
  <si>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</si>
  <si>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</si>
  <si>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</si>
  <si>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</si>
  <si>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</si>
  <si>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</si>
  <si>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</si>
  <si>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</si>
  <si>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</si>
  <si>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</si>
  <si>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</si>
  <si>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</si>
  <si>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</si>
  <si>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</si>
  <si>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</si>
  <si>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</si>
  <si>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</si>
  <si>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</si>
  <si>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</si>
  <si>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</si>
  <si>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</si>
  <si>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</si>
  <si>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</si>
  <si>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</si>
  <si>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</si>
  <si>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</si>
  <si>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</si>
  <si>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</si>
  <si>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</si>
  <si>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</si>
  <si>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</si>
  <si>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</si>
  <si>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</si>
  <si>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</si>
  <si>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</si>
  <si>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</si>
  <si>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</si>
  <si>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</si>
  <si>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</si>
  <si>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</si>
  <si>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</si>
  <si>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</si>
  <si>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</si>
  <si>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</si>
  <si>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</si>
  <si>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</si>
  <si>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</si>
  <si>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</si>
  <si>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</si>
  <si>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</si>
  <si>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</si>
  <si>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</si>
  <si>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</si>
  <si>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</si>
  <si>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</si>
  <si>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</si>
  <si>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</si>
  <si>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</si>
  <si>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</si>
  <si>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</si>
  <si>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</si>
  <si>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</si>
  <si>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</si>
  <si>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</si>
  <si>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</si>
  <si>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</si>
  <si>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</si>
  <si>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</si>
  <si>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</si>
  <si>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</si>
  <si>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</si>
  <si>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</si>
  <si>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</si>
  <si>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</si>
  <si>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</si>
  <si>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</si>
  <si>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</si>
  <si>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</si>
  <si>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</si>
  <si>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</si>
  <si>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</si>
  <si>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</si>
  <si>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</si>
  <si>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</si>
  <si>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</si>
  <si>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</si>
  <si>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</si>
  <si>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</si>
  <si>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</si>
  <si>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</si>
  <si>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</si>
  <si>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</si>
  <si>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</si>
  <si>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</si>
  <si>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</si>
  <si>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</si>
  <si>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</si>
  <si>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</si>
  <si>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</si>
  <si>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</si>
  <si>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</si>
  <si>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</si>
  <si>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</si>
  <si>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</si>
  <si>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</si>
  <si>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</si>
  <si>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</si>
  <si>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</si>
  <si>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</si>
  <si>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</si>
  <si>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</si>
  <si>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</si>
  <si>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</si>
  <si>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</si>
  <si>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</si>
  <si>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</si>
  <si>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</si>
  <si>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</si>
  <si>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</si>
  <si>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</si>
  <si>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</si>
  <si>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</si>
  <si>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</si>
  <si>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</si>
  <si>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</si>
  <si>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</si>
  <si>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</si>
  <si>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</si>
  <si>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</si>
  <si>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</si>
  <si>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</si>
  <si>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</si>
  <si>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</si>
  <si>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</si>
  <si>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</si>
  <si>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</si>
  <si>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</si>
  <si>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</si>
  <si>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</si>
  <si>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</si>
  <si>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</si>
  <si>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</si>
  <si>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</si>
  <si>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</si>
  <si>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</si>
  <si>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</si>
  <si>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</si>
  <si>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</si>
  <si>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</si>
  <si>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</si>
  <si>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</si>
  <si>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</si>
  <si>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</si>
  <si>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</si>
  <si>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</si>
  <si>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</si>
  <si>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</si>
  <si>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</si>
  <si>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</si>
  <si>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</si>
  <si>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</si>
  <si>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</si>
  <si>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</si>
  <si>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</si>
  <si>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</si>
  <si>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</si>
  <si>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</si>
  <si>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</si>
  <si>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</si>
  <si>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</si>
  <si>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</si>
  <si>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</si>
  <si>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</si>
  <si>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</si>
  <si>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</si>
  <si>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</si>
  <si>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</si>
  <si>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</si>
  <si>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</si>
  <si>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</si>
  <si>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</si>
  <si>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</si>
  <si>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</si>
  <si>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</si>
  <si>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</si>
  <si>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</si>
  <si>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</si>
  <si>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</si>
  <si>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</si>
  <si>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</si>
  <si>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</si>
  <si>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</si>
  <si>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</si>
  <si>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</si>
  <si>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</si>
  <si>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</si>
  <si>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</si>
  <si>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</si>
  <si>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</si>
  <si>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</si>
  <si>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</si>
  <si>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</si>
  <si>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</si>
  <si>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</si>
  <si>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</si>
  <si>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</si>
  <si>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</si>
  <si>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</si>
  <si>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</si>
  <si>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</si>
  <si>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</si>
  <si>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</si>
  <si>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</si>
  <si>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</si>
  <si>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</si>
  <si>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</si>
  <si>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</si>
  <si>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</si>
  <si>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</si>
  <si>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</si>
  <si>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</si>
  <si>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</si>
  <si>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</si>
  <si>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</si>
  <si>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</si>
  <si>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</si>
  <si>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</si>
  <si>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</si>
  <si>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</si>
  <si>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</si>
  <si>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</si>
  <si>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</si>
  <si>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</si>
  <si>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</si>
  <si>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</si>
  <si>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</si>
  <si>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</si>
  <si>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</si>
  <si>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</si>
  <si>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</si>
  <si>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</si>
  <si>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</si>
  <si>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</si>
  <si>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</si>
  <si>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</si>
  <si>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</si>
  <si>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</si>
  <si>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</si>
  <si>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</si>
  <si>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</si>
  <si>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</si>
  <si>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</si>
  <si>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</si>
  <si>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</si>
  <si>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</si>
  <si>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</si>
  <si>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</si>
  <si>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</si>
  <si>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</si>
  <si>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</si>
  <si>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</si>
  <si>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</si>
  <si>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</si>
  <si>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</si>
  <si>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</si>
  <si>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</si>
  <si>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</si>
  <si>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</si>
  <si>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</si>
  <si>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</si>
  <si>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</si>
  <si>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</si>
  <si>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</si>
  <si>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</si>
  <si>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</si>
  <si>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</si>
  <si>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</si>
  <si>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</si>
  <si>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</si>
  <si>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</si>
  <si>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</si>
  <si>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</si>
  <si>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</si>
  <si>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</si>
  <si>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</si>
  <si>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</si>
  <si>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</si>
  <si>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</si>
  <si>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</si>
  <si>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</si>
  <si>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</si>
  <si>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</si>
  <si>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</si>
  <si>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</si>
  <si>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</si>
  <si>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</si>
  <si>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</si>
  <si>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</si>
  <si>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</si>
  <si>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</si>
  <si>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</si>
  <si>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</si>
  <si>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</si>
  <si>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</si>
  <si>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</si>
  <si>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</si>
  <si>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</si>
  <si>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</si>
  <si>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</si>
  <si>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</si>
  <si>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</si>
  <si>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</si>
  <si>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</si>
  <si>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</si>
  <si>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</si>
  <si>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</si>
  <si>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</si>
  <si>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</si>
  <si>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</si>
  <si>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</si>
  <si>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</si>
  <si>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</si>
  <si>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</si>
  <si>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</si>
  <si>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</si>
  <si>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</si>
  <si>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</si>
  <si>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</si>
  <si>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</si>
  <si>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</si>
  <si>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</si>
  <si>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</si>
  <si>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</si>
  <si>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</si>
  <si>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</si>
  <si>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</si>
  <si>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</si>
  <si>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</si>
  <si>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</si>
  <si>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</si>
  <si>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</si>
  <si>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</si>
  <si>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</si>
  <si>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</si>
  <si>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</si>
  <si>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</si>
  <si>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</si>
  <si>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</si>
  <si>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</si>
  <si>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</si>
  <si>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</si>
  <si>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</si>
  <si>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</si>
  <si>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</si>
  <si>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</si>
  <si>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</si>
  <si>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</si>
  <si>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</si>
  <si>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</si>
  <si>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</si>
  <si>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</si>
  <si>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</si>
  <si>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</si>
  <si>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</si>
  <si>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</si>
  <si>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</si>
  <si>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</si>
  <si>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</si>
  <si>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</si>
  <si>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</si>
  <si>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</si>
  <si>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</si>
  <si>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</si>
  <si>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</si>
  <si>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</si>
  <si>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</si>
  <si>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</si>
  <si>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</si>
  <si>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</si>
  <si>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</si>
  <si>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</si>
  <si>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</si>
  <si>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</si>
  <si>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</si>
  <si>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</si>
  <si>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</si>
  <si>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</si>
  <si>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</si>
  <si>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</si>
  <si>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</si>
  <si>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</si>
  <si>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</si>
  <si>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</si>
  <si>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</si>
  <si>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</si>
  <si>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</si>
  <si>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</si>
  <si>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</si>
  <si>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</si>
  <si>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</si>
  <si>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</si>
  <si>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</si>
  <si>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</si>
  <si>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</si>
  <si>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</si>
  <si>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</si>
  <si>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</si>
  <si>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</si>
  <si>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</si>
  <si>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</si>
  <si>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</si>
  <si>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</si>
  <si>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</si>
  <si>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</si>
  <si>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</si>
  <si>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</si>
  <si>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</si>
  <si>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</si>
  <si>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</si>
  <si>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</si>
  <si>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</si>
  <si>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</si>
  <si>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</si>
  <si>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</si>
  <si>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</si>
  <si>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</si>
  <si>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</si>
  <si>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</si>
  <si>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</si>
  <si>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</si>
  <si>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</si>
  <si>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</si>
  <si>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</si>
  <si>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</si>
  <si>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</si>
  <si>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</si>
  <si>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</si>
  <si>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</si>
  <si>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</si>
  <si>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</si>
  <si>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</si>
  <si>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</si>
  <si>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</si>
  <si>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</si>
  <si>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</si>
  <si>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</si>
  <si>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</si>
  <si>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</si>
  <si>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</si>
  <si>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</si>
  <si>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</si>
  <si>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</si>
  <si>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</si>
  <si>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</si>
  <si>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</si>
  <si>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</si>
  <si>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</si>
  <si>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</si>
  <si>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</si>
  <si>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</si>
  <si>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</si>
  <si>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</si>
  <si>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</si>
  <si>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</si>
  <si>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</si>
  <si>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</si>
  <si>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</si>
  <si>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</si>
  <si>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</si>
  <si>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</si>
  <si>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</si>
  <si>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</si>
  <si>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</si>
  <si>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</si>
  <si>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</si>
  <si>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</si>
  <si>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</si>
  <si>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</si>
  <si>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</si>
  <si>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</si>
  <si>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</si>
  <si>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</si>
  <si>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</si>
  <si>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</si>
  <si>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</si>
  <si>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</si>
  <si>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</si>
  <si>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</si>
  <si>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</si>
  <si>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</si>
  <si>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</si>
  <si>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</si>
  <si>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</si>
  <si>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</si>
  <si>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</si>
  <si>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</si>
  <si>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</si>
  <si>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</si>
  <si>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</si>
  <si>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</si>
  <si>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</si>
  <si>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</si>
  <si>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</si>
  <si>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</si>
  <si>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</si>
  <si>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</si>
  <si>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</si>
  <si>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</si>
  <si>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</si>
  <si>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</si>
  <si>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</si>
  <si>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</si>
  <si>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</si>
  <si>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</si>
  <si>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</si>
  <si>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</si>
  <si>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</si>
  <si>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</si>
  <si>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</si>
  <si>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</si>
  <si>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</si>
  <si>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</si>
  <si>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</si>
  <si>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</si>
  <si>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</si>
  <si>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</si>
  <si>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</si>
  <si>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</si>
  <si>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</si>
  <si>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</si>
  <si>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</si>
  <si>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</si>
  <si>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</si>
  <si>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</si>
  <si>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</si>
  <si>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</si>
  <si>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</si>
  <si>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</si>
  <si>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</si>
  <si>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</si>
  <si>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</si>
  <si>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</si>
  <si>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</si>
  <si>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</si>
  <si>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</si>
  <si>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</si>
  <si>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</si>
  <si>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</si>
  <si>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</si>
  <si>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</si>
  <si>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</si>
  <si>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</si>
  <si>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</si>
  <si>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</si>
  <si>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</si>
  <si>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</si>
  <si>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</si>
  <si>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</si>
  <si>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</si>
  <si>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</si>
  <si>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</si>
  <si>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</si>
  <si>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</si>
  <si>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</si>
  <si>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</si>
  <si>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</si>
  <si>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</si>
  <si>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</si>
  <si>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</si>
  <si>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</si>
  <si>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</si>
  <si>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</si>
  <si>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</si>
  <si>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</si>
  <si>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</si>
  <si>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</si>
  <si>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</si>
  <si>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</si>
  <si>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</si>
  <si>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</si>
  <si>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</si>
  <si>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</si>
  <si>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</si>
  <si>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</si>
  <si>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</si>
  <si>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</si>
  <si>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</si>
  <si>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</si>
  <si>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</si>
  <si>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</si>
  <si>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</si>
  <si>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</si>
  <si>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</si>
  <si>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</si>
  <si>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</si>
  <si>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</si>
  <si>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</si>
  <si>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</si>
  <si>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</si>
  <si>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</si>
  <si>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</si>
  <si>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</si>
  <si>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</si>
  <si>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</si>
  <si>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</si>
  <si>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</si>
  <si>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</si>
  <si>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</si>
  <si>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</si>
  <si>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</si>
  <si>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</si>
  <si>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</si>
  <si>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</si>
  <si>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</si>
  <si>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</si>
  <si>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</si>
  <si>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</si>
  <si>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</si>
  <si>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</si>
  <si>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</si>
  <si>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</si>
  <si>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</si>
  <si>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</si>
  <si>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</si>
  <si>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</si>
  <si>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</si>
  <si>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</si>
  <si>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</si>
  <si>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</si>
  <si>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</si>
  <si>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</si>
  <si>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</si>
  <si>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</si>
  <si>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</si>
  <si>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</si>
  <si>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</si>
  <si>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</si>
  <si>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</si>
  <si>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</si>
  <si>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</si>
  <si>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</si>
  <si>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</si>
  <si>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</si>
  <si>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</si>
  <si>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</si>
  <si>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</si>
  <si>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</si>
  <si>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</si>
  <si>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</si>
  <si>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</si>
  <si>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</si>
  <si>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</si>
  <si>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</si>
  <si>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</si>
  <si>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</si>
  <si>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</si>
  <si>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</si>
  <si>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</si>
  <si>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</si>
  <si>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</si>
  <si>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</si>
  <si>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</si>
  <si>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</si>
  <si>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</si>
  <si>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</si>
  <si>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</si>
  <si>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</si>
  <si>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</si>
  <si>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</si>
  <si>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</si>
  <si>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</si>
  <si>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</si>
  <si>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</si>
  <si>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</si>
  <si>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</si>
  <si>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</si>
  <si>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</si>
  <si>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</si>
  <si>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</si>
  <si>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</si>
  <si>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</si>
  <si>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</si>
  <si>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</si>
  <si>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</si>
  <si>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</si>
  <si>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</si>
  <si>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</si>
  <si>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</si>
  <si>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</si>
  <si>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</si>
  <si>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</si>
  <si>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</si>
  <si>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</si>
  <si>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</si>
  <si>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</si>
  <si>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</si>
  <si>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</si>
  <si>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</si>
  <si>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</si>
  <si>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</si>
  <si>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</si>
  <si>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</si>
  <si>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</si>
  <si>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</si>
  <si>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</si>
  <si>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</si>
  <si>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</si>
  <si>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</si>
  <si>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</si>
  <si>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</si>
  <si>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</si>
  <si>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</si>
  <si>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</si>
  <si>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</si>
  <si>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</si>
  <si>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</si>
  <si>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</si>
  <si>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</si>
  <si>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</si>
  <si>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</si>
  <si>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</si>
  <si>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</si>
  <si>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</si>
  <si>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</si>
  <si>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</si>
  <si>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</si>
  <si>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</si>
  <si>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</si>
  <si>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</si>
  <si>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</si>
  <si>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</si>
  <si>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</si>
  <si>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</si>
  <si>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</si>
  <si>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</si>
  <si>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</si>
  <si>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</si>
  <si>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</si>
  <si>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</si>
  <si>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</si>
  <si>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</si>
  <si>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</si>
  <si>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</si>
  <si>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</si>
  <si>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</si>
  <si>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</si>
  <si>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</si>
  <si>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</si>
  <si>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</si>
  <si>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</si>
  <si>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</si>
  <si>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</si>
  <si>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</si>
  <si>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</si>
  <si>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</si>
  <si>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</si>
  <si>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</si>
  <si>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</si>
  <si>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</si>
  <si>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</si>
  <si>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</si>
  <si>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</si>
  <si>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</si>
  <si>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</si>
  <si>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</si>
  <si>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</si>
  <si>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</si>
  <si>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</si>
  <si>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</si>
  <si>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</si>
  <si>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</si>
  <si>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</si>
  <si>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</si>
  <si>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</si>
  <si>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</si>
  <si>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</si>
  <si>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</si>
  <si>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</si>
  <si>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</si>
  <si>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</si>
  <si>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</si>
  <si>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</si>
  <si>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</si>
  <si>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</si>
  <si>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</si>
  <si>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</si>
  <si>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</si>
  <si>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</si>
  <si>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</si>
  <si>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</si>
  <si>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</si>
  <si>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</si>
  <si>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</si>
  <si>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</si>
  <si>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</si>
  <si>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</si>
  <si>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</si>
  <si>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</si>
  <si>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</si>
  <si>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</si>
  <si>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</si>
  <si>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</si>
  <si>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</si>
  <si>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</si>
  <si>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</si>
  <si>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</si>
  <si>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</si>
  <si>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</si>
  <si>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</si>
  <si>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</si>
  <si>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</si>
  <si>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</si>
  <si>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</si>
  <si>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</si>
  <si>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</si>
  <si>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</si>
  <si>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</si>
  <si>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</si>
  <si>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</si>
  <si>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</si>
  <si>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</si>
  <si>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</si>
  <si>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</si>
  <si>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</si>
  <si>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</si>
  <si>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</si>
  <si>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</si>
  <si>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</si>
  <si>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</si>
  <si>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</si>
  <si>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</si>
  <si>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</si>
  <si>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</si>
  <si>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</si>
  <si>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</si>
  <si>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</si>
  <si>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</si>
  <si>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</si>
  <si>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</si>
  <si>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</si>
  <si>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</si>
  <si>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</si>
  <si>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</si>
  <si>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</si>
  <si>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</si>
  <si>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</si>
  <si>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</si>
  <si>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</si>
  <si>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</si>
  <si>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</si>
  <si>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</si>
  <si>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</si>
  <si>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</si>
  <si>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</si>
  <si>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</si>
  <si>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</si>
  <si>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</si>
  <si>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</si>
  <si>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</si>
  <si>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</si>
  <si>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</si>
  <si>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</si>
  <si>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</si>
  <si>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</si>
  <si>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</si>
  <si>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</si>
  <si>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</si>
  <si>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</si>
  <si>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</si>
  <si>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</si>
  <si>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</si>
  <si>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</si>
  <si>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</si>
  <si>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</si>
  <si>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</si>
  <si>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</si>
  <si>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</si>
  <si>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</si>
  <si>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</si>
  <si>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</si>
  <si>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</si>
  <si>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</si>
  <si>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</si>
  <si>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</si>
  <si>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</si>
  <si>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</si>
  <si>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</si>
  <si>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</si>
  <si>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</si>
  <si>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</si>
  <si>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</si>
  <si>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</si>
  <si>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</si>
  <si>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</si>
  <si>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</si>
  <si>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</si>
  <si>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</si>
  <si>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</si>
  <si>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</si>
  <si>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</si>
  <si>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</si>
  <si>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</si>
  <si>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</si>
  <si>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</si>
  <si>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</si>
  <si>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</si>
  <si>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</si>
  <si>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</si>
  <si>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</si>
  <si>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</si>
  <si>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</si>
  <si>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</si>
  <si>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</si>
  <si>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</si>
  <si>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</si>
  <si>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</si>
  <si>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</si>
  <si>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</si>
  <si>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</si>
  <si>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</si>
  <si>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</si>
  <si>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</si>
  <si>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</si>
  <si>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</si>
  <si>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</si>
  <si>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</si>
  <si>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</si>
  <si>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</si>
  <si>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</si>
  <si>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</si>
  <si>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</si>
  <si>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</si>
  <si>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</si>
  <si>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</si>
  <si>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</si>
  <si>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</si>
  <si>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</si>
  <si>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</si>
  <si>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</si>
  <si>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</si>
  <si>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</si>
  <si>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</si>
  <si>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</si>
  <si>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</si>
  <si>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</si>
  <si>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</si>
  <si>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</si>
  <si>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</si>
  <si>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</si>
  <si>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</si>
  <si>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</si>
  <si>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</si>
  <si>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</si>
  <si>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</si>
  <si>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</si>
  <si>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</si>
  <si>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</si>
  <si>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</si>
  <si>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</si>
  <si>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</si>
  <si>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</si>
  <si>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</si>
  <si>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</si>
  <si>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</si>
  <si>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</si>
  <si>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</si>
  <si>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</si>
  <si>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</si>
  <si>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</si>
  <si>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</si>
  <si>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</si>
  <si>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</si>
  <si>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</si>
  <si>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</si>
  <si>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</si>
  <si>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</si>
  <si>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</si>
  <si>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</si>
  <si>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</si>
  <si>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</si>
  <si>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</si>
  <si>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</si>
  <si>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</si>
  <si>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</si>
  <si>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</si>
  <si>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</si>
  <si>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</si>
  <si>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</si>
  <si>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</si>
  <si>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</si>
  <si>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</si>
  <si>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</si>
  <si>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</si>
  <si>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</si>
  <si>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</si>
  <si>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</si>
  <si>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</si>
  <si>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</si>
  <si>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</si>
  <si>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</si>
  <si>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</si>
  <si>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</si>
  <si>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</si>
  <si>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</si>
  <si>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</si>
  <si>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</si>
  <si>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</si>
  <si>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</si>
  <si>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</si>
  <si>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</si>
  <si>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</si>
  <si>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</si>
  <si>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</si>
  <si>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</si>
  <si>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</si>
  <si>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</si>
  <si>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</si>
  <si>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</si>
  <si>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</si>
  <si>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</si>
  <si>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</si>
  <si>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</si>
  <si>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</si>
  <si>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</si>
  <si>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</si>
  <si>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</si>
  <si>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</si>
  <si>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</si>
  <si>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</si>
  <si>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</si>
  <si>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</si>
  <si>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</si>
  <si>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</si>
  <si>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</si>
  <si>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</si>
  <si>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</si>
  <si>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</si>
  <si>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</si>
  <si>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</si>
  <si>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</si>
  <si>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</si>
  <si>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</si>
  <si>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</si>
  <si>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</si>
  <si>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</si>
  <si>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</si>
  <si>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</si>
  <si>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</si>
  <si>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</si>
  <si>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</si>
  <si>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</si>
  <si>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</si>
  <si>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</si>
  <si>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</si>
  <si>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</si>
  <si>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</si>
  <si>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</si>
  <si>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</si>
  <si>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</si>
  <si>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</si>
  <si>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</si>
  <si>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</si>
  <si>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</si>
  <si>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</si>
  <si>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</si>
  <si>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</si>
  <si>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</si>
  <si>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</si>
  <si>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</si>
  <si>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</si>
  <si>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</si>
  <si>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</si>
  <si>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</si>
  <si>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</si>
  <si>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</si>
  <si>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</si>
  <si>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</si>
  <si>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</si>
  <si>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</si>
  <si>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</si>
  <si>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</si>
  <si>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</si>
  <si>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</si>
  <si>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</si>
  <si>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</si>
  <si>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</si>
  <si>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</si>
  <si>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</si>
  <si>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</si>
  <si>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</si>
  <si>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IQR of Goal</t>
  </si>
  <si>
    <t>Lower Quartile of Goal</t>
  </si>
  <si>
    <t xml:space="preserve">SD of Pledged </t>
  </si>
  <si>
    <t>Upper Quartile of Pledged</t>
  </si>
  <si>
    <t>Lower Quartile of Pledged</t>
  </si>
  <si>
    <t>IQR of Pledged</t>
  </si>
  <si>
    <t>Goal</t>
  </si>
  <si>
    <t xml:space="preserve">Number Successful </t>
  </si>
  <si>
    <t>Number Failed</t>
  </si>
  <si>
    <t xml:space="preserve">Number Canceled </t>
  </si>
  <si>
    <t xml:space="preserve">Total Projects </t>
  </si>
  <si>
    <t xml:space="preserve">Precentage Successful </t>
  </si>
  <si>
    <t xml:space="preserve">Precentage Failed </t>
  </si>
  <si>
    <t>Precentage Canceled</t>
  </si>
  <si>
    <t>Less Than 1000</t>
  </si>
  <si>
    <t xml:space="preserve">5000 to 9999 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</si>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</sst>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2"/>
    <xf numFmtId="165" fontId="0" fillId="0" borderId="0" xfId="0" applyNumberFormat="1"/>
    <xf numFmtId="0" fontId="3" fillId="0" borderId="0" xfId="2" applyFill="1" applyBorder="1"/>
    <xf numFmtId="166" fontId="4" fillId="0" borderId="0" xfId="0" applyNumberFormat="1" applyFont="1"/>
    <xf numFmtId="166" fontId="0" fillId="0" borderId="0" xfId="0" applyNumberFormat="1"/>
    <xf numFmtId="165" fontId="0" fillId="0" borderId="0" xfId="1" applyNumberFormat="1" applyFont="1"/>
    <xf numFmtId="44" fontId="0" fillId="0" borderId="0" xfId="1" applyFont="1"/>
    <xf numFmtId="9" fontId="0" fillId="0" borderId="0" xfId="3" applyFont="1"/>
  </cellXfs>
  <cellStyles count="4">
    <cellStyle name="Currency" xfId="1" builtinId="4"/>
    <cellStyle name="Heading 2" xfId="2" builtinId="17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3331933508311461"/>
          <c:y val="3.50199449530240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9-433A-91D5-74062AECD3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9-433A-91D5-74062AECD3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9-433A-91D5-74062AEC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76703"/>
        <c:axId val="202078367"/>
      </c:lineChart>
      <c:catAx>
        <c:axId val="2020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8367"/>
        <c:crosses val="autoZero"/>
        <c:auto val="1"/>
        <c:lblAlgn val="ctr"/>
        <c:lblOffset val="100"/>
        <c:noMultiLvlLbl val="0"/>
      </c:catAx>
      <c:valAx>
        <c:axId val="2020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A-4D1A-8CCB-8C1C8848778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A-4D1A-8CCB-8C1C8848778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A-4D1A-8CCB-8C1C8848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760944"/>
        <c:axId val="386771760"/>
      </c:lineChart>
      <c:catAx>
        <c:axId val="3867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71760"/>
        <c:crosses val="autoZero"/>
        <c:auto val="1"/>
        <c:lblAlgn val="ctr"/>
        <c:lblOffset val="100"/>
        <c:noMultiLvlLbl val="0"/>
      </c:catAx>
      <c:valAx>
        <c:axId val="3867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Ratings</a:t>
            </a:r>
            <a:r>
              <a:rPr lang="en-US" baseline="0"/>
              <a:t> per Category Outcomes</a:t>
            </a:r>
            <a:endParaRPr lang="en-US"/>
          </a:p>
        </c:rich>
      </c:tx>
      <c:layout>
        <c:manualLayout>
          <c:xMode val="edge"/>
          <c:yMode val="edge"/>
          <c:x val="0.25617759355359848"/>
          <c:y val="9.83668708078156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8-485B-BA2F-B268D1E9DB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8-485B-BA2F-B268D1E9DB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8-485B-BA2F-B268D1E9DB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8-485B-BA2F-B268D1E9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336848"/>
        <c:axId val="515337176"/>
      </c:barChart>
      <c:catAx>
        <c:axId val="5153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7176"/>
        <c:crosses val="autoZero"/>
        <c:auto val="1"/>
        <c:lblAlgn val="ctr"/>
        <c:lblOffset val="100"/>
        <c:noMultiLvlLbl val="0"/>
      </c:catAx>
      <c:valAx>
        <c:axId val="5153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7-4A44-884D-C3F82C107F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7-4A44-884D-C3F82C107F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7-4A44-884D-C3F82C10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24392"/>
        <c:axId val="506522096"/>
      </c:barChart>
      <c:catAx>
        <c:axId val="5065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2096"/>
        <c:crosses val="autoZero"/>
        <c:auto val="1"/>
        <c:lblAlgn val="ctr"/>
        <c:lblOffset val="100"/>
        <c:noMultiLvlLbl val="0"/>
      </c:catAx>
      <c:valAx>
        <c:axId val="506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637475421271037"/>
          <c:y val="3.8453104754310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9-456C-9E03-8CD00AC4D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9-456C-9E03-8CD00AC4D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9-456C-9E03-8CD00AC4D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9-456C-9E03-8CD00AC4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693208"/>
        <c:axId val="760692552"/>
      </c:lineChart>
      <c:catAx>
        <c:axId val="7606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2552"/>
        <c:crosses val="autoZero"/>
        <c:auto val="1"/>
        <c:lblAlgn val="ctr"/>
        <c:lblOffset val="100"/>
        <c:noMultiLvlLbl val="0"/>
      </c:catAx>
      <c:valAx>
        <c:axId val="7606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E634F-9C37-43D9-AD2A-7AAB0894C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919AB4-A5AC-4D89-9EEF-B182BCE17D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D9F70E-26AA-495E-819C-7AA1DC0F01AF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90487</xdr:rowOff>
    </xdr:from>
    <xdr:to>
      <xdr:col>13</xdr:col>
      <xdr:colOff>476250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5DECD-06A5-47F5-BDA0-532201447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15</xdr:row>
      <xdr:rowOff>161925</xdr:rowOff>
    </xdr:from>
    <xdr:to>
      <xdr:col>8</xdr:col>
      <xdr:colOff>93345</xdr:colOff>
      <xdr:row>32</xdr:row>
      <xdr:rowOff>73342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3CCF86-6D5F-40EF-91A1-6C80B314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08804" cy="78270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3DC58C-66FB-404F-ABB0-838D31C464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A1AF24-8D3C-4615-8EEF-C8DBB2E35F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08804" cy="78270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16</xdr:col>
      <xdr:colOff>304800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5</xdr:row>
      <xdr:rowOff>95250</xdr:rowOff>
    </xdr:from>
    <xdr:to>
      <xdr:col>17</xdr:col>
      <xdr:colOff>85724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76200</xdr:rowOff>
    </xdr:from>
    <xdr:to>
      <xdr:col>15</xdr:col>
      <xdr:colOff>138112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%5d.xlsx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%5d.xlsx%5d.xlsx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1.533747800924" createdVersion="6" refreshedVersion="6" minRefreshableVersion="3" recordCount="4114" xr:uid="{00000000-000A-0000-FFFF-FFFF08000000}">
  <cacheSource type="worksheet">
    <worksheetSource ref="A1:R4115" sheet=".xlsx].xlsx].xlsx].xlsx]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2.512348611112" createdVersion="6" refreshedVersion="6" minRefreshableVersion="3" recordCount="4114" xr:uid="{00000000-000A-0000-FFFF-FFFF8D000000}">
  <cacheSource type="worksheet">
    <worksheetSource ref="A1:T4115" sheet=".xlsx].xlsx].xlsx].xlsx]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ir Parham" refreshedDate="44437.843960648148" createdVersion="7" refreshedVersion="7" minRefreshableVersion="3" recordCount="4114" xr:uid="{1EB8AA41-D09D-4344-B1E9-CBEB69AB1DF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816B0-0060-49EF-9894-AF3EEAFA807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EF7B-3CC7-41FA-9A66-F7EC01F45716}">
  <dimension ref="A1:E18"/>
  <sheetViews>
    <sheetView workbookViewId="0">
      <selection activeCell="D4" sqref="D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34AC9-051D-4DD3-80BE-BD46EF8C8C65}">
  <dimension ref="B1:I13"/>
  <sheetViews>
    <sheetView tabSelected="1" workbookViewId="0">
      <selection activeCell="I25" sqref="I25"/>
    </sheetView>
  </sheetViews>
  <sheetFormatPr defaultRowHeight="14.4" x14ac:dyDescent="0.3"/>
  <cols>
    <col min="1" max="1" width="9.6640625" bestFit="1" customWidth="1"/>
    <col min="2" max="2" width="17.33203125" bestFit="1" customWidth="1"/>
    <col min="3" max="3" width="18" bestFit="1" customWidth="1"/>
    <col min="4" max="4" width="13.88671875" bestFit="1" customWidth="1"/>
    <col min="5" max="5" width="17.109375" bestFit="1" customWidth="1"/>
    <col min="6" max="6" width="13.21875" bestFit="1" customWidth="1"/>
    <col min="7" max="7" width="20.77734375" bestFit="1" customWidth="1"/>
    <col min="8" max="8" width="17.109375" bestFit="1" customWidth="1"/>
    <col min="9" max="9" width="19.33203125" bestFit="1" customWidth="1"/>
  </cols>
  <sheetData>
    <row r="1" spans="2:9" x14ac:dyDescent="0.3"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</row>
    <row r="2" spans="2:9" x14ac:dyDescent="0.3">
      <c r="B2" t="s">
        <v>8408</v>
      </c>
      <c r="C2">
        <f>COUNTIFS(Kickstarter!$D:$D,"&gt;1000",Kickstarter!$F:$F,"successful",Kickstarter!$R:$R,"plays")</f>
        <v>506</v>
      </c>
      <c r="D2">
        <f>COUNTIFS(Kickstarter!$D:$D,"&gt;1000",Kickstarter!$F:$F,"failed",Kickstarter!$R:$R,"plays")</f>
        <v>290</v>
      </c>
      <c r="E2">
        <f>COUNTIFS(Kickstarter!$D:$D,"&gt;1000",Kickstarter!$F:$F,"canceled",Kickstarter!$R:$R,"plays")</f>
        <v>0</v>
      </c>
      <c r="F2">
        <f>SUM(C2:D2)</f>
        <v>796</v>
      </c>
      <c r="G2" s="23">
        <f>C2/F2</f>
        <v>0.63567839195979903</v>
      </c>
      <c r="H2" s="23">
        <f>D2/F2</f>
        <v>0.36432160804020103</v>
      </c>
      <c r="I2" s="23">
        <v>0</v>
      </c>
    </row>
    <row r="3" spans="2:9" x14ac:dyDescent="0.3">
      <c r="B3" t="s">
        <v>8418</v>
      </c>
      <c r="C3">
        <f>COUNTIFS(Kickstarter!$D:$D,"&gt;=1000",Kickstarter!$F:$F,"successful",Kickstarter!$D:$D,"&lt;=4999",Kickstarter!$R:$R,"plays")</f>
        <v>388</v>
      </c>
      <c r="D3">
        <f>COUNTIFS(Kickstarter!$D:$D,"&gt;=1000",Kickstarter!$F:$F,"failed",Kickstarter!$D:$D,"&lt;=4999",Kickstarter!$R:$R,"plays")</f>
        <v>146</v>
      </c>
      <c r="E3">
        <f>COUNTIFS(Kickstarter!$D:$D,"&gt;=1000",Kickstarter!$F:$F,"canceled",Kickstarter!$D:$D,"&lt;=4999",Kickstarter!$R:$R,"plays")</f>
        <v>0</v>
      </c>
      <c r="F3">
        <f t="shared" ref="F3:F13" si="0">SUM(C3:D3)</f>
        <v>534</v>
      </c>
      <c r="G3" s="23">
        <f t="shared" ref="G3:G13" si="1">C3/F3</f>
        <v>0.72659176029962547</v>
      </c>
      <c r="H3" s="23">
        <f t="shared" ref="H3:H13" si="2">D3/F3</f>
        <v>0.27340823970037453</v>
      </c>
      <c r="I3" s="23">
        <v>0</v>
      </c>
    </row>
    <row r="4" spans="2:9" x14ac:dyDescent="0.3">
      <c r="B4" t="s">
        <v>8409</v>
      </c>
      <c r="C4">
        <f>COUNTIFS(Kickstarter!$D:$D,"&gt;=5000",Kickstarter!$F:$F,"successful",Kickstarter!$D:$D,"&lt;=9999",Kickstarter!$R:$R,"plays")</f>
        <v>93</v>
      </c>
      <c r="D4">
        <f>COUNTIFS(Kickstarter!$D:$D,"&gt;=5000",Kickstarter!$F:$F,"failed",Kickstarter!$D:$D,"&lt;=9999",Kickstarter!$R:$R,"plays")</f>
        <v>76</v>
      </c>
      <c r="E4">
        <f>COUNTIFS(Kickstarter!$D:$D,"&gt;=5000",Kickstarter!$F:$F,"canceled",Kickstarter!$D:$D,"&lt;=9999",Kickstarter!$R:$R,"plays")</f>
        <v>0</v>
      </c>
      <c r="F4">
        <f t="shared" si="0"/>
        <v>169</v>
      </c>
      <c r="G4" s="23">
        <f t="shared" si="1"/>
        <v>0.55029585798816572</v>
      </c>
      <c r="H4" s="23">
        <f t="shared" si="2"/>
        <v>0.44970414201183434</v>
      </c>
      <c r="I4" s="23">
        <v>0</v>
      </c>
    </row>
    <row r="5" spans="2:9" x14ac:dyDescent="0.3">
      <c r="B5" t="s">
        <v>8410</v>
      </c>
      <c r="C5">
        <f>COUNTIFS(Kickstarter!$D:$D,"&gt;=10000",Kickstarter!$F:$F,"successful",Kickstarter!$D:$D,"&lt;=14999",Kickstarter!$R:$R,"plays")</f>
        <v>39</v>
      </c>
      <c r="D5">
        <f>COUNTIFS(Kickstarter!$D:$D,"&gt;=10000",Kickstarter!$F:$F,"failed",Kickstarter!$D:$D,"&lt;=14999",Kickstarter!$R:$R,"plays")</f>
        <v>33</v>
      </c>
      <c r="E5">
        <f>COUNTIFS(Kickstarter!$D:$D,"&gt;=10000",Kickstarter!$F:$F,"canceled",Kickstarter!$D:$D,"&lt;=14999",Kickstarter!$R:$R,"plays")</f>
        <v>0</v>
      </c>
      <c r="F5">
        <f t="shared" si="0"/>
        <v>72</v>
      </c>
      <c r="G5" s="23">
        <f t="shared" si="1"/>
        <v>0.54166666666666663</v>
      </c>
      <c r="H5" s="23">
        <f t="shared" si="2"/>
        <v>0.45833333333333331</v>
      </c>
      <c r="I5" s="23">
        <v>0</v>
      </c>
    </row>
    <row r="6" spans="2:9" x14ac:dyDescent="0.3">
      <c r="B6" t="s">
        <v>8411</v>
      </c>
      <c r="C6">
        <f>COUNTIFS(Kickstarter!$D:$D,"&gt;=15000",Kickstarter!$F:$F,"successful",Kickstarter!$D:$D,"&lt;=19999",Kickstarter!$R:$R,"plays")</f>
        <v>12</v>
      </c>
      <c r="D6">
        <f>COUNTIFS(Kickstarter!$D:$D,"&gt;=15000",Kickstarter!$F:$F,"failed",Kickstarter!$D:$D,"&lt;=19999",Kickstarter!$R:$R,"plays")</f>
        <v>12</v>
      </c>
      <c r="E6">
        <f>COUNTIFS(Kickstarter!$D:$D,"&gt;=15000",Kickstarter!$F:$F,"canceled",Kickstarter!$D:$D,"&lt;=19999",Kickstarter!$R:$R,"plays")</f>
        <v>0</v>
      </c>
      <c r="F6">
        <f t="shared" si="0"/>
        <v>24</v>
      </c>
      <c r="G6" s="23">
        <f t="shared" si="1"/>
        <v>0.5</v>
      </c>
      <c r="H6" s="23">
        <f t="shared" si="2"/>
        <v>0.5</v>
      </c>
      <c r="I6" s="23">
        <v>0</v>
      </c>
    </row>
    <row r="7" spans="2:9" x14ac:dyDescent="0.3">
      <c r="B7" t="s">
        <v>8419</v>
      </c>
      <c r="C7">
        <f>COUNTIFS(Kickstarter!$D:$D,"&gt;=20000",Kickstarter!$F:$F,"successful",Kickstarter!$D:$D,"&lt;=24999",Kickstarter!$R:$R,"plays")</f>
        <v>9</v>
      </c>
      <c r="D7">
        <f>COUNTIFS(Kickstarter!$D:$D,"&gt;=20000",Kickstarter!$F:$F,"failed",Kickstarter!$D:$D,"&lt;=24999",Kickstarter!$R:$R,"plays")</f>
        <v>11</v>
      </c>
      <c r="E7">
        <f>COUNTIFS(Kickstarter!$D:$D,"&gt;=20000",Kickstarter!$F:$F,"canceled",Kickstarter!$D:$D,"&lt;=24999",Kickstarter!$R:$R,"plays")</f>
        <v>0</v>
      </c>
      <c r="F7">
        <f t="shared" si="0"/>
        <v>20</v>
      </c>
      <c r="G7" s="23">
        <f t="shared" si="1"/>
        <v>0.45</v>
      </c>
      <c r="H7" s="23">
        <f t="shared" si="2"/>
        <v>0.55000000000000004</v>
      </c>
      <c r="I7" s="23">
        <v>0</v>
      </c>
    </row>
    <row r="8" spans="2:9" x14ac:dyDescent="0.3">
      <c r="B8" t="s">
        <v>8412</v>
      </c>
      <c r="C8">
        <f>COUNTIFS(Kickstarter!$D:$D,"&gt;=25000",Kickstarter!$F:$F,"successful",Kickstarter!$D:$D,"&lt;=29999",Kickstarter!$R:$R,"plays")</f>
        <v>1</v>
      </c>
      <c r="D8">
        <f>COUNTIFS(Kickstarter!$D:$D,"&gt;=25000",Kickstarter!$F:$F,"failed",Kickstarter!$D:$D,"&lt;=29999",Kickstarter!$R:$R,"plays")</f>
        <v>4</v>
      </c>
      <c r="E8">
        <f>COUNTIFS(Kickstarter!$D:$D,"&gt;=25000",Kickstarter!$F:$F,"canceled",Kickstarter!$D:$D,"&lt;=29999",Kickstarter!$R:$R,"plays")</f>
        <v>0</v>
      </c>
      <c r="F8">
        <f t="shared" si="0"/>
        <v>5</v>
      </c>
      <c r="G8" s="23">
        <f t="shared" si="1"/>
        <v>0.2</v>
      </c>
      <c r="H8" s="23">
        <f t="shared" si="2"/>
        <v>0.8</v>
      </c>
      <c r="I8" s="23">
        <v>0</v>
      </c>
    </row>
    <row r="9" spans="2:9" x14ac:dyDescent="0.3">
      <c r="B9" t="s">
        <v>8413</v>
      </c>
      <c r="C9">
        <f>COUNTIFS(Kickstarter!$D:$D,"&gt;=30000",Kickstarter!$F:$F,"successful",Kickstarter!$D:$D,"&lt;=34999",Kickstarter!$R:$R,"plays")</f>
        <v>3</v>
      </c>
      <c r="D9">
        <f>COUNTIFS(Kickstarter!$D:$D,"&gt;=30000",Kickstarter!$F:$F,"failed",Kickstarter!$D:$D,"&lt;=34999",Kickstarter!$R:$R,"plays")</f>
        <v>8</v>
      </c>
      <c r="E9">
        <f>COUNTIFS(Kickstarter!$D:$D,"&gt;=30000",Kickstarter!$F:$F,"canceled",Kickstarter!$D:$D,"&lt;=34999",Kickstarter!$R:$R,"plays")</f>
        <v>0</v>
      </c>
      <c r="F9">
        <f t="shared" si="0"/>
        <v>11</v>
      </c>
      <c r="G9" s="23">
        <f t="shared" si="1"/>
        <v>0.27272727272727271</v>
      </c>
      <c r="H9" s="23">
        <f t="shared" si="2"/>
        <v>0.72727272727272729</v>
      </c>
      <c r="I9" s="23">
        <v>0</v>
      </c>
    </row>
    <row r="10" spans="2:9" x14ac:dyDescent="0.3">
      <c r="B10" t="s">
        <v>8414</v>
      </c>
      <c r="C10">
        <f>COUNTIFS(Kickstarter!$D:$D,"&gt;=35000",Kickstarter!$F:$F,"successful",Kickstarter!$D:$D,"&lt;=39999",Kickstarter!$R:$R,"plays")</f>
        <v>4</v>
      </c>
      <c r="D10">
        <f>COUNTIFS(Kickstarter!$D:$D,"&gt;=35000",Kickstarter!$F:$F,"failed",Kickstarter!$D:$D,"&lt;=39999",Kickstarter!$R:$R,"plays")</f>
        <v>2</v>
      </c>
      <c r="E10">
        <f>COUNTIFS(Kickstarter!$D:$D,"&gt;=35000",Kickstarter!$F:$F,"canceled",Kickstarter!$D:$D,"&lt;=39999",Kickstarter!$R:$R,"plays")</f>
        <v>0</v>
      </c>
      <c r="F10">
        <f t="shared" si="0"/>
        <v>6</v>
      </c>
      <c r="G10" s="23">
        <f t="shared" si="1"/>
        <v>0.66666666666666663</v>
      </c>
      <c r="H10" s="23">
        <f t="shared" si="2"/>
        <v>0.33333333333333331</v>
      </c>
      <c r="I10" s="23">
        <v>0</v>
      </c>
    </row>
    <row r="11" spans="2:9" x14ac:dyDescent="0.3">
      <c r="B11" t="s">
        <v>8415</v>
      </c>
      <c r="C11">
        <f>COUNTIFS(Kickstarter!$D:$D,"&gt;=40000",Kickstarter!$F:$F,"successful",Kickstarter!$D:$D,"&lt;=44999",Kickstarter!$R:$R,"plays")</f>
        <v>2</v>
      </c>
      <c r="D11">
        <f>COUNTIFS(Kickstarter!$D:$D,"&gt;=40000",Kickstarter!$F:$F,"failed",Kickstarter!$D:$D,"&lt;=44999",Kickstarter!$R:$R,"plays")</f>
        <v>1</v>
      </c>
      <c r="E11">
        <f>COUNTIFS(Kickstarter!$D:$D,"&gt;=40000",Kickstarter!$F:$F,"canceled",Kickstarter!$D:$D,"&lt;=44999",Kickstarter!$R:$R,"plays")</f>
        <v>0</v>
      </c>
      <c r="F11">
        <f t="shared" si="0"/>
        <v>3</v>
      </c>
      <c r="G11" s="23">
        <f t="shared" si="1"/>
        <v>0.66666666666666663</v>
      </c>
      <c r="H11" s="23">
        <f t="shared" si="2"/>
        <v>0.33333333333333331</v>
      </c>
      <c r="I11" s="23">
        <v>0</v>
      </c>
    </row>
    <row r="12" spans="2:9" x14ac:dyDescent="0.3">
      <c r="B12" t="s">
        <v>8416</v>
      </c>
      <c r="C12">
        <f>COUNTIFS(Kickstarter!$D:$D,"&gt;=45000",Kickstarter!$F:$F,"successful",Kickstarter!$D:$D,"&lt;=49999",Kickstarter!$R:$R,"plays")</f>
        <v>0</v>
      </c>
      <c r="D12">
        <f>COUNTIFS(Kickstarter!$D:$D,"&gt;=45000",Kickstarter!$F:$F,"failed",Kickstarter!$D:$D,"&lt;=49999",Kickstarter!$R:$R,"plays")</f>
        <v>1</v>
      </c>
      <c r="E12">
        <f>COUNTIFS(Kickstarter!$D:$D,"&gt;=45000",Kickstarter!$F:$F,"canceled",Kickstarter!$D:$D,"&lt;=49999",Kickstarter!$R:$R,"plays")</f>
        <v>0</v>
      </c>
      <c r="F12">
        <f t="shared" si="0"/>
        <v>1</v>
      </c>
      <c r="G12" s="23">
        <f t="shared" si="1"/>
        <v>0</v>
      </c>
      <c r="H12" s="23">
        <f t="shared" si="2"/>
        <v>1</v>
      </c>
      <c r="I12" s="23">
        <v>0</v>
      </c>
    </row>
    <row r="13" spans="2:9" x14ac:dyDescent="0.3">
      <c r="B13" t="s">
        <v>8417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23">
        <f t="shared" si="1"/>
        <v>0.125</v>
      </c>
      <c r="H13" s="23">
        <f t="shared" si="2"/>
        <v>0.875</v>
      </c>
      <c r="I13" s="2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60" zoomScaleNormal="60" workbookViewId="0">
      <pane ySplit="1" topLeftCell="A2" activePane="bottomLeft" state="frozen"/>
      <selection activeCell="D1" sqref="D1"/>
      <selection pane="bottomLeft" activeCell="F522" sqref="F522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2.88671875" style="7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2.5546875" bestFit="1" customWidth="1"/>
    <col min="17" max="17" width="41.109375" customWidth="1"/>
    <col min="18" max="18" width="19.109375" bestFit="1" customWidth="1"/>
    <col min="19" max="19" width="32.33203125" bestFit="1" customWidth="1"/>
    <col min="20" max="20" width="3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9-0000-0000-000000000000}"/>
  <sortState xmlns:xlrd2="http://schemas.microsoft.com/office/spreadsheetml/2017/richdata2" ref="A2:N4115">
    <sortCondition ref="E1"/>
  </sortState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workbookViewId="0">
      <selection activeCell="C19" sqref="C19"/>
    </sheetView>
  </sheetViews>
  <sheetFormatPr defaultRowHeight="14.4" x14ac:dyDescent="0.3"/>
  <cols>
    <col min="1" max="1" width="24.33203125" bestFit="1" customWidth="1"/>
    <col min="2" max="2" width="15.5546875" bestFit="1" customWidth="1"/>
    <col min="3" max="3" width="11.5546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8393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8394</v>
      </c>
      <c r="B7" s="20">
        <f>B5-B6</f>
        <v>3500</v>
      </c>
      <c r="C7" s="20">
        <f>C5-C6</f>
        <v>8000</v>
      </c>
    </row>
    <row r="9" spans="1:3" x14ac:dyDescent="0.3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8391</v>
      </c>
      <c r="B10" s="17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3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B11" sqref="B11"/>
    </sheetView>
  </sheetViews>
  <sheetFormatPr defaultRowHeight="14.4" x14ac:dyDescent="0.3"/>
  <cols>
    <col min="1" max="1" width="34.109375" bestFit="1" customWidth="1"/>
    <col min="2" max="2" width="128.44140625" bestFit="1" customWidth="1"/>
    <col min="3" max="4" width="10.109375" bestFit="1" customWidth="1"/>
    <col min="5" max="5" width="20.33203125" bestFit="1" customWidth="1"/>
    <col min="6" max="6" width="20.88671875" bestFit="1" customWidth="1"/>
  </cols>
  <sheetData>
    <row r="1" spans="1:6" ht="18" thickBot="1" x14ac:dyDescent="0.4">
      <c r="A1" s="16" t="s">
        <v>8380</v>
      </c>
      <c r="B1" s="16" t="s">
        <v>8381</v>
      </c>
      <c r="C1" s="16" t="s">
        <v>8382</v>
      </c>
      <c r="D1" s="16" t="s">
        <v>8383</v>
      </c>
      <c r="E1" s="18" t="s">
        <v>8384</v>
      </c>
      <c r="F1" s="18" t="s">
        <v>8385</v>
      </c>
    </row>
    <row r="2" spans="1:6" ht="15" thickTop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"/>
  <sheetViews>
    <sheetView topLeftCell="A4" workbookViewId="0">
      <selection activeCell="Q9" sqref="Q9"/>
    </sheetView>
  </sheetViews>
  <sheetFormatPr defaultRowHeight="14.4" x14ac:dyDescent="0.3"/>
  <cols>
    <col min="1" max="1" width="18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Failed US Kickstarters</vt:lpstr>
      <vt:lpstr>Successful US Kickstarters</vt:lpstr>
      <vt:lpstr>Edingburgh Research</vt:lpstr>
      <vt:lpstr>Category Statistics</vt:lpstr>
      <vt:lpstr>Subcategory Statistics</vt:lpstr>
      <vt:lpstr>Outcomes Based on Launch Date</vt:lpstr>
      <vt:lpstr>Goal and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Shamir Parham</cp:lastModifiedBy>
  <dcterms:created xsi:type="dcterms:W3CDTF">2017-04-20T15:17:24Z</dcterms:created>
  <dcterms:modified xsi:type="dcterms:W3CDTF">2021-09-01T14:04:04Z</dcterms:modified>
</cp:coreProperties>
</file>