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2"/>
  </bookViews>
  <sheets>
    <sheet name="катталар" sheetId="5" r:id="rId1"/>
    <sheet name=" умумий  хавф" sheetId="10" r:id="rId2"/>
    <sheet name="асбоб" sheetId="6" r:id="rId3"/>
    <sheet name="умумий Д" sheetId="12" r:id="rId4"/>
    <sheet name="Д катта" sheetId="7" r:id="rId5"/>
    <sheet name="болалар" sheetId="8" r:id="rId6"/>
    <sheet name="Д болалар" sheetId="9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8"/>
  <c r="F21" l="1"/>
  <c r="AC17" i="7"/>
  <c r="N18" i="5" l="1"/>
  <c r="O18" s="1"/>
  <c r="O14"/>
  <c r="O8"/>
  <c r="N9"/>
  <c r="O9" s="1"/>
  <c r="N10"/>
  <c r="O10" s="1"/>
  <c r="N11"/>
  <c r="O11" s="1"/>
  <c r="N12"/>
  <c r="O12" s="1"/>
  <c r="N13"/>
  <c r="O13" s="1"/>
  <c r="N14"/>
  <c r="N15"/>
  <c r="O15" s="1"/>
  <c r="N16"/>
  <c r="O16" s="1"/>
  <c r="N17"/>
  <c r="O17" s="1"/>
  <c r="N19"/>
  <c r="O19" s="1"/>
  <c r="N20"/>
  <c r="O20" s="1"/>
  <c r="N21"/>
  <c r="O21" s="1"/>
  <c r="N22"/>
  <c r="O22" s="1"/>
  <c r="AC3" i="12" l="1"/>
  <c r="AA3"/>
  <c r="Y3"/>
  <c r="W3"/>
  <c r="U3"/>
  <c r="S3"/>
  <c r="Q3"/>
  <c r="O3"/>
  <c r="M3"/>
  <c r="K3"/>
  <c r="I3"/>
  <c r="G3"/>
  <c r="C3"/>
  <c r="B3"/>
  <c r="AX8" i="8"/>
  <c r="AX9"/>
  <c r="AX10"/>
  <c r="AX11"/>
  <c r="AX12"/>
  <c r="AX13"/>
  <c r="AX14"/>
  <c r="AX15"/>
  <c r="AX16"/>
  <c r="AX18"/>
  <c r="AX19"/>
  <c r="AX20"/>
  <c r="Z9" i="5"/>
  <c r="Z10"/>
  <c r="Z12"/>
  <c r="Z13"/>
  <c r="Z14"/>
  <c r="Z15"/>
  <c r="Z16"/>
  <c r="Z17"/>
  <c r="Z19"/>
  <c r="Z20"/>
  <c r="Z21"/>
  <c r="Z22"/>
  <c r="Z8"/>
  <c r="R8"/>
  <c r="T8" s="1"/>
  <c r="D3" i="12" l="1"/>
  <c r="H9" i="5"/>
  <c r="H10"/>
  <c r="H11"/>
  <c r="H12"/>
  <c r="H13"/>
  <c r="H14"/>
  <c r="H15"/>
  <c r="H16"/>
  <c r="H17"/>
  <c r="H18"/>
  <c r="H19"/>
  <c r="H20"/>
  <c r="H21"/>
  <c r="H22"/>
  <c r="H8"/>
  <c r="R9"/>
  <c r="T9" s="1"/>
  <c r="R10"/>
  <c r="T10" s="1"/>
  <c r="R11"/>
  <c r="T11" s="1"/>
  <c r="R12"/>
  <c r="T12" s="1"/>
  <c r="R13"/>
  <c r="T13" s="1"/>
  <c r="R14"/>
  <c r="T14" s="1"/>
  <c r="R15"/>
  <c r="T15" s="1"/>
  <c r="R16"/>
  <c r="T16" s="1"/>
  <c r="R17"/>
  <c r="T17" s="1"/>
  <c r="R18"/>
  <c r="T18" s="1"/>
  <c r="R19"/>
  <c r="T19" s="1"/>
  <c r="R20"/>
  <c r="T20" s="1"/>
  <c r="R21"/>
  <c r="T21" s="1"/>
  <c r="R22"/>
  <c r="T22" s="1"/>
  <c r="AE8" l="1"/>
  <c r="AE9"/>
  <c r="AE10"/>
  <c r="AE11"/>
  <c r="AE12"/>
  <c r="AE13"/>
  <c r="AE14"/>
  <c r="AE15"/>
  <c r="AE16"/>
  <c r="AE17"/>
  <c r="AE18"/>
  <c r="AE19"/>
  <c r="AE20"/>
  <c r="AE21"/>
  <c r="AE22"/>
  <c r="P10"/>
  <c r="Q10" s="1"/>
  <c r="P9"/>
  <c r="Q9" s="1"/>
  <c r="Z11"/>
  <c r="P12"/>
  <c r="Q12" s="1"/>
  <c r="P13"/>
  <c r="Q13" s="1"/>
  <c r="P14"/>
  <c r="Q14" s="1"/>
  <c r="P15"/>
  <c r="Q15" s="1"/>
  <c r="P16"/>
  <c r="Q16" s="1"/>
  <c r="P17"/>
  <c r="Q17" s="1"/>
  <c r="P19"/>
  <c r="Q19" s="1"/>
  <c r="P20"/>
  <c r="Q20" s="1"/>
  <c r="P21"/>
  <c r="Q21" s="1"/>
  <c r="P22"/>
  <c r="P8"/>
  <c r="Q8" s="1"/>
  <c r="D17" i="8"/>
  <c r="F17"/>
  <c r="H17"/>
  <c r="J17"/>
  <c r="L17"/>
  <c r="N17"/>
  <c r="P17"/>
  <c r="R17"/>
  <c r="D18"/>
  <c r="F18"/>
  <c r="H18"/>
  <c r="J18"/>
  <c r="L18"/>
  <c r="N18"/>
  <c r="P18"/>
  <c r="R18"/>
  <c r="D19"/>
  <c r="F19"/>
  <c r="H19"/>
  <c r="J19"/>
  <c r="L19"/>
  <c r="N19"/>
  <c r="P19"/>
  <c r="R19"/>
  <c r="D20"/>
  <c r="F20"/>
  <c r="H20"/>
  <c r="J20"/>
  <c r="L20"/>
  <c r="N20"/>
  <c r="P20"/>
  <c r="R20"/>
  <c r="D21"/>
  <c r="H21"/>
  <c r="J21"/>
  <c r="L21"/>
  <c r="N21"/>
  <c r="P21"/>
  <c r="R21"/>
  <c r="B7" i="10"/>
  <c r="C7" s="1"/>
  <c r="AD7"/>
  <c r="AB7"/>
  <c r="AC7" s="1"/>
  <c r="X7"/>
  <c r="V7"/>
  <c r="T7"/>
  <c r="P7"/>
  <c r="N7"/>
  <c r="L7"/>
  <c r="J7"/>
  <c r="H7"/>
  <c r="Z18" i="5" l="1"/>
  <c r="P18"/>
  <c r="Q18" s="1"/>
  <c r="P11"/>
  <c r="Q11" s="1"/>
  <c r="K7" i="10"/>
  <c r="O7"/>
  <c r="W7"/>
  <c r="I7"/>
  <c r="M7"/>
  <c r="Q7"/>
  <c r="U7"/>
  <c r="Y7"/>
  <c r="AE7"/>
  <c r="AP15" i="8"/>
  <c r="AP8"/>
  <c r="AP9"/>
  <c r="AP10"/>
  <c r="AP11"/>
  <c r="AP12"/>
  <c r="AP13"/>
  <c r="AP14"/>
  <c r="AP16"/>
  <c r="AP17"/>
  <c r="AP18"/>
  <c r="AP19"/>
  <c r="AP20"/>
  <c r="AP21"/>
  <c r="R7" i="10" s="1"/>
  <c r="S7" s="1"/>
  <c r="AP7" i="8"/>
  <c r="R8"/>
  <c r="R9"/>
  <c r="R10"/>
  <c r="R11"/>
  <c r="R12"/>
  <c r="R13"/>
  <c r="R14"/>
  <c r="R15"/>
  <c r="R16"/>
  <c r="R7"/>
  <c r="P8"/>
  <c r="P9"/>
  <c r="P10"/>
  <c r="P11"/>
  <c r="P12"/>
  <c r="P13"/>
  <c r="P14"/>
  <c r="P15"/>
  <c r="P16"/>
  <c r="P7"/>
  <c r="N8"/>
  <c r="N9"/>
  <c r="N10"/>
  <c r="N11"/>
  <c r="N12"/>
  <c r="N13"/>
  <c r="N14"/>
  <c r="N15"/>
  <c r="N16"/>
  <c r="N7"/>
  <c r="L8"/>
  <c r="L9"/>
  <c r="L10"/>
  <c r="L11"/>
  <c r="L12"/>
  <c r="L13"/>
  <c r="L14"/>
  <c r="L15"/>
  <c r="L16"/>
  <c r="L7"/>
  <c r="J8"/>
  <c r="J9"/>
  <c r="J10"/>
  <c r="J11"/>
  <c r="J12"/>
  <c r="J13"/>
  <c r="J14"/>
  <c r="J15"/>
  <c r="J16"/>
  <c r="J7"/>
  <c r="H8"/>
  <c r="H9"/>
  <c r="H10"/>
  <c r="H11"/>
  <c r="H12"/>
  <c r="H13"/>
  <c r="H14"/>
  <c r="H15"/>
  <c r="H16"/>
  <c r="H7"/>
  <c r="F8"/>
  <c r="F9"/>
  <c r="F10"/>
  <c r="F11"/>
  <c r="F12"/>
  <c r="F13"/>
  <c r="F14"/>
  <c r="F15"/>
  <c r="F16"/>
  <c r="F7"/>
  <c r="K16" i="5"/>
  <c r="AY8" i="8" l="1"/>
  <c r="AX7"/>
  <c r="BD9"/>
  <c r="BD10"/>
  <c r="BD11"/>
  <c r="BD12"/>
  <c r="BD13"/>
  <c r="BD14"/>
  <c r="BD15"/>
  <c r="BD16"/>
  <c r="BD18"/>
  <c r="BD19"/>
  <c r="Y8"/>
  <c r="Y9"/>
  <c r="Y10"/>
  <c r="Y11"/>
  <c r="Y12"/>
  <c r="Y7"/>
  <c r="Y13"/>
  <c r="Y14"/>
  <c r="Y15"/>
  <c r="Y16"/>
  <c r="Y17"/>
  <c r="Y18"/>
  <c r="Y19"/>
  <c r="Y20"/>
  <c r="BC8"/>
  <c r="BC9"/>
  <c r="BC10"/>
  <c r="BC11"/>
  <c r="BC12"/>
  <c r="BC13"/>
  <c r="BC14"/>
  <c r="BC15"/>
  <c r="BC16"/>
  <c r="BC17"/>
  <c r="BC18"/>
  <c r="BC19"/>
  <c r="BC20"/>
  <c r="BC21"/>
  <c r="BC7"/>
  <c r="BA8"/>
  <c r="BA9"/>
  <c r="BA10"/>
  <c r="BA11"/>
  <c r="BA12"/>
  <c r="BA13"/>
  <c r="BA14"/>
  <c r="BA15"/>
  <c r="BA16"/>
  <c r="BA17"/>
  <c r="BA18"/>
  <c r="BA19"/>
  <c r="BA20"/>
  <c r="BA21"/>
  <c r="BA7"/>
  <c r="AY9"/>
  <c r="AY10"/>
  <c r="AY11"/>
  <c r="AY12"/>
  <c r="AY13"/>
  <c r="AY14"/>
  <c r="AY15"/>
  <c r="AY16"/>
  <c r="AY18"/>
  <c r="AY19"/>
  <c r="AY20"/>
  <c r="AW8"/>
  <c r="AW9"/>
  <c r="AW10"/>
  <c r="AW11"/>
  <c r="AW12"/>
  <c r="AW13"/>
  <c r="AW14"/>
  <c r="AW15"/>
  <c r="AW16"/>
  <c r="AW17"/>
  <c r="AW18"/>
  <c r="AW19"/>
  <c r="AW20"/>
  <c r="AW21"/>
  <c r="AW7"/>
  <c r="AU8"/>
  <c r="AU9"/>
  <c r="AU10"/>
  <c r="AU11"/>
  <c r="AU12"/>
  <c r="AU13"/>
  <c r="AU14"/>
  <c r="AU15"/>
  <c r="AU16"/>
  <c r="AU17"/>
  <c r="AU18"/>
  <c r="AU19"/>
  <c r="AU20"/>
  <c r="AU21"/>
  <c r="AU7"/>
  <c r="AS8"/>
  <c r="AS9"/>
  <c r="AS10"/>
  <c r="AS11"/>
  <c r="AS12"/>
  <c r="AS13"/>
  <c r="AS14"/>
  <c r="AS15"/>
  <c r="AS16"/>
  <c r="AS17"/>
  <c r="AS18"/>
  <c r="AS19"/>
  <c r="AS20"/>
  <c r="AS21"/>
  <c r="AS7"/>
  <c r="AQ8"/>
  <c r="AQ9"/>
  <c r="AQ10"/>
  <c r="AQ11"/>
  <c r="AQ12"/>
  <c r="AQ13"/>
  <c r="AQ14"/>
  <c r="AQ15"/>
  <c r="AQ16"/>
  <c r="AQ17"/>
  <c r="AQ18"/>
  <c r="AQ19"/>
  <c r="AQ20"/>
  <c r="AQ21"/>
  <c r="AQ7"/>
  <c r="AO8"/>
  <c r="AO9"/>
  <c r="AO10"/>
  <c r="AO11"/>
  <c r="AO12"/>
  <c r="AO13"/>
  <c r="AO14"/>
  <c r="AO15"/>
  <c r="AO16"/>
  <c r="AO17"/>
  <c r="AO18"/>
  <c r="AO19"/>
  <c r="AO20"/>
  <c r="AO21"/>
  <c r="AO7"/>
  <c r="AM8"/>
  <c r="AM9"/>
  <c r="AM10"/>
  <c r="AM11"/>
  <c r="AM12"/>
  <c r="AM13"/>
  <c r="AM14"/>
  <c r="AM15"/>
  <c r="AM16"/>
  <c r="AM17"/>
  <c r="AM18"/>
  <c r="AM19"/>
  <c r="AM20"/>
  <c r="AM21"/>
  <c r="AM7"/>
  <c r="AK8"/>
  <c r="AK9"/>
  <c r="AK10"/>
  <c r="AK11"/>
  <c r="AK12"/>
  <c r="AK13"/>
  <c r="AK14"/>
  <c r="AK15"/>
  <c r="AK16"/>
  <c r="AK17"/>
  <c r="AK18"/>
  <c r="AK19"/>
  <c r="AK20"/>
  <c r="AK21"/>
  <c r="AK7"/>
  <c r="AI8"/>
  <c r="AI9"/>
  <c r="AI10"/>
  <c r="AI11"/>
  <c r="AI12"/>
  <c r="AI13"/>
  <c r="AI14"/>
  <c r="AI15"/>
  <c r="AI16"/>
  <c r="AI17"/>
  <c r="AI18"/>
  <c r="AI19"/>
  <c r="AI20"/>
  <c r="AI21"/>
  <c r="AI7"/>
  <c r="AG8"/>
  <c r="AG9"/>
  <c r="AG10"/>
  <c r="AG11"/>
  <c r="AG12"/>
  <c r="AG13"/>
  <c r="AG14"/>
  <c r="AG15"/>
  <c r="AG16"/>
  <c r="AG17"/>
  <c r="AG18"/>
  <c r="AG19"/>
  <c r="AG20"/>
  <c r="AG21"/>
  <c r="AG7"/>
  <c r="AE8"/>
  <c r="AE9"/>
  <c r="AE10"/>
  <c r="AE11"/>
  <c r="AE12"/>
  <c r="AE13"/>
  <c r="AE14"/>
  <c r="AE15"/>
  <c r="AE16"/>
  <c r="AE17"/>
  <c r="AE18"/>
  <c r="AE19"/>
  <c r="AE20"/>
  <c r="AE21"/>
  <c r="AE7"/>
  <c r="C4" i="9"/>
  <c r="C5"/>
  <c r="Z5" s="1"/>
  <c r="C6"/>
  <c r="AB6" s="1"/>
  <c r="C7"/>
  <c r="C8"/>
  <c r="C9"/>
  <c r="X9" s="1"/>
  <c r="C10"/>
  <c r="Z10" s="1"/>
  <c r="C11"/>
  <c r="C12"/>
  <c r="C14"/>
  <c r="Z14" s="1"/>
  <c r="C15"/>
  <c r="V15" s="1"/>
  <c r="C16"/>
  <c r="AC16" s="1"/>
  <c r="C3"/>
  <c r="D8" i="8"/>
  <c r="D9"/>
  <c r="D10"/>
  <c r="D11"/>
  <c r="D12"/>
  <c r="D13"/>
  <c r="D14"/>
  <c r="D15"/>
  <c r="D16"/>
  <c r="D7"/>
  <c r="BN9" i="5"/>
  <c r="BN10"/>
  <c r="BN11"/>
  <c r="BN12"/>
  <c r="BN13"/>
  <c r="BN14"/>
  <c r="BN15"/>
  <c r="BN16"/>
  <c r="BN17"/>
  <c r="BN18"/>
  <c r="BN19"/>
  <c r="BN20"/>
  <c r="BN21"/>
  <c r="BN22"/>
  <c r="BN8"/>
  <c r="X17" i="9" l="1"/>
  <c r="E3" i="12"/>
  <c r="AC9" i="9"/>
  <c r="AD16"/>
  <c r="AC12"/>
  <c r="AD12" s="1"/>
  <c r="X4"/>
  <c r="AC15"/>
  <c r="AD15" s="1"/>
  <c r="AC8"/>
  <c r="AD8" s="1"/>
  <c r="AC5"/>
  <c r="AD5" s="1"/>
  <c r="V11"/>
  <c r="J9"/>
  <c r="AC14"/>
  <c r="AD14" s="1"/>
  <c r="AC7"/>
  <c r="D7" s="1"/>
  <c r="X3"/>
  <c r="AC3"/>
  <c r="AD3" s="1"/>
  <c r="AC17"/>
  <c r="AD17" s="1"/>
  <c r="AC10"/>
  <c r="AC6"/>
  <c r="AD6" s="1"/>
  <c r="AY21" i="8"/>
  <c r="AY17"/>
  <c r="BD21"/>
  <c r="BD17"/>
  <c r="BD20"/>
  <c r="AC4" i="9"/>
  <c r="BD8" i="8"/>
  <c r="BE8" s="1"/>
  <c r="AC11" i="9"/>
  <c r="AD11" s="1"/>
  <c r="T5"/>
  <c r="AB5"/>
  <c r="R3"/>
  <c r="Z3"/>
  <c r="F10"/>
  <c r="F5"/>
  <c r="H16"/>
  <c r="J4"/>
  <c r="L14"/>
  <c r="N11"/>
  <c r="R9"/>
  <c r="Z9"/>
  <c r="H12"/>
  <c r="J17"/>
  <c r="L10"/>
  <c r="N6"/>
  <c r="P16"/>
  <c r="R4"/>
  <c r="T14"/>
  <c r="V6"/>
  <c r="X16"/>
  <c r="Z4"/>
  <c r="AB14"/>
  <c r="F14"/>
  <c r="J3"/>
  <c r="L5"/>
  <c r="P12"/>
  <c r="R17"/>
  <c r="T10"/>
  <c r="X12"/>
  <c r="Z17"/>
  <c r="AB10"/>
  <c r="AB15"/>
  <c r="T15"/>
  <c r="L15"/>
  <c r="F15"/>
  <c r="Z15"/>
  <c r="R15"/>
  <c r="J15"/>
  <c r="X15"/>
  <c r="P15"/>
  <c r="H15"/>
  <c r="AB11"/>
  <c r="T11"/>
  <c r="L11"/>
  <c r="F11"/>
  <c r="Z11"/>
  <c r="R11"/>
  <c r="J11"/>
  <c r="X11"/>
  <c r="P11"/>
  <c r="H11"/>
  <c r="AD7"/>
  <c r="V7"/>
  <c r="N7"/>
  <c r="AB7"/>
  <c r="T7"/>
  <c r="L7"/>
  <c r="F7"/>
  <c r="Z7"/>
  <c r="R7"/>
  <c r="J7"/>
  <c r="X7"/>
  <c r="H7"/>
  <c r="N15"/>
  <c r="P7"/>
  <c r="F3"/>
  <c r="F17"/>
  <c r="F9"/>
  <c r="F4"/>
  <c r="H6"/>
  <c r="J16"/>
  <c r="J12"/>
  <c r="L3"/>
  <c r="L17"/>
  <c r="L9"/>
  <c r="L4"/>
  <c r="N14"/>
  <c r="N10"/>
  <c r="N5"/>
  <c r="P6"/>
  <c r="R16"/>
  <c r="R12"/>
  <c r="T3"/>
  <c r="T17"/>
  <c r="T9"/>
  <c r="T4"/>
  <c r="V14"/>
  <c r="V10"/>
  <c r="V5"/>
  <c r="X6"/>
  <c r="Z16"/>
  <c r="Z12"/>
  <c r="AB3"/>
  <c r="AB17"/>
  <c r="AB9"/>
  <c r="AB4"/>
  <c r="AD10"/>
  <c r="F16"/>
  <c r="F12"/>
  <c r="H14"/>
  <c r="H10"/>
  <c r="H5"/>
  <c r="J6"/>
  <c r="L16"/>
  <c r="L12"/>
  <c r="N3"/>
  <c r="N17"/>
  <c r="N9"/>
  <c r="N4"/>
  <c r="P14"/>
  <c r="P10"/>
  <c r="P5"/>
  <c r="R6"/>
  <c r="T16"/>
  <c r="T12"/>
  <c r="V3"/>
  <c r="V17"/>
  <c r="V9"/>
  <c r="V4"/>
  <c r="X14"/>
  <c r="X10"/>
  <c r="X5"/>
  <c r="Z6"/>
  <c r="AB16"/>
  <c r="AB12"/>
  <c r="AD9"/>
  <c r="AD4"/>
  <c r="F6"/>
  <c r="H3"/>
  <c r="H17"/>
  <c r="H9"/>
  <c r="H4"/>
  <c r="J14"/>
  <c r="J10"/>
  <c r="J5"/>
  <c r="L6"/>
  <c r="N16"/>
  <c r="N12"/>
  <c r="P3"/>
  <c r="P17"/>
  <c r="P9"/>
  <c r="P4"/>
  <c r="R14"/>
  <c r="R10"/>
  <c r="R5"/>
  <c r="T6"/>
  <c r="V16"/>
  <c r="V12"/>
  <c r="L8"/>
  <c r="T8"/>
  <c r="AB8"/>
  <c r="J8"/>
  <c r="R8"/>
  <c r="Z8"/>
  <c r="F8"/>
  <c r="H8"/>
  <c r="P8"/>
  <c r="X8"/>
  <c r="N8"/>
  <c r="V8"/>
  <c r="E4" i="7"/>
  <c r="E5"/>
  <c r="X5" s="1"/>
  <c r="E6"/>
  <c r="E7"/>
  <c r="E8"/>
  <c r="E9"/>
  <c r="L9" s="1"/>
  <c r="E10"/>
  <c r="E11"/>
  <c r="E12"/>
  <c r="E13"/>
  <c r="E14"/>
  <c r="E15"/>
  <c r="E16"/>
  <c r="J17"/>
  <c r="E3"/>
  <c r="B5"/>
  <c r="B7"/>
  <c r="B8"/>
  <c r="B9"/>
  <c r="B10"/>
  <c r="B11"/>
  <c r="B13"/>
  <c r="B14"/>
  <c r="B15"/>
  <c r="B16"/>
  <c r="B17"/>
  <c r="B3"/>
  <c r="Z17"/>
  <c r="X16"/>
  <c r="V16"/>
  <c r="P16"/>
  <c r="N16"/>
  <c r="H16"/>
  <c r="AB8"/>
  <c r="V8"/>
  <c r="T8"/>
  <c r="N8"/>
  <c r="L8"/>
  <c r="T4"/>
  <c r="Z3" l="1"/>
  <c r="V14"/>
  <c r="Z10"/>
  <c r="Z6"/>
  <c r="AB9"/>
  <c r="T7"/>
  <c r="P5"/>
  <c r="AE3" i="12"/>
  <c r="H3"/>
  <c r="L3"/>
  <c r="P3"/>
  <c r="T3"/>
  <c r="AB3"/>
  <c r="F3"/>
  <c r="J3"/>
  <c r="N3"/>
  <c r="R3"/>
  <c r="V3"/>
  <c r="Z3"/>
  <c r="AD3"/>
  <c r="X3"/>
  <c r="X13" i="7"/>
  <c r="N14"/>
  <c r="J6"/>
  <c r="T6"/>
  <c r="J10"/>
  <c r="X14"/>
  <c r="AB6"/>
  <c r="T10"/>
  <c r="AB10"/>
  <c r="L6"/>
  <c r="V6"/>
  <c r="L10"/>
  <c r="V10"/>
  <c r="H14"/>
  <c r="P14"/>
  <c r="Z14"/>
  <c r="N6"/>
  <c r="X6"/>
  <c r="N10"/>
  <c r="X10"/>
  <c r="J14"/>
  <c r="T14"/>
  <c r="AB14"/>
  <c r="H6"/>
  <c r="P6"/>
  <c r="H10"/>
  <c r="P10"/>
  <c r="L14"/>
  <c r="T9"/>
  <c r="H13"/>
  <c r="H5"/>
  <c r="P13"/>
  <c r="J3"/>
  <c r="R14"/>
  <c r="AC14"/>
  <c r="R10"/>
  <c r="AC10"/>
  <c r="R6"/>
  <c r="AC6"/>
  <c r="Z15"/>
  <c r="R15"/>
  <c r="AC15"/>
  <c r="Z7"/>
  <c r="R7"/>
  <c r="AC7"/>
  <c r="F7" s="1"/>
  <c r="AE7" s="1"/>
  <c r="AF7" s="1"/>
  <c r="X3"/>
  <c r="R3"/>
  <c r="AC3"/>
  <c r="F3" s="1"/>
  <c r="AE3" s="1"/>
  <c r="AF3" s="1"/>
  <c r="X17"/>
  <c r="R17"/>
  <c r="F17"/>
  <c r="AE17" s="1"/>
  <c r="AF17" s="1"/>
  <c r="R13"/>
  <c r="AC13"/>
  <c r="F13" s="1"/>
  <c r="AE13" s="1"/>
  <c r="AF13" s="1"/>
  <c r="Z9"/>
  <c r="R9"/>
  <c r="AC9"/>
  <c r="F9" s="1"/>
  <c r="AE9" s="1"/>
  <c r="AF9" s="1"/>
  <c r="R5"/>
  <c r="AC5"/>
  <c r="F5" s="1"/>
  <c r="AE5" s="1"/>
  <c r="AF5" s="1"/>
  <c r="Z11"/>
  <c r="R11"/>
  <c r="AC11"/>
  <c r="F11" s="1"/>
  <c r="AE11" s="1"/>
  <c r="AF11" s="1"/>
  <c r="T15"/>
  <c r="AB16"/>
  <c r="R16"/>
  <c r="AC16"/>
  <c r="AC12"/>
  <c r="F12" s="1"/>
  <c r="R12"/>
  <c r="Z8"/>
  <c r="R8"/>
  <c r="AC8"/>
  <c r="F8" s="1"/>
  <c r="AE8" s="1"/>
  <c r="AF8" s="1"/>
  <c r="Z4"/>
  <c r="R4"/>
  <c r="AC4"/>
  <c r="F4" s="1"/>
  <c r="AE4" s="1"/>
  <c r="AF4" s="1"/>
  <c r="AB12"/>
  <c r="AE12"/>
  <c r="AF12" s="1"/>
  <c r="N12"/>
  <c r="H12"/>
  <c r="X12"/>
  <c r="P12"/>
  <c r="V12"/>
  <c r="L4"/>
  <c r="AB4"/>
  <c r="V4"/>
  <c r="N4"/>
  <c r="L3"/>
  <c r="T3"/>
  <c r="AB3"/>
  <c r="J5"/>
  <c r="Z5"/>
  <c r="N9"/>
  <c r="V9"/>
  <c r="J13"/>
  <c r="Z13"/>
  <c r="L17"/>
  <c r="T17"/>
  <c r="AB17"/>
  <c r="N3"/>
  <c r="V3"/>
  <c r="L5"/>
  <c r="T5"/>
  <c r="AB5"/>
  <c r="H9"/>
  <c r="P9"/>
  <c r="X9"/>
  <c r="L13"/>
  <c r="T13"/>
  <c r="AB13"/>
  <c r="N17"/>
  <c r="V17"/>
  <c r="H3"/>
  <c r="P3"/>
  <c r="N5"/>
  <c r="V5"/>
  <c r="J9"/>
  <c r="N13"/>
  <c r="V13"/>
  <c r="H17"/>
  <c r="P17"/>
  <c r="H4"/>
  <c r="X4"/>
  <c r="H8"/>
  <c r="X8"/>
  <c r="J16"/>
  <c r="Z16"/>
  <c r="P4"/>
  <c r="P8"/>
  <c r="J12"/>
  <c r="Z12"/>
  <c r="J4"/>
  <c r="J8"/>
  <c r="L12"/>
  <c r="T12"/>
  <c r="L16"/>
  <c r="T16"/>
  <c r="AB7"/>
  <c r="L11"/>
  <c r="AB15"/>
  <c r="T11"/>
  <c r="L7"/>
  <c r="AB11"/>
  <c r="L15"/>
  <c r="N7"/>
  <c r="V7"/>
  <c r="N11"/>
  <c r="V11"/>
  <c r="N15"/>
  <c r="V15"/>
  <c r="H7"/>
  <c r="P7"/>
  <c r="X7"/>
  <c r="H11"/>
  <c r="P11"/>
  <c r="X11"/>
  <c r="AD11"/>
  <c r="H15"/>
  <c r="P15"/>
  <c r="X15"/>
  <c r="AD15"/>
  <c r="J7"/>
  <c r="J11"/>
  <c r="J15"/>
  <c r="BH10" i="5"/>
  <c r="BH11"/>
  <c r="BH12"/>
  <c r="BH13"/>
  <c r="BH14"/>
  <c r="BE10"/>
  <c r="BE11"/>
  <c r="BE14"/>
  <c r="BE15"/>
  <c r="BE16"/>
  <c r="BE19"/>
  <c r="BE20"/>
  <c r="BE21"/>
  <c r="Z7" i="10"/>
  <c r="AA7" s="1"/>
  <c r="BE8" i="5"/>
  <c r="K9"/>
  <c r="K10"/>
  <c r="K11"/>
  <c r="K12"/>
  <c r="K13"/>
  <c r="K14"/>
  <c r="K15"/>
  <c r="K17"/>
  <c r="K18"/>
  <c r="K19"/>
  <c r="K20"/>
  <c r="K21"/>
  <c r="K22"/>
  <c r="K8"/>
  <c r="AK9"/>
  <c r="AK10"/>
  <c r="AK11"/>
  <c r="AK12"/>
  <c r="AK13"/>
  <c r="AK14"/>
  <c r="AK15"/>
  <c r="AK16"/>
  <c r="AK17"/>
  <c r="AK18"/>
  <c r="AK19"/>
  <c r="AK20"/>
  <c r="AK21"/>
  <c r="AK22"/>
  <c r="F7" i="10" s="1"/>
  <c r="G7" s="1"/>
  <c r="AI9" i="5"/>
  <c r="AI10"/>
  <c r="AI11"/>
  <c r="AI12"/>
  <c r="AI13"/>
  <c r="AI14"/>
  <c r="AI15"/>
  <c r="AI16"/>
  <c r="AI17"/>
  <c r="AI18"/>
  <c r="AI19"/>
  <c r="AI20"/>
  <c r="AI21"/>
  <c r="AI22"/>
  <c r="AI8"/>
  <c r="BD10"/>
  <c r="X12"/>
  <c r="X13"/>
  <c r="AL14"/>
  <c r="BJ18"/>
  <c r="X21"/>
  <c r="BD22"/>
  <c r="BD8"/>
  <c r="X11"/>
  <c r="X14"/>
  <c r="X15"/>
  <c r="X19"/>
  <c r="BM5"/>
  <c r="AN12"/>
  <c r="AL18"/>
  <c r="AK8"/>
  <c r="AJ14"/>
  <c r="BJ10"/>
  <c r="BJ11"/>
  <c r="BJ15"/>
  <c r="BJ19"/>
  <c r="BJ21"/>
  <c r="BJ22"/>
  <c r="BH15"/>
  <c r="BH18"/>
  <c r="BH19"/>
  <c r="BH8"/>
  <c r="BF11"/>
  <c r="BD11"/>
  <c r="BD15"/>
  <c r="BD19"/>
  <c r="BD21"/>
  <c r="AX10"/>
  <c r="AX11"/>
  <c r="AL11" l="1"/>
  <c r="AD8" i="7"/>
  <c r="AD12"/>
  <c r="AF3" i="12"/>
  <c r="AG3"/>
  <c r="AJ11" i="5"/>
  <c r="BF19"/>
  <c r="AJ19"/>
  <c r="AJ22"/>
  <c r="D7" i="10"/>
  <c r="E7" s="1"/>
  <c r="AJ18" i="5"/>
  <c r="AJ10"/>
  <c r="AL19"/>
  <c r="AL15"/>
  <c r="BF14"/>
  <c r="AJ15"/>
  <c r="AJ21"/>
  <c r="BF15"/>
  <c r="AD9" i="7"/>
  <c r="AD4"/>
  <c r="AD7"/>
  <c r="AD5"/>
  <c r="AD17"/>
  <c r="F14"/>
  <c r="AE14" s="1"/>
  <c r="AF14" s="1"/>
  <c r="AD14"/>
  <c r="F6"/>
  <c r="AE6" s="1"/>
  <c r="AF6" s="1"/>
  <c r="AD6"/>
  <c r="AD3"/>
  <c r="F16"/>
  <c r="AE16" s="1"/>
  <c r="AF16" s="1"/>
  <c r="AD16"/>
  <c r="AD13"/>
  <c r="F15"/>
  <c r="AE15" s="1"/>
  <c r="AF15" s="1"/>
  <c r="AD10"/>
  <c r="F10"/>
  <c r="AE10" s="1"/>
  <c r="AF10" s="1"/>
  <c r="BD17" i="5"/>
  <c r="B12" i="7"/>
  <c r="BE17" i="5"/>
  <c r="X9"/>
  <c r="B4" i="7"/>
  <c r="AX9" i="5"/>
  <c r="BH9"/>
  <c r="BD9"/>
  <c r="BJ9"/>
  <c r="AJ9"/>
  <c r="BE9"/>
  <c r="BJ17"/>
  <c r="AL17"/>
  <c r="AJ17"/>
  <c r="BH17"/>
  <c r="BF8"/>
  <c r="AL22"/>
  <c r="X8"/>
  <c r="BD18"/>
  <c r="BF22"/>
  <c r="BF10"/>
  <c r="BH21"/>
  <c r="BJ14"/>
  <c r="AL21"/>
  <c r="AL9"/>
  <c r="X22"/>
  <c r="X17"/>
  <c r="X10"/>
  <c r="AL8"/>
  <c r="BD14"/>
  <c r="BF18"/>
  <c r="BH22"/>
  <c r="AL10"/>
  <c r="X18"/>
  <c r="BF21"/>
  <c r="BJ8"/>
  <c r="AJ8"/>
  <c r="AL20"/>
  <c r="AL16"/>
  <c r="BD20"/>
  <c r="BD16"/>
  <c r="BF20"/>
  <c r="BF16"/>
  <c r="BH20"/>
  <c r="BH16"/>
  <c r="BJ20"/>
  <c r="BJ16"/>
  <c r="AJ20"/>
  <c r="AJ16"/>
  <c r="X20"/>
  <c r="X16"/>
  <c r="BK8"/>
  <c r="AV8"/>
  <c r="AN8"/>
  <c r="AG20"/>
  <c r="AG9"/>
  <c r="AG10"/>
  <c r="AG11"/>
  <c r="AG13"/>
  <c r="AG14"/>
  <c r="AG15"/>
  <c r="AG16"/>
  <c r="AG17"/>
  <c r="AG18"/>
  <c r="AG19"/>
  <c r="AG21"/>
  <c r="AG22"/>
  <c r="BF9" l="1"/>
  <c r="BF17"/>
  <c r="BB8"/>
  <c r="AZ8"/>
  <c r="AR8"/>
  <c r="AX8"/>
  <c r="AP8"/>
  <c r="AT8"/>
  <c r="BL8"/>
  <c r="AG8"/>
  <c r="AH19"/>
  <c r="AJ13" l="1"/>
  <c r="BD13"/>
  <c r="AL13"/>
  <c r="BJ13"/>
  <c r="BF13"/>
  <c r="BD12"/>
  <c r="BF12"/>
  <c r="AJ12"/>
  <c r="AL12"/>
  <c r="BJ12"/>
  <c r="BK20"/>
  <c r="AV20"/>
  <c r="AN20"/>
  <c r="BB20"/>
  <c r="AT20"/>
  <c r="AX20"/>
  <c r="AZ20"/>
  <c r="AR20"/>
  <c r="AP20"/>
  <c r="AH16"/>
  <c r="BK16"/>
  <c r="AV16"/>
  <c r="AN16"/>
  <c r="BB16"/>
  <c r="AT16"/>
  <c r="AP16"/>
  <c r="AR16"/>
  <c r="AZ16"/>
  <c r="AX16"/>
  <c r="BB15"/>
  <c r="AT15"/>
  <c r="AZ15"/>
  <c r="AR15"/>
  <c r="AN15"/>
  <c r="AP15"/>
  <c r="AX15"/>
  <c r="BK15"/>
  <c r="AV15"/>
  <c r="AZ22"/>
  <c r="AR22"/>
  <c r="BL22"/>
  <c r="AX22"/>
  <c r="AP22"/>
  <c r="BB22"/>
  <c r="AT22"/>
  <c r="BK22"/>
  <c r="AV22"/>
  <c r="AN22"/>
  <c r="AH14"/>
  <c r="AZ14"/>
  <c r="AR14"/>
  <c r="AX14"/>
  <c r="AP14"/>
  <c r="BB14"/>
  <c r="BK14"/>
  <c r="AV14"/>
  <c r="AT14"/>
  <c r="AN14"/>
  <c r="BB10"/>
  <c r="AT10"/>
  <c r="AZ10"/>
  <c r="AR10"/>
  <c r="BK10"/>
  <c r="AV10"/>
  <c r="AP10"/>
  <c r="AN10"/>
  <c r="AH12"/>
  <c r="BK12"/>
  <c r="AV12"/>
  <c r="BB12"/>
  <c r="AT12"/>
  <c r="AX12"/>
  <c r="AP12"/>
  <c r="AR12"/>
  <c r="AZ12"/>
  <c r="BB19"/>
  <c r="AT19"/>
  <c r="AZ19"/>
  <c r="AR19"/>
  <c r="BK19"/>
  <c r="AV19"/>
  <c r="AN19"/>
  <c r="AP19"/>
  <c r="AX19"/>
  <c r="AH15"/>
  <c r="AZ18"/>
  <c r="AR18"/>
  <c r="BL18"/>
  <c r="AX18"/>
  <c r="AP18"/>
  <c r="AT18"/>
  <c r="AN18"/>
  <c r="BB18"/>
  <c r="BK18"/>
  <c r="AV18"/>
  <c r="AX21"/>
  <c r="AP21"/>
  <c r="BK21"/>
  <c r="AV21"/>
  <c r="AN21"/>
  <c r="AZ21"/>
  <c r="AT21"/>
  <c r="AR21"/>
  <c r="BB21"/>
  <c r="AH17"/>
  <c r="AX17"/>
  <c r="AP17"/>
  <c r="BK17"/>
  <c r="AV17"/>
  <c r="AN17"/>
  <c r="AR17"/>
  <c r="AZ17"/>
  <c r="AT17"/>
  <c r="BB17"/>
  <c r="AH13"/>
  <c r="AX13"/>
  <c r="AP13"/>
  <c r="BK13"/>
  <c r="AV13"/>
  <c r="AN13"/>
  <c r="AZ13"/>
  <c r="AR13"/>
  <c r="AT13"/>
  <c r="BB13"/>
  <c r="AH9"/>
  <c r="AZ9"/>
  <c r="AR9"/>
  <c r="AP9"/>
  <c r="BK9"/>
  <c r="AT9"/>
  <c r="BB9"/>
  <c r="AV9"/>
  <c r="AN9"/>
  <c r="BK11"/>
  <c r="BL11"/>
  <c r="AH11"/>
  <c r="AH10"/>
  <c r="AH21"/>
  <c r="AH20"/>
  <c r="AH18"/>
  <c r="AH22"/>
  <c r="AB17"/>
  <c r="V17"/>
  <c r="AD17"/>
  <c r="AB13"/>
  <c r="V13"/>
  <c r="AD13"/>
  <c r="AB9"/>
  <c r="V9"/>
  <c r="AD9"/>
  <c r="AD14"/>
  <c r="AB14"/>
  <c r="V14"/>
  <c r="AB16"/>
  <c r="V16"/>
  <c r="AD16"/>
  <c r="AB12"/>
  <c r="V12"/>
  <c r="AD12"/>
  <c r="V10"/>
  <c r="AB10"/>
  <c r="AD10"/>
  <c r="V15"/>
  <c r="AD15"/>
  <c r="AB15"/>
  <c r="AD21"/>
  <c r="AD22"/>
  <c r="AD20"/>
  <c r="AD18"/>
  <c r="AD19"/>
  <c r="V19"/>
  <c r="AB19"/>
  <c r="AB20"/>
  <c r="V20"/>
  <c r="V22"/>
  <c r="AB22"/>
  <c r="AB18"/>
  <c r="V18"/>
  <c r="AB21"/>
  <c r="V21"/>
  <c r="BL13" l="1"/>
  <c r="BL21"/>
  <c r="BL12"/>
  <c r="BL15"/>
  <c r="BL16"/>
  <c r="BL17"/>
  <c r="BL10"/>
  <c r="BL14"/>
  <c r="BL9"/>
  <c r="BL19"/>
  <c r="BL20"/>
  <c r="M22"/>
  <c r="M21"/>
  <c r="M20"/>
  <c r="M19"/>
  <c r="M18"/>
  <c r="M17"/>
  <c r="M16"/>
  <c r="M15"/>
  <c r="M14"/>
  <c r="M13"/>
  <c r="M12"/>
  <c r="M11"/>
  <c r="M10"/>
  <c r="M9"/>
  <c r="M8"/>
  <c r="AH8" l="1"/>
  <c r="AY7" i="8"/>
  <c r="BD7"/>
</calcChain>
</file>

<file path=xl/sharedStrings.xml><?xml version="1.0" encoding="utf-8"?>
<sst xmlns="http://schemas.openxmlformats.org/spreadsheetml/2006/main" count="450" uniqueCount="167">
  <si>
    <t>Т/р</t>
  </si>
  <si>
    <t>Ҳудудлар</t>
  </si>
  <si>
    <t>Аҳоли сони</t>
  </si>
  <si>
    <t>Туман (шаҳар)лар</t>
  </si>
  <si>
    <t>Қорақалпоғистон Республикаси</t>
  </si>
  <si>
    <t>Андижон вилояти</t>
  </si>
  <si>
    <t>Бухоро вилояти</t>
  </si>
  <si>
    <t>Жиззах вилояти</t>
  </si>
  <si>
    <t>Навоий вилояти</t>
  </si>
  <si>
    <t>Наманган вилояти</t>
  </si>
  <si>
    <t>Самарқанд вилояти</t>
  </si>
  <si>
    <t>Сурхондарё вилояти</t>
  </si>
  <si>
    <r>
      <t xml:space="preserve">1.     </t>
    </r>
    <r>
      <rPr>
        <sz val="12"/>
        <color theme="1"/>
        <rFont val="Times New Roman"/>
        <family val="1"/>
        <charset val="204"/>
      </rPr>
      <t> </t>
    </r>
  </si>
  <si>
    <r>
      <t xml:space="preserve">1. </t>
    </r>
    <r>
      <rPr>
        <sz val="12"/>
        <color theme="1"/>
        <rFont val="Times New Roman"/>
        <family val="1"/>
        <charset val="204"/>
      </rPr>
      <t>Беруний тумани</t>
    </r>
  </si>
  <si>
    <r>
      <t xml:space="preserve">2. </t>
    </r>
    <r>
      <rPr>
        <sz val="12"/>
        <color theme="1"/>
        <rFont val="Times New Roman"/>
        <family val="1"/>
        <charset val="204"/>
      </rPr>
      <t>Нукус шаҳри</t>
    </r>
  </si>
  <si>
    <r>
      <t xml:space="preserve">2.     </t>
    </r>
    <r>
      <rPr>
        <sz val="12"/>
        <color theme="1"/>
        <rFont val="Times New Roman"/>
        <family val="1"/>
        <charset val="204"/>
      </rPr>
      <t> </t>
    </r>
  </si>
  <si>
    <r>
      <t xml:space="preserve">3. </t>
    </r>
    <r>
      <rPr>
        <sz val="12"/>
        <color theme="1"/>
        <rFont val="Times New Roman"/>
        <family val="1"/>
        <charset val="204"/>
      </rPr>
      <t xml:space="preserve">Қўрғонтепа тумани </t>
    </r>
  </si>
  <si>
    <r>
      <t xml:space="preserve">4. </t>
    </r>
    <r>
      <rPr>
        <sz val="12"/>
        <color theme="1"/>
        <rFont val="Times New Roman"/>
        <family val="1"/>
        <charset val="204"/>
      </rPr>
      <t>Андижон шаҳри</t>
    </r>
  </si>
  <si>
    <r>
      <t xml:space="preserve">3.     </t>
    </r>
    <r>
      <rPr>
        <sz val="12"/>
        <color theme="1"/>
        <rFont val="Times New Roman"/>
        <family val="1"/>
        <charset val="204"/>
      </rPr>
      <t> </t>
    </r>
  </si>
  <si>
    <r>
      <t xml:space="preserve">5. </t>
    </r>
    <r>
      <rPr>
        <sz val="12"/>
        <color theme="1"/>
        <rFont val="Times New Roman"/>
        <family val="1"/>
        <charset val="204"/>
      </rPr>
      <t>Вобкент тумани</t>
    </r>
  </si>
  <si>
    <r>
      <t xml:space="preserve">6. </t>
    </r>
    <r>
      <rPr>
        <sz val="12"/>
        <color theme="1"/>
        <rFont val="Times New Roman"/>
        <family val="1"/>
        <charset val="204"/>
      </rPr>
      <t>Когон шаҳри</t>
    </r>
  </si>
  <si>
    <r>
      <t xml:space="preserve">4.     </t>
    </r>
    <r>
      <rPr>
        <sz val="12"/>
        <color theme="1"/>
        <rFont val="Times New Roman"/>
        <family val="1"/>
        <charset val="204"/>
      </rPr>
      <t> </t>
    </r>
  </si>
  <si>
    <r>
      <t xml:space="preserve">7. </t>
    </r>
    <r>
      <rPr>
        <sz val="12"/>
        <color theme="1"/>
        <rFont val="Times New Roman"/>
        <family val="1"/>
        <charset val="204"/>
      </rPr>
      <t>Мирзачўл тумани</t>
    </r>
  </si>
  <si>
    <r>
      <t xml:space="preserve">8. </t>
    </r>
    <r>
      <rPr>
        <sz val="12"/>
        <color theme="1"/>
        <rFont val="Times New Roman"/>
        <family val="1"/>
        <charset val="204"/>
      </rPr>
      <t>Жиззах шаҳри</t>
    </r>
  </si>
  <si>
    <r>
      <t xml:space="preserve">5.     </t>
    </r>
    <r>
      <rPr>
        <sz val="12"/>
        <color theme="1"/>
        <rFont val="Times New Roman"/>
        <family val="1"/>
        <charset val="204"/>
      </rPr>
      <t> </t>
    </r>
  </si>
  <si>
    <r>
      <t xml:space="preserve">6.     </t>
    </r>
    <r>
      <rPr>
        <sz val="12"/>
        <color theme="1"/>
        <rFont val="Times New Roman"/>
        <family val="1"/>
        <charset val="204"/>
      </rPr>
      <t> </t>
    </r>
  </si>
  <si>
    <r>
      <t xml:space="preserve">11. </t>
    </r>
    <r>
      <rPr>
        <sz val="12"/>
        <color theme="1"/>
        <rFont val="Times New Roman"/>
        <family val="1"/>
        <charset val="204"/>
      </rPr>
      <t xml:space="preserve">Хатирчи тумани </t>
    </r>
  </si>
  <si>
    <r>
      <t xml:space="preserve">12. </t>
    </r>
    <r>
      <rPr>
        <sz val="12"/>
        <color theme="1"/>
        <rFont val="Times New Roman"/>
        <family val="1"/>
        <charset val="204"/>
      </rPr>
      <t>Навоий шаҳри</t>
    </r>
  </si>
  <si>
    <r>
      <t xml:space="preserve">7.     </t>
    </r>
    <r>
      <rPr>
        <sz val="12"/>
        <color theme="1"/>
        <rFont val="Times New Roman"/>
        <family val="1"/>
        <charset val="204"/>
      </rPr>
      <t> </t>
    </r>
  </si>
  <si>
    <r>
      <t xml:space="preserve">13. </t>
    </r>
    <r>
      <rPr>
        <sz val="12"/>
        <color theme="1"/>
        <rFont val="Times New Roman"/>
        <family val="1"/>
        <charset val="204"/>
      </rPr>
      <t xml:space="preserve">Тўрақўрғон тумани </t>
    </r>
  </si>
  <si>
    <r>
      <t xml:space="preserve">14. </t>
    </r>
    <r>
      <rPr>
        <sz val="12"/>
        <color theme="1"/>
        <rFont val="Times New Roman"/>
        <family val="1"/>
        <charset val="204"/>
      </rPr>
      <t>Наманган шаҳри</t>
    </r>
  </si>
  <si>
    <r>
      <t xml:space="preserve">8.     </t>
    </r>
    <r>
      <rPr>
        <sz val="12"/>
        <color theme="1"/>
        <rFont val="Times New Roman"/>
        <family val="1"/>
        <charset val="204"/>
      </rPr>
      <t> </t>
    </r>
  </si>
  <si>
    <r>
      <t xml:space="preserve">15. </t>
    </r>
    <r>
      <rPr>
        <sz val="12"/>
        <color theme="1"/>
        <rFont val="Times New Roman"/>
        <family val="1"/>
        <charset val="204"/>
      </rPr>
      <t>Иштихон тумани</t>
    </r>
  </si>
  <si>
    <r>
      <t xml:space="preserve">16. </t>
    </r>
    <r>
      <rPr>
        <sz val="12"/>
        <color theme="1"/>
        <rFont val="Times New Roman"/>
        <family val="1"/>
        <charset val="204"/>
      </rPr>
      <t>Каттақўрғон шаҳри</t>
    </r>
  </si>
  <si>
    <r>
      <t xml:space="preserve">9.     </t>
    </r>
    <r>
      <rPr>
        <sz val="12"/>
        <color theme="1"/>
        <rFont val="Times New Roman"/>
        <family val="1"/>
        <charset val="204"/>
      </rPr>
      <t> </t>
    </r>
  </si>
  <si>
    <r>
      <t xml:space="preserve">17. </t>
    </r>
    <r>
      <rPr>
        <sz val="12"/>
        <color theme="1"/>
        <rFont val="Times New Roman"/>
        <family val="1"/>
        <charset val="204"/>
      </rPr>
      <t>Олтинсой тумани</t>
    </r>
  </si>
  <si>
    <t>Хатлов ўтказилган аҳоли сони</t>
  </si>
  <si>
    <t>%</t>
  </si>
  <si>
    <t>ИМТ кўрсаткичи (катталарда)</t>
  </si>
  <si>
    <t>хавф омиллари  аниқланганлар (катталарда)</t>
  </si>
  <si>
    <t>хавф гуруҳига ажратиш (+)</t>
  </si>
  <si>
    <t>18,5гача</t>
  </si>
  <si>
    <t>18,5-24,9</t>
  </si>
  <si>
    <t>25-29,9</t>
  </si>
  <si>
    <t>30-39,9</t>
  </si>
  <si>
    <t>40 ва катта</t>
  </si>
  <si>
    <t>жаъми</t>
  </si>
  <si>
    <t>шундан</t>
  </si>
  <si>
    <t>1-гуруҳ-соғлом</t>
  </si>
  <si>
    <t>2- гуруҳ-паст хавф</t>
  </si>
  <si>
    <t>3-гуруҳ-ўрта хавф</t>
  </si>
  <si>
    <t>4-гуруҳ-юқори хавф</t>
  </si>
  <si>
    <t>сони</t>
  </si>
  <si>
    <t xml:space="preserve"> %</t>
  </si>
  <si>
    <t>ортиқча вазн</t>
  </si>
  <si>
    <t>семизлик</t>
  </si>
  <si>
    <t xml:space="preserve"> мева ва сабзавотларни кам истеъмол қилади</t>
  </si>
  <si>
    <t>сут махсулотларини кам истеъмол қилади</t>
  </si>
  <si>
    <t>ширинликларни хуш кўради</t>
  </si>
  <si>
    <t>ёғли овқатларни хуш кўради</t>
  </si>
  <si>
    <t>тузли овқатларни хуш кўради</t>
  </si>
  <si>
    <t>жисмоний нофаол</t>
  </si>
  <si>
    <t>тамаки истеъмол қилади</t>
  </si>
  <si>
    <t xml:space="preserve"> алкоголь истеъмол қилади</t>
  </si>
  <si>
    <t xml:space="preserve">Янги тиббий профилактика ва патронаж тизими устувор равишда жорий қилинаётган туман (шаҳар)лар тўғрисида маълумот (1-25.12.2020 й.)
</t>
  </si>
  <si>
    <t>Хонадон сони</t>
  </si>
  <si>
    <t xml:space="preserve">Янги тиббий профилактика ва патронаж тизими устувор равишда жорий қилинаётган туман (шаҳар)лар тўғрисида маълумот (1-25.12.2020 й.) </t>
  </si>
  <si>
    <r>
      <t xml:space="preserve">9. </t>
    </r>
    <r>
      <rPr>
        <sz val="12"/>
        <color theme="1"/>
        <rFont val="Times New Roman"/>
        <family val="1"/>
        <charset val="204"/>
      </rPr>
      <t xml:space="preserve">Хатирчи тумани </t>
    </r>
  </si>
  <si>
    <r>
      <t xml:space="preserve">10. </t>
    </r>
    <r>
      <rPr>
        <sz val="12"/>
        <color theme="1"/>
        <rFont val="Times New Roman"/>
        <family val="1"/>
        <charset val="204"/>
      </rPr>
      <t>Навоий шаҳри</t>
    </r>
  </si>
  <si>
    <r>
      <t xml:space="preserve">11. </t>
    </r>
    <r>
      <rPr>
        <sz val="12"/>
        <color theme="1"/>
        <rFont val="Times New Roman"/>
        <family val="1"/>
        <charset val="204"/>
      </rPr>
      <t xml:space="preserve">Тўрақўрғон тумани </t>
    </r>
  </si>
  <si>
    <r>
      <t xml:space="preserve">12. </t>
    </r>
    <r>
      <rPr>
        <sz val="12"/>
        <color theme="1"/>
        <rFont val="Times New Roman"/>
        <family val="1"/>
        <charset val="204"/>
      </rPr>
      <t>Наманган шаҳри</t>
    </r>
  </si>
  <si>
    <r>
      <t xml:space="preserve">13. </t>
    </r>
    <r>
      <rPr>
        <sz val="12"/>
        <color theme="1"/>
        <rFont val="Times New Roman"/>
        <family val="1"/>
        <charset val="204"/>
      </rPr>
      <t>Иштихон тумани</t>
    </r>
  </si>
  <si>
    <r>
      <t xml:space="preserve">14. </t>
    </r>
    <r>
      <rPr>
        <sz val="12"/>
        <color theme="1"/>
        <rFont val="Times New Roman"/>
        <family val="1"/>
        <charset val="204"/>
      </rPr>
      <t>Каттақўрғон шаҳри</t>
    </r>
  </si>
  <si>
    <t>жаъми  катталар</t>
  </si>
  <si>
    <r>
      <t xml:space="preserve">5. </t>
    </r>
    <r>
      <rPr>
        <sz val="12"/>
        <rFont val="Times New Roman"/>
        <family val="1"/>
        <charset val="204"/>
      </rPr>
      <t>Вобкент тумани</t>
    </r>
  </si>
  <si>
    <t>курилган хонадон</t>
  </si>
  <si>
    <t>курилмаган хонадон</t>
  </si>
  <si>
    <t xml:space="preserve">Янги тиббий профилактика ва патронаж тизими устувор равишда жорий қилинаётган туман (шаҳар)лар тўғрисида маълумот 
</t>
  </si>
  <si>
    <t>Хонадон</t>
  </si>
  <si>
    <t>Хатловда иштирок этган тиббиёт ходимлари</t>
  </si>
  <si>
    <t>Кўрилган маҳаллалар сони</t>
  </si>
  <si>
    <t>Ташкил қилинган тиббий бригадалар сони</t>
  </si>
  <si>
    <t>Жиҳозлар сони</t>
  </si>
  <si>
    <t>Шифокорлар сони (талаба, ординатор ва магистрлар)</t>
  </si>
  <si>
    <t>ўрта тиббиёт ходимлар сони</t>
  </si>
  <si>
    <t>Планшет</t>
  </si>
  <si>
    <t>Тарози (катталар)</t>
  </si>
  <si>
    <t>Тарози (болалар)</t>
  </si>
  <si>
    <t>Пульсоксиметр</t>
  </si>
  <si>
    <t>Глюкометр</t>
  </si>
  <si>
    <t>Сантиметр лента</t>
  </si>
  <si>
    <t>Стетоскоп</t>
  </si>
  <si>
    <t>Термометр</t>
  </si>
  <si>
    <t>Таймер</t>
  </si>
  <si>
    <t>Калькулятор</t>
  </si>
  <si>
    <t>Фонарча</t>
  </si>
  <si>
    <t>Жами аҳоли сони</t>
  </si>
  <si>
    <t>шундан тўлиқ қамраб олмаслик сабаблари</t>
  </si>
  <si>
    <t>Улардан касалликлар тури бўйича</t>
  </si>
  <si>
    <t>Сил касалликлари</t>
  </si>
  <si>
    <t>Хавфли ўсма касалликлари</t>
  </si>
  <si>
    <t>Эндокрин тизими касалликлари</t>
  </si>
  <si>
    <t>Қон ва қон яратиш аъзолари касалликлари</t>
  </si>
  <si>
    <t>Рухият ва ҳулқ атвор бузилиши</t>
  </si>
  <si>
    <t>Асаб тизими касалликлари</t>
  </si>
  <si>
    <t xml:space="preserve">Қон айланиш тизими касалликлари </t>
  </si>
  <si>
    <t>Нафас олиш аъзолари касалликлари</t>
  </si>
  <si>
    <t>Овқат ҳазм қилиш аъзолари касалликлари</t>
  </si>
  <si>
    <t>Сийдик-таносил тизими касалликлари</t>
  </si>
  <si>
    <t>Суяк-мушак тизими касалликлари</t>
  </si>
  <si>
    <t>Бошқа касалликлар</t>
  </si>
  <si>
    <t>Хатлов натижасида аҳолида аниқланган сурункали касалликлар сони</t>
  </si>
  <si>
    <t>Перинатал даврда пайдо бўладиган айрим ҳолатлар</t>
  </si>
  <si>
    <t>_____________________________ шахар/туман ларда    0-18 ёшгача  ўғил ва қизлар  болалар ўртасида ўтказилган хатлов ва антропометрик текширувларнинг умумий  натижалари.</t>
  </si>
  <si>
    <t>Умумий сони</t>
  </si>
  <si>
    <t>кўрилганлар</t>
  </si>
  <si>
    <t>Вазин бўй инденкси кўрсаткичи (0- 18 ёшгача)</t>
  </si>
  <si>
    <t xml:space="preserve"> Болаларни  овқатланиш характери  </t>
  </si>
  <si>
    <t>Гурухлар</t>
  </si>
  <si>
    <t>жами сони</t>
  </si>
  <si>
    <t>Меъёрда</t>
  </si>
  <si>
    <t>Ортиқча вазн хавфи</t>
  </si>
  <si>
    <t>Ортиқча  вазн</t>
  </si>
  <si>
    <t>Семизлик</t>
  </si>
  <si>
    <t>6 ойгача  мутлоқ  кўкрак сути</t>
  </si>
  <si>
    <t xml:space="preserve"> аралаш</t>
  </si>
  <si>
    <t>сунъий</t>
  </si>
  <si>
    <t>6 ойдан қўшимча овқат (бўтқа,сабзовот  пюреси) берилиши</t>
  </si>
  <si>
    <t xml:space="preserve"> кўкрак сути билан озикланган болалар</t>
  </si>
  <si>
    <t>сут маҳсулотларини кам истимол килган болалар</t>
  </si>
  <si>
    <t>мева ва сабзавотлар кам истимол килган болалар</t>
  </si>
  <si>
    <t xml:space="preserve"> ширинликлар куп истимол килган болалар</t>
  </si>
  <si>
    <t xml:space="preserve"> ёғли овқатлар куп истимол килган болалар</t>
  </si>
  <si>
    <t xml:space="preserve"> тузли овқатлар куп истимол килган болалар</t>
  </si>
  <si>
    <t>Фаол</t>
  </si>
  <si>
    <t>нофаол</t>
  </si>
  <si>
    <t>тамаки</t>
  </si>
  <si>
    <t xml:space="preserve"> алкоголь</t>
  </si>
  <si>
    <t>Жуда кам вазнлик</t>
  </si>
  <si>
    <t>Енгил даражаси кам вазнлик</t>
  </si>
  <si>
    <t>Кам вазнлик хавфи</t>
  </si>
  <si>
    <r>
      <t xml:space="preserve">6. </t>
    </r>
    <r>
      <rPr>
        <sz val="12"/>
        <rFont val="Times New Roman"/>
        <family val="1"/>
        <charset val="204"/>
      </rPr>
      <t>Когон шаҳри</t>
    </r>
  </si>
  <si>
    <t>91?6</t>
  </si>
  <si>
    <t xml:space="preserve"> </t>
  </si>
  <si>
    <t>жаъми кўрикдан ўтганлар</t>
  </si>
  <si>
    <t>шундан кўрикдан ўтганлар</t>
  </si>
  <si>
    <t xml:space="preserve">1- гурух соглом                 </t>
  </si>
  <si>
    <t xml:space="preserve">2- гурух паст хавф </t>
  </si>
  <si>
    <t xml:space="preserve">3 гурух урта хавф </t>
  </si>
  <si>
    <r>
      <t>4 гурух юкори хавф</t>
    </r>
    <r>
      <rPr>
        <b/>
        <sz val="12"/>
        <color indexed="10"/>
        <rFont val="Times New Roman"/>
        <family val="1"/>
        <charset val="204"/>
      </rPr>
      <t xml:space="preserve"> </t>
    </r>
  </si>
  <si>
    <t>кўрилмаган аҳоли сони</t>
  </si>
  <si>
    <t>вақтинча яшамайди</t>
  </si>
  <si>
    <t>ёпиқ хонадон аҳолиси</t>
  </si>
  <si>
    <t>Шундан</t>
  </si>
  <si>
    <t>болалар сони</t>
  </si>
  <si>
    <t>Катталар сони</t>
  </si>
  <si>
    <t>шундан катталар</t>
  </si>
  <si>
    <t>шундан болалар</t>
  </si>
  <si>
    <t>аҳоли вақтинча ушбу худудда эмас</t>
  </si>
  <si>
    <t>аҳоли руйхатда турса хам , бошқа манзилларда яшамайди</t>
  </si>
  <si>
    <t>Жами кўрикдан ўтган бола сони</t>
  </si>
  <si>
    <r>
      <t xml:space="preserve">17. </t>
    </r>
    <r>
      <rPr>
        <sz val="12"/>
        <color rgb="FFFF0000"/>
        <rFont val="Times New Roman"/>
        <family val="1"/>
        <charset val="204"/>
      </rPr>
      <t>Олтинсой тумани</t>
    </r>
  </si>
  <si>
    <r>
      <t xml:space="preserve">15. </t>
    </r>
    <r>
      <rPr>
        <sz val="12"/>
        <color rgb="FFFF0000"/>
        <rFont val="Times New Roman"/>
        <family val="1"/>
        <charset val="204"/>
      </rPr>
      <t>Олтинсой тумани</t>
    </r>
  </si>
  <si>
    <r>
      <t xml:space="preserve">15. </t>
    </r>
    <r>
      <rPr>
        <sz val="12"/>
        <rFont val="Times New Roman"/>
        <family val="1"/>
        <charset val="204"/>
      </rPr>
      <t>Олтинсой тумани</t>
    </r>
  </si>
  <si>
    <r>
      <t xml:space="preserve">17. </t>
    </r>
    <r>
      <rPr>
        <sz val="12"/>
        <rFont val="Times New Roman"/>
        <family val="1"/>
        <charset val="204"/>
      </rPr>
      <t>Олтинсой тумани</t>
    </r>
  </si>
  <si>
    <t>99,,1</t>
  </si>
  <si>
    <t>Танометр                                                Фонендоскоп</t>
  </si>
</sst>
</file>

<file path=xl/styles.xml><?xml version="1.0" encoding="utf-8"?>
<styleSheet xmlns="http://schemas.openxmlformats.org/spreadsheetml/2006/main">
  <numFmts count="1">
    <numFmt numFmtId="164" formatCode="0.0"/>
  </numFmts>
  <fonts count="2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1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wrapText="1"/>
    </xf>
    <xf numFmtId="164" fontId="0" fillId="0" borderId="0" xfId="0" applyNumberForma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8" fillId="2" borderId="0" xfId="0" applyFont="1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textRotation="90"/>
    </xf>
    <xf numFmtId="1" fontId="0" fillId="2" borderId="0" xfId="0" applyNumberFormat="1" applyFill="1"/>
    <xf numFmtId="0" fontId="0" fillId="10" borderId="0" xfId="0" applyFill="1"/>
    <xf numFmtId="0" fontId="0" fillId="3" borderId="0" xfId="0" applyFill="1"/>
    <xf numFmtId="0" fontId="0" fillId="9" borderId="0" xfId="0" applyFill="1"/>
    <xf numFmtId="0" fontId="2" fillId="5" borderId="1" xfId="0" applyFont="1" applyFill="1" applyBorder="1" applyAlignment="1">
      <alignment horizontal="left" vertical="center" wrapText="1" indent="2"/>
    </xf>
    <xf numFmtId="0" fontId="1" fillId="5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 vertical="center" wrapText="1"/>
    </xf>
    <xf numFmtId="164" fontId="6" fillId="10" borderId="1" xfId="0" applyNumberFormat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1" fontId="6" fillId="10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textRotation="90" wrapText="1"/>
    </xf>
    <xf numFmtId="0" fontId="2" fillId="11" borderId="1" xfId="0" applyFont="1" applyFill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7" fillId="12" borderId="1" xfId="0" applyFont="1" applyFill="1" applyBorder="1" applyAlignment="1">
      <alignment horizontal="center" vertical="center" textRotation="90"/>
    </xf>
    <xf numFmtId="0" fontId="17" fillId="12" borderId="1" xfId="0" applyFont="1" applyFill="1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left" vertical="center" wrapText="1" indent="2"/>
    </xf>
    <xf numFmtId="1" fontId="13" fillId="5" borderId="1" xfId="0" applyNumberFormat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164" fontId="19" fillId="5" borderId="4" xfId="0" applyNumberFormat="1" applyFont="1" applyFill="1" applyBorder="1" applyAlignment="1">
      <alignment horizontal="center" vertical="center"/>
    </xf>
    <xf numFmtId="1" fontId="19" fillId="5" borderId="4" xfId="0" applyNumberFormat="1" applyFont="1" applyFill="1" applyBorder="1" applyAlignment="1">
      <alignment horizontal="center" vertical="center"/>
    </xf>
    <xf numFmtId="1" fontId="0" fillId="5" borderId="0" xfId="0" applyNumberFormat="1" applyFill="1"/>
    <xf numFmtId="0" fontId="20" fillId="5" borderId="1" xfId="0" applyFont="1" applyFill="1" applyBorder="1" applyAlignment="1">
      <alignment horizontal="center" vertical="center" wrapText="1"/>
    </xf>
    <xf numFmtId="164" fontId="20" fillId="5" borderId="1" xfId="0" applyNumberFormat="1" applyFont="1" applyFill="1" applyBorder="1" applyAlignment="1">
      <alignment horizontal="center" vertical="center" wrapText="1"/>
    </xf>
    <xf numFmtId="1" fontId="20" fillId="5" borderId="1" xfId="0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textRotation="90"/>
    </xf>
    <xf numFmtId="0" fontId="17" fillId="10" borderId="1" xfId="0" applyFont="1" applyFill="1" applyBorder="1" applyAlignment="1">
      <alignment horizontal="center" vertical="center" textRotation="90"/>
    </xf>
    <xf numFmtId="0" fontId="19" fillId="10" borderId="4" xfId="0" applyFont="1" applyFill="1" applyBorder="1" applyAlignment="1">
      <alignment horizontal="center" vertical="center"/>
    </xf>
    <xf numFmtId="164" fontId="19" fillId="5" borderId="14" xfId="0" applyNumberFormat="1" applyFont="1" applyFill="1" applyBorder="1" applyAlignment="1">
      <alignment horizontal="center" vertical="center"/>
    </xf>
    <xf numFmtId="164" fontId="19" fillId="12" borderId="4" xfId="0" applyNumberFormat="1" applyFont="1" applyFill="1" applyBorder="1" applyAlignment="1">
      <alignment horizontal="center" vertical="center"/>
    </xf>
    <xf numFmtId="164" fontId="19" fillId="5" borderId="1" xfId="0" applyNumberFormat="1" applyFont="1" applyFill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vertical="center" wrapText="1"/>
    </xf>
    <xf numFmtId="1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4" fontId="4" fillId="10" borderId="1" xfId="0" applyNumberFormat="1" applyFont="1" applyFill="1" applyBorder="1" applyAlignment="1">
      <alignment horizontal="center"/>
    </xf>
    <xf numFmtId="164" fontId="6" fillId="10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164" fontId="7" fillId="10" borderId="1" xfId="0" applyNumberFormat="1" applyFont="1" applyFill="1" applyBorder="1" applyAlignment="1">
      <alignment horizontal="center"/>
    </xf>
    <xf numFmtId="1" fontId="2" fillId="10" borderId="1" xfId="0" applyNumberFormat="1" applyFont="1" applyFill="1" applyBorder="1" applyAlignment="1">
      <alignment horizontal="left" vertical="center" wrapText="1" indent="2"/>
    </xf>
    <xf numFmtId="0" fontId="1" fillId="10" borderId="1" xfId="0" applyFont="1" applyFill="1" applyBorder="1" applyAlignment="1">
      <alignment horizontal="center" vertical="center" wrapText="1"/>
    </xf>
    <xf numFmtId="1" fontId="13" fillId="10" borderId="1" xfId="0" applyNumberFormat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164" fontId="13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 indent="2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 wrapText="1"/>
    </xf>
    <xf numFmtId="1" fontId="6" fillId="10" borderId="1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/>
    </xf>
    <xf numFmtId="164" fontId="19" fillId="10" borderId="14" xfId="0" applyNumberFormat="1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164" fontId="19" fillId="10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" fontId="19" fillId="10" borderId="4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/>
    </xf>
    <xf numFmtId="1" fontId="2" fillId="10" borderId="1" xfId="0" applyNumberFormat="1" applyFont="1" applyFill="1" applyBorder="1" applyAlignment="1">
      <alignment horizontal="center"/>
    </xf>
    <xf numFmtId="164" fontId="19" fillId="10" borderId="4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3" fillId="10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164" fontId="23" fillId="10" borderId="4" xfId="0" applyNumberFormat="1" applyFont="1" applyFill="1" applyBorder="1" applyAlignment="1">
      <alignment horizontal="center" vertical="center"/>
    </xf>
    <xf numFmtId="1" fontId="23" fillId="5" borderId="4" xfId="0" applyNumberFormat="1" applyFont="1" applyFill="1" applyBorder="1" applyAlignment="1">
      <alignment horizontal="center" vertical="center"/>
    </xf>
    <xf numFmtId="1" fontId="23" fillId="10" borderId="4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left" vertical="center" wrapText="1" indent="2"/>
    </xf>
    <xf numFmtId="1" fontId="22" fillId="10" borderId="1" xfId="0" applyNumberFormat="1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164" fontId="22" fillId="10" borderId="1" xfId="0" applyNumberFormat="1" applyFont="1" applyFill="1" applyBorder="1" applyAlignment="1">
      <alignment horizontal="center" vertical="center" wrapText="1"/>
    </xf>
    <xf numFmtId="1" fontId="24" fillId="0" borderId="0" xfId="0" applyNumberFormat="1" applyFont="1"/>
    <xf numFmtId="0" fontId="24" fillId="0" borderId="0" xfId="0" applyFont="1"/>
    <xf numFmtId="0" fontId="2" fillId="10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2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vertical="center" wrapText="1"/>
    </xf>
    <xf numFmtId="1" fontId="25" fillId="5" borderId="1" xfId="0" applyNumberFormat="1" applyFont="1" applyFill="1" applyBorder="1" applyAlignment="1">
      <alignment horizontal="center"/>
    </xf>
    <xf numFmtId="164" fontId="25" fillId="5" borderId="1" xfId="0" applyNumberFormat="1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164" fontId="25" fillId="10" borderId="1" xfId="0" applyNumberFormat="1" applyFont="1" applyFill="1" applyBorder="1" applyAlignment="1">
      <alignment horizontal="center"/>
    </xf>
    <xf numFmtId="164" fontId="25" fillId="10" borderId="1" xfId="0" applyNumberFormat="1" applyFont="1" applyFill="1" applyBorder="1" applyAlignment="1">
      <alignment horizontal="center" vertical="center" wrapText="1"/>
    </xf>
    <xf numFmtId="1" fontId="25" fillId="10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/>
    <xf numFmtId="0" fontId="5" fillId="2" borderId="1" xfId="0" applyFont="1" applyFill="1" applyBorder="1" applyAlignment="1">
      <alignment horizontal="left" vertical="center" wrapText="1" indent="2"/>
    </xf>
    <xf numFmtId="0" fontId="7" fillId="7" borderId="1" xfId="0" applyFont="1" applyFill="1" applyBorder="1" applyAlignment="1">
      <alignment horizontal="left" vertical="center" wrapText="1" indent="2"/>
    </xf>
    <xf numFmtId="0" fontId="6" fillId="7" borderId="1" xfId="0" applyFont="1" applyFill="1" applyBorder="1" applyAlignment="1">
      <alignment horizontal="center" vertical="center" wrapText="1"/>
    </xf>
    <xf numFmtId="164" fontId="7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vertical="center" wrapText="1"/>
    </xf>
    <xf numFmtId="164" fontId="6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1" fontId="21" fillId="7" borderId="0" xfId="0" applyNumberFormat="1" applyFont="1" applyFill="1"/>
    <xf numFmtId="164" fontId="21" fillId="7" borderId="0" xfId="0" applyNumberFormat="1" applyFont="1" applyFill="1"/>
    <xf numFmtId="0" fontId="21" fillId="7" borderId="0" xfId="0" applyFont="1" applyFill="1"/>
    <xf numFmtId="1" fontId="7" fillId="7" borderId="1" xfId="0" applyNumberFormat="1" applyFont="1" applyFill="1" applyBorder="1" applyAlignment="1">
      <alignment horizontal="left" vertical="center" wrapText="1" indent="2"/>
    </xf>
    <xf numFmtId="0" fontId="20" fillId="7" borderId="1" xfId="0" applyFont="1" applyFill="1" applyBorder="1" applyAlignment="1">
      <alignment horizontal="center" vertical="center" wrapText="1"/>
    </xf>
    <xf numFmtId="164" fontId="20" fillId="7" borderId="1" xfId="0" applyNumberFormat="1" applyFont="1" applyFill="1" applyBorder="1" applyAlignment="1">
      <alignment horizontal="center" vertical="center" wrapText="1"/>
    </xf>
    <xf numFmtId="164" fontId="19" fillId="7" borderId="14" xfId="0" applyNumberFormat="1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3" xfId="0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4" fontId="19" fillId="7" borderId="4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" fontId="19" fillId="7" borderId="4" xfId="0" applyNumberFormat="1" applyFont="1" applyFill="1" applyBorder="1" applyAlignment="1">
      <alignment horizontal="center" vertical="center"/>
    </xf>
    <xf numFmtId="1" fontId="20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textRotation="90"/>
    </xf>
    <xf numFmtId="0" fontId="4" fillId="5" borderId="4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textRotation="90" wrapText="1"/>
    </xf>
    <xf numFmtId="0" fontId="4" fillId="9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4" fillId="9" borderId="3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textRotation="90" wrapText="1"/>
    </xf>
    <xf numFmtId="0" fontId="2" fillId="10" borderId="6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 textRotation="90"/>
    </xf>
    <xf numFmtId="0" fontId="7" fillId="12" borderId="4" xfId="0" applyFont="1" applyFill="1" applyBorder="1" applyAlignment="1">
      <alignment horizontal="center" vertical="center" textRotation="90"/>
    </xf>
    <xf numFmtId="0" fontId="17" fillId="12" borderId="7" xfId="0" applyFont="1" applyFill="1" applyBorder="1" applyAlignment="1">
      <alignment horizontal="center" vertical="center" textRotation="90"/>
    </xf>
    <xf numFmtId="0" fontId="17" fillId="12" borderId="4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7" fillId="12" borderId="3" xfId="0" applyFont="1" applyFill="1" applyBorder="1" applyAlignment="1">
      <alignment horizontal="center" vertical="center" textRotation="90"/>
    </xf>
    <xf numFmtId="0" fontId="7" fillId="12" borderId="10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164" fontId="17" fillId="12" borderId="7" xfId="0" applyNumberFormat="1" applyFont="1" applyFill="1" applyBorder="1" applyAlignment="1">
      <alignment horizontal="center" vertical="center" textRotation="90"/>
    </xf>
    <xf numFmtId="164" fontId="17" fillId="12" borderId="4" xfId="0" applyNumberFormat="1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970"/>
  <sheetViews>
    <sheetView topLeftCell="A2" zoomScale="96" zoomScaleNormal="96" workbookViewId="0">
      <selection activeCell="E23" sqref="A23:XFD35"/>
    </sheetView>
  </sheetViews>
  <sheetFormatPr defaultColWidth="9.140625" defaultRowHeight="15"/>
  <cols>
    <col min="1" max="1" width="5.5703125" style="2" customWidth="1"/>
    <col min="2" max="2" width="21.28515625" style="2" customWidth="1"/>
    <col min="3" max="4" width="11.28515625" style="2" customWidth="1"/>
    <col min="5" max="5" width="29.28515625" style="2" customWidth="1"/>
    <col min="6" max="10" width="12.85546875" style="2" customWidth="1"/>
    <col min="11" max="11" width="12.85546875" style="14" customWidth="1"/>
    <col min="12" max="12" width="14.42578125" style="2" customWidth="1"/>
    <col min="13" max="13" width="7.7109375" style="2" customWidth="1"/>
    <col min="14" max="14" width="11" style="2" customWidth="1"/>
    <col min="15" max="15" width="10.7109375" style="2" customWidth="1"/>
    <col min="16" max="16" width="10.5703125" style="2" customWidth="1"/>
    <col min="17" max="17" width="7.7109375" style="2" customWidth="1"/>
    <col min="18" max="18" width="10.28515625" style="2" customWidth="1"/>
    <col min="19" max="20" width="7.7109375" style="2" customWidth="1"/>
    <col min="21" max="21" width="11" style="2" customWidth="1"/>
    <col min="22" max="22" width="8.7109375" style="14" customWidth="1"/>
    <col min="23" max="23" width="12.140625" style="2" customWidth="1"/>
    <col min="24" max="24" width="12.140625" style="14" customWidth="1"/>
    <col min="25" max="25" width="12.5703125" style="2" customWidth="1"/>
    <col min="26" max="26" width="11.28515625" style="14" customWidth="1"/>
    <col min="27" max="27" width="11" style="2" customWidth="1"/>
    <col min="28" max="28" width="11.85546875" style="14" customWidth="1"/>
    <col min="29" max="29" width="11.85546875" style="2" customWidth="1"/>
    <col min="30" max="30" width="8.7109375" style="16" customWidth="1"/>
    <col min="31" max="31" width="16.85546875" style="2" customWidth="1"/>
    <col min="32" max="32" width="26.5703125" style="2" customWidth="1"/>
    <col min="33" max="33" width="12.42578125" style="2" customWidth="1"/>
    <col min="34" max="34" width="10.28515625" style="2" customWidth="1"/>
    <col min="35" max="35" width="12.5703125" style="17" customWidth="1"/>
    <col min="36" max="36" width="12.28515625" style="17" customWidth="1"/>
    <col min="37" max="37" width="15.140625" style="18" customWidth="1"/>
    <col min="38" max="38" width="13.42578125" style="18" customWidth="1"/>
    <col min="39" max="39" width="10.140625" style="2" customWidth="1"/>
    <col min="40" max="40" width="10.5703125" style="2" customWidth="1"/>
    <col min="41" max="41" width="11" style="2" customWidth="1"/>
    <col min="42" max="42" width="9.5703125" style="2" customWidth="1"/>
    <col min="43" max="43" width="12.28515625" style="2" customWidth="1"/>
    <col min="44" max="44" width="8.42578125" style="2" customWidth="1"/>
    <col min="45" max="45" width="11" style="2" customWidth="1"/>
    <col min="46" max="46" width="8.85546875" style="2" customWidth="1"/>
    <col min="47" max="47" width="11.5703125" style="2" customWidth="1"/>
    <col min="48" max="48" width="8.7109375" style="2" customWidth="1"/>
    <col min="49" max="49" width="12.7109375" style="2" customWidth="1"/>
    <col min="50" max="50" width="8.42578125" style="2" customWidth="1"/>
    <col min="51" max="51" width="11.5703125" style="2" customWidth="1"/>
    <col min="52" max="52" width="13.28515625" style="2" customWidth="1"/>
    <col min="53" max="53" width="9.140625" style="2" customWidth="1"/>
    <col min="54" max="54" width="8.42578125" style="2" customWidth="1"/>
    <col min="55" max="55" width="13.85546875" style="19" customWidth="1"/>
    <col min="56" max="56" width="11.42578125" style="19" customWidth="1"/>
    <col min="57" max="57" width="14.85546875" style="26" customWidth="1"/>
    <col min="58" max="58" width="9.7109375" style="26" customWidth="1"/>
    <col min="59" max="59" width="12.42578125" style="27" customWidth="1"/>
    <col min="60" max="60" width="8.7109375" style="27" customWidth="1"/>
    <col min="61" max="61" width="11.7109375" style="28" customWidth="1"/>
    <col min="62" max="62" width="10.140625" style="28" customWidth="1"/>
    <col min="63" max="64" width="9.140625" style="2" customWidth="1"/>
    <col min="65" max="16384" width="9.140625" style="2"/>
  </cols>
  <sheetData>
    <row r="1" spans="1:66" ht="44.25" customHeight="1">
      <c r="A1" s="202" t="s">
        <v>64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8"/>
      <c r="AF1" s="203" t="s">
        <v>66</v>
      </c>
      <c r="AG1" s="203"/>
      <c r="AH1" s="203"/>
      <c r="AI1" s="203"/>
      <c r="AJ1" s="203"/>
      <c r="AK1" s="203"/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</row>
    <row r="2" spans="1:66" ht="27" customHeight="1">
      <c r="A2" s="204" t="s">
        <v>0</v>
      </c>
      <c r="B2" s="204" t="s">
        <v>1</v>
      </c>
      <c r="C2" s="204" t="s">
        <v>2</v>
      </c>
      <c r="D2" s="204" t="s">
        <v>65</v>
      </c>
      <c r="E2" s="207" t="s">
        <v>3</v>
      </c>
      <c r="F2" s="207" t="s">
        <v>2</v>
      </c>
      <c r="G2" s="207" t="s">
        <v>156</v>
      </c>
      <c r="H2" s="207" t="s">
        <v>157</v>
      </c>
      <c r="I2" s="207" t="s">
        <v>65</v>
      </c>
      <c r="J2" s="45"/>
      <c r="K2" s="45"/>
      <c r="L2" s="207" t="s">
        <v>36</v>
      </c>
      <c r="M2" s="249" t="s">
        <v>37</v>
      </c>
      <c r="N2" s="243" t="s">
        <v>153</v>
      </c>
      <c r="O2" s="244"/>
      <c r="P2" s="244"/>
      <c r="Q2" s="245"/>
      <c r="R2" s="243" t="s">
        <v>150</v>
      </c>
      <c r="S2" s="244"/>
      <c r="T2" s="245"/>
      <c r="U2" s="236" t="s">
        <v>38</v>
      </c>
      <c r="V2" s="237"/>
      <c r="W2" s="220"/>
      <c r="X2" s="220"/>
      <c r="Y2" s="220"/>
      <c r="Z2" s="220"/>
      <c r="AA2" s="220"/>
      <c r="AB2" s="220"/>
      <c r="AC2" s="220"/>
      <c r="AD2" s="221"/>
      <c r="AE2" s="10"/>
      <c r="AF2" s="227" t="s">
        <v>1</v>
      </c>
      <c r="AG2" s="219" t="s">
        <v>39</v>
      </c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1"/>
      <c r="BC2" s="230" t="s">
        <v>40</v>
      </c>
      <c r="BD2" s="230"/>
      <c r="BE2" s="230"/>
      <c r="BF2" s="230"/>
      <c r="BG2" s="230"/>
      <c r="BH2" s="230"/>
      <c r="BI2" s="230"/>
      <c r="BJ2" s="230"/>
    </row>
    <row r="3" spans="1:66" ht="26.25" customHeight="1">
      <c r="A3" s="205"/>
      <c r="B3" s="205"/>
      <c r="C3" s="205"/>
      <c r="D3" s="205"/>
      <c r="E3" s="208"/>
      <c r="F3" s="208"/>
      <c r="G3" s="208"/>
      <c r="H3" s="208"/>
      <c r="I3" s="208"/>
      <c r="J3" s="46"/>
      <c r="K3" s="46"/>
      <c r="L3" s="208"/>
      <c r="M3" s="250"/>
      <c r="N3" s="246"/>
      <c r="O3" s="247"/>
      <c r="P3" s="247"/>
      <c r="Q3" s="248"/>
      <c r="R3" s="246"/>
      <c r="S3" s="247"/>
      <c r="T3" s="248"/>
      <c r="U3" s="238" t="s">
        <v>41</v>
      </c>
      <c r="V3" s="238"/>
      <c r="W3" s="220" t="s">
        <v>42</v>
      </c>
      <c r="X3" s="221"/>
      <c r="Y3" s="219" t="s">
        <v>43</v>
      </c>
      <c r="Z3" s="221"/>
      <c r="AA3" s="219" t="s">
        <v>44</v>
      </c>
      <c r="AB3" s="221"/>
      <c r="AC3" s="219" t="s">
        <v>45</v>
      </c>
      <c r="AD3" s="221"/>
      <c r="AE3" s="11"/>
      <c r="AF3" s="228"/>
      <c r="AG3" s="218" t="s">
        <v>46</v>
      </c>
      <c r="AH3" s="218"/>
      <c r="AI3" s="219" t="s">
        <v>47</v>
      </c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1"/>
      <c r="BC3" s="222" t="s">
        <v>48</v>
      </c>
      <c r="BD3" s="222" t="s">
        <v>37</v>
      </c>
      <c r="BE3" s="223" t="s">
        <v>49</v>
      </c>
      <c r="BF3" s="223" t="s">
        <v>37</v>
      </c>
      <c r="BG3" s="210" t="s">
        <v>50</v>
      </c>
      <c r="BH3" s="210" t="s">
        <v>37</v>
      </c>
      <c r="BI3" s="211" t="s">
        <v>51</v>
      </c>
      <c r="BJ3" s="211" t="s">
        <v>37</v>
      </c>
      <c r="BK3" s="14"/>
    </row>
    <row r="4" spans="1:66" ht="93" customHeight="1">
      <c r="A4" s="205"/>
      <c r="B4" s="205"/>
      <c r="C4" s="205"/>
      <c r="D4" s="205"/>
      <c r="E4" s="208"/>
      <c r="F4" s="208"/>
      <c r="G4" s="208"/>
      <c r="H4" s="208"/>
      <c r="I4" s="208"/>
      <c r="J4" s="46" t="s">
        <v>75</v>
      </c>
      <c r="K4" s="46" t="s">
        <v>76</v>
      </c>
      <c r="L4" s="208"/>
      <c r="M4" s="250"/>
      <c r="N4" s="127" t="s">
        <v>155</v>
      </c>
      <c r="O4" s="127" t="s">
        <v>37</v>
      </c>
      <c r="P4" s="127" t="s">
        <v>154</v>
      </c>
      <c r="Q4" s="127" t="s">
        <v>37</v>
      </c>
      <c r="R4" s="127" t="s">
        <v>46</v>
      </c>
      <c r="S4" s="127" t="s">
        <v>151</v>
      </c>
      <c r="T4" s="127" t="s">
        <v>152</v>
      </c>
      <c r="U4" s="212" t="s">
        <v>52</v>
      </c>
      <c r="V4" s="212" t="s">
        <v>53</v>
      </c>
      <c r="W4" s="214" t="s">
        <v>52</v>
      </c>
      <c r="X4" s="214" t="s">
        <v>53</v>
      </c>
      <c r="Y4" s="216" t="s">
        <v>52</v>
      </c>
      <c r="Z4" s="216" t="s">
        <v>53</v>
      </c>
      <c r="AA4" s="239" t="s">
        <v>52</v>
      </c>
      <c r="AB4" s="239" t="s">
        <v>53</v>
      </c>
      <c r="AC4" s="241" t="s">
        <v>52</v>
      </c>
      <c r="AD4" s="241" t="s">
        <v>53</v>
      </c>
      <c r="AE4" s="7" t="s">
        <v>73</v>
      </c>
      <c r="AF4" s="228"/>
      <c r="AG4" s="252" t="s">
        <v>52</v>
      </c>
      <c r="AH4" s="252" t="s">
        <v>53</v>
      </c>
      <c r="AI4" s="224" t="s">
        <v>54</v>
      </c>
      <c r="AJ4" s="224"/>
      <c r="AK4" s="225" t="s">
        <v>55</v>
      </c>
      <c r="AL4" s="225"/>
      <c r="AM4" s="226" t="s">
        <v>56</v>
      </c>
      <c r="AN4" s="226"/>
      <c r="AO4" s="226" t="s">
        <v>57</v>
      </c>
      <c r="AP4" s="226"/>
      <c r="AQ4" s="226" t="s">
        <v>58</v>
      </c>
      <c r="AR4" s="226"/>
      <c r="AS4" s="226" t="s">
        <v>59</v>
      </c>
      <c r="AT4" s="226"/>
      <c r="AU4" s="226" t="s">
        <v>60</v>
      </c>
      <c r="AV4" s="226"/>
      <c r="AW4" s="226" t="s">
        <v>61</v>
      </c>
      <c r="AX4" s="226"/>
      <c r="AY4" s="231" t="s">
        <v>62</v>
      </c>
      <c r="AZ4" s="232"/>
      <c r="BA4" s="231" t="s">
        <v>63</v>
      </c>
      <c r="BB4" s="232"/>
      <c r="BC4" s="222"/>
      <c r="BD4" s="222"/>
      <c r="BE4" s="223"/>
      <c r="BF4" s="223"/>
      <c r="BG4" s="210"/>
      <c r="BH4" s="210"/>
      <c r="BI4" s="211"/>
      <c r="BJ4" s="211"/>
      <c r="BK4" s="14"/>
    </row>
    <row r="5" spans="1:66" ht="38.25" hidden="1" customHeight="1">
      <c r="A5" s="206"/>
      <c r="B5" s="206"/>
      <c r="C5" s="206"/>
      <c r="D5" s="206"/>
      <c r="E5" s="209"/>
      <c r="F5" s="209"/>
      <c r="G5" s="83"/>
      <c r="H5" s="83"/>
      <c r="I5" s="209"/>
      <c r="J5" s="47"/>
      <c r="K5" s="47"/>
      <c r="L5" s="208"/>
      <c r="M5" s="250"/>
      <c r="N5" s="128"/>
      <c r="O5" s="128"/>
      <c r="P5" s="128"/>
      <c r="Q5" s="128"/>
      <c r="R5" s="128"/>
      <c r="S5" s="128"/>
      <c r="T5" s="128"/>
      <c r="U5" s="213"/>
      <c r="V5" s="213"/>
      <c r="W5" s="215"/>
      <c r="X5" s="215"/>
      <c r="Y5" s="217"/>
      <c r="Z5" s="217"/>
      <c r="AA5" s="240"/>
      <c r="AB5" s="240"/>
      <c r="AC5" s="242"/>
      <c r="AD5" s="242"/>
      <c r="AE5" s="6"/>
      <c r="AF5" s="229"/>
      <c r="AG5" s="253"/>
      <c r="AH5" s="253"/>
      <c r="AI5" s="23" t="s">
        <v>52</v>
      </c>
      <c r="AJ5" s="23" t="s">
        <v>53</v>
      </c>
      <c r="AK5" s="24" t="s">
        <v>52</v>
      </c>
      <c r="AL5" s="24" t="s">
        <v>53</v>
      </c>
      <c r="AM5" s="12" t="s">
        <v>52</v>
      </c>
      <c r="AN5" s="12" t="s">
        <v>53</v>
      </c>
      <c r="AO5" s="12" t="s">
        <v>52</v>
      </c>
      <c r="AP5" s="12" t="s">
        <v>53</v>
      </c>
      <c r="AQ5" s="12" t="s">
        <v>52</v>
      </c>
      <c r="AR5" s="12" t="s">
        <v>53</v>
      </c>
      <c r="AS5" s="12" t="s">
        <v>52</v>
      </c>
      <c r="AT5" s="12" t="s">
        <v>53</v>
      </c>
      <c r="AU5" s="12" t="s">
        <v>52</v>
      </c>
      <c r="AV5" s="12" t="s">
        <v>53</v>
      </c>
      <c r="AW5" s="12" t="s">
        <v>52</v>
      </c>
      <c r="AX5" s="12" t="s">
        <v>53</v>
      </c>
      <c r="AY5" s="12" t="s">
        <v>52</v>
      </c>
      <c r="AZ5" s="12" t="s">
        <v>53</v>
      </c>
      <c r="BA5" s="12" t="s">
        <v>52</v>
      </c>
      <c r="BB5" s="12" t="s">
        <v>53</v>
      </c>
      <c r="BC5" s="222"/>
      <c r="BD5" s="222"/>
      <c r="BE5" s="223"/>
      <c r="BF5" s="223"/>
      <c r="BG5" s="210"/>
      <c r="BH5" s="210"/>
      <c r="BI5" s="211"/>
      <c r="BJ5" s="211"/>
      <c r="BK5" s="14"/>
      <c r="BM5" s="2">
        <f>BG12+BI12</f>
        <v>23182</v>
      </c>
    </row>
    <row r="6" spans="1:66" ht="38.25" customHeight="1">
      <c r="A6" s="76"/>
      <c r="B6" s="76"/>
      <c r="C6" s="76"/>
      <c r="D6" s="76"/>
      <c r="E6" s="83"/>
      <c r="F6" s="83"/>
      <c r="G6" s="83"/>
      <c r="H6" s="83"/>
      <c r="I6" s="83"/>
      <c r="J6" s="83"/>
      <c r="K6" s="83"/>
      <c r="L6" s="209"/>
      <c r="M6" s="251"/>
      <c r="N6" s="128"/>
      <c r="O6" s="128"/>
      <c r="P6" s="128"/>
      <c r="Q6" s="128"/>
      <c r="R6" s="128"/>
      <c r="S6" s="128"/>
      <c r="T6" s="128"/>
      <c r="U6" s="87"/>
      <c r="V6" s="87"/>
      <c r="W6" s="88"/>
      <c r="X6" s="88"/>
      <c r="Y6" s="89"/>
      <c r="Z6" s="89"/>
      <c r="AA6" s="78"/>
      <c r="AB6" s="78"/>
      <c r="AC6" s="79"/>
      <c r="AD6" s="79"/>
      <c r="AE6" s="6"/>
      <c r="AF6" s="82"/>
      <c r="AG6" s="254"/>
      <c r="AH6" s="254"/>
      <c r="AI6" s="23" t="s">
        <v>52</v>
      </c>
      <c r="AJ6" s="23" t="s">
        <v>37</v>
      </c>
      <c r="AK6" s="23" t="s">
        <v>52</v>
      </c>
      <c r="AL6" s="23" t="s">
        <v>37</v>
      </c>
      <c r="AM6" s="23" t="s">
        <v>52</v>
      </c>
      <c r="AN6" s="23" t="s">
        <v>37</v>
      </c>
      <c r="AO6" s="23" t="s">
        <v>52</v>
      </c>
      <c r="AP6" s="23" t="s">
        <v>37</v>
      </c>
      <c r="AQ6" s="23" t="s">
        <v>52</v>
      </c>
      <c r="AR6" s="23" t="s">
        <v>37</v>
      </c>
      <c r="AS6" s="23" t="s">
        <v>52</v>
      </c>
      <c r="AT6" s="23" t="s">
        <v>37</v>
      </c>
      <c r="AU6" s="23" t="s">
        <v>52</v>
      </c>
      <c r="AV6" s="23" t="s">
        <v>37</v>
      </c>
      <c r="AW6" s="23" t="s">
        <v>52</v>
      </c>
      <c r="AX6" s="23" t="s">
        <v>37</v>
      </c>
      <c r="AY6" s="23" t="s">
        <v>52</v>
      </c>
      <c r="AZ6" s="23" t="s">
        <v>37</v>
      </c>
      <c r="BA6" s="23" t="s">
        <v>52</v>
      </c>
      <c r="BB6" s="23" t="s">
        <v>37</v>
      </c>
      <c r="BC6" s="91"/>
      <c r="BD6" s="91"/>
      <c r="BE6" s="81"/>
      <c r="BF6" s="81"/>
      <c r="BG6" s="85"/>
      <c r="BH6" s="85"/>
      <c r="BI6" s="86"/>
      <c r="BJ6" s="86"/>
      <c r="BK6" s="14"/>
    </row>
    <row r="7" spans="1:66" ht="38.25" customHeight="1">
      <c r="A7" s="76"/>
      <c r="B7" s="76">
        <v>1</v>
      </c>
      <c r="C7" s="76">
        <v>2</v>
      </c>
      <c r="D7" s="76">
        <v>3</v>
      </c>
      <c r="E7" s="83">
        <v>4</v>
      </c>
      <c r="F7" s="83">
        <v>5</v>
      </c>
      <c r="G7" s="83">
        <v>6</v>
      </c>
      <c r="H7" s="83">
        <v>7</v>
      </c>
      <c r="I7" s="83">
        <v>8</v>
      </c>
      <c r="J7" s="83">
        <v>9</v>
      </c>
      <c r="K7" s="83">
        <v>10</v>
      </c>
      <c r="L7" s="84">
        <v>11</v>
      </c>
      <c r="M7" s="77">
        <v>12</v>
      </c>
      <c r="N7" s="126">
        <v>13</v>
      </c>
      <c r="O7" s="126">
        <v>14</v>
      </c>
      <c r="P7" s="126">
        <v>15</v>
      </c>
      <c r="Q7" s="126">
        <v>16</v>
      </c>
      <c r="R7" s="126">
        <v>17</v>
      </c>
      <c r="S7" s="126">
        <v>18</v>
      </c>
      <c r="T7" s="126">
        <v>19</v>
      </c>
      <c r="U7" s="129">
        <v>20</v>
      </c>
      <c r="V7" s="129">
        <v>21</v>
      </c>
      <c r="W7" s="130">
        <v>22</v>
      </c>
      <c r="X7" s="130">
        <v>23</v>
      </c>
      <c r="Y7" s="131">
        <v>24</v>
      </c>
      <c r="Z7" s="131">
        <v>25</v>
      </c>
      <c r="AA7" s="132">
        <v>26</v>
      </c>
      <c r="AB7" s="132">
        <v>27</v>
      </c>
      <c r="AC7" s="133">
        <v>28</v>
      </c>
      <c r="AD7" s="133">
        <v>29</v>
      </c>
      <c r="AE7" s="82"/>
      <c r="AF7" s="82">
        <v>1</v>
      </c>
      <c r="AG7" s="90">
        <v>2</v>
      </c>
      <c r="AH7" s="90">
        <v>3</v>
      </c>
      <c r="AI7" s="134">
        <v>4</v>
      </c>
      <c r="AJ7" s="134">
        <v>5</v>
      </c>
      <c r="AK7" s="135">
        <v>6</v>
      </c>
      <c r="AL7" s="135">
        <v>7</v>
      </c>
      <c r="AM7" s="90">
        <v>8</v>
      </c>
      <c r="AN7" s="90">
        <v>9</v>
      </c>
      <c r="AO7" s="90">
        <v>10</v>
      </c>
      <c r="AP7" s="90">
        <v>11</v>
      </c>
      <c r="AQ7" s="90">
        <v>12</v>
      </c>
      <c r="AR7" s="90">
        <v>13</v>
      </c>
      <c r="AS7" s="90">
        <v>14</v>
      </c>
      <c r="AT7" s="90">
        <v>15</v>
      </c>
      <c r="AU7" s="90">
        <v>16</v>
      </c>
      <c r="AV7" s="90">
        <v>17</v>
      </c>
      <c r="AW7" s="90">
        <v>18</v>
      </c>
      <c r="AX7" s="90">
        <v>19</v>
      </c>
      <c r="AY7" s="90">
        <v>20</v>
      </c>
      <c r="AZ7" s="90">
        <v>21</v>
      </c>
      <c r="BA7" s="90">
        <v>22</v>
      </c>
      <c r="BB7" s="90">
        <v>23</v>
      </c>
      <c r="BC7" s="91">
        <v>24</v>
      </c>
      <c r="BD7" s="91">
        <v>25</v>
      </c>
      <c r="BE7" s="81">
        <v>26</v>
      </c>
      <c r="BF7" s="81">
        <v>27</v>
      </c>
      <c r="BG7" s="85">
        <v>28</v>
      </c>
      <c r="BH7" s="85">
        <v>29</v>
      </c>
      <c r="BI7" s="86">
        <v>30</v>
      </c>
      <c r="BJ7" s="86">
        <v>31</v>
      </c>
      <c r="BK7" s="14"/>
    </row>
    <row r="8" spans="1:66" ht="22.5" hidden="1" customHeight="1">
      <c r="A8" s="233" t="s">
        <v>12</v>
      </c>
      <c r="B8" s="234" t="s">
        <v>4</v>
      </c>
      <c r="C8" s="235">
        <v>1898300</v>
      </c>
      <c r="D8" s="235">
        <v>360007</v>
      </c>
      <c r="E8" s="29" t="s">
        <v>13</v>
      </c>
      <c r="F8" s="30">
        <v>194505</v>
      </c>
      <c r="G8" s="30"/>
      <c r="H8" s="30">
        <f>F8-G8</f>
        <v>194505</v>
      </c>
      <c r="I8" s="30">
        <v>344467</v>
      </c>
      <c r="J8" s="30"/>
      <c r="K8" s="3">
        <f>I8-J8</f>
        <v>344467</v>
      </c>
      <c r="L8" s="13">
        <v>191400</v>
      </c>
      <c r="M8" s="22">
        <f t="shared" ref="M8:M22" si="0">L8*100/F8</f>
        <v>98.403640009254261</v>
      </c>
      <c r="N8" s="106"/>
      <c r="O8" s="22" t="e">
        <f>N8*100/G8</f>
        <v>#DIV/0!</v>
      </c>
      <c r="P8" s="106">
        <f>L8-N8</f>
        <v>191400</v>
      </c>
      <c r="Q8" s="22">
        <f>P8*100/H8</f>
        <v>98.403640009254261</v>
      </c>
      <c r="R8" s="106">
        <f>F8-L8</f>
        <v>3105</v>
      </c>
      <c r="S8" s="106"/>
      <c r="T8" s="106">
        <f>R8-S8</f>
        <v>3105</v>
      </c>
      <c r="U8" s="13">
        <v>7781</v>
      </c>
      <c r="V8" s="22">
        <v>6.3062771001337277</v>
      </c>
      <c r="W8" s="13">
        <v>49674</v>
      </c>
      <c r="X8" s="22">
        <f t="shared" ref="X8:X22" si="1">W8*100/AE8</f>
        <v>40.259350812497466</v>
      </c>
      <c r="Y8" s="13">
        <v>41971</v>
      </c>
      <c r="Z8" s="22" t="e">
        <f>Y8*100/N8</f>
        <v>#DIV/0!</v>
      </c>
      <c r="AA8" s="13">
        <v>21396</v>
      </c>
      <c r="AB8" s="22">
        <v>17.340843700611906</v>
      </c>
      <c r="AC8" s="32">
        <v>2563</v>
      </c>
      <c r="AD8" s="35">
        <v>2.0772379138469019</v>
      </c>
      <c r="AE8" s="36">
        <f>U8+W8+Y8+AA8+AC8</f>
        <v>123385</v>
      </c>
      <c r="AF8" s="37" t="s">
        <v>13</v>
      </c>
      <c r="AG8" s="13">
        <f>AI8+AK8</f>
        <v>65930</v>
      </c>
      <c r="AH8" s="38">
        <f t="shared" ref="AH8:AH22" si="2">AG8*100/AE8</f>
        <v>53.434372087368807</v>
      </c>
      <c r="AI8" s="40">
        <f t="shared" ref="AI8:AI22" si="3">Y8</f>
        <v>41971</v>
      </c>
      <c r="AJ8" s="42">
        <f t="shared" ref="AJ8:AJ22" si="4">AI8*100/AE8</f>
        <v>34.016290472910001</v>
      </c>
      <c r="AK8" s="40">
        <f t="shared" ref="AK8:AK22" si="5">AA8+AC8</f>
        <v>23959</v>
      </c>
      <c r="AL8" s="42">
        <f t="shared" ref="AL8:AL22" si="6">AK8*100/AE8</f>
        <v>19.418081614458806</v>
      </c>
      <c r="AM8" s="32">
        <v>73750</v>
      </c>
      <c r="AN8" s="39">
        <f>AM8*100/AE8</f>
        <v>59.772257567775661</v>
      </c>
      <c r="AO8" s="32">
        <v>13788</v>
      </c>
      <c r="AP8" s="39">
        <f>AO8*100/AE8</f>
        <v>11.174778133484621</v>
      </c>
      <c r="AQ8" s="32">
        <v>63696</v>
      </c>
      <c r="AR8" s="39">
        <f>AQ8*100/AE8</f>
        <v>51.623779227620858</v>
      </c>
      <c r="AS8" s="32">
        <v>59073</v>
      </c>
      <c r="AT8" s="39">
        <f>AS8*100/AE8</f>
        <v>47.876970458321516</v>
      </c>
      <c r="AU8" s="32">
        <v>47354</v>
      </c>
      <c r="AV8" s="39">
        <f>AU8*100/AE8</f>
        <v>38.379057421890828</v>
      </c>
      <c r="AW8" s="32">
        <v>71269</v>
      </c>
      <c r="AX8" s="39">
        <f t="shared" ref="AX8:AX22" si="7">AW8*100/AE8</f>
        <v>57.761478299631236</v>
      </c>
      <c r="AY8" s="32">
        <v>9705</v>
      </c>
      <c r="AZ8" s="39">
        <f>AY8*100/AE8</f>
        <v>7.8656238602747495</v>
      </c>
      <c r="BA8" s="32">
        <v>4034</v>
      </c>
      <c r="BB8" s="39">
        <f>BA8*100/AE8</f>
        <v>3.2694411800461967</v>
      </c>
      <c r="BC8" s="32">
        <v>29054</v>
      </c>
      <c r="BD8" s="33">
        <f t="shared" ref="BD8:BD22" si="8">BC8*100/AE8</f>
        <v>23.54743283219192</v>
      </c>
      <c r="BE8" s="48">
        <f>AE8-BC8-BG8-BI8</f>
        <v>55660</v>
      </c>
      <c r="BF8" s="33">
        <f t="shared" ref="BF8:BF22" si="9">BE8*100/AE8</f>
        <v>45.110831948778213</v>
      </c>
      <c r="BG8" s="41">
        <v>32440</v>
      </c>
      <c r="BH8" s="33">
        <f t="shared" ref="BH8:BH22" si="10">BG8*100/AE8</f>
        <v>26.291688616930745</v>
      </c>
      <c r="BI8" s="41">
        <v>6231</v>
      </c>
      <c r="BJ8" s="33">
        <f t="shared" ref="BJ8:BJ22" si="11">BI8*100/AE8</f>
        <v>5.0500466020991208</v>
      </c>
      <c r="BK8" s="25">
        <f t="shared" ref="BK8:BK22" si="12">AE8-BC8-BE8-BG8-BI8</f>
        <v>0</v>
      </c>
      <c r="BL8" s="9">
        <f>100-BD8-BF8-BH8-BJ8</f>
        <v>0</v>
      </c>
      <c r="BN8" s="2">
        <f>BG8+BI8</f>
        <v>38671</v>
      </c>
    </row>
    <row r="9" spans="1:66" ht="22.5" hidden="1" customHeight="1">
      <c r="A9" s="233"/>
      <c r="B9" s="234"/>
      <c r="C9" s="235"/>
      <c r="D9" s="235"/>
      <c r="E9" s="29" t="s">
        <v>14</v>
      </c>
      <c r="F9" s="30">
        <v>345139</v>
      </c>
      <c r="G9" s="30"/>
      <c r="H9" s="30">
        <f t="shared" ref="H9:H22" si="13">F9-G9</f>
        <v>345139</v>
      </c>
      <c r="I9" s="30">
        <v>69975</v>
      </c>
      <c r="J9" s="30">
        <v>71169</v>
      </c>
      <c r="K9" s="3">
        <f t="shared" ref="K9:K22" si="14">I9-J9</f>
        <v>-1194</v>
      </c>
      <c r="L9" s="13">
        <v>337256</v>
      </c>
      <c r="M9" s="22">
        <f t="shared" si="0"/>
        <v>97.715992687004373</v>
      </c>
      <c r="N9" s="106">
        <f t="shared" ref="N9:N22" si="15">U9+W9+Y9+AA9+AC9</f>
        <v>231456</v>
      </c>
      <c r="O9" s="22" t="e">
        <f t="shared" ref="O9:O22" si="16">N9*100/G9</f>
        <v>#DIV/0!</v>
      </c>
      <c r="P9" s="106">
        <f t="shared" ref="P9:P22" si="17">L9-N9</f>
        <v>105800</v>
      </c>
      <c r="Q9" s="22">
        <f t="shared" ref="Q9:Q21" si="18">P9*100/H9</f>
        <v>30.654316087141702</v>
      </c>
      <c r="R9" s="106">
        <f t="shared" ref="R9:R22" si="19">F9-L9</f>
        <v>7883</v>
      </c>
      <c r="S9" s="106"/>
      <c r="T9" s="106">
        <f t="shared" ref="T9:T22" si="20">R9-S9</f>
        <v>7883</v>
      </c>
      <c r="U9" s="13">
        <v>14149</v>
      </c>
      <c r="V9" s="22">
        <f>U9*100/AE9</f>
        <v>6.1130409235448635</v>
      </c>
      <c r="W9" s="13">
        <v>90574</v>
      </c>
      <c r="X9" s="22">
        <f t="shared" si="1"/>
        <v>39.132275680906957</v>
      </c>
      <c r="Y9" s="13">
        <v>79049</v>
      </c>
      <c r="Z9" s="22">
        <f t="shared" ref="Z9:Z22" si="21">Y9*100/N9</f>
        <v>34.152927554265176</v>
      </c>
      <c r="AA9" s="13">
        <v>42962</v>
      </c>
      <c r="AB9" s="22">
        <f>AA9*100/AE9</f>
        <v>18.561627263929214</v>
      </c>
      <c r="AC9" s="32">
        <v>4722</v>
      </c>
      <c r="AD9" s="35">
        <f>AC9*100/AE9</f>
        <v>2.0401285773537952</v>
      </c>
      <c r="AE9" s="36">
        <f t="shared" ref="AE9:AE22" si="22">U9+W9+Y9+AA9+AC9</f>
        <v>231456</v>
      </c>
      <c r="AF9" s="37" t="s">
        <v>14</v>
      </c>
      <c r="AG9" s="13">
        <f t="shared" ref="AG9:AG22" si="23">AI9+AK9</f>
        <v>126733</v>
      </c>
      <c r="AH9" s="38">
        <f t="shared" si="2"/>
        <v>54.754683395548184</v>
      </c>
      <c r="AI9" s="40">
        <f t="shared" si="3"/>
        <v>79049</v>
      </c>
      <c r="AJ9" s="42">
        <f t="shared" si="4"/>
        <v>34.152927554265176</v>
      </c>
      <c r="AK9" s="40">
        <f t="shared" si="5"/>
        <v>47684</v>
      </c>
      <c r="AL9" s="42">
        <f t="shared" si="6"/>
        <v>20.601755841283008</v>
      </c>
      <c r="AM9" s="32">
        <v>94389</v>
      </c>
      <c r="AN9" s="39">
        <f>AM9*100/AE9</f>
        <v>40.780537121526336</v>
      </c>
      <c r="AO9" s="32">
        <v>45134</v>
      </c>
      <c r="AP9" s="39">
        <f>AO9*100/AE9</f>
        <v>19.500034563804785</v>
      </c>
      <c r="AQ9" s="32">
        <v>90315</v>
      </c>
      <c r="AR9" s="39">
        <f>AQ9*100/AE9</f>
        <v>39.02037536291995</v>
      </c>
      <c r="AS9" s="32">
        <v>121283</v>
      </c>
      <c r="AT9" s="39">
        <f>AS9*100/AE9</f>
        <v>52.400024194663345</v>
      </c>
      <c r="AU9" s="32">
        <v>58789</v>
      </c>
      <c r="AV9" s="39">
        <f>AU9*100/AE9</f>
        <v>25.399643992810727</v>
      </c>
      <c r="AW9" s="32">
        <v>141883</v>
      </c>
      <c r="AX9" s="39">
        <f t="shared" si="7"/>
        <v>61.300203926448226</v>
      </c>
      <c r="AY9" s="32">
        <v>19674</v>
      </c>
      <c r="AZ9" s="39">
        <f>AY9*100/AE9</f>
        <v>8.5001036914143508</v>
      </c>
      <c r="BA9" s="32">
        <v>22451</v>
      </c>
      <c r="BB9" s="39">
        <f>BA9*100/AE9</f>
        <v>9.699899764966128</v>
      </c>
      <c r="BC9" s="32">
        <v>49674</v>
      </c>
      <c r="BD9" s="33">
        <f t="shared" si="8"/>
        <v>21.461530485275819</v>
      </c>
      <c r="BE9" s="48">
        <f>AE9-BC9-BG9-BI9</f>
        <v>100522</v>
      </c>
      <c r="BF9" s="33">
        <f t="shared" si="9"/>
        <v>43.43028480575142</v>
      </c>
      <c r="BG9" s="41">
        <v>72862</v>
      </c>
      <c r="BH9" s="33">
        <f t="shared" si="10"/>
        <v>31.479849301811143</v>
      </c>
      <c r="BI9" s="41">
        <v>8398</v>
      </c>
      <c r="BJ9" s="33">
        <f t="shared" si="11"/>
        <v>3.6283354071616203</v>
      </c>
      <c r="BK9" s="25">
        <f t="shared" si="12"/>
        <v>0</v>
      </c>
      <c r="BL9" s="9">
        <f t="shared" ref="BL9:BL22" si="24">BD9+BF9+BH9+BJ9</f>
        <v>100</v>
      </c>
      <c r="BN9" s="2">
        <f t="shared" ref="BN9:BN22" si="25">BG9+BI9</f>
        <v>81260</v>
      </c>
    </row>
    <row r="10" spans="1:66" ht="22.5" hidden="1" customHeight="1">
      <c r="A10" s="233" t="s">
        <v>15</v>
      </c>
      <c r="B10" s="234" t="s">
        <v>5</v>
      </c>
      <c r="C10" s="235">
        <v>3127619</v>
      </c>
      <c r="D10" s="235">
        <v>613356</v>
      </c>
      <c r="E10" s="114" t="s">
        <v>16</v>
      </c>
      <c r="F10" s="110">
        <v>177841</v>
      </c>
      <c r="G10" s="110"/>
      <c r="H10" s="30">
        <f t="shared" si="13"/>
        <v>177841</v>
      </c>
      <c r="I10" s="110">
        <v>31061</v>
      </c>
      <c r="J10" s="110"/>
      <c r="K10" s="110">
        <f t="shared" si="14"/>
        <v>31061</v>
      </c>
      <c r="L10" s="115">
        <v>166008</v>
      </c>
      <c r="M10" s="107">
        <f t="shared" si="0"/>
        <v>93.346303720739314</v>
      </c>
      <c r="N10" s="106">
        <f t="shared" si="15"/>
        <v>117688</v>
      </c>
      <c r="O10" s="22" t="e">
        <f t="shared" si="16"/>
        <v>#DIV/0!</v>
      </c>
      <c r="P10" s="106">
        <f t="shared" si="17"/>
        <v>48320</v>
      </c>
      <c r="Q10" s="22">
        <f t="shared" si="18"/>
        <v>27.170337548709242</v>
      </c>
      <c r="R10" s="106">
        <f t="shared" si="19"/>
        <v>11833</v>
      </c>
      <c r="S10" s="138"/>
      <c r="T10" s="106">
        <f t="shared" si="20"/>
        <v>11833</v>
      </c>
      <c r="U10" s="115">
        <v>5329</v>
      </c>
      <c r="V10" s="107">
        <f>U10*100/AE10</f>
        <v>4.5280742301679018</v>
      </c>
      <c r="W10" s="115">
        <v>10172</v>
      </c>
      <c r="X10" s="107">
        <f t="shared" si="1"/>
        <v>8.643192169125145</v>
      </c>
      <c r="Y10" s="115">
        <v>58545</v>
      </c>
      <c r="Z10" s="22">
        <f t="shared" si="21"/>
        <v>49.745938413432128</v>
      </c>
      <c r="AA10" s="115">
        <v>42869</v>
      </c>
      <c r="AB10" s="107">
        <f>AA10*100/AE10</f>
        <v>36.425973761131125</v>
      </c>
      <c r="AC10" s="75">
        <v>773</v>
      </c>
      <c r="AD10" s="108">
        <f>AC10*100/AE10</f>
        <v>0.65682142614370198</v>
      </c>
      <c r="AE10" s="101">
        <f t="shared" si="22"/>
        <v>117688</v>
      </c>
      <c r="AF10" s="100" t="s">
        <v>16</v>
      </c>
      <c r="AG10" s="115">
        <f t="shared" si="23"/>
        <v>102187</v>
      </c>
      <c r="AH10" s="102">
        <f t="shared" si="2"/>
        <v>86.828733600706954</v>
      </c>
      <c r="AI10" s="103">
        <f t="shared" si="3"/>
        <v>58545</v>
      </c>
      <c r="AJ10" s="104">
        <f t="shared" si="4"/>
        <v>49.745938413432128</v>
      </c>
      <c r="AK10" s="103">
        <f t="shared" si="5"/>
        <v>43642</v>
      </c>
      <c r="AL10" s="104">
        <f t="shared" si="6"/>
        <v>37.082795187274826</v>
      </c>
      <c r="AM10" s="75">
        <v>9600</v>
      </c>
      <c r="AN10" s="105">
        <f>AM10*100/AE10</f>
        <v>8.1571613078648628</v>
      </c>
      <c r="AO10" s="75">
        <v>10805</v>
      </c>
      <c r="AP10" s="105">
        <f>AO10*100/AE10</f>
        <v>9.1810549928624834</v>
      </c>
      <c r="AQ10" s="75">
        <v>20929</v>
      </c>
      <c r="AR10" s="105">
        <f>AQ10*100/AE10</f>
        <v>17.783461355448303</v>
      </c>
      <c r="AS10" s="75">
        <v>24151</v>
      </c>
      <c r="AT10" s="105">
        <f>AS10*100/AE10</f>
        <v>20.521208619400447</v>
      </c>
      <c r="AU10" s="75">
        <v>8443</v>
      </c>
      <c r="AV10" s="105">
        <f>AU10*100/AE10</f>
        <v>7.1740534294065661</v>
      </c>
      <c r="AW10" s="75">
        <v>21003</v>
      </c>
      <c r="AX10" s="105">
        <f t="shared" si="7"/>
        <v>17.846339473863097</v>
      </c>
      <c r="AY10" s="75">
        <v>14504</v>
      </c>
      <c r="AZ10" s="105">
        <f>AY10*100/AE10</f>
        <v>12.324111209299163</v>
      </c>
      <c r="BA10" s="75">
        <v>12286</v>
      </c>
      <c r="BB10" s="105">
        <f>BA10*100/AE10</f>
        <v>10.439467065461219</v>
      </c>
      <c r="BC10" s="75">
        <v>10172</v>
      </c>
      <c r="BD10" s="34">
        <f t="shared" si="8"/>
        <v>8.643192169125145</v>
      </c>
      <c r="BE10" s="49">
        <f>AE10-BC10-BG10-BI10</f>
        <v>54204</v>
      </c>
      <c r="BF10" s="34">
        <f t="shared" si="9"/>
        <v>46.05737203453198</v>
      </c>
      <c r="BG10" s="75">
        <v>47862</v>
      </c>
      <c r="BH10" s="34">
        <f t="shared" si="10"/>
        <v>40.668547345523756</v>
      </c>
      <c r="BI10" s="75">
        <v>5450</v>
      </c>
      <c r="BJ10" s="34">
        <f t="shared" si="11"/>
        <v>4.630888450819115</v>
      </c>
      <c r="BK10" s="25">
        <f t="shared" si="12"/>
        <v>0</v>
      </c>
      <c r="BL10" s="9">
        <f t="shared" si="24"/>
        <v>99.999999999999986</v>
      </c>
      <c r="BN10" s="2">
        <f t="shared" si="25"/>
        <v>53312</v>
      </c>
    </row>
    <row r="11" spans="1:66" ht="22.5" hidden="1" customHeight="1">
      <c r="A11" s="233"/>
      <c r="B11" s="234"/>
      <c r="C11" s="235"/>
      <c r="D11" s="235"/>
      <c r="E11" s="29" t="s">
        <v>17</v>
      </c>
      <c r="F11" s="30">
        <v>436150</v>
      </c>
      <c r="G11" s="30">
        <v>283439</v>
      </c>
      <c r="H11" s="30">
        <f t="shared" si="13"/>
        <v>152711</v>
      </c>
      <c r="I11" s="30">
        <v>78801</v>
      </c>
      <c r="J11" s="30">
        <v>78550</v>
      </c>
      <c r="K11" s="30">
        <f t="shared" si="14"/>
        <v>251</v>
      </c>
      <c r="L11" s="13">
        <v>427271</v>
      </c>
      <c r="M11" s="22">
        <f t="shared" si="0"/>
        <v>97.96423248882266</v>
      </c>
      <c r="N11" s="106">
        <f t="shared" si="15"/>
        <v>245571</v>
      </c>
      <c r="O11" s="22">
        <f t="shared" si="16"/>
        <v>86.63980609584425</v>
      </c>
      <c r="P11" s="106">
        <f t="shared" si="17"/>
        <v>181700</v>
      </c>
      <c r="Q11" s="22">
        <f t="shared" si="18"/>
        <v>118.98291544158575</v>
      </c>
      <c r="R11" s="106">
        <f t="shared" si="19"/>
        <v>8879</v>
      </c>
      <c r="S11" s="106">
        <v>7254</v>
      </c>
      <c r="T11" s="106">
        <f t="shared" si="20"/>
        <v>1625</v>
      </c>
      <c r="U11" s="140">
        <v>11849</v>
      </c>
      <c r="V11" s="141">
        <v>4.3</v>
      </c>
      <c r="W11" s="140">
        <v>57214</v>
      </c>
      <c r="X11" s="22">
        <f t="shared" si="1"/>
        <v>23.298353632961547</v>
      </c>
      <c r="Y11" s="140">
        <v>119365</v>
      </c>
      <c r="Z11" s="22">
        <f t="shared" si="21"/>
        <v>48.60712380533532</v>
      </c>
      <c r="AA11" s="140">
        <v>46572</v>
      </c>
      <c r="AB11" s="141">
        <v>16.899999999999999</v>
      </c>
      <c r="AC11" s="142">
        <v>10571</v>
      </c>
      <c r="AD11" s="143">
        <v>3.8</v>
      </c>
      <c r="AE11" s="36">
        <f t="shared" si="22"/>
        <v>245571</v>
      </c>
      <c r="AF11" s="37" t="s">
        <v>17</v>
      </c>
      <c r="AG11" s="13">
        <f t="shared" si="23"/>
        <v>176508</v>
      </c>
      <c r="AH11" s="38">
        <f t="shared" si="2"/>
        <v>71.876565229607735</v>
      </c>
      <c r="AI11" s="40">
        <f t="shared" si="3"/>
        <v>119365</v>
      </c>
      <c r="AJ11" s="42">
        <f t="shared" si="4"/>
        <v>48.60712380533532</v>
      </c>
      <c r="AK11" s="40">
        <f t="shared" si="5"/>
        <v>57143</v>
      </c>
      <c r="AL11" s="42">
        <f t="shared" si="6"/>
        <v>23.269441424272411</v>
      </c>
      <c r="AM11" s="142">
        <v>138612</v>
      </c>
      <c r="AN11" s="144">
        <v>50.3</v>
      </c>
      <c r="AO11" s="142">
        <v>119046</v>
      </c>
      <c r="AP11" s="144">
        <v>43.2</v>
      </c>
      <c r="AQ11" s="142">
        <v>224590</v>
      </c>
      <c r="AR11" s="144">
        <v>81.5</v>
      </c>
      <c r="AS11" s="142">
        <v>217149</v>
      </c>
      <c r="AT11" s="144">
        <v>78.8</v>
      </c>
      <c r="AU11" s="142">
        <v>209158</v>
      </c>
      <c r="AV11" s="144">
        <v>75.8</v>
      </c>
      <c r="AW11" s="142">
        <v>186243</v>
      </c>
      <c r="AX11" s="39">
        <f t="shared" si="7"/>
        <v>75.84079553367458</v>
      </c>
      <c r="AY11" s="142">
        <v>61727</v>
      </c>
      <c r="AZ11" s="144">
        <v>22.3</v>
      </c>
      <c r="BA11" s="142">
        <v>23696</v>
      </c>
      <c r="BB11" s="144">
        <v>8.6</v>
      </c>
      <c r="BC11" s="142">
        <v>68894</v>
      </c>
      <c r="BD11" s="33">
        <f t="shared" si="8"/>
        <v>28.054615569427988</v>
      </c>
      <c r="BE11" s="48">
        <f>AE11-BC11-BG11-BI11</f>
        <v>104654</v>
      </c>
      <c r="BF11" s="33">
        <f t="shared" si="9"/>
        <v>42.616595607787566</v>
      </c>
      <c r="BG11" s="142">
        <v>61452</v>
      </c>
      <c r="BH11" s="33">
        <f t="shared" si="10"/>
        <v>25.024127441758189</v>
      </c>
      <c r="BI11" s="142">
        <v>10571</v>
      </c>
      <c r="BJ11" s="33">
        <f t="shared" si="11"/>
        <v>4.3046613810262615</v>
      </c>
      <c r="BK11" s="25">
        <f t="shared" si="12"/>
        <v>0</v>
      </c>
      <c r="BL11" s="9">
        <f t="shared" si="24"/>
        <v>100.00000000000001</v>
      </c>
      <c r="BN11" s="2">
        <f t="shared" si="25"/>
        <v>72023</v>
      </c>
    </row>
    <row r="12" spans="1:66" ht="30" hidden="1" customHeight="1">
      <c r="A12" s="233" t="s">
        <v>18</v>
      </c>
      <c r="B12" s="234" t="s">
        <v>6</v>
      </c>
      <c r="C12" s="235">
        <v>1932500</v>
      </c>
      <c r="D12" s="235">
        <v>404636</v>
      </c>
      <c r="E12" s="29" t="s">
        <v>19</v>
      </c>
      <c r="F12" s="41">
        <v>139436</v>
      </c>
      <c r="G12" s="41">
        <v>96556</v>
      </c>
      <c r="H12" s="30">
        <f t="shared" si="13"/>
        <v>42880</v>
      </c>
      <c r="I12" s="41">
        <v>26769</v>
      </c>
      <c r="J12" s="41">
        <v>25418</v>
      </c>
      <c r="K12" s="41">
        <f t="shared" si="14"/>
        <v>1351</v>
      </c>
      <c r="L12" s="32">
        <v>129716</v>
      </c>
      <c r="M12" s="35">
        <f t="shared" si="0"/>
        <v>93.029059927135023</v>
      </c>
      <c r="N12" s="106">
        <f t="shared" si="15"/>
        <v>88143</v>
      </c>
      <c r="O12" s="22">
        <f t="shared" si="16"/>
        <v>91.286921579187208</v>
      </c>
      <c r="P12" s="106">
        <f t="shared" si="17"/>
        <v>41573</v>
      </c>
      <c r="Q12" s="22">
        <f t="shared" si="18"/>
        <v>96.951958955223887</v>
      </c>
      <c r="R12" s="106">
        <f t="shared" si="19"/>
        <v>9720</v>
      </c>
      <c r="S12" s="137">
        <v>8156</v>
      </c>
      <c r="T12" s="106">
        <f t="shared" si="20"/>
        <v>1564</v>
      </c>
      <c r="U12" s="32">
        <v>3287</v>
      </c>
      <c r="V12" s="35">
        <f t="shared" ref="V12:V22" si="26">U12*100/AE12</f>
        <v>3.7291673757416923</v>
      </c>
      <c r="W12" s="32">
        <v>41637</v>
      </c>
      <c r="X12" s="35">
        <f t="shared" si="1"/>
        <v>47.238010959463601</v>
      </c>
      <c r="Y12" s="32">
        <v>29499</v>
      </c>
      <c r="Z12" s="22">
        <f t="shared" si="21"/>
        <v>33.467206698206326</v>
      </c>
      <c r="AA12" s="32">
        <v>11404</v>
      </c>
      <c r="AB12" s="35">
        <f t="shared" ref="AB12:AB22" si="27">AA12*100/AE12</f>
        <v>12.938066550945623</v>
      </c>
      <c r="AC12" s="32">
        <v>2316</v>
      </c>
      <c r="AD12" s="35">
        <f t="shared" ref="AD12:AD22" si="28">AC12*100/AE12</f>
        <v>2.6275484156427624</v>
      </c>
      <c r="AE12" s="43">
        <f t="shared" si="22"/>
        <v>88143</v>
      </c>
      <c r="AF12" s="44" t="s">
        <v>74</v>
      </c>
      <c r="AG12" s="32">
        <v>46401</v>
      </c>
      <c r="AH12" s="39">
        <f t="shared" si="2"/>
        <v>52.642864436200263</v>
      </c>
      <c r="AI12" s="40">
        <f t="shared" si="3"/>
        <v>29499</v>
      </c>
      <c r="AJ12" s="42">
        <f t="shared" si="4"/>
        <v>33.467206698206326</v>
      </c>
      <c r="AK12" s="40">
        <f t="shared" si="5"/>
        <v>13720</v>
      </c>
      <c r="AL12" s="42">
        <f t="shared" si="6"/>
        <v>15.565614966588385</v>
      </c>
      <c r="AM12" s="32">
        <v>26390</v>
      </c>
      <c r="AN12" s="39">
        <f t="shared" ref="AN12:AN22" si="29">AM12*100/AE12</f>
        <v>29.939983889815412</v>
      </c>
      <c r="AO12" s="32">
        <v>11969</v>
      </c>
      <c r="AP12" s="39">
        <f t="shared" ref="AP12:AP22" si="30">AO12*100/AE12</f>
        <v>13.579070374278162</v>
      </c>
      <c r="AQ12" s="32">
        <v>16360</v>
      </c>
      <c r="AR12" s="39">
        <f t="shared" ref="AR12:AR22" si="31">AQ12*100/AE12</f>
        <v>18.560747875611224</v>
      </c>
      <c r="AS12" s="32">
        <v>14052</v>
      </c>
      <c r="AT12" s="39">
        <f t="shared" ref="AT12:AT22" si="32">AS12*100/AE12</f>
        <v>15.942275620298833</v>
      </c>
      <c r="AU12" s="32">
        <v>14813</v>
      </c>
      <c r="AV12" s="39">
        <f t="shared" ref="AV12:AV22" si="33">AU12*100/AE12</f>
        <v>16.805645371725493</v>
      </c>
      <c r="AW12" s="32">
        <v>32616</v>
      </c>
      <c r="AX12" s="39">
        <f t="shared" si="7"/>
        <v>37.003505666927609</v>
      </c>
      <c r="AY12" s="32">
        <v>2477</v>
      </c>
      <c r="AZ12" s="39">
        <f t="shared" ref="AZ12:AZ22" si="34">AY12*100/AE12</f>
        <v>2.8102061422915035</v>
      </c>
      <c r="BA12" s="32">
        <v>2898</v>
      </c>
      <c r="BB12" s="39">
        <f t="shared" ref="BB12:BB22" si="35">BA12*100/AE12</f>
        <v>3.2878390796773425</v>
      </c>
      <c r="BC12" s="32">
        <v>22210</v>
      </c>
      <c r="BD12" s="33">
        <f t="shared" si="8"/>
        <v>25.197690117195922</v>
      </c>
      <c r="BE12" s="48">
        <v>42751</v>
      </c>
      <c r="BF12" s="33">
        <f t="shared" si="9"/>
        <v>48.501866285467933</v>
      </c>
      <c r="BG12" s="32">
        <v>19858</v>
      </c>
      <c r="BH12" s="33">
        <f t="shared" si="10"/>
        <v>22.529298980066482</v>
      </c>
      <c r="BI12" s="32">
        <v>3324</v>
      </c>
      <c r="BJ12" s="33">
        <f t="shared" si="11"/>
        <v>3.7711446172696639</v>
      </c>
      <c r="BK12" s="25">
        <f t="shared" si="12"/>
        <v>0</v>
      </c>
      <c r="BL12" s="9">
        <f t="shared" si="24"/>
        <v>100.00000000000001</v>
      </c>
      <c r="BN12" s="2">
        <f t="shared" si="25"/>
        <v>23182</v>
      </c>
    </row>
    <row r="13" spans="1:66" ht="22.5" hidden="1" customHeight="1">
      <c r="A13" s="233"/>
      <c r="B13" s="234"/>
      <c r="C13" s="235"/>
      <c r="D13" s="235"/>
      <c r="E13" s="29" t="s">
        <v>20</v>
      </c>
      <c r="F13" s="41">
        <v>61200</v>
      </c>
      <c r="G13" s="41">
        <v>43300</v>
      </c>
      <c r="H13" s="30">
        <f t="shared" si="13"/>
        <v>17900</v>
      </c>
      <c r="I13" s="41">
        <v>13817</v>
      </c>
      <c r="J13" s="41">
        <v>13617</v>
      </c>
      <c r="K13" s="41">
        <f t="shared" si="14"/>
        <v>200</v>
      </c>
      <c r="L13" s="32">
        <v>56683</v>
      </c>
      <c r="M13" s="35">
        <f t="shared" si="0"/>
        <v>92.619281045751634</v>
      </c>
      <c r="N13" s="106">
        <f t="shared" si="15"/>
        <v>38883</v>
      </c>
      <c r="O13" s="22">
        <f t="shared" si="16"/>
        <v>89.799076212471135</v>
      </c>
      <c r="P13" s="106">
        <f t="shared" si="17"/>
        <v>17800</v>
      </c>
      <c r="Q13" s="22">
        <f t="shared" si="18"/>
        <v>99.441340782122907</v>
      </c>
      <c r="R13" s="106">
        <f t="shared" si="19"/>
        <v>4517</v>
      </c>
      <c r="S13" s="137">
        <v>2216</v>
      </c>
      <c r="T13" s="106">
        <f t="shared" si="20"/>
        <v>2301</v>
      </c>
      <c r="U13" s="32">
        <v>1164</v>
      </c>
      <c r="V13" s="35">
        <f t="shared" si="26"/>
        <v>2.9935961731347889</v>
      </c>
      <c r="W13" s="32">
        <v>16268</v>
      </c>
      <c r="X13" s="35">
        <f t="shared" si="1"/>
        <v>41.838335519378646</v>
      </c>
      <c r="Y13" s="32">
        <v>15234</v>
      </c>
      <c r="Z13" s="22">
        <f t="shared" si="21"/>
        <v>39.179075688604271</v>
      </c>
      <c r="AA13" s="32">
        <v>5147</v>
      </c>
      <c r="AB13" s="35">
        <f t="shared" si="27"/>
        <v>13.23714733945426</v>
      </c>
      <c r="AC13" s="32">
        <v>1070</v>
      </c>
      <c r="AD13" s="35">
        <f t="shared" si="28"/>
        <v>2.7518452794280277</v>
      </c>
      <c r="AE13" s="43">
        <f t="shared" si="22"/>
        <v>38883</v>
      </c>
      <c r="AF13" s="44" t="s">
        <v>141</v>
      </c>
      <c r="AG13" s="13">
        <f t="shared" si="23"/>
        <v>21451</v>
      </c>
      <c r="AH13" s="38">
        <f t="shared" si="2"/>
        <v>55.168068307486564</v>
      </c>
      <c r="AI13" s="40">
        <f t="shared" si="3"/>
        <v>15234</v>
      </c>
      <c r="AJ13" s="42">
        <f t="shared" si="4"/>
        <v>39.179075688604271</v>
      </c>
      <c r="AK13" s="40">
        <f t="shared" si="5"/>
        <v>6217</v>
      </c>
      <c r="AL13" s="42">
        <f t="shared" si="6"/>
        <v>15.988992618882287</v>
      </c>
      <c r="AM13" s="32">
        <v>19437</v>
      </c>
      <c r="AN13" s="39">
        <f t="shared" si="29"/>
        <v>49.988426818918292</v>
      </c>
      <c r="AO13" s="32">
        <v>7199</v>
      </c>
      <c r="AP13" s="39">
        <f t="shared" si="30"/>
        <v>18.514517912712495</v>
      </c>
      <c r="AQ13" s="32">
        <v>16379</v>
      </c>
      <c r="AR13" s="39">
        <f t="shared" si="31"/>
        <v>42.123807319394082</v>
      </c>
      <c r="AS13" s="32">
        <v>14217</v>
      </c>
      <c r="AT13" s="39">
        <f t="shared" si="32"/>
        <v>36.563536764138568</v>
      </c>
      <c r="AU13" s="32">
        <v>12930</v>
      </c>
      <c r="AV13" s="39">
        <f t="shared" si="33"/>
        <v>33.253606974770463</v>
      </c>
      <c r="AW13" s="32">
        <v>19735</v>
      </c>
      <c r="AX13" s="39">
        <f t="shared" si="7"/>
        <v>50.75482858832909</v>
      </c>
      <c r="AY13" s="32">
        <v>3139</v>
      </c>
      <c r="AZ13" s="39">
        <f t="shared" si="34"/>
        <v>8.072936758994933</v>
      </c>
      <c r="BA13" s="32">
        <v>1209</v>
      </c>
      <c r="BB13" s="39">
        <f t="shared" si="35"/>
        <v>3.1093279839518555</v>
      </c>
      <c r="BC13" s="32">
        <v>14555</v>
      </c>
      <c r="BD13" s="33">
        <f t="shared" si="8"/>
        <v>37.432811254275649</v>
      </c>
      <c r="BE13" s="48">
        <v>15440</v>
      </c>
      <c r="BF13" s="33">
        <f t="shared" si="9"/>
        <v>39.70887020034462</v>
      </c>
      <c r="BG13" s="32">
        <v>7538</v>
      </c>
      <c r="BH13" s="33">
        <f t="shared" si="10"/>
        <v>19.38636422086773</v>
      </c>
      <c r="BI13" s="32">
        <v>1350</v>
      </c>
      <c r="BJ13" s="33">
        <f t="shared" si="11"/>
        <v>3.4719543245119975</v>
      </c>
      <c r="BK13" s="25">
        <f t="shared" si="12"/>
        <v>0</v>
      </c>
      <c r="BL13" s="9">
        <f t="shared" si="24"/>
        <v>100</v>
      </c>
      <c r="BN13" s="2">
        <f t="shared" si="25"/>
        <v>8888</v>
      </c>
    </row>
    <row r="14" spans="1:66" ht="22.5" hidden="1" customHeight="1">
      <c r="A14" s="233" t="s">
        <v>21</v>
      </c>
      <c r="B14" s="234" t="s">
        <v>7</v>
      </c>
      <c r="C14" s="235">
        <v>1401425</v>
      </c>
      <c r="D14" s="235">
        <v>240193</v>
      </c>
      <c r="E14" s="114" t="s">
        <v>22</v>
      </c>
      <c r="F14" s="110">
        <v>46768</v>
      </c>
      <c r="G14" s="110"/>
      <c r="H14" s="30">
        <f t="shared" si="13"/>
        <v>46768</v>
      </c>
      <c r="I14" s="110">
        <v>9874</v>
      </c>
      <c r="J14" s="110"/>
      <c r="K14" s="110">
        <f t="shared" si="14"/>
        <v>9874</v>
      </c>
      <c r="L14" s="115">
        <v>40210</v>
      </c>
      <c r="M14" s="107">
        <f t="shared" si="0"/>
        <v>85.977591515566203</v>
      </c>
      <c r="N14" s="106">
        <f t="shared" si="15"/>
        <v>25327</v>
      </c>
      <c r="O14" s="22" t="e">
        <f t="shared" si="16"/>
        <v>#DIV/0!</v>
      </c>
      <c r="P14" s="106">
        <f t="shared" si="17"/>
        <v>14883</v>
      </c>
      <c r="Q14" s="22">
        <f t="shared" si="18"/>
        <v>31.823041395826206</v>
      </c>
      <c r="R14" s="106">
        <f t="shared" si="19"/>
        <v>6558</v>
      </c>
      <c r="S14" s="138"/>
      <c r="T14" s="106">
        <f t="shared" si="20"/>
        <v>6558</v>
      </c>
      <c r="U14" s="115">
        <v>858</v>
      </c>
      <c r="V14" s="107">
        <f t="shared" si="26"/>
        <v>3.3876890275200378</v>
      </c>
      <c r="W14" s="115">
        <v>13648</v>
      </c>
      <c r="X14" s="107">
        <f t="shared" si="1"/>
        <v>53.8871559995262</v>
      </c>
      <c r="Y14" s="115">
        <v>7281</v>
      </c>
      <c r="Z14" s="22">
        <f t="shared" si="21"/>
        <v>28.747976467801159</v>
      </c>
      <c r="AA14" s="115">
        <v>3059</v>
      </c>
      <c r="AB14" s="107">
        <f t="shared" si="27"/>
        <v>12.078019504876218</v>
      </c>
      <c r="AC14" s="75">
        <v>481</v>
      </c>
      <c r="AD14" s="108">
        <f t="shared" si="28"/>
        <v>1.899159000276385</v>
      </c>
      <c r="AE14" s="101">
        <f t="shared" si="22"/>
        <v>25327</v>
      </c>
      <c r="AF14" s="100" t="s">
        <v>22</v>
      </c>
      <c r="AG14" s="115">
        <f t="shared" si="23"/>
        <v>10821</v>
      </c>
      <c r="AH14" s="102">
        <f t="shared" si="2"/>
        <v>42.725154972953767</v>
      </c>
      <c r="AI14" s="103">
        <f t="shared" si="3"/>
        <v>7281</v>
      </c>
      <c r="AJ14" s="104">
        <f t="shared" si="4"/>
        <v>28.747976467801159</v>
      </c>
      <c r="AK14" s="103">
        <f t="shared" si="5"/>
        <v>3540</v>
      </c>
      <c r="AL14" s="104">
        <f t="shared" si="6"/>
        <v>13.977178505152605</v>
      </c>
      <c r="AM14" s="75">
        <v>6616</v>
      </c>
      <c r="AN14" s="105">
        <f t="shared" si="29"/>
        <v>26.122320053697635</v>
      </c>
      <c r="AO14" s="75">
        <v>6250</v>
      </c>
      <c r="AP14" s="105">
        <f t="shared" si="30"/>
        <v>24.677221937063212</v>
      </c>
      <c r="AQ14" s="75">
        <v>7778</v>
      </c>
      <c r="AR14" s="105">
        <f t="shared" si="31"/>
        <v>30.710309156236427</v>
      </c>
      <c r="AS14" s="75">
        <v>7305</v>
      </c>
      <c r="AT14" s="105">
        <f t="shared" si="32"/>
        <v>28.842737000039484</v>
      </c>
      <c r="AU14" s="75">
        <v>5301</v>
      </c>
      <c r="AV14" s="105">
        <f t="shared" si="33"/>
        <v>20.930232558139537</v>
      </c>
      <c r="AW14" s="75">
        <v>4297</v>
      </c>
      <c r="AX14" s="105">
        <f t="shared" si="7"/>
        <v>16.966083626169699</v>
      </c>
      <c r="AY14" s="75">
        <v>2757</v>
      </c>
      <c r="AZ14" s="105">
        <f t="shared" si="34"/>
        <v>10.885616140877325</v>
      </c>
      <c r="BA14" s="75">
        <v>1309</v>
      </c>
      <c r="BB14" s="105">
        <f t="shared" si="35"/>
        <v>5.1683973624985198</v>
      </c>
      <c r="BC14" s="75">
        <v>13648</v>
      </c>
      <c r="BD14" s="34">
        <f t="shared" si="8"/>
        <v>53.8871559995262</v>
      </c>
      <c r="BE14" s="49">
        <f t="shared" ref="BE14:BE21" si="36">AE14-BC14-BG14-BI14</f>
        <v>6668</v>
      </c>
      <c r="BF14" s="34">
        <f t="shared" si="9"/>
        <v>26.327634540214</v>
      </c>
      <c r="BG14" s="75">
        <v>3866</v>
      </c>
      <c r="BH14" s="34">
        <f t="shared" si="10"/>
        <v>15.264342401389822</v>
      </c>
      <c r="BI14" s="75">
        <v>1145</v>
      </c>
      <c r="BJ14" s="34">
        <f t="shared" si="11"/>
        <v>4.5208670588699809</v>
      </c>
      <c r="BK14" s="25">
        <f t="shared" si="12"/>
        <v>0</v>
      </c>
      <c r="BL14" s="9">
        <f t="shared" si="24"/>
        <v>100</v>
      </c>
      <c r="BN14" s="2">
        <f t="shared" si="25"/>
        <v>5011</v>
      </c>
    </row>
    <row r="15" spans="1:66" ht="22.5" hidden="1" customHeight="1">
      <c r="A15" s="233"/>
      <c r="B15" s="234"/>
      <c r="C15" s="235"/>
      <c r="D15" s="235"/>
      <c r="E15" s="114" t="s">
        <v>23</v>
      </c>
      <c r="F15" s="110">
        <v>183372</v>
      </c>
      <c r="G15" s="110"/>
      <c r="H15" s="30">
        <f t="shared" si="13"/>
        <v>183372</v>
      </c>
      <c r="I15" s="110">
        <v>34443</v>
      </c>
      <c r="J15" s="110"/>
      <c r="K15" s="110">
        <f t="shared" si="14"/>
        <v>34443</v>
      </c>
      <c r="L15" s="115">
        <v>178188</v>
      </c>
      <c r="M15" s="107">
        <f t="shared" si="0"/>
        <v>97.172959884824294</v>
      </c>
      <c r="N15" s="106">
        <f t="shared" si="15"/>
        <v>126814</v>
      </c>
      <c r="O15" s="22" t="e">
        <f t="shared" si="16"/>
        <v>#DIV/0!</v>
      </c>
      <c r="P15" s="106">
        <f t="shared" si="17"/>
        <v>51374</v>
      </c>
      <c r="Q15" s="22">
        <f t="shared" si="18"/>
        <v>28.016272931527169</v>
      </c>
      <c r="R15" s="106">
        <f t="shared" si="19"/>
        <v>5184</v>
      </c>
      <c r="S15" s="138"/>
      <c r="T15" s="106">
        <f t="shared" si="20"/>
        <v>5184</v>
      </c>
      <c r="U15" s="115">
        <v>3550</v>
      </c>
      <c r="V15" s="107">
        <f t="shared" si="26"/>
        <v>2.7993754632769252</v>
      </c>
      <c r="W15" s="115">
        <v>22574</v>
      </c>
      <c r="X15" s="107">
        <f t="shared" si="1"/>
        <v>17.800873720567129</v>
      </c>
      <c r="Y15" s="115">
        <v>77610</v>
      </c>
      <c r="Z15" s="22">
        <f t="shared" si="21"/>
        <v>61.199867522513287</v>
      </c>
      <c r="AA15" s="115">
        <v>18768</v>
      </c>
      <c r="AB15" s="107">
        <f t="shared" si="27"/>
        <v>14.799627801346855</v>
      </c>
      <c r="AC15" s="75">
        <v>4312</v>
      </c>
      <c r="AD15" s="108">
        <f t="shared" si="28"/>
        <v>3.4002554922958033</v>
      </c>
      <c r="AE15" s="101">
        <f t="shared" si="22"/>
        <v>126814</v>
      </c>
      <c r="AF15" s="100" t="s">
        <v>23</v>
      </c>
      <c r="AG15" s="115">
        <f t="shared" si="23"/>
        <v>100690</v>
      </c>
      <c r="AH15" s="102">
        <f t="shared" si="2"/>
        <v>79.399750816155944</v>
      </c>
      <c r="AI15" s="103">
        <f t="shared" si="3"/>
        <v>77610</v>
      </c>
      <c r="AJ15" s="104">
        <f t="shared" si="4"/>
        <v>61.199867522513287</v>
      </c>
      <c r="AK15" s="103">
        <f t="shared" si="5"/>
        <v>23080</v>
      </c>
      <c r="AL15" s="104">
        <f t="shared" si="6"/>
        <v>18.199883293642657</v>
      </c>
      <c r="AM15" s="75">
        <v>68733</v>
      </c>
      <c r="AN15" s="105">
        <f t="shared" si="29"/>
        <v>54.199851751383918</v>
      </c>
      <c r="AO15" s="75">
        <v>53515</v>
      </c>
      <c r="AP15" s="105">
        <f t="shared" si="30"/>
        <v>42.19959941331399</v>
      </c>
      <c r="AQ15" s="75">
        <v>71649</v>
      </c>
      <c r="AR15" s="105">
        <f t="shared" si="31"/>
        <v>56.499282413613642</v>
      </c>
      <c r="AS15" s="75">
        <v>52247</v>
      </c>
      <c r="AT15" s="105">
        <f t="shared" si="32"/>
        <v>41.199709811219584</v>
      </c>
      <c r="AU15" s="75">
        <v>62646</v>
      </c>
      <c r="AV15" s="105">
        <f t="shared" si="33"/>
        <v>49.399908527449654</v>
      </c>
      <c r="AW15" s="75">
        <v>70381</v>
      </c>
      <c r="AX15" s="105">
        <f t="shared" si="7"/>
        <v>55.499392811519236</v>
      </c>
      <c r="AY15" s="75">
        <v>17500</v>
      </c>
      <c r="AZ15" s="105">
        <f t="shared" si="34"/>
        <v>13.799738199252449</v>
      </c>
      <c r="BA15" s="75">
        <v>18388</v>
      </c>
      <c r="BB15" s="105">
        <f t="shared" si="35"/>
        <v>14.499976343305944</v>
      </c>
      <c r="BC15" s="75">
        <v>22574</v>
      </c>
      <c r="BD15" s="34">
        <f t="shared" si="8"/>
        <v>17.800873720567129</v>
      </c>
      <c r="BE15" s="49">
        <f t="shared" si="36"/>
        <v>73236</v>
      </c>
      <c r="BF15" s="34">
        <f t="shared" si="9"/>
        <v>57.7507215291687</v>
      </c>
      <c r="BG15" s="75">
        <v>23520</v>
      </c>
      <c r="BH15" s="34">
        <f t="shared" si="10"/>
        <v>18.546848139795291</v>
      </c>
      <c r="BI15" s="75">
        <v>7484</v>
      </c>
      <c r="BJ15" s="34">
        <f t="shared" si="11"/>
        <v>5.9015566104688757</v>
      </c>
      <c r="BK15" s="25">
        <f t="shared" si="12"/>
        <v>0</v>
      </c>
      <c r="BL15" s="9">
        <f t="shared" si="24"/>
        <v>99.999999999999986</v>
      </c>
      <c r="BN15" s="2">
        <f t="shared" si="25"/>
        <v>31004</v>
      </c>
    </row>
    <row r="16" spans="1:66" ht="22.5" hidden="1" customHeight="1">
      <c r="A16" s="233" t="s">
        <v>24</v>
      </c>
      <c r="B16" s="234" t="s">
        <v>8</v>
      </c>
      <c r="C16" s="235">
        <v>1009339</v>
      </c>
      <c r="D16" s="235">
        <v>226467</v>
      </c>
      <c r="E16" s="29" t="s">
        <v>67</v>
      </c>
      <c r="F16" s="30">
        <v>195143</v>
      </c>
      <c r="G16" s="30"/>
      <c r="H16" s="30">
        <f t="shared" si="13"/>
        <v>195143</v>
      </c>
      <c r="I16" s="30">
        <v>44652</v>
      </c>
      <c r="J16" s="30">
        <v>44535</v>
      </c>
      <c r="K16" s="30">
        <f>I16-J16</f>
        <v>117</v>
      </c>
      <c r="L16" s="13">
        <v>190194</v>
      </c>
      <c r="M16" s="22">
        <f t="shared" si="0"/>
        <v>97.463911080592183</v>
      </c>
      <c r="N16" s="106">
        <f t="shared" si="15"/>
        <v>159834</v>
      </c>
      <c r="O16" s="22" t="e">
        <f t="shared" si="16"/>
        <v>#DIV/0!</v>
      </c>
      <c r="P16" s="106">
        <f t="shared" si="17"/>
        <v>30360</v>
      </c>
      <c r="Q16" s="22">
        <f t="shared" si="18"/>
        <v>15.557821699984114</v>
      </c>
      <c r="R16" s="106">
        <f t="shared" si="19"/>
        <v>4949</v>
      </c>
      <c r="S16" s="106"/>
      <c r="T16" s="106">
        <f t="shared" si="20"/>
        <v>4949</v>
      </c>
      <c r="U16" s="13">
        <v>3676</v>
      </c>
      <c r="V16" s="22">
        <f t="shared" si="26"/>
        <v>2.2998861318618067</v>
      </c>
      <c r="W16" s="13">
        <v>58157</v>
      </c>
      <c r="X16" s="22">
        <f t="shared" si="1"/>
        <v>36.385875345671131</v>
      </c>
      <c r="Y16" s="13">
        <v>62426</v>
      </c>
      <c r="Z16" s="22">
        <f t="shared" si="21"/>
        <v>39.05677140032784</v>
      </c>
      <c r="AA16" s="13">
        <v>29683</v>
      </c>
      <c r="AB16" s="22">
        <f t="shared" si="27"/>
        <v>18.571142560406422</v>
      </c>
      <c r="AC16" s="32">
        <v>5892</v>
      </c>
      <c r="AD16" s="35">
        <f t="shared" si="28"/>
        <v>3.686324561732798</v>
      </c>
      <c r="AE16" s="36">
        <f t="shared" si="22"/>
        <v>159834</v>
      </c>
      <c r="AF16" s="37" t="s">
        <v>67</v>
      </c>
      <c r="AG16" s="13">
        <f t="shared" si="23"/>
        <v>98001</v>
      </c>
      <c r="AH16" s="38">
        <f t="shared" si="2"/>
        <v>61.314238522467058</v>
      </c>
      <c r="AI16" s="40">
        <f t="shared" si="3"/>
        <v>62426</v>
      </c>
      <c r="AJ16" s="42">
        <f t="shared" si="4"/>
        <v>39.05677140032784</v>
      </c>
      <c r="AK16" s="40">
        <f t="shared" si="5"/>
        <v>35575</v>
      </c>
      <c r="AL16" s="42">
        <f t="shared" si="6"/>
        <v>22.257467122139218</v>
      </c>
      <c r="AM16" s="43">
        <v>67125</v>
      </c>
      <c r="AN16" s="39">
        <f t="shared" si="29"/>
        <v>41.996696572694169</v>
      </c>
      <c r="AO16" s="43">
        <v>52103</v>
      </c>
      <c r="AP16" s="39">
        <f t="shared" si="30"/>
        <v>32.59819562796401</v>
      </c>
      <c r="AQ16" s="43">
        <v>59797</v>
      </c>
      <c r="AR16" s="39">
        <f t="shared" si="31"/>
        <v>37.411939887633423</v>
      </c>
      <c r="AS16" s="43">
        <v>61812</v>
      </c>
      <c r="AT16" s="39">
        <f t="shared" si="32"/>
        <v>38.672622846202934</v>
      </c>
      <c r="AU16" s="43">
        <v>46545</v>
      </c>
      <c r="AV16" s="39">
        <f t="shared" si="33"/>
        <v>29.120837869289389</v>
      </c>
      <c r="AW16" s="43">
        <v>66746</v>
      </c>
      <c r="AX16" s="39">
        <f t="shared" si="7"/>
        <v>41.759575559643132</v>
      </c>
      <c r="AY16" s="43">
        <v>17979</v>
      </c>
      <c r="AZ16" s="39">
        <f t="shared" si="34"/>
        <v>11.248545365817035</v>
      </c>
      <c r="BA16" s="43">
        <v>13449</v>
      </c>
      <c r="BB16" s="39">
        <f t="shared" si="35"/>
        <v>8.4143548932016969</v>
      </c>
      <c r="BC16" s="32">
        <v>58157</v>
      </c>
      <c r="BD16" s="33">
        <f t="shared" si="8"/>
        <v>36.385875345671131</v>
      </c>
      <c r="BE16" s="48">
        <f t="shared" si="36"/>
        <v>65881</v>
      </c>
      <c r="BF16" s="33">
        <f t="shared" si="9"/>
        <v>41.218389078669119</v>
      </c>
      <c r="BG16" s="32">
        <v>29683</v>
      </c>
      <c r="BH16" s="33">
        <f t="shared" si="10"/>
        <v>18.571142560406422</v>
      </c>
      <c r="BI16" s="32">
        <v>6113</v>
      </c>
      <c r="BJ16" s="33">
        <f t="shared" si="11"/>
        <v>3.8245930152533254</v>
      </c>
      <c r="BK16" s="25">
        <f t="shared" si="12"/>
        <v>0</v>
      </c>
      <c r="BL16" s="9">
        <f t="shared" si="24"/>
        <v>100</v>
      </c>
      <c r="BN16" s="2">
        <f t="shared" si="25"/>
        <v>35796</v>
      </c>
    </row>
    <row r="17" spans="1:66" ht="22.5" hidden="1" customHeight="1">
      <c r="A17" s="233"/>
      <c r="B17" s="234"/>
      <c r="C17" s="235"/>
      <c r="D17" s="235"/>
      <c r="E17" s="29" t="s">
        <v>68</v>
      </c>
      <c r="F17" s="30">
        <v>163086</v>
      </c>
      <c r="G17" s="30"/>
      <c r="H17" s="30">
        <f t="shared" si="13"/>
        <v>163086</v>
      </c>
      <c r="I17" s="30">
        <v>48567</v>
      </c>
      <c r="J17" s="30">
        <v>48367</v>
      </c>
      <c r="K17" s="30">
        <f t="shared" si="14"/>
        <v>200</v>
      </c>
      <c r="L17" s="13">
        <v>158086</v>
      </c>
      <c r="M17" s="22">
        <f t="shared" si="0"/>
        <v>96.934132911470016</v>
      </c>
      <c r="N17" s="106">
        <f t="shared" si="15"/>
        <v>110248</v>
      </c>
      <c r="O17" s="22" t="e">
        <f t="shared" si="16"/>
        <v>#DIV/0!</v>
      </c>
      <c r="P17" s="106">
        <f t="shared" si="17"/>
        <v>47838</v>
      </c>
      <c r="Q17" s="22">
        <f t="shared" si="18"/>
        <v>29.332989956219418</v>
      </c>
      <c r="R17" s="106">
        <f t="shared" si="19"/>
        <v>5000</v>
      </c>
      <c r="S17" s="106"/>
      <c r="T17" s="106">
        <f t="shared" si="20"/>
        <v>5000</v>
      </c>
      <c r="U17" s="13">
        <v>3573</v>
      </c>
      <c r="V17" s="22">
        <f t="shared" si="26"/>
        <v>3.2408751179159712</v>
      </c>
      <c r="W17" s="13">
        <v>42044</v>
      </c>
      <c r="X17" s="22">
        <f t="shared" si="1"/>
        <v>38.135839198897031</v>
      </c>
      <c r="Y17" s="13">
        <v>40450</v>
      </c>
      <c r="Z17" s="22">
        <f t="shared" si="21"/>
        <v>36.690007982004211</v>
      </c>
      <c r="AA17" s="13">
        <v>21338</v>
      </c>
      <c r="AB17" s="22">
        <f t="shared" si="27"/>
        <v>19.354546114215225</v>
      </c>
      <c r="AC17" s="32">
        <v>2843</v>
      </c>
      <c r="AD17" s="35">
        <f t="shared" si="28"/>
        <v>2.5787315869675642</v>
      </c>
      <c r="AE17" s="36">
        <f t="shared" si="22"/>
        <v>110248</v>
      </c>
      <c r="AF17" s="37" t="s">
        <v>68</v>
      </c>
      <c r="AG17" s="13">
        <f t="shared" si="23"/>
        <v>64631</v>
      </c>
      <c r="AH17" s="38">
        <f t="shared" si="2"/>
        <v>58.623285683187</v>
      </c>
      <c r="AI17" s="40">
        <f t="shared" si="3"/>
        <v>40450</v>
      </c>
      <c r="AJ17" s="42">
        <f t="shared" si="4"/>
        <v>36.690007982004211</v>
      </c>
      <c r="AK17" s="40">
        <f t="shared" si="5"/>
        <v>24181</v>
      </c>
      <c r="AL17" s="42">
        <f t="shared" si="6"/>
        <v>21.933277701182789</v>
      </c>
      <c r="AM17" s="32">
        <v>39311</v>
      </c>
      <c r="AN17" s="39">
        <f t="shared" si="29"/>
        <v>35.656882664538131</v>
      </c>
      <c r="AO17" s="32">
        <v>11377</v>
      </c>
      <c r="AP17" s="39">
        <f t="shared" si="30"/>
        <v>10.319461577534286</v>
      </c>
      <c r="AQ17" s="32">
        <v>35514</v>
      </c>
      <c r="AR17" s="39">
        <f t="shared" si="31"/>
        <v>32.212829257673611</v>
      </c>
      <c r="AS17" s="32">
        <v>36598</v>
      </c>
      <c r="AT17" s="39">
        <f t="shared" si="32"/>
        <v>33.196067048835353</v>
      </c>
      <c r="AU17" s="32">
        <v>15048</v>
      </c>
      <c r="AV17" s="39">
        <f t="shared" si="33"/>
        <v>13.649227196865249</v>
      </c>
      <c r="AW17" s="32">
        <v>53110</v>
      </c>
      <c r="AX17" s="39">
        <f t="shared" si="7"/>
        <v>48.173209491328642</v>
      </c>
      <c r="AY17" s="32">
        <v>11733</v>
      </c>
      <c r="AZ17" s="39">
        <f t="shared" si="34"/>
        <v>10.642369929613235</v>
      </c>
      <c r="BA17" s="32">
        <v>8876</v>
      </c>
      <c r="BB17" s="39">
        <f t="shared" si="35"/>
        <v>8.0509396995863867</v>
      </c>
      <c r="BC17" s="32">
        <v>42044</v>
      </c>
      <c r="BD17" s="33">
        <f t="shared" si="8"/>
        <v>38.135839198897031</v>
      </c>
      <c r="BE17" s="48">
        <f t="shared" si="36"/>
        <v>40623</v>
      </c>
      <c r="BF17" s="33">
        <f t="shared" si="9"/>
        <v>36.846926928379652</v>
      </c>
      <c r="BG17" s="32">
        <v>24338</v>
      </c>
      <c r="BH17" s="33">
        <f t="shared" si="10"/>
        <v>22.075683912633338</v>
      </c>
      <c r="BI17" s="32">
        <v>3243</v>
      </c>
      <c r="BJ17" s="33">
        <f t="shared" si="11"/>
        <v>2.9415499600899788</v>
      </c>
      <c r="BK17" s="25">
        <f t="shared" si="12"/>
        <v>0</v>
      </c>
      <c r="BL17" s="9">
        <f t="shared" si="24"/>
        <v>99.999999999999986</v>
      </c>
      <c r="BN17" s="2">
        <f t="shared" si="25"/>
        <v>27581</v>
      </c>
    </row>
    <row r="18" spans="1:66" ht="22.5" hidden="1" customHeight="1">
      <c r="A18" s="233" t="s">
        <v>25</v>
      </c>
      <c r="B18" s="234" t="s">
        <v>9</v>
      </c>
      <c r="C18" s="235">
        <v>2856400</v>
      </c>
      <c r="D18" s="235">
        <v>891230</v>
      </c>
      <c r="E18" s="29" t="s">
        <v>69</v>
      </c>
      <c r="F18" s="30">
        <v>227184</v>
      </c>
      <c r="G18" s="30">
        <v>149625</v>
      </c>
      <c r="H18" s="30">
        <f t="shared" si="13"/>
        <v>77559</v>
      </c>
      <c r="I18" s="30">
        <v>41948</v>
      </c>
      <c r="J18" s="147">
        <v>41927</v>
      </c>
      <c r="K18" s="30">
        <f t="shared" si="14"/>
        <v>21</v>
      </c>
      <c r="L18" s="147">
        <v>220178</v>
      </c>
      <c r="M18" s="22">
        <f t="shared" si="0"/>
        <v>96.916156067328686</v>
      </c>
      <c r="N18" s="106">
        <f t="shared" si="15"/>
        <v>145420</v>
      </c>
      <c r="O18" s="22">
        <f t="shared" si="16"/>
        <v>97.189640768588134</v>
      </c>
      <c r="P18" s="106">
        <f t="shared" si="17"/>
        <v>74758</v>
      </c>
      <c r="Q18" s="22">
        <f t="shared" si="18"/>
        <v>96.388555809125961</v>
      </c>
      <c r="R18" s="106">
        <f t="shared" si="19"/>
        <v>7006</v>
      </c>
      <c r="S18" s="106">
        <v>6849</v>
      </c>
      <c r="T18" s="106">
        <f t="shared" si="20"/>
        <v>157</v>
      </c>
      <c r="U18" s="13">
        <v>5517</v>
      </c>
      <c r="V18" s="22">
        <f t="shared" si="26"/>
        <v>3.793838536652455</v>
      </c>
      <c r="W18" s="13">
        <v>29283</v>
      </c>
      <c r="X18" s="22">
        <f t="shared" si="1"/>
        <v>20.136845000687664</v>
      </c>
      <c r="Y18" s="13">
        <v>83598</v>
      </c>
      <c r="Z18" s="22">
        <f t="shared" si="21"/>
        <v>57.487278228579285</v>
      </c>
      <c r="AA18" s="13">
        <v>26430</v>
      </c>
      <c r="AB18" s="22">
        <f t="shared" si="27"/>
        <v>18.174941548617795</v>
      </c>
      <c r="AC18" s="32">
        <v>592</v>
      </c>
      <c r="AD18" s="35">
        <f t="shared" si="28"/>
        <v>0.40709668546279743</v>
      </c>
      <c r="AE18" s="36">
        <f t="shared" si="22"/>
        <v>145420</v>
      </c>
      <c r="AF18" s="37" t="s">
        <v>69</v>
      </c>
      <c r="AG18" s="13">
        <f t="shared" si="23"/>
        <v>110620</v>
      </c>
      <c r="AH18" s="38">
        <f t="shared" si="2"/>
        <v>76.069316462659884</v>
      </c>
      <c r="AI18" s="40">
        <f t="shared" si="3"/>
        <v>83598</v>
      </c>
      <c r="AJ18" s="42">
        <f t="shared" si="4"/>
        <v>57.487278228579285</v>
      </c>
      <c r="AK18" s="40">
        <f t="shared" si="5"/>
        <v>27022</v>
      </c>
      <c r="AL18" s="42">
        <f t="shared" si="6"/>
        <v>18.582038234080596</v>
      </c>
      <c r="AM18" s="32">
        <v>77460</v>
      </c>
      <c r="AN18" s="39">
        <f t="shared" si="29"/>
        <v>53.266400770182919</v>
      </c>
      <c r="AO18" s="32">
        <v>75675</v>
      </c>
      <c r="AP18" s="39">
        <f t="shared" si="30"/>
        <v>52.03892174391418</v>
      </c>
      <c r="AQ18" s="32">
        <v>103819</v>
      </c>
      <c r="AR18" s="39">
        <f t="shared" si="31"/>
        <v>71.392518223077985</v>
      </c>
      <c r="AS18" s="32">
        <v>106081</v>
      </c>
      <c r="AT18" s="39">
        <f t="shared" si="32"/>
        <v>72.948012653005094</v>
      </c>
      <c r="AU18" s="32">
        <v>98776</v>
      </c>
      <c r="AV18" s="39">
        <f t="shared" si="33"/>
        <v>67.924632100123773</v>
      </c>
      <c r="AW18" s="32">
        <v>110817</v>
      </c>
      <c r="AX18" s="39">
        <f t="shared" si="7"/>
        <v>76.204786136707469</v>
      </c>
      <c r="AY18" s="32">
        <v>28044</v>
      </c>
      <c r="AZ18" s="39">
        <f t="shared" si="34"/>
        <v>19.284830147159951</v>
      </c>
      <c r="BA18" s="32">
        <v>6622</v>
      </c>
      <c r="BB18" s="39">
        <f t="shared" si="35"/>
        <v>4.5537065052950076</v>
      </c>
      <c r="BC18" s="32">
        <v>26533</v>
      </c>
      <c r="BD18" s="33">
        <f t="shared" si="8"/>
        <v>18.245770870581762</v>
      </c>
      <c r="BE18" s="48">
        <v>80228</v>
      </c>
      <c r="BF18" s="33">
        <f t="shared" si="9"/>
        <v>55.169852840049515</v>
      </c>
      <c r="BG18" s="32">
        <v>33584</v>
      </c>
      <c r="BH18" s="33">
        <f t="shared" si="10"/>
        <v>23.094484940173292</v>
      </c>
      <c r="BI18" s="32"/>
      <c r="BJ18" s="33">
        <f t="shared" si="11"/>
        <v>0</v>
      </c>
      <c r="BK18" s="25">
        <f t="shared" si="12"/>
        <v>5075</v>
      </c>
      <c r="BL18" s="9">
        <f t="shared" si="24"/>
        <v>96.510108650804568</v>
      </c>
      <c r="BN18" s="2">
        <f t="shared" si="25"/>
        <v>33584</v>
      </c>
    </row>
    <row r="19" spans="1:66" ht="22.5" hidden="1" customHeight="1">
      <c r="A19" s="233"/>
      <c r="B19" s="234"/>
      <c r="C19" s="235"/>
      <c r="D19" s="235"/>
      <c r="E19" s="114" t="s">
        <v>70</v>
      </c>
      <c r="F19" s="110">
        <v>639015</v>
      </c>
      <c r="G19" s="110"/>
      <c r="H19" s="30">
        <f t="shared" si="13"/>
        <v>639015</v>
      </c>
      <c r="I19" s="110">
        <v>113867</v>
      </c>
      <c r="J19" s="116"/>
      <c r="K19" s="110">
        <f t="shared" si="14"/>
        <v>113867</v>
      </c>
      <c r="L19" s="116">
        <v>628662</v>
      </c>
      <c r="M19" s="107">
        <f t="shared" si="0"/>
        <v>98.379850238257319</v>
      </c>
      <c r="N19" s="106">
        <f t="shared" si="15"/>
        <v>407177</v>
      </c>
      <c r="O19" s="22" t="e">
        <f t="shared" si="16"/>
        <v>#DIV/0!</v>
      </c>
      <c r="P19" s="106">
        <f t="shared" si="17"/>
        <v>221485</v>
      </c>
      <c r="Q19" s="22">
        <f t="shared" si="18"/>
        <v>34.660375734528927</v>
      </c>
      <c r="R19" s="106">
        <f t="shared" si="19"/>
        <v>10353</v>
      </c>
      <c r="S19" s="138"/>
      <c r="T19" s="106">
        <f t="shared" si="20"/>
        <v>10353</v>
      </c>
      <c r="U19" s="115">
        <v>28976</v>
      </c>
      <c r="V19" s="107">
        <f t="shared" si="26"/>
        <v>7.116315508980124</v>
      </c>
      <c r="W19" s="115">
        <v>84795</v>
      </c>
      <c r="X19" s="107">
        <f t="shared" si="1"/>
        <v>20.825095720043127</v>
      </c>
      <c r="Y19" s="115">
        <v>192983</v>
      </c>
      <c r="Z19" s="22">
        <f t="shared" si="21"/>
        <v>47.395358775176398</v>
      </c>
      <c r="AA19" s="115">
        <v>84667</v>
      </c>
      <c r="AB19" s="107">
        <f t="shared" si="27"/>
        <v>20.793659759760498</v>
      </c>
      <c r="AC19" s="75">
        <v>15756</v>
      </c>
      <c r="AD19" s="108">
        <f t="shared" si="28"/>
        <v>3.8695702360398547</v>
      </c>
      <c r="AE19" s="101">
        <f t="shared" si="22"/>
        <v>407177</v>
      </c>
      <c r="AF19" s="100" t="s">
        <v>70</v>
      </c>
      <c r="AG19" s="115">
        <f t="shared" si="23"/>
        <v>293406</v>
      </c>
      <c r="AH19" s="102">
        <f t="shared" si="2"/>
        <v>72.058588770976755</v>
      </c>
      <c r="AI19" s="103">
        <f t="shared" si="3"/>
        <v>192983</v>
      </c>
      <c r="AJ19" s="104">
        <f t="shared" si="4"/>
        <v>47.395358775176398</v>
      </c>
      <c r="AK19" s="103">
        <f t="shared" si="5"/>
        <v>100423</v>
      </c>
      <c r="AL19" s="104">
        <f t="shared" si="6"/>
        <v>24.663229995800354</v>
      </c>
      <c r="AM19" s="75">
        <v>199924</v>
      </c>
      <c r="AN19" s="105">
        <f t="shared" si="29"/>
        <v>49.100022840189894</v>
      </c>
      <c r="AO19" s="75">
        <v>186080</v>
      </c>
      <c r="AP19" s="105">
        <f t="shared" si="30"/>
        <v>45.700027260871806</v>
      </c>
      <c r="AQ19" s="75">
        <v>359130</v>
      </c>
      <c r="AR19" s="105">
        <f t="shared" si="31"/>
        <v>88.199972002347877</v>
      </c>
      <c r="AS19" s="75">
        <v>350987</v>
      </c>
      <c r="AT19" s="105">
        <f t="shared" si="32"/>
        <v>86.200104622805313</v>
      </c>
      <c r="AU19" s="117">
        <v>342029</v>
      </c>
      <c r="AV19" s="105">
        <f t="shared" si="33"/>
        <v>84.00007858990071</v>
      </c>
      <c r="AW19" s="75">
        <v>322484</v>
      </c>
      <c r="AX19" s="105">
        <f t="shared" si="7"/>
        <v>79.1999548108071</v>
      </c>
      <c r="AY19" s="75">
        <v>115638</v>
      </c>
      <c r="AZ19" s="105">
        <f t="shared" si="34"/>
        <v>28.399934180958159</v>
      </c>
      <c r="BA19" s="75">
        <v>57408</v>
      </c>
      <c r="BB19" s="105">
        <f t="shared" si="35"/>
        <v>14.099028186759075</v>
      </c>
      <c r="BC19" s="75">
        <v>84795</v>
      </c>
      <c r="BD19" s="34">
        <f t="shared" si="8"/>
        <v>20.825095720043127</v>
      </c>
      <c r="BE19" s="49">
        <f t="shared" si="36"/>
        <v>167108</v>
      </c>
      <c r="BF19" s="34">
        <f t="shared" si="9"/>
        <v>41.040628522730898</v>
      </c>
      <c r="BG19" s="75">
        <v>130757</v>
      </c>
      <c r="BH19" s="34">
        <f t="shared" si="10"/>
        <v>32.113061395903991</v>
      </c>
      <c r="BI19" s="75">
        <v>24517</v>
      </c>
      <c r="BJ19" s="34">
        <f t="shared" si="11"/>
        <v>6.02121436132198</v>
      </c>
      <c r="BK19" s="25">
        <f t="shared" si="12"/>
        <v>0</v>
      </c>
      <c r="BL19" s="9">
        <f t="shared" si="24"/>
        <v>99.999999999999986</v>
      </c>
      <c r="BN19" s="2">
        <f t="shared" si="25"/>
        <v>155274</v>
      </c>
    </row>
    <row r="20" spans="1:66" ht="22.5" hidden="1" customHeight="1">
      <c r="A20" s="233" t="s">
        <v>28</v>
      </c>
      <c r="B20" s="234" t="s">
        <v>10</v>
      </c>
      <c r="C20" s="235">
        <v>3877355</v>
      </c>
      <c r="D20" s="235">
        <v>711214</v>
      </c>
      <c r="E20" s="114" t="s">
        <v>71</v>
      </c>
      <c r="F20" s="110">
        <v>250723</v>
      </c>
      <c r="G20" s="110"/>
      <c r="H20" s="30">
        <f t="shared" si="13"/>
        <v>250723</v>
      </c>
      <c r="I20" s="110">
        <v>42130</v>
      </c>
      <c r="J20" s="118"/>
      <c r="K20" s="110">
        <f t="shared" si="14"/>
        <v>42130</v>
      </c>
      <c r="L20" s="118">
        <v>244019</v>
      </c>
      <c r="M20" s="107">
        <f t="shared" si="0"/>
        <v>97.326132823873351</v>
      </c>
      <c r="N20" s="106">
        <f t="shared" si="15"/>
        <v>161323</v>
      </c>
      <c r="O20" s="22" t="e">
        <f t="shared" si="16"/>
        <v>#DIV/0!</v>
      </c>
      <c r="P20" s="106">
        <f t="shared" si="17"/>
        <v>82696</v>
      </c>
      <c r="Q20" s="22">
        <f t="shared" si="18"/>
        <v>32.983013126039495</v>
      </c>
      <c r="R20" s="106">
        <f t="shared" si="19"/>
        <v>6704</v>
      </c>
      <c r="S20" s="138"/>
      <c r="T20" s="106">
        <f t="shared" si="20"/>
        <v>6704</v>
      </c>
      <c r="U20" s="115">
        <v>6895</v>
      </c>
      <c r="V20" s="107">
        <f t="shared" si="26"/>
        <v>4.2740340806952508</v>
      </c>
      <c r="W20" s="115">
        <v>57649</v>
      </c>
      <c r="X20" s="107">
        <f t="shared" si="1"/>
        <v>35.735140060623721</v>
      </c>
      <c r="Y20" s="115">
        <v>58532</v>
      </c>
      <c r="Z20" s="22">
        <f t="shared" si="21"/>
        <v>36.282489167694628</v>
      </c>
      <c r="AA20" s="115">
        <v>30789</v>
      </c>
      <c r="AB20" s="107">
        <f t="shared" si="27"/>
        <v>19.085313315522274</v>
      </c>
      <c r="AC20" s="75">
        <v>7458</v>
      </c>
      <c r="AD20" s="108">
        <f t="shared" si="28"/>
        <v>4.6230233754641308</v>
      </c>
      <c r="AE20" s="101">
        <f t="shared" si="22"/>
        <v>161323</v>
      </c>
      <c r="AF20" s="100" t="s">
        <v>71</v>
      </c>
      <c r="AG20" s="115">
        <f t="shared" si="23"/>
        <v>96779</v>
      </c>
      <c r="AH20" s="102">
        <f t="shared" si="2"/>
        <v>59.990825858681028</v>
      </c>
      <c r="AI20" s="103">
        <f t="shared" si="3"/>
        <v>58532</v>
      </c>
      <c r="AJ20" s="104">
        <f t="shared" si="4"/>
        <v>36.282489167694628</v>
      </c>
      <c r="AK20" s="103">
        <f t="shared" si="5"/>
        <v>38247</v>
      </c>
      <c r="AL20" s="104">
        <f t="shared" si="6"/>
        <v>23.708336690986407</v>
      </c>
      <c r="AM20" s="75">
        <v>17058</v>
      </c>
      <c r="AN20" s="105">
        <f t="shared" si="29"/>
        <v>10.573817744524959</v>
      </c>
      <c r="AO20" s="75">
        <v>14301</v>
      </c>
      <c r="AP20" s="105">
        <f t="shared" si="30"/>
        <v>8.8648239866603031</v>
      </c>
      <c r="AQ20" s="75">
        <v>14044</v>
      </c>
      <c r="AR20" s="105">
        <f t="shared" si="31"/>
        <v>8.7055162624052365</v>
      </c>
      <c r="AS20" s="75">
        <v>35155</v>
      </c>
      <c r="AT20" s="105">
        <f t="shared" si="32"/>
        <v>21.791685004618063</v>
      </c>
      <c r="AU20" s="75">
        <v>20019</v>
      </c>
      <c r="AV20" s="105">
        <f t="shared" si="33"/>
        <v>12.409265882732159</v>
      </c>
      <c r="AW20" s="75">
        <v>18961</v>
      </c>
      <c r="AX20" s="105">
        <f t="shared" si="7"/>
        <v>11.753438753308579</v>
      </c>
      <c r="AY20" s="75">
        <v>9141</v>
      </c>
      <c r="AZ20" s="105">
        <f t="shared" si="34"/>
        <v>5.666272013290107</v>
      </c>
      <c r="BA20" s="75">
        <v>8456</v>
      </c>
      <c r="BB20" s="105">
        <f t="shared" si="35"/>
        <v>5.2416580400810799</v>
      </c>
      <c r="BC20" s="75">
        <v>57649</v>
      </c>
      <c r="BD20" s="34">
        <f t="shared" si="8"/>
        <v>35.735140060623721</v>
      </c>
      <c r="BE20" s="49">
        <f t="shared" si="36"/>
        <v>54697</v>
      </c>
      <c r="BF20" s="34">
        <f t="shared" si="9"/>
        <v>33.905270792137514</v>
      </c>
      <c r="BG20" s="75">
        <v>40712</v>
      </c>
      <c r="BH20" s="34">
        <f t="shared" si="10"/>
        <v>25.236327120125463</v>
      </c>
      <c r="BI20" s="75">
        <v>8265</v>
      </c>
      <c r="BJ20" s="34">
        <f t="shared" si="11"/>
        <v>5.1232620271133067</v>
      </c>
      <c r="BK20" s="25">
        <f t="shared" si="12"/>
        <v>0</v>
      </c>
      <c r="BL20" s="9">
        <f t="shared" si="24"/>
        <v>100.00000000000001</v>
      </c>
      <c r="BN20" s="2">
        <f t="shared" si="25"/>
        <v>48977</v>
      </c>
    </row>
    <row r="21" spans="1:66" ht="22.5" hidden="1" customHeight="1">
      <c r="A21" s="233"/>
      <c r="B21" s="234"/>
      <c r="C21" s="235"/>
      <c r="D21" s="235"/>
      <c r="E21" s="114" t="s">
        <v>72</v>
      </c>
      <c r="F21" s="110">
        <v>83518</v>
      </c>
      <c r="G21" s="110"/>
      <c r="H21" s="30">
        <f t="shared" si="13"/>
        <v>83518</v>
      </c>
      <c r="I21" s="110">
        <v>18641</v>
      </c>
      <c r="J21" s="118"/>
      <c r="K21" s="110">
        <f t="shared" si="14"/>
        <v>18641</v>
      </c>
      <c r="L21" s="118">
        <v>78621</v>
      </c>
      <c r="M21" s="107">
        <f t="shared" si="0"/>
        <v>94.136593309226754</v>
      </c>
      <c r="N21" s="106">
        <f t="shared" si="15"/>
        <v>54763</v>
      </c>
      <c r="O21" s="22" t="e">
        <f t="shared" si="16"/>
        <v>#DIV/0!</v>
      </c>
      <c r="P21" s="106">
        <f t="shared" si="17"/>
        <v>23858</v>
      </c>
      <c r="Q21" s="22">
        <f t="shared" si="18"/>
        <v>28.566297085658181</v>
      </c>
      <c r="R21" s="106">
        <f t="shared" si="19"/>
        <v>4897</v>
      </c>
      <c r="S21" s="138"/>
      <c r="T21" s="106">
        <f t="shared" si="20"/>
        <v>4897</v>
      </c>
      <c r="U21" s="115">
        <v>1494</v>
      </c>
      <c r="V21" s="107">
        <f t="shared" si="26"/>
        <v>2.7281193506564652</v>
      </c>
      <c r="W21" s="115">
        <v>15780</v>
      </c>
      <c r="X21" s="107">
        <f t="shared" si="1"/>
        <v>28.815075872395596</v>
      </c>
      <c r="Y21" s="115">
        <v>22855</v>
      </c>
      <c r="Z21" s="22">
        <f t="shared" si="21"/>
        <v>41.734382703650276</v>
      </c>
      <c r="AA21" s="115">
        <v>12456</v>
      </c>
      <c r="AB21" s="107">
        <f t="shared" si="27"/>
        <v>22.745284224750289</v>
      </c>
      <c r="AC21" s="75">
        <v>2178</v>
      </c>
      <c r="AD21" s="108">
        <f t="shared" si="28"/>
        <v>3.9771378485473767</v>
      </c>
      <c r="AE21" s="101">
        <f t="shared" si="22"/>
        <v>54763</v>
      </c>
      <c r="AF21" s="100" t="s">
        <v>72</v>
      </c>
      <c r="AG21" s="115">
        <f t="shared" si="23"/>
        <v>37489</v>
      </c>
      <c r="AH21" s="102">
        <f t="shared" si="2"/>
        <v>68.456804776947934</v>
      </c>
      <c r="AI21" s="103">
        <f t="shared" si="3"/>
        <v>22855</v>
      </c>
      <c r="AJ21" s="104">
        <f t="shared" si="4"/>
        <v>41.734382703650276</v>
      </c>
      <c r="AK21" s="103">
        <f t="shared" si="5"/>
        <v>14634</v>
      </c>
      <c r="AL21" s="104">
        <f t="shared" si="6"/>
        <v>26.722422073297665</v>
      </c>
      <c r="AM21" s="75">
        <v>2739</v>
      </c>
      <c r="AN21" s="105">
        <f t="shared" si="29"/>
        <v>5.0015521428701861</v>
      </c>
      <c r="AO21" s="75">
        <v>2855</v>
      </c>
      <c r="AP21" s="105">
        <f t="shared" si="30"/>
        <v>5.2133739933896974</v>
      </c>
      <c r="AQ21" s="75">
        <v>4602</v>
      </c>
      <c r="AR21" s="105">
        <f t="shared" si="31"/>
        <v>8.4034841042309587</v>
      </c>
      <c r="AS21" s="75">
        <v>7955</v>
      </c>
      <c r="AT21" s="105">
        <f t="shared" si="32"/>
        <v>14.526231214506145</v>
      </c>
      <c r="AU21" s="75">
        <v>5871</v>
      </c>
      <c r="AV21" s="105">
        <f t="shared" si="33"/>
        <v>10.720742106896992</v>
      </c>
      <c r="AW21" s="75">
        <v>8565</v>
      </c>
      <c r="AX21" s="105">
        <f t="shared" si="7"/>
        <v>15.640121980169091</v>
      </c>
      <c r="AY21" s="75">
        <v>1452</v>
      </c>
      <c r="AZ21" s="105">
        <f t="shared" si="34"/>
        <v>2.6514252323649181</v>
      </c>
      <c r="BA21" s="75">
        <v>1278</v>
      </c>
      <c r="BB21" s="105">
        <f t="shared" si="35"/>
        <v>2.3336924565856507</v>
      </c>
      <c r="BC21" s="75">
        <v>15780</v>
      </c>
      <c r="BD21" s="34">
        <f t="shared" si="8"/>
        <v>28.815075872395596</v>
      </c>
      <c r="BE21" s="49">
        <f t="shared" si="36"/>
        <v>20703</v>
      </c>
      <c r="BF21" s="34">
        <f t="shared" si="9"/>
        <v>37.804722166426238</v>
      </c>
      <c r="BG21" s="75">
        <v>15573</v>
      </c>
      <c r="BH21" s="34">
        <f t="shared" si="10"/>
        <v>28.4370834322444</v>
      </c>
      <c r="BI21" s="75">
        <v>2707</v>
      </c>
      <c r="BJ21" s="34">
        <f t="shared" si="11"/>
        <v>4.9431185289337689</v>
      </c>
      <c r="BK21" s="25">
        <f t="shared" si="12"/>
        <v>0</v>
      </c>
      <c r="BL21" s="9">
        <f t="shared" si="24"/>
        <v>100.00000000000001</v>
      </c>
      <c r="BN21" s="2">
        <f t="shared" si="25"/>
        <v>18280</v>
      </c>
    </row>
    <row r="22" spans="1:66" s="185" customFormat="1" ht="22.5" customHeight="1">
      <c r="A22" s="199" t="s">
        <v>31</v>
      </c>
      <c r="B22" s="200" t="s">
        <v>11</v>
      </c>
      <c r="C22" s="201">
        <v>2656794</v>
      </c>
      <c r="D22" s="201">
        <v>461317</v>
      </c>
      <c r="E22" s="171" t="s">
        <v>163</v>
      </c>
      <c r="F22" s="172">
        <v>177297</v>
      </c>
      <c r="G22" s="172">
        <v>114321</v>
      </c>
      <c r="H22" s="172">
        <f t="shared" si="13"/>
        <v>62976</v>
      </c>
      <c r="I22" s="172">
        <v>33976</v>
      </c>
      <c r="J22" s="172">
        <v>33897</v>
      </c>
      <c r="K22" s="172">
        <f t="shared" si="14"/>
        <v>79</v>
      </c>
      <c r="L22" s="172">
        <v>174019</v>
      </c>
      <c r="M22" s="173">
        <f t="shared" si="0"/>
        <v>98.151124948532683</v>
      </c>
      <c r="N22" s="174">
        <f t="shared" si="15"/>
        <v>145843</v>
      </c>
      <c r="O22" s="173">
        <f t="shared" si="16"/>
        <v>127.57323676314938</v>
      </c>
      <c r="P22" s="174">
        <f t="shared" si="17"/>
        <v>28176</v>
      </c>
      <c r="Q22" s="173" t="s">
        <v>165</v>
      </c>
      <c r="R22" s="174">
        <f t="shared" si="19"/>
        <v>3278</v>
      </c>
      <c r="S22" s="174">
        <v>1441</v>
      </c>
      <c r="T22" s="174">
        <f t="shared" si="20"/>
        <v>1837</v>
      </c>
      <c r="U22" s="175">
        <v>8731</v>
      </c>
      <c r="V22" s="173">
        <f t="shared" si="26"/>
        <v>5.9865746041976644</v>
      </c>
      <c r="W22" s="175">
        <v>68990</v>
      </c>
      <c r="X22" s="173">
        <f t="shared" si="1"/>
        <v>47.3042929725801</v>
      </c>
      <c r="Y22" s="175">
        <v>46840</v>
      </c>
      <c r="Z22" s="173">
        <f t="shared" si="21"/>
        <v>32.116728262583734</v>
      </c>
      <c r="AA22" s="175">
        <v>19684</v>
      </c>
      <c r="AB22" s="173">
        <f t="shared" si="27"/>
        <v>13.496705361244626</v>
      </c>
      <c r="AC22" s="175">
        <v>1598</v>
      </c>
      <c r="AD22" s="173">
        <f t="shared" si="28"/>
        <v>1.0956987993938687</v>
      </c>
      <c r="AE22" s="176">
        <f t="shared" si="22"/>
        <v>145843</v>
      </c>
      <c r="AF22" s="177" t="s">
        <v>163</v>
      </c>
      <c r="AG22" s="175">
        <f t="shared" si="23"/>
        <v>68122</v>
      </c>
      <c r="AH22" s="178">
        <f t="shared" si="2"/>
        <v>46.709132423222229</v>
      </c>
      <c r="AI22" s="179">
        <f t="shared" si="3"/>
        <v>46840</v>
      </c>
      <c r="AJ22" s="180">
        <f t="shared" si="4"/>
        <v>32.116728262583734</v>
      </c>
      <c r="AK22" s="179">
        <f t="shared" si="5"/>
        <v>21282</v>
      </c>
      <c r="AL22" s="180">
        <f t="shared" si="6"/>
        <v>14.592404160638495</v>
      </c>
      <c r="AM22" s="175">
        <v>55212</v>
      </c>
      <c r="AN22" s="178">
        <f t="shared" si="29"/>
        <v>37.857147754777401</v>
      </c>
      <c r="AO22" s="175">
        <v>13213</v>
      </c>
      <c r="AP22" s="178">
        <f t="shared" si="30"/>
        <v>9.0597423256515572</v>
      </c>
      <c r="AQ22" s="175">
        <v>32038</v>
      </c>
      <c r="AR22" s="178">
        <f t="shared" si="31"/>
        <v>21.967458157059305</v>
      </c>
      <c r="AS22" s="175">
        <v>50739</v>
      </c>
      <c r="AT22" s="178">
        <f t="shared" si="32"/>
        <v>34.7901510528445</v>
      </c>
      <c r="AU22" s="175">
        <v>34310</v>
      </c>
      <c r="AV22" s="178">
        <f t="shared" si="33"/>
        <v>23.525297751691888</v>
      </c>
      <c r="AW22" s="175">
        <v>41130</v>
      </c>
      <c r="AX22" s="178">
        <f t="shared" si="7"/>
        <v>28.201559210932302</v>
      </c>
      <c r="AY22" s="175">
        <v>17717</v>
      </c>
      <c r="AZ22" s="178">
        <f t="shared" si="34"/>
        <v>12.147994761490095</v>
      </c>
      <c r="BA22" s="175">
        <v>9836</v>
      </c>
      <c r="BB22" s="178">
        <f t="shared" si="35"/>
        <v>6.7442386676083181</v>
      </c>
      <c r="BC22" s="175">
        <v>50297</v>
      </c>
      <c r="BD22" s="181">
        <f t="shared" si="8"/>
        <v>34.487085427480238</v>
      </c>
      <c r="BE22" s="182">
        <v>48134</v>
      </c>
      <c r="BF22" s="181">
        <f t="shared" si="9"/>
        <v>33.003983735935215</v>
      </c>
      <c r="BG22" s="175">
        <v>36674</v>
      </c>
      <c r="BH22" s="181">
        <f t="shared" si="10"/>
        <v>25.146218879205723</v>
      </c>
      <c r="BI22" s="175">
        <v>10738</v>
      </c>
      <c r="BJ22" s="181">
        <f t="shared" si="11"/>
        <v>7.3627119573788251</v>
      </c>
      <c r="BK22" s="183">
        <f t="shared" si="12"/>
        <v>0</v>
      </c>
      <c r="BL22" s="184">
        <f t="shared" si="24"/>
        <v>100</v>
      </c>
      <c r="BN22" s="185">
        <f t="shared" si="25"/>
        <v>47412</v>
      </c>
    </row>
    <row r="23" spans="1:66">
      <c r="U23" s="4"/>
      <c r="V23" s="15"/>
      <c r="W23" s="5"/>
      <c r="X23" s="15"/>
      <c r="Y23" s="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K23" s="14"/>
    </row>
    <row r="24" spans="1:66"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K24" s="14"/>
    </row>
    <row r="25" spans="1:66"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K25" s="14"/>
    </row>
    <row r="26" spans="1:66"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K26" s="14"/>
    </row>
    <row r="27" spans="1:66"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K27" s="14"/>
    </row>
    <row r="28" spans="1:66"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K28" s="14"/>
    </row>
    <row r="29" spans="1:66"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K29" s="14"/>
    </row>
    <row r="30" spans="1:66"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K30" s="14"/>
    </row>
    <row r="31" spans="1:66"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K31" s="14"/>
    </row>
    <row r="32" spans="1:66"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K32" s="14"/>
    </row>
    <row r="33" spans="33:63"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K33" s="14"/>
    </row>
    <row r="34" spans="33:63"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K34" s="14"/>
    </row>
    <row r="35" spans="33:63"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K35" s="14"/>
    </row>
    <row r="36" spans="33:63"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K36" s="14"/>
    </row>
    <row r="37" spans="33:63"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K37" s="14"/>
    </row>
    <row r="38" spans="33:63"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K38" s="14"/>
    </row>
    <row r="39" spans="33:63"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K39" s="14"/>
    </row>
    <row r="40" spans="33:63"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K40" s="14"/>
    </row>
    <row r="41" spans="33:63"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K41" s="14"/>
    </row>
    <row r="42" spans="33:63"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K42" s="14"/>
    </row>
    <row r="43" spans="33:63"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K43" s="14"/>
    </row>
    <row r="44" spans="33:63"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K44" s="14"/>
    </row>
    <row r="45" spans="33:63"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K45" s="14"/>
    </row>
    <row r="46" spans="33:63"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K46" s="14"/>
    </row>
    <row r="47" spans="33:63"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K47" s="14"/>
    </row>
    <row r="48" spans="33:63"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K48" s="14"/>
    </row>
    <row r="49" spans="33:63"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K49" s="14"/>
    </row>
    <row r="50" spans="33:63"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K50" s="14"/>
    </row>
    <row r="51" spans="33:63"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K51" s="14"/>
    </row>
    <row r="52" spans="33:63"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K52" s="14"/>
    </row>
    <row r="53" spans="33:63"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K53" s="14"/>
    </row>
    <row r="54" spans="33:63"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K54" s="14"/>
    </row>
    <row r="55" spans="33:63"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K55" s="14"/>
    </row>
    <row r="56" spans="33:63"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K56" s="14"/>
    </row>
    <row r="57" spans="33:63"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K57" s="14"/>
    </row>
    <row r="58" spans="33:63"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K58" s="14"/>
    </row>
    <row r="59" spans="33:63"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K59" s="14"/>
    </row>
    <row r="60" spans="33:63"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K60" s="14"/>
    </row>
    <row r="61" spans="33:63"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K61" s="14"/>
    </row>
    <row r="62" spans="33:63"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K62" s="14"/>
    </row>
    <row r="63" spans="33:63"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K63" s="14"/>
    </row>
    <row r="64" spans="33:63"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K64" s="14"/>
    </row>
    <row r="65" spans="33:63"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K65" s="14"/>
    </row>
    <row r="66" spans="33:63"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K66" s="14"/>
    </row>
    <row r="67" spans="33:63"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K67" s="14"/>
    </row>
    <row r="68" spans="33:63"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K68" s="14"/>
    </row>
    <row r="69" spans="33:63"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K69" s="14"/>
    </row>
    <row r="70" spans="33:63"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K70" s="14"/>
    </row>
    <row r="71" spans="33:63"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K71" s="14"/>
    </row>
    <row r="72" spans="33:63"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K72" s="14"/>
    </row>
    <row r="73" spans="33:63"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K73" s="14"/>
    </row>
    <row r="74" spans="33:63"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K74" s="14"/>
    </row>
    <row r="75" spans="33:63"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K75" s="14"/>
    </row>
    <row r="76" spans="33:63"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K76" s="14"/>
    </row>
    <row r="77" spans="33:63"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K77" s="14"/>
    </row>
    <row r="78" spans="33:63"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K78" s="14"/>
    </row>
    <row r="79" spans="33:63"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K79" s="14"/>
    </row>
    <row r="80" spans="33:63"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K80" s="14"/>
    </row>
    <row r="81" spans="33:63"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K81" s="14"/>
    </row>
    <row r="82" spans="33:63"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K82" s="14"/>
    </row>
    <row r="83" spans="33:63"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K83" s="14"/>
    </row>
    <row r="84" spans="33:63"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K84" s="14"/>
    </row>
    <row r="85" spans="33:63"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K85" s="14"/>
    </row>
    <row r="86" spans="33:63"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K86" s="14"/>
    </row>
    <row r="87" spans="33:63"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K87" s="14"/>
    </row>
    <row r="88" spans="33:63"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K88" s="14"/>
    </row>
    <row r="89" spans="33:63"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K89" s="14"/>
    </row>
    <row r="90" spans="33:63"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K90" s="14"/>
    </row>
    <row r="91" spans="33:63"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K91" s="14"/>
    </row>
    <row r="92" spans="33:63"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K92" s="14"/>
    </row>
    <row r="93" spans="33:63"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K93" s="14"/>
    </row>
    <row r="94" spans="33:63"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K94" s="14"/>
    </row>
    <row r="95" spans="33:63"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K95" s="14"/>
    </row>
    <row r="96" spans="33:63"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K96" s="14"/>
    </row>
    <row r="97" spans="33:63"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K97" s="14"/>
    </row>
    <row r="98" spans="33:63"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K98" s="14"/>
    </row>
    <row r="99" spans="33:63"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K99" s="14"/>
    </row>
    <row r="100" spans="33:63"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K100" s="14"/>
    </row>
    <row r="101" spans="33:63"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K101" s="14"/>
    </row>
    <row r="102" spans="33:63"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K102" s="14"/>
    </row>
    <row r="103" spans="33:63"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K103" s="14"/>
    </row>
    <row r="104" spans="33:63"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K104" s="14"/>
    </row>
    <row r="105" spans="33:63"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K105" s="14"/>
    </row>
    <row r="106" spans="33:63"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K106" s="14"/>
    </row>
    <row r="107" spans="33:63"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K107" s="14"/>
    </row>
    <row r="108" spans="33:63"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K108" s="14"/>
    </row>
    <row r="109" spans="33:63"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K109" s="14"/>
    </row>
    <row r="110" spans="33:63"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K110" s="14"/>
    </row>
    <row r="111" spans="33:63"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K111" s="14"/>
    </row>
    <row r="112" spans="33:63"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K112" s="14"/>
    </row>
    <row r="113" spans="33:63"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K113" s="14"/>
    </row>
    <row r="114" spans="33:63"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K114" s="14"/>
    </row>
    <row r="115" spans="33:63"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K115" s="14"/>
    </row>
    <row r="116" spans="33:63"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K116" s="14"/>
    </row>
    <row r="117" spans="33:63"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K117" s="14"/>
    </row>
    <row r="118" spans="33:63"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K118" s="14"/>
    </row>
    <row r="119" spans="33:63"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K119" s="14"/>
    </row>
    <row r="120" spans="33:63"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K120" s="14"/>
    </row>
    <row r="121" spans="33:63"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K121" s="14"/>
    </row>
    <row r="122" spans="33:63"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K122" s="14"/>
    </row>
    <row r="123" spans="33:63"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K123" s="14"/>
    </row>
    <row r="124" spans="33:63"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K124" s="14"/>
    </row>
    <row r="125" spans="33:63"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K125" s="14"/>
    </row>
    <row r="126" spans="33:63"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K126" s="14"/>
    </row>
    <row r="127" spans="33:63"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K127" s="14"/>
    </row>
    <row r="128" spans="33:63"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K128" s="14"/>
    </row>
    <row r="129" spans="33:63"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K129" s="14"/>
    </row>
    <row r="130" spans="33:63"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K130" s="14"/>
    </row>
    <row r="131" spans="33:63"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K131" s="14"/>
    </row>
    <row r="132" spans="33:63"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K132" s="14"/>
    </row>
    <row r="133" spans="33:63"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K133" s="14"/>
    </row>
    <row r="134" spans="33:63"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K134" s="14"/>
    </row>
    <row r="135" spans="33:63"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K135" s="14"/>
    </row>
    <row r="136" spans="33:63"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K136" s="14"/>
    </row>
    <row r="137" spans="33:63"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K137" s="14"/>
    </row>
    <row r="138" spans="33:63"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K138" s="14"/>
    </row>
    <row r="139" spans="33:63"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K139" s="14"/>
    </row>
    <row r="140" spans="33:63"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K140" s="14"/>
    </row>
    <row r="141" spans="33:63"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K141" s="14"/>
    </row>
    <row r="142" spans="33:63"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K142" s="14"/>
    </row>
    <row r="143" spans="33:63"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K143" s="14"/>
    </row>
    <row r="144" spans="33:63"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K144" s="14"/>
    </row>
    <row r="145" spans="33:63"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K145" s="14"/>
    </row>
    <row r="146" spans="33:63"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K146" s="14"/>
    </row>
    <row r="147" spans="33:63"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K147" s="14"/>
    </row>
    <row r="148" spans="33:63"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K148" s="14"/>
    </row>
    <row r="149" spans="33:63"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K149" s="14"/>
    </row>
    <row r="150" spans="33:63"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K150" s="14"/>
    </row>
    <row r="151" spans="33:63"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K151" s="14"/>
    </row>
    <row r="152" spans="33:63"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K152" s="14"/>
    </row>
    <row r="153" spans="33:63"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K153" s="14"/>
    </row>
    <row r="154" spans="33:63"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K154" s="14"/>
    </row>
    <row r="155" spans="33:63"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K155" s="14"/>
    </row>
    <row r="156" spans="33:63"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K156" s="14"/>
    </row>
    <row r="157" spans="33:63"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K157" s="14"/>
    </row>
    <row r="158" spans="33:63"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K158" s="14"/>
    </row>
    <row r="159" spans="33:63"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K159" s="14"/>
    </row>
    <row r="160" spans="33:63"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K160" s="14"/>
    </row>
    <row r="161" spans="33:63"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K161" s="14"/>
    </row>
    <row r="162" spans="33:63"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K162" s="14"/>
    </row>
    <row r="163" spans="33:63"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K163" s="14"/>
    </row>
    <row r="164" spans="33:63"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K164" s="14"/>
    </row>
    <row r="165" spans="33:63"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K165" s="14"/>
    </row>
    <row r="166" spans="33:63"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K166" s="14"/>
    </row>
    <row r="167" spans="33:63"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K167" s="14"/>
    </row>
    <row r="168" spans="33:63"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K168" s="14"/>
    </row>
    <row r="169" spans="33:63"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K169" s="14"/>
    </row>
    <row r="170" spans="33:63"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K170" s="14"/>
    </row>
    <row r="171" spans="33:63"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K171" s="14"/>
    </row>
    <row r="172" spans="33:63"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K172" s="14"/>
    </row>
    <row r="173" spans="33:63"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K173" s="14"/>
    </row>
    <row r="174" spans="33:63"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K174" s="14"/>
    </row>
    <row r="175" spans="33:63"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K175" s="14"/>
    </row>
    <row r="176" spans="33:63"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K176" s="14"/>
    </row>
    <row r="177" spans="33:63"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K177" s="14"/>
    </row>
    <row r="178" spans="33:63"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K178" s="14"/>
    </row>
    <row r="179" spans="33:63"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K179" s="14"/>
    </row>
    <row r="180" spans="33:63"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K180" s="14"/>
    </row>
    <row r="181" spans="33:63"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K181" s="14"/>
    </row>
    <row r="182" spans="33:63"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K182" s="14"/>
    </row>
    <row r="183" spans="33:63"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K183" s="14"/>
    </row>
    <row r="184" spans="33:63"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K184" s="14"/>
    </row>
    <row r="185" spans="33:63"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K185" s="14"/>
    </row>
    <row r="186" spans="33:63"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K186" s="14"/>
    </row>
    <row r="187" spans="33:63"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K187" s="14"/>
    </row>
    <row r="188" spans="33:63"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K188" s="14"/>
    </row>
    <row r="189" spans="33:63"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K189" s="14"/>
    </row>
    <row r="190" spans="33:63"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K190" s="14"/>
    </row>
    <row r="191" spans="33:63"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K191" s="14"/>
    </row>
    <row r="192" spans="33:63"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K192" s="14"/>
    </row>
    <row r="193" spans="33:63"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K193" s="14"/>
    </row>
    <row r="194" spans="33:63"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K194" s="14"/>
    </row>
    <row r="195" spans="33:63"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K195" s="14"/>
    </row>
    <row r="196" spans="33:63"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K196" s="14"/>
    </row>
    <row r="197" spans="33:63"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K197" s="14"/>
    </row>
    <row r="198" spans="33:63"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K198" s="14"/>
    </row>
    <row r="199" spans="33:63"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K199" s="14"/>
    </row>
    <row r="200" spans="33:63"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K200" s="14"/>
    </row>
    <row r="201" spans="33:63"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K201" s="14"/>
    </row>
    <row r="202" spans="33:63"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K202" s="14"/>
    </row>
    <row r="203" spans="33:63"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K203" s="14"/>
    </row>
    <row r="204" spans="33:63"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K204" s="14"/>
    </row>
    <row r="205" spans="33:63"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K205" s="14"/>
    </row>
    <row r="206" spans="33:63"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K206" s="14"/>
    </row>
    <row r="207" spans="33:63"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K207" s="14"/>
    </row>
    <row r="208" spans="33:63"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K208" s="14"/>
    </row>
    <row r="209" spans="33:63"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K209" s="14"/>
    </row>
    <row r="210" spans="33:63"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K210" s="14"/>
    </row>
    <row r="211" spans="33:63"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K211" s="14"/>
    </row>
    <row r="212" spans="33:63"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K212" s="14"/>
    </row>
    <row r="213" spans="33:63"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K213" s="14"/>
    </row>
    <row r="214" spans="33:63"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K214" s="14"/>
    </row>
    <row r="215" spans="33:63"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K215" s="14"/>
    </row>
    <row r="216" spans="33:63"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K216" s="14"/>
    </row>
    <row r="217" spans="33:63"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K217" s="14"/>
    </row>
    <row r="218" spans="33:63"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K218" s="14"/>
    </row>
    <row r="219" spans="33:63"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K219" s="14"/>
    </row>
    <row r="220" spans="33:63"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K220" s="14"/>
    </row>
    <row r="221" spans="33:63"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K221" s="14"/>
    </row>
    <row r="222" spans="33:63"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K222" s="14"/>
    </row>
    <row r="223" spans="33:63"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K223" s="14"/>
    </row>
    <row r="224" spans="33:63"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K224" s="14"/>
    </row>
    <row r="225" spans="33:63"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K225" s="14"/>
    </row>
    <row r="226" spans="33:63"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K226" s="14"/>
    </row>
    <row r="227" spans="33:63"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K227" s="14"/>
    </row>
    <row r="228" spans="33:63"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K228" s="14"/>
    </row>
    <row r="229" spans="33:63"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K229" s="14"/>
    </row>
    <row r="230" spans="33:63"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K230" s="14"/>
    </row>
    <row r="231" spans="33:63"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K231" s="14"/>
    </row>
    <row r="232" spans="33:63"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K232" s="14"/>
    </row>
    <row r="233" spans="33:63"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K233" s="14"/>
    </row>
    <row r="234" spans="33:63"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K234" s="14"/>
    </row>
    <row r="235" spans="33:63"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K235" s="14"/>
    </row>
    <row r="236" spans="33:63"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K236" s="14"/>
    </row>
    <row r="237" spans="33:63"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K237" s="14"/>
    </row>
    <row r="238" spans="33:63"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K238" s="14"/>
    </row>
    <row r="239" spans="33:63"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K239" s="14"/>
    </row>
    <row r="240" spans="33:63"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K240" s="14"/>
    </row>
    <row r="241" spans="33:63"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K241" s="14"/>
    </row>
    <row r="242" spans="33:63"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K242" s="14"/>
    </row>
    <row r="243" spans="33:63"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K243" s="14"/>
    </row>
    <row r="244" spans="33:63"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K244" s="14"/>
    </row>
    <row r="245" spans="33:63"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K245" s="14"/>
    </row>
    <row r="246" spans="33:63"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K246" s="14"/>
    </row>
    <row r="247" spans="33:63"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K247" s="14"/>
    </row>
    <row r="248" spans="33:63"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K248" s="14"/>
    </row>
    <row r="249" spans="33:63"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K249" s="14"/>
    </row>
    <row r="250" spans="33:63"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K250" s="14"/>
    </row>
    <row r="251" spans="33:63"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K251" s="14"/>
    </row>
    <row r="252" spans="33:63"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K252" s="14"/>
    </row>
    <row r="253" spans="33:63"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K253" s="14"/>
    </row>
    <row r="254" spans="33:63"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K254" s="14"/>
    </row>
    <row r="255" spans="33:63"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K255" s="14"/>
    </row>
    <row r="256" spans="33:63"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K256" s="14"/>
    </row>
    <row r="257" spans="33:63"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K257" s="14"/>
    </row>
    <row r="258" spans="33:63"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K258" s="14"/>
    </row>
    <row r="259" spans="33:63"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K259" s="14"/>
    </row>
    <row r="260" spans="33:63"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K260" s="14"/>
    </row>
    <row r="261" spans="33:63"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K261" s="14"/>
    </row>
    <row r="262" spans="33:63"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K262" s="14"/>
    </row>
    <row r="263" spans="33:63"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K263" s="14"/>
    </row>
    <row r="264" spans="33:63"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K264" s="14"/>
    </row>
    <row r="265" spans="33:63"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K265" s="14"/>
    </row>
    <row r="266" spans="33:63"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K266" s="14"/>
    </row>
    <row r="267" spans="33:63"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K267" s="14"/>
    </row>
    <row r="268" spans="33:63"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K268" s="14"/>
    </row>
    <row r="269" spans="33:63"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K269" s="14"/>
    </row>
    <row r="270" spans="33:63"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K270" s="14"/>
    </row>
    <row r="271" spans="33:63"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K271" s="14"/>
    </row>
    <row r="272" spans="33:63"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K272" s="14"/>
    </row>
    <row r="273" spans="33:63"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K273" s="14"/>
    </row>
    <row r="274" spans="33:63"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K274" s="14"/>
    </row>
    <row r="275" spans="33:63"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K275" s="14"/>
    </row>
    <row r="276" spans="33:63"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K276" s="14"/>
    </row>
    <row r="277" spans="33:63"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K277" s="14"/>
    </row>
    <row r="278" spans="33:63"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K278" s="14"/>
    </row>
    <row r="279" spans="33:63"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K279" s="14"/>
    </row>
    <row r="280" spans="33:63"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K280" s="14"/>
    </row>
    <row r="281" spans="33:63"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K281" s="14"/>
    </row>
    <row r="282" spans="33:63"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K282" s="14"/>
    </row>
    <row r="283" spans="33:63"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K283" s="14"/>
    </row>
    <row r="284" spans="33:63"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K284" s="14"/>
    </row>
    <row r="285" spans="33:63"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K285" s="14"/>
    </row>
    <row r="286" spans="33:63"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K286" s="14"/>
    </row>
    <row r="287" spans="33:63"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K287" s="14"/>
    </row>
    <row r="288" spans="33:63"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K288" s="14"/>
    </row>
    <row r="289" spans="33:63"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K289" s="14"/>
    </row>
    <row r="290" spans="33:63"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K290" s="14"/>
    </row>
    <row r="291" spans="33:63"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K291" s="14"/>
    </row>
    <row r="292" spans="33:63"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K292" s="14"/>
    </row>
    <row r="293" spans="33:63"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K293" s="14"/>
    </row>
    <row r="294" spans="33:63"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K294" s="14"/>
    </row>
    <row r="295" spans="33:63"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K295" s="14"/>
    </row>
    <row r="296" spans="33:63"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K296" s="14"/>
    </row>
    <row r="297" spans="33:63"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K297" s="14"/>
    </row>
    <row r="298" spans="33:63"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K298" s="14"/>
    </row>
    <row r="299" spans="33:63"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K299" s="14"/>
    </row>
    <row r="300" spans="33:63"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K300" s="14"/>
    </row>
    <row r="301" spans="33:63"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K301" s="14"/>
    </row>
    <row r="302" spans="33:63"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K302" s="14"/>
    </row>
    <row r="303" spans="33:63"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K303" s="14"/>
    </row>
    <row r="304" spans="33:63"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K304" s="14"/>
    </row>
    <row r="305" spans="33:63"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K305" s="14"/>
    </row>
    <row r="306" spans="33:63"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K306" s="14"/>
    </row>
    <row r="307" spans="33:63"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K307" s="14"/>
    </row>
    <row r="308" spans="33:63"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K308" s="14"/>
    </row>
    <row r="309" spans="33:63"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K309" s="14"/>
    </row>
    <row r="310" spans="33:63"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K310" s="14"/>
    </row>
    <row r="311" spans="33:63"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K311" s="14"/>
    </row>
    <row r="312" spans="33:63"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K312" s="14"/>
    </row>
    <row r="313" spans="33:63"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K313" s="14"/>
    </row>
    <row r="314" spans="33:63"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K314" s="14"/>
    </row>
    <row r="315" spans="33:63"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K315" s="14"/>
    </row>
    <row r="316" spans="33:63"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K316" s="14"/>
    </row>
    <row r="317" spans="33:63"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K317" s="14"/>
    </row>
    <row r="318" spans="33:63"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K318" s="14"/>
    </row>
    <row r="319" spans="33:63"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K319" s="14"/>
    </row>
    <row r="320" spans="33:63"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K320" s="14"/>
    </row>
    <row r="321" spans="33:63"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K321" s="14"/>
    </row>
    <row r="322" spans="33:63"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K322" s="14"/>
    </row>
    <row r="323" spans="33:63"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K323" s="14"/>
    </row>
    <row r="324" spans="33:63"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K324" s="14"/>
    </row>
    <row r="325" spans="33:63"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K325" s="14"/>
    </row>
    <row r="326" spans="33:63"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K326" s="14"/>
    </row>
    <row r="327" spans="33:63"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K327" s="14"/>
    </row>
    <row r="328" spans="33:63"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K328" s="14"/>
    </row>
    <row r="329" spans="33:63"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K329" s="14"/>
    </row>
    <row r="330" spans="33:63"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K330" s="14"/>
    </row>
    <row r="331" spans="33:63"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K331" s="14"/>
    </row>
    <row r="332" spans="33:63"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K332" s="14"/>
    </row>
    <row r="333" spans="33:63"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K333" s="14"/>
    </row>
    <row r="334" spans="33:63"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K334" s="14"/>
    </row>
    <row r="335" spans="33:63"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K335" s="14"/>
    </row>
    <row r="336" spans="33:63"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K336" s="14"/>
    </row>
    <row r="337" spans="33:63"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K337" s="14"/>
    </row>
    <row r="338" spans="33:63"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K338" s="14"/>
    </row>
    <row r="339" spans="33:63"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K339" s="14"/>
    </row>
    <row r="340" spans="33:63"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K340" s="14"/>
    </row>
    <row r="341" spans="33:63"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K341" s="14"/>
    </row>
    <row r="342" spans="33:63"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K342" s="14"/>
    </row>
    <row r="343" spans="33:63"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K343" s="14"/>
    </row>
    <row r="344" spans="33:63"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K344" s="14"/>
    </row>
    <row r="345" spans="33:63"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K345" s="14"/>
    </row>
    <row r="346" spans="33:63"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K346" s="14"/>
    </row>
    <row r="347" spans="33:63"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K347" s="14"/>
    </row>
    <row r="348" spans="33:63"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K348" s="14"/>
    </row>
    <row r="349" spans="33:63"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K349" s="14"/>
    </row>
    <row r="350" spans="33:63"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K350" s="14"/>
    </row>
    <row r="351" spans="33:63"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K351" s="14"/>
    </row>
    <row r="352" spans="33:63"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K352" s="14"/>
    </row>
    <row r="353" spans="33:63"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K353" s="14"/>
    </row>
    <row r="354" spans="33:63"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K354" s="14"/>
    </row>
    <row r="355" spans="33:63"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K355" s="14"/>
    </row>
    <row r="356" spans="33:63"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K356" s="14"/>
    </row>
    <row r="357" spans="33:63"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K357" s="14"/>
    </row>
    <row r="358" spans="33:63"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K358" s="14"/>
    </row>
    <row r="359" spans="33:63"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K359" s="14"/>
    </row>
    <row r="360" spans="33:63"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K360" s="14"/>
    </row>
    <row r="361" spans="33:63"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K361" s="14"/>
    </row>
    <row r="362" spans="33:63"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K362" s="14"/>
    </row>
    <row r="363" spans="33:63"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K363" s="14"/>
    </row>
    <row r="364" spans="33:63"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K364" s="14"/>
    </row>
    <row r="365" spans="33:63"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K365" s="14"/>
    </row>
    <row r="366" spans="33:63"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K366" s="14"/>
    </row>
    <row r="367" spans="33:63"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K367" s="14"/>
    </row>
    <row r="368" spans="33:63"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K368" s="14"/>
    </row>
    <row r="369" spans="33:63"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K369" s="14"/>
    </row>
    <row r="370" spans="33:63"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K370" s="14"/>
    </row>
    <row r="371" spans="33:63"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K371" s="14"/>
    </row>
    <row r="372" spans="33:63"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K372" s="14"/>
    </row>
    <row r="373" spans="33:63"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K373" s="14"/>
    </row>
    <row r="374" spans="33:63"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K374" s="14"/>
    </row>
    <row r="375" spans="33:63"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K375" s="14"/>
    </row>
    <row r="376" spans="33:63"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K376" s="14"/>
    </row>
    <row r="377" spans="33:63"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K377" s="14"/>
    </row>
    <row r="378" spans="33:63"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K378" s="14"/>
    </row>
    <row r="379" spans="33:63"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K379" s="14"/>
    </row>
    <row r="380" spans="33:63"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K380" s="14"/>
    </row>
    <row r="381" spans="33:63"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K381" s="14"/>
    </row>
    <row r="382" spans="33:63"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K382" s="14"/>
    </row>
    <row r="383" spans="33:63"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K383" s="14"/>
    </row>
    <row r="384" spans="33:63"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K384" s="14"/>
    </row>
    <row r="385" spans="33:63"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K385" s="14"/>
    </row>
    <row r="386" spans="33:63"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K386" s="14"/>
    </row>
    <row r="387" spans="33:63"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K387" s="14"/>
    </row>
    <row r="388" spans="33:63"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K388" s="14"/>
    </row>
    <row r="389" spans="33:63"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K389" s="14"/>
    </row>
    <row r="390" spans="33:63"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K390" s="14"/>
    </row>
    <row r="391" spans="33:63"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K391" s="14"/>
    </row>
    <row r="392" spans="33:63"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K392" s="14"/>
    </row>
    <row r="393" spans="33:63"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K393" s="14"/>
    </row>
    <row r="394" spans="33:63"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K394" s="14"/>
    </row>
    <row r="395" spans="33:63"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K395" s="14"/>
    </row>
    <row r="396" spans="33:63"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K396" s="14"/>
    </row>
    <row r="397" spans="33:63"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K397" s="14"/>
    </row>
    <row r="398" spans="33:63"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K398" s="14"/>
    </row>
    <row r="399" spans="33:63"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K399" s="14"/>
    </row>
    <row r="400" spans="33:63"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K400" s="14"/>
    </row>
    <row r="401" spans="33:63"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K401" s="14"/>
    </row>
    <row r="402" spans="33:63"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K402" s="14"/>
    </row>
    <row r="403" spans="33:63"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K403" s="14"/>
    </row>
    <row r="404" spans="33:63"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K404" s="14"/>
    </row>
    <row r="405" spans="33:63"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K405" s="14"/>
    </row>
    <row r="406" spans="33:63"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K406" s="14"/>
    </row>
    <row r="407" spans="33:63"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K407" s="14"/>
    </row>
    <row r="408" spans="33:63"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K408" s="14"/>
    </row>
    <row r="409" spans="33:63"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K409" s="14"/>
    </row>
    <row r="410" spans="33:63"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K410" s="14"/>
    </row>
    <row r="411" spans="33:63"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K411" s="14"/>
    </row>
    <row r="412" spans="33:63"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K412" s="14"/>
    </row>
    <row r="413" spans="33:63"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K413" s="14"/>
    </row>
    <row r="414" spans="33:63"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K414" s="14"/>
    </row>
    <row r="415" spans="33:63"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K415" s="14"/>
    </row>
    <row r="416" spans="33:63"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K416" s="14"/>
    </row>
    <row r="417" spans="33:63"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K417" s="14"/>
    </row>
    <row r="418" spans="33:63"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K418" s="14"/>
    </row>
    <row r="419" spans="33:63"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K419" s="14"/>
    </row>
    <row r="420" spans="33:63"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K420" s="14"/>
    </row>
    <row r="421" spans="33:63"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K421" s="14"/>
    </row>
    <row r="422" spans="33:63"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K422" s="14"/>
    </row>
    <row r="423" spans="33:63"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K423" s="14"/>
    </row>
    <row r="424" spans="33:63"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K424" s="14"/>
    </row>
    <row r="425" spans="33:63"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K425" s="14"/>
    </row>
    <row r="426" spans="33:63"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K426" s="14"/>
    </row>
    <row r="427" spans="33:63"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K427" s="14"/>
    </row>
    <row r="428" spans="33:63"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K428" s="14"/>
    </row>
    <row r="429" spans="33:63"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K429" s="14"/>
    </row>
    <row r="430" spans="33:63"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K430" s="14"/>
    </row>
    <row r="431" spans="33:63"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K431" s="14"/>
    </row>
    <row r="432" spans="33:63"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K432" s="14"/>
    </row>
    <row r="433" spans="33:63"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K433" s="14"/>
    </row>
    <row r="434" spans="33:63"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K434" s="14"/>
    </row>
    <row r="435" spans="33:63"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K435" s="14"/>
    </row>
    <row r="436" spans="33:63"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K436" s="14"/>
    </row>
    <row r="437" spans="33:63"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K437" s="14"/>
    </row>
    <row r="438" spans="33:63"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K438" s="14"/>
    </row>
    <row r="439" spans="33:63"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K439" s="14"/>
    </row>
    <row r="440" spans="33:63"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K440" s="14"/>
    </row>
    <row r="441" spans="33:63"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K441" s="14"/>
    </row>
    <row r="442" spans="33:63"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K442" s="14"/>
    </row>
    <row r="443" spans="33:63"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K443" s="14"/>
    </row>
    <row r="444" spans="33:63"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K444" s="14"/>
    </row>
    <row r="445" spans="33:63"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K445" s="14"/>
    </row>
    <row r="446" spans="33:63"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K446" s="14"/>
    </row>
    <row r="447" spans="33:63"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K447" s="14"/>
    </row>
    <row r="448" spans="33:63"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K448" s="14"/>
    </row>
    <row r="449" spans="33:63"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K449" s="14"/>
    </row>
    <row r="450" spans="33:63"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K450" s="14"/>
    </row>
    <row r="451" spans="33:63"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K451" s="14"/>
    </row>
    <row r="452" spans="33:63"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K452" s="14"/>
    </row>
    <row r="453" spans="33:63"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K453" s="14"/>
    </row>
    <row r="454" spans="33:63"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K454" s="14"/>
    </row>
    <row r="455" spans="33:63"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K455" s="14"/>
    </row>
    <row r="456" spans="33:63"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K456" s="14"/>
    </row>
    <row r="457" spans="33:63"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K457" s="14"/>
    </row>
    <row r="458" spans="33:63"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K458" s="14"/>
    </row>
    <row r="459" spans="33:63"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K459" s="14"/>
    </row>
    <row r="460" spans="33:63"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K460" s="14"/>
    </row>
    <row r="461" spans="33:63"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K461" s="14"/>
    </row>
    <row r="462" spans="33:63"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K462" s="14"/>
    </row>
    <row r="463" spans="33:63"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K463" s="14"/>
    </row>
    <row r="464" spans="33:63"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K464" s="14"/>
    </row>
    <row r="465" spans="33:63"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K465" s="14"/>
    </row>
    <row r="466" spans="33:63"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K466" s="14"/>
    </row>
    <row r="467" spans="33:63"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K467" s="14"/>
    </row>
    <row r="468" spans="33:63"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K468" s="14"/>
    </row>
    <row r="469" spans="33:63"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K469" s="14"/>
    </row>
    <row r="470" spans="33:63"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K470" s="14"/>
    </row>
    <row r="471" spans="33:63"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K471" s="14"/>
    </row>
    <row r="472" spans="33:63"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K472" s="14"/>
    </row>
    <row r="473" spans="33:63"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K473" s="14"/>
    </row>
    <row r="474" spans="33:63"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K474" s="14"/>
    </row>
    <row r="475" spans="33:63"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K475" s="14"/>
    </row>
    <row r="476" spans="33:63"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K476" s="14"/>
    </row>
    <row r="477" spans="33:63"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K477" s="14"/>
    </row>
    <row r="478" spans="33:63"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K478" s="14"/>
    </row>
    <row r="479" spans="33:63"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K479" s="14"/>
    </row>
    <row r="480" spans="33:63"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K480" s="14"/>
    </row>
    <row r="481" spans="33:63"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K481" s="14"/>
    </row>
    <row r="482" spans="33:63"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K482" s="14"/>
    </row>
    <row r="483" spans="33:63"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K483" s="14"/>
    </row>
    <row r="484" spans="33:63"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K484" s="14"/>
    </row>
    <row r="485" spans="33:63"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K485" s="14"/>
    </row>
    <row r="486" spans="33:63"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K486" s="14"/>
    </row>
    <row r="487" spans="33:63"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K487" s="14"/>
    </row>
    <row r="488" spans="33:63"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K488" s="14"/>
    </row>
    <row r="489" spans="33:63"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K489" s="14"/>
    </row>
    <row r="490" spans="33:63"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K490" s="14"/>
    </row>
    <row r="491" spans="33:63"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K491" s="14"/>
    </row>
    <row r="492" spans="33:63"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K492" s="14"/>
    </row>
    <row r="493" spans="33:63"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K493" s="14"/>
    </row>
    <row r="494" spans="33:63"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K494" s="14"/>
    </row>
    <row r="495" spans="33:63"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K495" s="14"/>
    </row>
    <row r="496" spans="33:63"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K496" s="14"/>
    </row>
    <row r="497" spans="33:63"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K497" s="14"/>
    </row>
    <row r="498" spans="33:63"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K498" s="14"/>
    </row>
    <row r="499" spans="33:63"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K499" s="14"/>
    </row>
    <row r="500" spans="33:63"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K500" s="14"/>
    </row>
    <row r="501" spans="33:63"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K501" s="14"/>
    </row>
    <row r="502" spans="33:63"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K502" s="14"/>
    </row>
    <row r="503" spans="33:63"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K503" s="14"/>
    </row>
    <row r="504" spans="33:63"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K504" s="14"/>
    </row>
    <row r="505" spans="33:63"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K505" s="14"/>
    </row>
    <row r="506" spans="33:63"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K506" s="14"/>
    </row>
    <row r="507" spans="33:63"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K507" s="14"/>
    </row>
    <row r="508" spans="33:63"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K508" s="14"/>
    </row>
    <row r="509" spans="33:63"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K509" s="14"/>
    </row>
    <row r="510" spans="33:63"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K510" s="14"/>
    </row>
    <row r="511" spans="33:63"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K511" s="14"/>
    </row>
    <row r="512" spans="33:63"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K512" s="14"/>
    </row>
    <row r="513" spans="33:63"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K513" s="14"/>
    </row>
    <row r="514" spans="33:63"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K514" s="14"/>
    </row>
    <row r="515" spans="33:63"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K515" s="14"/>
    </row>
    <row r="516" spans="33:63"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K516" s="14"/>
    </row>
    <row r="517" spans="33:63"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K517" s="14"/>
    </row>
    <row r="518" spans="33:63"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K518" s="14"/>
    </row>
    <row r="519" spans="33:63"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K519" s="14"/>
    </row>
    <row r="520" spans="33:63"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K520" s="14"/>
    </row>
    <row r="521" spans="33:63"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K521" s="14"/>
    </row>
    <row r="522" spans="33:63"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K522" s="14"/>
    </row>
    <row r="523" spans="33:63"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K523" s="14"/>
    </row>
    <row r="524" spans="33:63"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K524" s="14"/>
    </row>
    <row r="525" spans="33:63"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K525" s="14"/>
    </row>
    <row r="526" spans="33:63"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K526" s="14"/>
    </row>
    <row r="527" spans="33:63"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K527" s="14"/>
    </row>
    <row r="528" spans="33:63"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K528" s="14"/>
    </row>
    <row r="529" spans="33:63"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K529" s="14"/>
    </row>
    <row r="530" spans="33:63"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K530" s="14"/>
    </row>
    <row r="531" spans="33:63"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K531" s="14"/>
    </row>
    <row r="532" spans="33:63"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K532" s="14"/>
    </row>
    <row r="533" spans="33:63"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K533" s="14"/>
    </row>
    <row r="534" spans="33:63"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K534" s="14"/>
    </row>
    <row r="535" spans="33:63"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K535" s="14"/>
    </row>
    <row r="536" spans="33:63"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K536" s="14"/>
    </row>
    <row r="537" spans="33:63"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K537" s="14"/>
    </row>
    <row r="538" spans="33:63"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K538" s="14"/>
    </row>
    <row r="539" spans="33:63"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K539" s="14"/>
    </row>
    <row r="540" spans="33:63"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K540" s="14"/>
    </row>
    <row r="541" spans="33:63"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K541" s="14"/>
    </row>
    <row r="542" spans="33:63"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K542" s="14"/>
    </row>
    <row r="543" spans="33:63"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K543" s="14"/>
    </row>
    <row r="544" spans="33:63"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K544" s="14"/>
    </row>
    <row r="545" spans="33:63"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K545" s="14"/>
    </row>
    <row r="546" spans="33:63"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K546" s="14"/>
    </row>
    <row r="547" spans="33:63"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K547" s="14"/>
    </row>
    <row r="548" spans="33:63"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K548" s="14"/>
    </row>
    <row r="549" spans="33:63"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K549" s="14"/>
    </row>
    <row r="550" spans="33:63"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K550" s="14"/>
    </row>
    <row r="551" spans="33:63"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K551" s="14"/>
    </row>
    <row r="552" spans="33:63"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K552" s="14"/>
    </row>
    <row r="553" spans="33:63"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K553" s="14"/>
    </row>
    <row r="554" spans="33:63"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K554" s="14"/>
    </row>
    <row r="555" spans="33:63"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K555" s="14"/>
    </row>
    <row r="556" spans="33:63"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K556" s="14"/>
    </row>
    <row r="557" spans="33:63"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K557" s="14"/>
    </row>
    <row r="558" spans="33:63"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K558" s="14"/>
    </row>
    <row r="559" spans="33:63"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K559" s="14"/>
    </row>
    <row r="560" spans="33:63"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K560" s="14"/>
    </row>
    <row r="561" spans="33:63"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K561" s="14"/>
    </row>
    <row r="562" spans="33:63"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K562" s="14"/>
    </row>
    <row r="563" spans="33:63"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K563" s="14"/>
    </row>
    <row r="564" spans="33:63"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K564" s="14"/>
    </row>
    <row r="565" spans="33:63"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K565" s="14"/>
    </row>
    <row r="566" spans="33:63"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K566" s="14"/>
    </row>
    <row r="567" spans="33:63"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K567" s="14"/>
    </row>
    <row r="568" spans="33:63"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K568" s="14"/>
    </row>
    <row r="569" spans="33:63"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K569" s="14"/>
    </row>
    <row r="570" spans="33:63"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K570" s="14"/>
    </row>
    <row r="571" spans="33:63"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K571" s="14"/>
    </row>
    <row r="572" spans="33:63"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K572" s="14"/>
    </row>
    <row r="573" spans="33:63"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K573" s="14"/>
    </row>
    <row r="574" spans="33:63"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K574" s="14"/>
    </row>
    <row r="575" spans="33:63"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K575" s="14"/>
    </row>
    <row r="576" spans="33:63"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K576" s="14"/>
    </row>
    <row r="577" spans="33:63"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K577" s="14"/>
    </row>
    <row r="578" spans="33:63"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K578" s="14"/>
    </row>
    <row r="579" spans="33:63"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K579" s="14"/>
    </row>
    <row r="580" spans="33:63"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K580" s="14"/>
    </row>
    <row r="581" spans="33:63"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K581" s="14"/>
    </row>
    <row r="582" spans="33:63"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K582" s="14"/>
    </row>
    <row r="583" spans="33:63"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K583" s="14"/>
    </row>
    <row r="584" spans="33:63"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K584" s="14"/>
    </row>
    <row r="585" spans="33:63"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K585" s="14"/>
    </row>
    <row r="586" spans="33:63"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K586" s="14"/>
    </row>
    <row r="587" spans="33:63"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K587" s="14"/>
    </row>
    <row r="588" spans="33:63"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K588" s="14"/>
    </row>
    <row r="589" spans="33:63"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K589" s="14"/>
    </row>
    <row r="590" spans="33:63"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K590" s="14"/>
    </row>
    <row r="591" spans="33:63"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K591" s="14"/>
    </row>
    <row r="592" spans="33:63"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K592" s="14"/>
    </row>
    <row r="593" spans="33:63"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K593" s="14"/>
    </row>
    <row r="594" spans="33:63"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K594" s="14"/>
    </row>
    <row r="595" spans="33:63"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K595" s="14"/>
    </row>
    <row r="596" spans="33:63"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K596" s="14"/>
    </row>
    <row r="597" spans="33:63"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K597" s="14"/>
    </row>
    <row r="598" spans="33:63"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K598" s="14"/>
    </row>
    <row r="599" spans="33:63"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K599" s="14"/>
    </row>
    <row r="600" spans="33:63"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K600" s="14"/>
    </row>
    <row r="601" spans="33:63"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K601" s="14"/>
    </row>
    <row r="602" spans="33:63"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K602" s="14"/>
    </row>
    <row r="603" spans="33:63"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K603" s="14"/>
    </row>
    <row r="604" spans="33:63"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K604" s="14"/>
    </row>
    <row r="605" spans="33:63"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K605" s="14"/>
    </row>
    <row r="606" spans="33:63"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K606" s="14"/>
    </row>
    <row r="607" spans="33:63"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K607" s="14"/>
    </row>
    <row r="608" spans="33:63"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K608" s="14"/>
    </row>
    <row r="609" spans="33:63"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K609" s="14"/>
    </row>
    <row r="610" spans="33:63"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K610" s="14"/>
    </row>
    <row r="611" spans="33:63"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K611" s="14"/>
    </row>
    <row r="612" spans="33:63"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K612" s="14"/>
    </row>
    <row r="613" spans="33:63"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K613" s="14"/>
    </row>
    <row r="614" spans="33:63"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K614" s="14"/>
    </row>
    <row r="615" spans="33:63"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K615" s="14"/>
    </row>
    <row r="616" spans="33:63"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K616" s="14"/>
    </row>
    <row r="617" spans="33:63"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K617" s="14"/>
    </row>
    <row r="618" spans="33:63"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K618" s="14"/>
    </row>
    <row r="619" spans="33:63"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K619" s="14"/>
    </row>
    <row r="620" spans="33:63"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K620" s="14"/>
    </row>
    <row r="621" spans="33:63"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K621" s="14"/>
    </row>
    <row r="622" spans="33:63"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K622" s="14"/>
    </row>
    <row r="623" spans="33:63"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K623" s="14"/>
    </row>
    <row r="624" spans="33:63"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K624" s="14"/>
    </row>
    <row r="625" spans="33:63"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K625" s="14"/>
    </row>
    <row r="626" spans="33:63"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K626" s="14"/>
    </row>
    <row r="627" spans="33:63"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K627" s="14"/>
    </row>
    <row r="628" spans="33:63"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K628" s="14"/>
    </row>
    <row r="629" spans="33:63"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K629" s="14"/>
    </row>
    <row r="630" spans="33:63"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K630" s="14"/>
    </row>
    <row r="631" spans="33:63"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K631" s="14"/>
    </row>
    <row r="632" spans="33:63"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K632" s="14"/>
    </row>
    <row r="633" spans="33:63"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K633" s="14"/>
    </row>
    <row r="634" spans="33:63"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K634" s="14"/>
    </row>
    <row r="635" spans="33:63"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K635" s="14"/>
    </row>
    <row r="636" spans="33:63"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K636" s="14"/>
    </row>
    <row r="637" spans="33:63"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K637" s="14"/>
    </row>
    <row r="638" spans="33:63"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K638" s="14"/>
    </row>
    <row r="639" spans="33:63"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K639" s="14"/>
    </row>
    <row r="640" spans="33:63"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K640" s="14"/>
    </row>
    <row r="641" spans="33:63"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K641" s="14"/>
    </row>
    <row r="642" spans="33:63"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K642" s="14"/>
    </row>
    <row r="643" spans="33:63"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K643" s="14"/>
    </row>
    <row r="644" spans="33:63"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K644" s="14"/>
    </row>
    <row r="645" spans="33:63"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K645" s="14"/>
    </row>
    <row r="646" spans="33:63"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K646" s="14"/>
    </row>
    <row r="647" spans="33:63"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K647" s="14"/>
    </row>
    <row r="648" spans="33:63"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K648" s="14"/>
    </row>
    <row r="649" spans="33:63"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K649" s="14"/>
    </row>
    <row r="650" spans="33:63"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K650" s="14"/>
    </row>
    <row r="651" spans="33:63"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K651" s="14"/>
    </row>
    <row r="652" spans="33:63"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K652" s="14"/>
    </row>
    <row r="653" spans="33:63"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K653" s="14"/>
    </row>
    <row r="654" spans="33:63"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K654" s="14"/>
    </row>
    <row r="655" spans="33:63"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K655" s="14"/>
    </row>
    <row r="656" spans="33:63"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K656" s="14"/>
    </row>
    <row r="657" spans="33:63"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K657" s="14"/>
    </row>
    <row r="658" spans="33:63"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K658" s="14"/>
    </row>
    <row r="659" spans="33:63"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K659" s="14"/>
    </row>
    <row r="660" spans="33:63"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K660" s="14"/>
    </row>
    <row r="661" spans="33:63"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K661" s="14"/>
    </row>
    <row r="662" spans="33:63"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K662" s="14"/>
    </row>
    <row r="663" spans="33:63"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K663" s="14"/>
    </row>
    <row r="664" spans="33:63"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K664" s="14"/>
    </row>
    <row r="665" spans="33:63"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K665" s="14"/>
    </row>
    <row r="666" spans="33:63"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K666" s="14"/>
    </row>
    <row r="667" spans="33:63"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K667" s="14"/>
    </row>
    <row r="668" spans="33:63"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K668" s="14"/>
    </row>
    <row r="669" spans="33:63"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K669" s="14"/>
    </row>
    <row r="670" spans="33:63"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K670" s="14"/>
    </row>
    <row r="671" spans="33:63"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K671" s="14"/>
    </row>
    <row r="672" spans="33:63"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K672" s="14"/>
    </row>
    <row r="673" spans="33:63"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K673" s="14"/>
    </row>
    <row r="674" spans="33:63"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K674" s="14"/>
    </row>
    <row r="675" spans="33:63"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K675" s="14"/>
    </row>
    <row r="676" spans="33:63"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K676" s="14"/>
    </row>
    <row r="677" spans="33:63"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K677" s="14"/>
    </row>
    <row r="678" spans="33:63"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K678" s="14"/>
    </row>
    <row r="679" spans="33:63"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K679" s="14"/>
    </row>
    <row r="680" spans="33:63"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K680" s="14"/>
    </row>
    <row r="681" spans="33:63"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K681" s="14"/>
    </row>
    <row r="682" spans="33:63"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K682" s="14"/>
    </row>
    <row r="683" spans="33:63"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K683" s="14"/>
    </row>
    <row r="684" spans="33:63"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K684" s="14"/>
    </row>
    <row r="685" spans="33:63"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K685" s="14"/>
    </row>
    <row r="686" spans="33:63"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K686" s="14"/>
    </row>
    <row r="687" spans="33:63"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K687" s="14"/>
    </row>
    <row r="688" spans="33:63"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K688" s="14"/>
    </row>
    <row r="689" spans="33:63"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K689" s="14"/>
    </row>
    <row r="690" spans="33:63"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K690" s="14"/>
    </row>
    <row r="691" spans="33:63"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K691" s="14"/>
    </row>
    <row r="692" spans="33:63"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K692" s="14"/>
    </row>
    <row r="693" spans="33:63"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K693" s="14"/>
    </row>
    <row r="694" spans="33:63"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K694" s="14"/>
    </row>
    <row r="695" spans="33:63"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K695" s="14"/>
    </row>
    <row r="696" spans="33:63"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K696" s="14"/>
    </row>
    <row r="697" spans="33:63"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K697" s="14"/>
    </row>
    <row r="698" spans="33:63"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K698" s="14"/>
    </row>
    <row r="699" spans="33:63"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K699" s="14"/>
    </row>
    <row r="700" spans="33:63"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K700" s="14"/>
    </row>
    <row r="701" spans="33:63"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K701" s="14"/>
    </row>
    <row r="702" spans="33:63"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K702" s="14"/>
    </row>
    <row r="703" spans="33:63"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K703" s="14"/>
    </row>
    <row r="704" spans="33:63"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K704" s="14"/>
    </row>
    <row r="705" spans="33:63"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K705" s="14"/>
    </row>
    <row r="706" spans="33:63"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K706" s="14"/>
    </row>
    <row r="707" spans="33:63"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K707" s="14"/>
    </row>
    <row r="708" spans="33:63"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K708" s="14"/>
    </row>
    <row r="709" spans="33:63"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K709" s="14"/>
    </row>
    <row r="710" spans="33:63"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K710" s="14"/>
    </row>
    <row r="711" spans="33:63"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K711" s="14"/>
    </row>
    <row r="712" spans="33:63"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K712" s="14"/>
    </row>
    <row r="713" spans="33:63"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K713" s="14"/>
    </row>
    <row r="714" spans="33:63"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K714" s="14"/>
    </row>
    <row r="715" spans="33:63"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K715" s="14"/>
    </row>
    <row r="716" spans="33:63"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K716" s="14"/>
    </row>
    <row r="717" spans="33:63"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K717" s="14"/>
    </row>
    <row r="718" spans="33:63"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K718" s="14"/>
    </row>
    <row r="719" spans="33:63"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K719" s="14"/>
    </row>
    <row r="720" spans="33:63"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K720" s="14"/>
    </row>
    <row r="721" spans="33:63"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K721" s="14"/>
    </row>
    <row r="722" spans="33:63"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K722" s="14"/>
    </row>
    <row r="723" spans="33:63"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K723" s="14"/>
    </row>
    <row r="724" spans="33:63"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K724" s="14"/>
    </row>
    <row r="725" spans="33:63"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K725" s="14"/>
    </row>
    <row r="726" spans="33:63"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K726" s="14"/>
    </row>
    <row r="727" spans="33:63"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K727" s="14"/>
    </row>
    <row r="728" spans="33:63"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K728" s="14"/>
    </row>
    <row r="729" spans="33:63"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K729" s="14"/>
    </row>
    <row r="730" spans="33:63"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K730" s="14"/>
    </row>
    <row r="731" spans="33:63"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K731" s="14"/>
    </row>
    <row r="732" spans="33:63"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K732" s="14"/>
    </row>
    <row r="733" spans="33:63"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K733" s="14"/>
    </row>
    <row r="734" spans="33:63"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K734" s="14"/>
    </row>
    <row r="735" spans="33:63"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K735" s="14"/>
    </row>
    <row r="736" spans="33:63"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K736" s="14"/>
    </row>
    <row r="737" spans="33:63"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K737" s="14"/>
    </row>
    <row r="738" spans="33:63"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K738" s="14"/>
    </row>
    <row r="739" spans="33:63"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K739" s="14"/>
    </row>
    <row r="740" spans="33:63"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K740" s="14"/>
    </row>
    <row r="741" spans="33:63"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K741" s="14"/>
    </row>
    <row r="742" spans="33:63"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K742" s="14"/>
    </row>
    <row r="743" spans="33:63"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K743" s="14"/>
    </row>
    <row r="744" spans="33:63"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K744" s="14"/>
    </row>
    <row r="745" spans="33:63"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K745" s="14"/>
    </row>
    <row r="746" spans="33:63"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K746" s="14"/>
    </row>
    <row r="747" spans="33:63"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K747" s="14"/>
    </row>
    <row r="748" spans="33:63"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K748" s="14"/>
    </row>
    <row r="749" spans="33:63"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K749" s="14"/>
    </row>
    <row r="750" spans="33:63"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K750" s="14"/>
    </row>
    <row r="751" spans="33:63"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K751" s="14"/>
    </row>
    <row r="752" spans="33:63"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K752" s="14"/>
    </row>
    <row r="753" spans="33:63"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K753" s="14"/>
    </row>
    <row r="754" spans="33:63"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K754" s="14"/>
    </row>
    <row r="755" spans="33:63"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K755" s="14"/>
    </row>
    <row r="756" spans="33:63"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K756" s="14"/>
    </row>
    <row r="757" spans="33:63"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K757" s="14"/>
    </row>
    <row r="758" spans="33:63"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K758" s="14"/>
    </row>
    <row r="759" spans="33:63"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K759" s="14"/>
    </row>
    <row r="760" spans="33:63"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K760" s="14"/>
    </row>
    <row r="761" spans="33:63"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K761" s="14"/>
    </row>
    <row r="762" spans="33:63"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K762" s="14"/>
    </row>
    <row r="763" spans="33:63"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K763" s="14"/>
    </row>
    <row r="764" spans="33:63"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K764" s="14"/>
    </row>
    <row r="765" spans="33:63"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K765" s="14"/>
    </row>
    <row r="766" spans="33:63"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K766" s="14"/>
    </row>
    <row r="767" spans="33:63"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K767" s="14"/>
    </row>
    <row r="768" spans="33:63"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K768" s="14"/>
    </row>
    <row r="769" spans="33:63"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K769" s="14"/>
    </row>
    <row r="770" spans="33:63"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K770" s="14"/>
    </row>
    <row r="771" spans="33:63"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K771" s="14"/>
    </row>
    <row r="772" spans="33:63"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K772" s="14"/>
    </row>
    <row r="773" spans="33:63"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K773" s="14"/>
    </row>
    <row r="774" spans="33:63"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K774" s="14"/>
    </row>
    <row r="775" spans="33:63"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K775" s="14"/>
    </row>
    <row r="776" spans="33:63"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K776" s="14"/>
    </row>
    <row r="777" spans="33:63"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K777" s="14"/>
    </row>
    <row r="778" spans="33:63"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K778" s="14"/>
    </row>
    <row r="779" spans="33:63"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K779" s="14"/>
    </row>
    <row r="780" spans="33:63"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K780" s="14"/>
    </row>
    <row r="781" spans="33:63"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K781" s="14"/>
    </row>
    <row r="782" spans="33:63"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K782" s="14"/>
    </row>
    <row r="783" spans="33:63"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K783" s="14"/>
    </row>
    <row r="784" spans="33:63"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K784" s="14"/>
    </row>
    <row r="785" spans="33:63"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K785" s="14"/>
    </row>
    <row r="786" spans="33:63"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K786" s="14"/>
    </row>
    <row r="787" spans="33:63"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K787" s="14"/>
    </row>
    <row r="788" spans="33:63"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K788" s="14"/>
    </row>
    <row r="789" spans="33:63"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K789" s="14"/>
    </row>
    <row r="790" spans="33:63"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K790" s="14"/>
    </row>
    <row r="791" spans="33:63"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K791" s="14"/>
    </row>
    <row r="792" spans="33:63"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K792" s="14"/>
    </row>
    <row r="793" spans="33:63"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K793" s="14"/>
    </row>
    <row r="794" spans="33:63"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K794" s="14"/>
    </row>
    <row r="795" spans="33:63"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K795" s="14"/>
    </row>
    <row r="796" spans="33:63"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K796" s="14"/>
    </row>
    <row r="797" spans="33:63"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K797" s="14"/>
    </row>
    <row r="798" spans="33:63"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K798" s="14"/>
    </row>
    <row r="799" spans="33:63"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K799" s="14"/>
    </row>
    <row r="800" spans="33:63"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K800" s="14"/>
    </row>
    <row r="801" spans="33:63"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K801" s="14"/>
    </row>
    <row r="802" spans="33:63"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K802" s="14"/>
    </row>
    <row r="803" spans="33:63"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K803" s="14"/>
    </row>
    <row r="804" spans="33:63"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K804" s="14"/>
    </row>
    <row r="805" spans="33:63"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K805" s="14"/>
    </row>
    <row r="806" spans="33:63"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K806" s="14"/>
    </row>
    <row r="807" spans="33:63"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K807" s="14"/>
    </row>
    <row r="808" spans="33:63"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K808" s="14"/>
    </row>
    <row r="809" spans="33:63"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K809" s="14"/>
    </row>
    <row r="810" spans="33:63"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K810" s="14"/>
    </row>
    <row r="811" spans="33:63"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K811" s="14"/>
    </row>
    <row r="812" spans="33:63"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K812" s="14"/>
    </row>
    <row r="813" spans="33:63"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K813" s="14"/>
    </row>
    <row r="814" spans="33:63"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K814" s="14"/>
    </row>
    <row r="815" spans="33:63"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K815" s="14"/>
    </row>
    <row r="816" spans="33:63"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K816" s="14"/>
    </row>
    <row r="817" spans="33:63"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K817" s="14"/>
    </row>
    <row r="818" spans="33:63"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K818" s="14"/>
    </row>
    <row r="819" spans="33:63"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K819" s="14"/>
    </row>
    <row r="820" spans="33:63"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K820" s="14"/>
    </row>
    <row r="821" spans="33:63"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K821" s="14"/>
    </row>
    <row r="822" spans="33:63"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K822" s="14"/>
    </row>
    <row r="823" spans="33:63"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K823" s="14"/>
    </row>
    <row r="824" spans="33:63"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K824" s="14"/>
    </row>
    <row r="825" spans="33:63"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K825" s="14"/>
    </row>
    <row r="826" spans="33:63"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K826" s="14"/>
    </row>
    <row r="827" spans="33:63"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K827" s="14"/>
    </row>
    <row r="828" spans="33:63"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K828" s="14"/>
    </row>
    <row r="829" spans="33:63"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K829" s="14"/>
    </row>
    <row r="830" spans="33:63"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K830" s="14"/>
    </row>
    <row r="831" spans="33:63"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K831" s="14"/>
    </row>
    <row r="832" spans="33:63"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K832" s="14"/>
    </row>
    <row r="833" spans="33:63"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K833" s="14"/>
    </row>
    <row r="834" spans="33:63"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K834" s="14"/>
    </row>
    <row r="835" spans="33:63"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K835" s="14"/>
    </row>
    <row r="836" spans="33:63"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K836" s="14"/>
    </row>
    <row r="837" spans="33:63"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K837" s="14"/>
    </row>
    <row r="838" spans="33:63"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K838" s="14"/>
    </row>
    <row r="839" spans="33:63"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K839" s="14"/>
    </row>
    <row r="840" spans="33:63"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K840" s="14"/>
    </row>
    <row r="841" spans="33:63"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K841" s="14"/>
    </row>
    <row r="842" spans="33:63"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K842" s="14"/>
    </row>
    <row r="843" spans="33:63"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K843" s="14"/>
    </row>
    <row r="844" spans="33:63"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K844" s="14"/>
    </row>
    <row r="845" spans="33:63"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K845" s="14"/>
    </row>
    <row r="846" spans="33:63"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K846" s="14"/>
    </row>
    <row r="847" spans="33:63"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K847" s="14"/>
    </row>
    <row r="848" spans="33:63"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K848" s="14"/>
    </row>
    <row r="849" spans="33:63"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K849" s="14"/>
    </row>
    <row r="850" spans="33:63"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K850" s="14"/>
    </row>
    <row r="851" spans="33:63"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K851" s="14"/>
    </row>
    <row r="852" spans="33:63"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K852" s="14"/>
    </row>
    <row r="853" spans="33:63"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K853" s="14"/>
    </row>
    <row r="854" spans="33:63"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K854" s="14"/>
    </row>
    <row r="855" spans="33:63"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K855" s="14"/>
    </row>
    <row r="856" spans="33:63"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K856" s="14"/>
    </row>
    <row r="857" spans="33:63"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K857" s="14"/>
    </row>
    <row r="858" spans="33:63"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K858" s="14"/>
    </row>
    <row r="859" spans="33:63"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K859" s="14"/>
    </row>
    <row r="860" spans="33:63"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K860" s="14"/>
    </row>
    <row r="861" spans="33:63"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K861" s="14"/>
    </row>
    <row r="862" spans="33:63"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K862" s="14"/>
    </row>
    <row r="863" spans="33:63"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K863" s="14"/>
    </row>
    <row r="864" spans="33:63"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K864" s="14"/>
    </row>
    <row r="865" spans="33:63"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K865" s="14"/>
    </row>
    <row r="866" spans="33:63"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K866" s="14"/>
    </row>
    <row r="867" spans="33:63"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K867" s="14"/>
    </row>
    <row r="868" spans="33:63"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K868" s="14"/>
    </row>
    <row r="869" spans="33:63"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K869" s="14"/>
    </row>
    <row r="870" spans="33:63"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K870" s="14"/>
    </row>
    <row r="871" spans="33:63"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K871" s="14"/>
    </row>
    <row r="872" spans="33:63"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K872" s="14"/>
    </row>
    <row r="873" spans="33:63"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K873" s="14"/>
    </row>
    <row r="874" spans="33:63"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K874" s="14"/>
    </row>
    <row r="875" spans="33:63"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K875" s="14"/>
    </row>
    <row r="876" spans="33:63"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K876" s="14"/>
    </row>
    <row r="877" spans="33:63"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K877" s="14"/>
    </row>
    <row r="878" spans="33:63"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K878" s="14"/>
    </row>
    <row r="879" spans="33:63"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K879" s="14"/>
    </row>
    <row r="880" spans="33:63"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K880" s="14"/>
    </row>
    <row r="881" spans="33:63"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K881" s="14"/>
    </row>
    <row r="882" spans="33:63"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K882" s="14"/>
    </row>
    <row r="883" spans="33:63"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K883" s="14"/>
    </row>
    <row r="884" spans="33:63"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K884" s="14"/>
    </row>
    <row r="885" spans="33:63"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K885" s="14"/>
    </row>
    <row r="886" spans="33:63"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K886" s="14"/>
    </row>
    <row r="887" spans="33:63"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K887" s="14"/>
    </row>
    <row r="888" spans="33:63"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K888" s="14"/>
    </row>
    <row r="889" spans="33:63"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K889" s="14"/>
    </row>
    <row r="890" spans="33:63"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K890" s="14"/>
    </row>
    <row r="891" spans="33:63"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K891" s="14"/>
    </row>
    <row r="892" spans="33:63"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K892" s="14"/>
    </row>
    <row r="893" spans="33:63"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K893" s="14"/>
    </row>
    <row r="894" spans="33:63"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K894" s="14"/>
    </row>
    <row r="895" spans="33:63"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K895" s="14"/>
    </row>
    <row r="896" spans="33:63"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K896" s="14"/>
    </row>
    <row r="897" spans="33:63"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K897" s="14"/>
    </row>
    <row r="898" spans="33:63"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K898" s="14"/>
    </row>
    <row r="899" spans="33:63"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K899" s="14"/>
    </row>
    <row r="900" spans="33:63"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K900" s="14"/>
    </row>
    <row r="901" spans="33:63"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K901" s="14"/>
    </row>
    <row r="902" spans="33:63"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K902" s="14"/>
    </row>
    <row r="903" spans="33:63"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K903" s="14"/>
    </row>
    <row r="904" spans="33:63"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K904" s="14"/>
    </row>
    <row r="905" spans="33:63"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K905" s="14"/>
    </row>
    <row r="906" spans="33:63"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K906" s="14"/>
    </row>
    <row r="907" spans="33:63"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K907" s="14"/>
    </row>
    <row r="908" spans="33:63"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K908" s="14"/>
    </row>
    <row r="909" spans="33:63"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K909" s="14"/>
    </row>
    <row r="910" spans="33:63"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K910" s="14"/>
    </row>
    <row r="911" spans="33:63"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K911" s="14"/>
    </row>
    <row r="912" spans="33:63"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K912" s="14"/>
    </row>
    <row r="913" spans="33:63"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K913" s="14"/>
    </row>
    <row r="914" spans="33:63"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K914" s="14"/>
    </row>
    <row r="915" spans="33:63"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K915" s="14"/>
    </row>
    <row r="916" spans="33:63"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K916" s="14"/>
    </row>
    <row r="917" spans="33:63"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K917" s="14"/>
    </row>
    <row r="918" spans="33:63"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K918" s="14"/>
    </row>
    <row r="919" spans="33:63"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K919" s="14"/>
    </row>
    <row r="920" spans="33:63"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K920" s="14"/>
    </row>
    <row r="921" spans="33:63"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K921" s="14"/>
    </row>
    <row r="922" spans="33:63"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K922" s="14"/>
    </row>
    <row r="923" spans="33:63"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K923" s="14"/>
    </row>
    <row r="924" spans="33:63"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K924" s="14"/>
    </row>
    <row r="925" spans="33:63"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K925" s="14"/>
    </row>
    <row r="926" spans="33:63"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K926" s="14"/>
    </row>
    <row r="927" spans="33:63"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K927" s="14"/>
    </row>
    <row r="928" spans="33:63"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K928" s="14"/>
    </row>
    <row r="929" spans="33:63"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K929" s="14"/>
    </row>
    <row r="930" spans="33:63"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K930" s="14"/>
    </row>
    <row r="931" spans="33:63"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K931" s="14"/>
    </row>
    <row r="932" spans="33:63"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K932" s="14"/>
    </row>
    <row r="933" spans="33:63"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K933" s="14"/>
    </row>
    <row r="934" spans="33:63"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K934" s="14"/>
    </row>
    <row r="935" spans="33:63"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K935" s="14"/>
    </row>
    <row r="936" spans="33:63"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K936" s="14"/>
    </row>
    <row r="937" spans="33:63"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K937" s="14"/>
    </row>
    <row r="938" spans="33:63"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K938" s="14"/>
    </row>
    <row r="939" spans="33:63"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K939" s="14"/>
    </row>
    <row r="940" spans="33:63"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K940" s="14"/>
    </row>
    <row r="941" spans="33:63"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K941" s="14"/>
    </row>
    <row r="942" spans="33:63"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K942" s="14"/>
    </row>
    <row r="943" spans="33:63"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K943" s="14"/>
    </row>
    <row r="944" spans="33:63"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K944" s="14"/>
    </row>
    <row r="945" spans="33:63"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K945" s="14"/>
    </row>
    <row r="946" spans="33:63"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K946" s="14"/>
    </row>
    <row r="947" spans="33:63"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K947" s="14"/>
    </row>
    <row r="948" spans="33:63"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K948" s="14"/>
    </row>
    <row r="949" spans="33:63"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K949" s="14"/>
    </row>
    <row r="950" spans="33:63"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K950" s="14"/>
    </row>
    <row r="951" spans="33:63"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K951" s="14"/>
    </row>
    <row r="952" spans="33:63"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K952" s="14"/>
    </row>
    <row r="953" spans="33:63"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K953" s="14"/>
    </row>
    <row r="954" spans="33:63"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K954" s="14"/>
    </row>
    <row r="955" spans="33:63"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K955" s="14"/>
    </row>
    <row r="956" spans="33:63"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K956" s="14"/>
    </row>
    <row r="957" spans="33:63"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K957" s="14"/>
    </row>
    <row r="958" spans="33:63"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K958" s="14"/>
    </row>
    <row r="959" spans="33:63"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K959" s="14"/>
    </row>
    <row r="960" spans="33:63"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K960" s="14"/>
    </row>
    <row r="961" spans="33:63"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K961" s="14"/>
    </row>
    <row r="962" spans="33:63"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K962" s="14"/>
    </row>
    <row r="963" spans="33:63"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K963" s="14"/>
    </row>
    <row r="964" spans="33:63"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K964" s="14"/>
    </row>
    <row r="965" spans="33:63"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K965" s="14"/>
    </row>
    <row r="966" spans="33:63"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K966" s="14"/>
    </row>
    <row r="967" spans="33:63"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K967" s="14"/>
    </row>
    <row r="968" spans="33:63"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K968" s="14"/>
    </row>
    <row r="969" spans="33:63"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K969" s="14"/>
    </row>
    <row r="970" spans="33:63"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K970" s="14"/>
    </row>
  </sheetData>
  <mergeCells count="84">
    <mergeCell ref="A18:A19"/>
    <mergeCell ref="B18:B19"/>
    <mergeCell ref="C18:C19"/>
    <mergeCell ref="D18:D19"/>
    <mergeCell ref="A20:A21"/>
    <mergeCell ref="B20:B21"/>
    <mergeCell ref="C20:C21"/>
    <mergeCell ref="D20:D21"/>
    <mergeCell ref="B16:B17"/>
    <mergeCell ref="C16:C17"/>
    <mergeCell ref="D16:D17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R2:T3"/>
    <mergeCell ref="N2:Q3"/>
    <mergeCell ref="G2:G4"/>
    <mergeCell ref="H2:H4"/>
    <mergeCell ref="L2:L6"/>
    <mergeCell ref="M2:M6"/>
    <mergeCell ref="A10:A11"/>
    <mergeCell ref="B10:B11"/>
    <mergeCell ref="C10:C11"/>
    <mergeCell ref="D10:D11"/>
    <mergeCell ref="AQ4:AR4"/>
    <mergeCell ref="AA4:AA5"/>
    <mergeCell ref="AB4:AB5"/>
    <mergeCell ref="AC4:AC5"/>
    <mergeCell ref="AD4:AD5"/>
    <mergeCell ref="A8:A9"/>
    <mergeCell ref="B8:B9"/>
    <mergeCell ref="C8:C9"/>
    <mergeCell ref="D8:D9"/>
    <mergeCell ref="AG4:AG6"/>
    <mergeCell ref="AH4:AH6"/>
    <mergeCell ref="BC2:BJ2"/>
    <mergeCell ref="AS4:AT4"/>
    <mergeCell ref="AU4:AV4"/>
    <mergeCell ref="AW4:AX4"/>
    <mergeCell ref="AY4:AZ4"/>
    <mergeCell ref="BA4:BB4"/>
    <mergeCell ref="BC3:BC5"/>
    <mergeCell ref="BD3:BD5"/>
    <mergeCell ref="BE3:BE5"/>
    <mergeCell ref="BF3:BF5"/>
    <mergeCell ref="AI4:AJ4"/>
    <mergeCell ref="AK4:AL4"/>
    <mergeCell ref="AM4:AN4"/>
    <mergeCell ref="AO4:AP4"/>
    <mergeCell ref="X4:X5"/>
    <mergeCell ref="Y4:Y5"/>
    <mergeCell ref="Z4:Z5"/>
    <mergeCell ref="AG3:AH3"/>
    <mergeCell ref="AI3:BB3"/>
    <mergeCell ref="AF2:AF5"/>
    <mergeCell ref="AG2:BB2"/>
    <mergeCell ref="U2:AD2"/>
    <mergeCell ref="W3:X3"/>
    <mergeCell ref="Y3:Z3"/>
    <mergeCell ref="AA3:AB3"/>
    <mergeCell ref="AC3:AD3"/>
    <mergeCell ref="U3:V3"/>
    <mergeCell ref="A1:AD1"/>
    <mergeCell ref="AF1:BJ1"/>
    <mergeCell ref="A2:A5"/>
    <mergeCell ref="B2:B5"/>
    <mergeCell ref="C2:C5"/>
    <mergeCell ref="D2:D5"/>
    <mergeCell ref="E2:E5"/>
    <mergeCell ref="F2:F5"/>
    <mergeCell ref="I2:I5"/>
    <mergeCell ref="BG3:BG5"/>
    <mergeCell ref="BH3:BH5"/>
    <mergeCell ref="BI3:BI5"/>
    <mergeCell ref="BJ3:BJ5"/>
    <mergeCell ref="U4:U5"/>
    <mergeCell ref="V4:V5"/>
    <mergeCell ref="W4:W5"/>
  </mergeCells>
  <printOptions horizontalCentered="1"/>
  <pageMargins left="0.23622047244094491" right="0.23622047244094491" top="0.19685039370078741" bottom="0.19685039370078741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56"/>
  <sheetViews>
    <sheetView topLeftCell="A4" workbookViewId="0">
      <selection activeCell="A8" sqref="A8:XFD19"/>
    </sheetView>
  </sheetViews>
  <sheetFormatPr defaultRowHeight="15"/>
  <cols>
    <col min="1" max="1" width="26.5703125" style="2" customWidth="1"/>
    <col min="2" max="2" width="12.42578125" style="2" customWidth="1"/>
    <col min="3" max="3" width="13.85546875" style="2" customWidth="1"/>
    <col min="4" max="4" width="12.5703125" style="14" customWidth="1"/>
    <col min="5" max="5" width="12.28515625" style="14" customWidth="1"/>
    <col min="6" max="6" width="15.140625" style="14" customWidth="1"/>
    <col min="7" max="7" width="13.42578125" style="14" customWidth="1"/>
    <col min="8" max="8" width="13.5703125" style="2" customWidth="1"/>
    <col min="9" max="9" width="10.5703125" style="2" customWidth="1"/>
    <col min="10" max="10" width="11" style="2" customWidth="1"/>
    <col min="11" max="11" width="9.5703125" style="2" customWidth="1"/>
    <col min="12" max="12" width="12.28515625" style="2" customWidth="1"/>
    <col min="13" max="13" width="8.42578125" style="2" customWidth="1"/>
    <col min="14" max="14" width="11" style="2" customWidth="1"/>
    <col min="15" max="15" width="8.85546875" style="2" customWidth="1"/>
    <col min="16" max="16" width="11.5703125" style="2" customWidth="1"/>
    <col min="17" max="17" width="8.7109375" style="2" customWidth="1"/>
    <col min="18" max="18" width="12.7109375" style="2" customWidth="1"/>
    <col min="19" max="19" width="8.28515625" style="2" customWidth="1"/>
    <col min="20" max="20" width="11.5703125" style="2" customWidth="1"/>
    <col min="21" max="21" width="13.28515625" style="2" customWidth="1"/>
    <col min="22" max="22" width="10.28515625" style="2" customWidth="1"/>
    <col min="23" max="23" width="8.42578125" style="2" customWidth="1"/>
    <col min="24" max="24" width="13.85546875" style="19" customWidth="1"/>
    <col min="25" max="25" width="11.42578125" style="19" customWidth="1"/>
    <col min="26" max="26" width="14.85546875" style="26" customWidth="1"/>
    <col min="27" max="27" width="9.7109375" style="26" customWidth="1"/>
    <col min="28" max="28" width="12.42578125" style="27" customWidth="1"/>
    <col min="29" max="29" width="8.7109375" style="27" customWidth="1"/>
    <col min="30" max="30" width="11.7109375" style="28" customWidth="1"/>
    <col min="31" max="31" width="10.140625" style="28" customWidth="1"/>
  </cols>
  <sheetData>
    <row r="1" spans="1:32" ht="15.75">
      <c r="A1" s="203" t="s">
        <v>66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</row>
    <row r="2" spans="1:32" ht="15.75">
      <c r="A2" s="227" t="s">
        <v>1</v>
      </c>
      <c r="B2" s="219" t="s">
        <v>39</v>
      </c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1"/>
      <c r="X2" s="230" t="s">
        <v>40</v>
      </c>
      <c r="Y2" s="230"/>
      <c r="Z2" s="230"/>
      <c r="AA2" s="230"/>
      <c r="AB2" s="230"/>
      <c r="AC2" s="230"/>
      <c r="AD2" s="230"/>
      <c r="AE2" s="230"/>
    </row>
    <row r="3" spans="1:32">
      <c r="A3" s="228"/>
      <c r="B3" s="218" t="s">
        <v>144</v>
      </c>
      <c r="C3" s="218"/>
      <c r="D3" s="219" t="s">
        <v>47</v>
      </c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1"/>
      <c r="X3" s="222" t="s">
        <v>48</v>
      </c>
      <c r="Y3" s="222" t="s">
        <v>37</v>
      </c>
      <c r="Z3" s="223" t="s">
        <v>49</v>
      </c>
      <c r="AA3" s="223" t="s">
        <v>37</v>
      </c>
      <c r="AB3" s="210" t="s">
        <v>50</v>
      </c>
      <c r="AC3" s="210" t="s">
        <v>37</v>
      </c>
      <c r="AD3" s="211" t="s">
        <v>51</v>
      </c>
      <c r="AE3" s="211" t="s">
        <v>37</v>
      </c>
    </row>
    <row r="4" spans="1:32" ht="55.5" customHeight="1">
      <c r="A4" s="228"/>
      <c r="B4" s="255" t="s">
        <v>52</v>
      </c>
      <c r="C4" s="255" t="s">
        <v>53</v>
      </c>
      <c r="D4" s="256" t="s">
        <v>54</v>
      </c>
      <c r="E4" s="256"/>
      <c r="F4" s="225" t="s">
        <v>55</v>
      </c>
      <c r="G4" s="225"/>
      <c r="H4" s="226" t="s">
        <v>56</v>
      </c>
      <c r="I4" s="226"/>
      <c r="J4" s="226" t="s">
        <v>57</v>
      </c>
      <c r="K4" s="226"/>
      <c r="L4" s="226" t="s">
        <v>58</v>
      </c>
      <c r="M4" s="226"/>
      <c r="N4" s="226" t="s">
        <v>59</v>
      </c>
      <c r="O4" s="226"/>
      <c r="P4" s="226" t="s">
        <v>60</v>
      </c>
      <c r="Q4" s="226"/>
      <c r="R4" s="226" t="s">
        <v>61</v>
      </c>
      <c r="S4" s="226"/>
      <c r="T4" s="231" t="s">
        <v>62</v>
      </c>
      <c r="U4" s="232"/>
      <c r="V4" s="231" t="s">
        <v>63</v>
      </c>
      <c r="W4" s="232"/>
      <c r="X4" s="222"/>
      <c r="Y4" s="222"/>
      <c r="Z4" s="223"/>
      <c r="AA4" s="223"/>
      <c r="AB4" s="210"/>
      <c r="AC4" s="210"/>
      <c r="AD4" s="211"/>
      <c r="AE4" s="211"/>
    </row>
    <row r="5" spans="1:32" ht="24.75">
      <c r="A5" s="229"/>
      <c r="B5" s="255"/>
      <c r="C5" s="255"/>
      <c r="D5" s="99" t="s">
        <v>52</v>
      </c>
      <c r="E5" s="99" t="s">
        <v>53</v>
      </c>
      <c r="F5" s="24" t="s">
        <v>52</v>
      </c>
      <c r="G5" s="24" t="s">
        <v>53</v>
      </c>
      <c r="H5" s="80" t="s">
        <v>52</v>
      </c>
      <c r="I5" s="80" t="s">
        <v>53</v>
      </c>
      <c r="J5" s="80" t="s">
        <v>52</v>
      </c>
      <c r="K5" s="80" t="s">
        <v>53</v>
      </c>
      <c r="L5" s="80" t="s">
        <v>52</v>
      </c>
      <c r="M5" s="80" t="s">
        <v>53</v>
      </c>
      <c r="N5" s="80" t="s">
        <v>52</v>
      </c>
      <c r="O5" s="80" t="s">
        <v>53</v>
      </c>
      <c r="P5" s="80" t="s">
        <v>52</v>
      </c>
      <c r="Q5" s="80" t="s">
        <v>53</v>
      </c>
      <c r="R5" s="80" t="s">
        <v>52</v>
      </c>
      <c r="S5" s="80" t="s">
        <v>53</v>
      </c>
      <c r="T5" s="80" t="s">
        <v>52</v>
      </c>
      <c r="U5" s="80" t="s">
        <v>53</v>
      </c>
      <c r="V5" s="80" t="s">
        <v>52</v>
      </c>
      <c r="W5" s="80" t="s">
        <v>53</v>
      </c>
      <c r="X5" s="222"/>
      <c r="Y5" s="222"/>
      <c r="Z5" s="223"/>
      <c r="AA5" s="223"/>
      <c r="AB5" s="210"/>
      <c r="AC5" s="210"/>
      <c r="AD5" s="211"/>
      <c r="AE5" s="211"/>
    </row>
    <row r="6" spans="1:32" s="2" customFormat="1" ht="15.75">
      <c r="A6" s="82">
        <v>1</v>
      </c>
      <c r="B6" s="90">
        <v>2</v>
      </c>
      <c r="C6" s="90">
        <v>3</v>
      </c>
      <c r="D6" s="136">
        <v>4</v>
      </c>
      <c r="E6" s="136">
        <v>5</v>
      </c>
      <c r="F6" s="135">
        <v>6</v>
      </c>
      <c r="G6" s="135">
        <v>7</v>
      </c>
      <c r="H6" s="90">
        <v>8</v>
      </c>
      <c r="I6" s="90">
        <v>9</v>
      </c>
      <c r="J6" s="90">
        <v>10</v>
      </c>
      <c r="K6" s="90">
        <v>11</v>
      </c>
      <c r="L6" s="90">
        <v>12</v>
      </c>
      <c r="M6" s="90">
        <v>13</v>
      </c>
      <c r="N6" s="90">
        <v>14</v>
      </c>
      <c r="O6" s="90">
        <v>15</v>
      </c>
      <c r="P6" s="90">
        <v>16</v>
      </c>
      <c r="Q6" s="90">
        <v>17</v>
      </c>
      <c r="R6" s="90">
        <v>18</v>
      </c>
      <c r="S6" s="90">
        <v>19</v>
      </c>
      <c r="T6" s="90">
        <v>20</v>
      </c>
      <c r="U6" s="90">
        <v>21</v>
      </c>
      <c r="V6" s="90">
        <v>22</v>
      </c>
      <c r="W6" s="90">
        <v>23</v>
      </c>
      <c r="X6" s="91">
        <v>24</v>
      </c>
      <c r="Y6" s="91">
        <v>25</v>
      </c>
      <c r="Z6" s="81">
        <v>26</v>
      </c>
      <c r="AA6" s="81">
        <v>27</v>
      </c>
      <c r="AB6" s="85">
        <v>28</v>
      </c>
      <c r="AC6" s="85">
        <v>29</v>
      </c>
      <c r="AD6" s="86">
        <v>30</v>
      </c>
      <c r="AE6" s="86">
        <v>31</v>
      </c>
    </row>
    <row r="7" spans="1:32" s="158" customFormat="1" ht="15.75">
      <c r="A7" s="162" t="s">
        <v>162</v>
      </c>
      <c r="B7" s="163">
        <f>катталар!L22</f>
        <v>174019</v>
      </c>
      <c r="C7" s="164">
        <f>B7*100/катталар!F22</f>
        <v>98.151124948532683</v>
      </c>
      <c r="D7" s="165">
        <f>катталар!AI22+болалар!M21+болалар!O21</f>
        <v>51685</v>
      </c>
      <c r="E7" s="166">
        <f t="shared" ref="E7" si="0">D7*100/B7</f>
        <v>29.700779799906908</v>
      </c>
      <c r="F7" s="165">
        <f>катталар!AK22+болалар!Q21</f>
        <v>21700</v>
      </c>
      <c r="G7" s="166">
        <f t="shared" ref="G7" si="1">F7*100/B7</f>
        <v>12.469902711772852</v>
      </c>
      <c r="H7" s="165">
        <f>катталар!AM22+болалар!AF21</f>
        <v>77561</v>
      </c>
      <c r="I7" s="166">
        <f t="shared" ref="I7" si="2">H7*100/B7</f>
        <v>44.570420471327843</v>
      </c>
      <c r="J7" s="165">
        <f>катталар!AO22+болалар!AD21</f>
        <v>30886</v>
      </c>
      <c r="K7" s="166">
        <f t="shared" ref="K7" si="3">J7*100/B7</f>
        <v>17.748636643125177</v>
      </c>
      <c r="L7" s="165">
        <f>катталар!AQ22+болалар!AH21</f>
        <v>63461</v>
      </c>
      <c r="M7" s="166">
        <f t="shared" ref="M7" si="4">L7*100/B7</f>
        <v>36.467856958148246</v>
      </c>
      <c r="N7" s="165">
        <f>катталар!AS22+болалар!AJ21</f>
        <v>55153</v>
      </c>
      <c r="O7" s="166">
        <f t="shared" ref="O7" si="5">N7*100/B7</f>
        <v>31.693665634212355</v>
      </c>
      <c r="P7" s="165">
        <f>катталар!AU22+болалар!AL21</f>
        <v>35674</v>
      </c>
      <c r="Q7" s="166">
        <f t="shared" ref="Q7" si="6">P7*100/B7</f>
        <v>20.500060338238928</v>
      </c>
      <c r="R7" s="165">
        <f>катталар!AW22+болалар!AP21</f>
        <v>43774</v>
      </c>
      <c r="S7" s="166">
        <f t="shared" ref="S7" si="7">R7*100/B7</f>
        <v>25.154724484108058</v>
      </c>
      <c r="T7" s="165">
        <f>катталар!AY22+болалар!AR21</f>
        <v>17717</v>
      </c>
      <c r="U7" s="166">
        <f t="shared" ref="U7" si="8">T7*100/B7</f>
        <v>10.181072181773255</v>
      </c>
      <c r="V7" s="165">
        <f>катталар!BA22+болалар!AT21</f>
        <v>9836</v>
      </c>
      <c r="W7" s="166">
        <f t="shared" ref="W7" si="9">V7*100/B7</f>
        <v>5.6522563628109577</v>
      </c>
      <c r="X7" s="165">
        <f>катталар!BC22+болалар!AV21</f>
        <v>88990</v>
      </c>
      <c r="Y7" s="167">
        <f t="shared" ref="Y7" si="10">X7*100/B7</f>
        <v>51.138094116159728</v>
      </c>
      <c r="Z7" s="168">
        <f>катталар!BE22+болалар!AX21</f>
        <v>67604</v>
      </c>
      <c r="AA7" s="167">
        <f t="shared" ref="AA7" si="11">Z7*100/B7</f>
        <v>38.848631471276128</v>
      </c>
      <c r="AB7" s="168">
        <f>катталар!BG22+болалар!AZ21</f>
        <v>40163</v>
      </c>
      <c r="AC7" s="167">
        <f t="shared" ref="AC7" si="12">AB7*100/B7</f>
        <v>23.079663714881708</v>
      </c>
      <c r="AD7" s="161">
        <f>катталар!BI22+болалар!BB21</f>
        <v>12062</v>
      </c>
      <c r="AE7" s="167">
        <f t="shared" ref="AE7" si="13">AD7*100/B7</f>
        <v>6.9314270280831405</v>
      </c>
      <c r="AF7" s="169"/>
    </row>
    <row r="8" spans="1:32">
      <c r="B8" s="14"/>
      <c r="C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>
      <c r="B9" s="14"/>
      <c r="C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>
      <c r="B10" s="14"/>
      <c r="C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>
      <c r="B11" s="14"/>
      <c r="C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>
      <c r="B12" s="14"/>
      <c r="C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>
      <c r="B13" s="14"/>
      <c r="C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>
      <c r="B14" s="14"/>
      <c r="C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2">
      <c r="B15" s="14"/>
      <c r="C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32">
      <c r="B16" s="14"/>
      <c r="C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2:23">
      <c r="B17" s="14"/>
      <c r="C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2:23">
      <c r="B18" s="14"/>
      <c r="C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2:23">
      <c r="B19" s="14"/>
      <c r="C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2:23">
      <c r="B20" s="14"/>
      <c r="C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2:23">
      <c r="B21" s="14"/>
      <c r="C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2:23">
      <c r="B22" s="14"/>
      <c r="C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2:23">
      <c r="B23" s="14"/>
      <c r="C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2:23">
      <c r="B24" s="14"/>
      <c r="C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2:23">
      <c r="B25" s="14"/>
      <c r="C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2:23">
      <c r="B26" s="14"/>
      <c r="C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2:23">
      <c r="B27" s="14"/>
      <c r="C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2:23">
      <c r="B28" s="14"/>
      <c r="C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2:23">
      <c r="B29" s="14"/>
      <c r="C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2:23">
      <c r="B30" s="14"/>
      <c r="C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2:23">
      <c r="B31" s="14"/>
      <c r="C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2:23">
      <c r="B32" s="14"/>
      <c r="C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2:23">
      <c r="B33" s="14"/>
      <c r="C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2:23">
      <c r="B34" s="14"/>
      <c r="C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2:23">
      <c r="B35" s="14"/>
      <c r="C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2:23">
      <c r="B36" s="14"/>
      <c r="C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2:23">
      <c r="B37" s="14"/>
      <c r="C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2:23">
      <c r="B38" s="14"/>
      <c r="C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2:23">
      <c r="B39" s="14"/>
      <c r="C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2:23">
      <c r="B40" s="14"/>
      <c r="C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2:23">
      <c r="B41" s="14"/>
      <c r="C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2:23">
      <c r="B42" s="14"/>
      <c r="C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2:23">
      <c r="B43" s="14"/>
      <c r="C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2:23">
      <c r="B44" s="14"/>
      <c r="C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2:23">
      <c r="B45" s="14"/>
      <c r="C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2:23">
      <c r="B46" s="14"/>
      <c r="C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2:23">
      <c r="B47" s="14"/>
      <c r="C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2:23">
      <c r="B48" s="14"/>
      <c r="C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2:23">
      <c r="B49" s="14"/>
      <c r="C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2:23">
      <c r="B50" s="14"/>
      <c r="C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2:23">
      <c r="B51" s="14"/>
      <c r="C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2:23">
      <c r="B52" s="14"/>
      <c r="C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2:23">
      <c r="B53" s="14"/>
      <c r="C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2:23">
      <c r="B54" s="14"/>
      <c r="C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2:23">
      <c r="B55" s="14"/>
      <c r="C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2:23">
      <c r="B56" s="14"/>
      <c r="C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2:23">
      <c r="B57" s="14"/>
      <c r="C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2:23">
      <c r="B58" s="14"/>
      <c r="C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2:23">
      <c r="B59" s="14"/>
      <c r="C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2:23">
      <c r="B60" s="14"/>
      <c r="C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2:23">
      <c r="B61" s="14"/>
      <c r="C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2:23">
      <c r="B62" s="14"/>
      <c r="C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2:23">
      <c r="B63" s="14"/>
      <c r="C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2:23">
      <c r="B64" s="14"/>
      <c r="C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2:23">
      <c r="B65" s="14"/>
      <c r="C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2:23">
      <c r="B66" s="14"/>
      <c r="C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2:23">
      <c r="B67" s="14"/>
      <c r="C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2:23">
      <c r="B68" s="14"/>
      <c r="C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2:23">
      <c r="B69" s="14"/>
      <c r="C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2:23">
      <c r="B70" s="14"/>
      <c r="C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2:23">
      <c r="B71" s="14"/>
      <c r="C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2:23">
      <c r="B72" s="14"/>
      <c r="C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2:23">
      <c r="B73" s="14"/>
      <c r="C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2:23">
      <c r="B74" s="14"/>
      <c r="C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2:23">
      <c r="B75" s="14"/>
      <c r="C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2:23">
      <c r="B76" s="14"/>
      <c r="C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2:23">
      <c r="B77" s="14"/>
      <c r="C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2:23">
      <c r="B78" s="14"/>
      <c r="C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2:23">
      <c r="B79" s="14"/>
      <c r="C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2:23">
      <c r="B80" s="14"/>
      <c r="C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2:23">
      <c r="B81" s="14"/>
      <c r="C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2:23">
      <c r="B82" s="14"/>
      <c r="C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2:23">
      <c r="B83" s="14"/>
      <c r="C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2:23">
      <c r="B84" s="14"/>
      <c r="C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2:23">
      <c r="B85" s="14"/>
      <c r="C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2:23">
      <c r="B86" s="14"/>
      <c r="C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2:23">
      <c r="B87" s="14"/>
      <c r="C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2:23">
      <c r="B88" s="14"/>
      <c r="C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2:23">
      <c r="B89" s="14"/>
      <c r="C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2:23">
      <c r="B90" s="14"/>
      <c r="C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2:23">
      <c r="B91" s="14"/>
      <c r="C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2:23">
      <c r="B92" s="14"/>
      <c r="C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2:23">
      <c r="B93" s="14"/>
      <c r="C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2:23">
      <c r="B94" s="14"/>
      <c r="C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2:23">
      <c r="B95" s="14"/>
      <c r="C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2:23">
      <c r="B96" s="14"/>
      <c r="C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2:23">
      <c r="B97" s="14"/>
      <c r="C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2:23">
      <c r="B98" s="14"/>
      <c r="C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2:23">
      <c r="B99" s="14"/>
      <c r="C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2:23">
      <c r="B100" s="14"/>
      <c r="C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2:23">
      <c r="B101" s="14"/>
      <c r="C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2:23">
      <c r="B102" s="14"/>
      <c r="C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2:23">
      <c r="B103" s="14"/>
      <c r="C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2:23">
      <c r="B104" s="14"/>
      <c r="C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2:23">
      <c r="B105" s="14"/>
      <c r="C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2:23">
      <c r="B106" s="14"/>
      <c r="C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2:23">
      <c r="B107" s="14"/>
      <c r="C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2:23">
      <c r="B108" s="14"/>
      <c r="C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2:23">
      <c r="B109" s="14"/>
      <c r="C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2:23">
      <c r="B110" s="14"/>
      <c r="C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2:23">
      <c r="B111" s="14"/>
      <c r="C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2:23">
      <c r="B112" s="14"/>
      <c r="C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2:23">
      <c r="B113" s="14"/>
      <c r="C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2:23">
      <c r="B114" s="14"/>
      <c r="C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2:23">
      <c r="B115" s="14"/>
      <c r="C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2:23">
      <c r="B116" s="14"/>
      <c r="C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2:23">
      <c r="B117" s="14"/>
      <c r="C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2:23">
      <c r="B118" s="14"/>
      <c r="C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2:23">
      <c r="B119" s="14"/>
      <c r="C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2:23">
      <c r="B120" s="14"/>
      <c r="C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2:23">
      <c r="B121" s="14"/>
      <c r="C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2:23">
      <c r="B122" s="14"/>
      <c r="C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2:23">
      <c r="B123" s="14"/>
      <c r="C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2:23">
      <c r="B124" s="14"/>
      <c r="C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2:23">
      <c r="B125" s="14"/>
      <c r="C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2:23">
      <c r="B126" s="14"/>
      <c r="C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2:23">
      <c r="B127" s="14"/>
      <c r="C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2:23">
      <c r="B128" s="14"/>
      <c r="C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2:23">
      <c r="B129" s="14"/>
      <c r="C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2:23">
      <c r="B130" s="14"/>
      <c r="C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2:23">
      <c r="B131" s="14"/>
      <c r="C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2:23">
      <c r="B132" s="14"/>
      <c r="C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2:23">
      <c r="B133" s="14"/>
      <c r="C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2:23">
      <c r="B134" s="14"/>
      <c r="C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2:23">
      <c r="B135" s="14"/>
      <c r="C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2:23">
      <c r="B136" s="14"/>
      <c r="C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2:23">
      <c r="B137" s="14"/>
      <c r="C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2:23">
      <c r="B138" s="14"/>
      <c r="C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2:23">
      <c r="B139" s="14"/>
      <c r="C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2:23">
      <c r="B140" s="14"/>
      <c r="C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2:23">
      <c r="B141" s="14"/>
      <c r="C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2:23">
      <c r="B142" s="14"/>
      <c r="C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2:23">
      <c r="B143" s="14"/>
      <c r="C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2:23">
      <c r="B144" s="14"/>
      <c r="C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2:23">
      <c r="B145" s="14"/>
      <c r="C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2:23">
      <c r="B146" s="14"/>
      <c r="C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2:23">
      <c r="B147" s="14"/>
      <c r="C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2:23">
      <c r="B148" s="14"/>
      <c r="C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2:23">
      <c r="B149" s="14"/>
      <c r="C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2:23">
      <c r="B150" s="14"/>
      <c r="C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2:23">
      <c r="B151" s="14"/>
      <c r="C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2:23">
      <c r="B152" s="14"/>
      <c r="C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2:23">
      <c r="B153" s="14"/>
      <c r="C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2:23">
      <c r="B154" s="14"/>
      <c r="C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2:23">
      <c r="B155" s="14"/>
      <c r="C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2:23">
      <c r="B156" s="14"/>
      <c r="C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2:23">
      <c r="B157" s="14"/>
      <c r="C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2:23">
      <c r="B158" s="14"/>
      <c r="C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2:23">
      <c r="B159" s="14"/>
      <c r="C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2:23">
      <c r="B160" s="14"/>
      <c r="C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2:23">
      <c r="B161" s="14"/>
      <c r="C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2:23">
      <c r="B162" s="14"/>
      <c r="C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2:23">
      <c r="B163" s="14"/>
      <c r="C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2:23">
      <c r="B164" s="14"/>
      <c r="C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2:23">
      <c r="B165" s="14"/>
      <c r="C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2:23">
      <c r="B166" s="14"/>
      <c r="C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2:23">
      <c r="B167" s="14"/>
      <c r="C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2:23">
      <c r="B168" s="14"/>
      <c r="C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2:23">
      <c r="B169" s="14"/>
      <c r="C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2:23">
      <c r="B170" s="14"/>
      <c r="C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2:23">
      <c r="B171" s="14"/>
      <c r="C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2:23">
      <c r="B172" s="14"/>
      <c r="C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2:23">
      <c r="B173" s="14"/>
      <c r="C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2:23">
      <c r="B174" s="14"/>
      <c r="C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2:23">
      <c r="B175" s="14"/>
      <c r="C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2:23">
      <c r="B176" s="14"/>
      <c r="C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2:23">
      <c r="B177" s="14"/>
      <c r="C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2:23">
      <c r="B178" s="14"/>
      <c r="C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2:23">
      <c r="B179" s="14"/>
      <c r="C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2:23">
      <c r="B180" s="14"/>
      <c r="C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2:23">
      <c r="B181" s="14"/>
      <c r="C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2:23">
      <c r="B182" s="14"/>
      <c r="C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2:23">
      <c r="B183" s="14"/>
      <c r="C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2:23">
      <c r="B184" s="14"/>
      <c r="C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2:23">
      <c r="B185" s="14"/>
      <c r="C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2:23">
      <c r="B186" s="14"/>
      <c r="C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2:23">
      <c r="B187" s="14"/>
      <c r="C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2:23">
      <c r="B188" s="14"/>
      <c r="C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2:23">
      <c r="B189" s="14"/>
      <c r="C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2:23">
      <c r="B190" s="14"/>
      <c r="C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2:23">
      <c r="B191" s="14"/>
      <c r="C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2:23">
      <c r="B192" s="14"/>
      <c r="C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2:23">
      <c r="B193" s="14"/>
      <c r="C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2:23">
      <c r="B194" s="14"/>
      <c r="C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2:23">
      <c r="B195" s="14"/>
      <c r="C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2:23">
      <c r="B196" s="14"/>
      <c r="C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2:23">
      <c r="B197" s="14"/>
      <c r="C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2:23">
      <c r="B198" s="14"/>
      <c r="C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2:23">
      <c r="B199" s="14"/>
      <c r="C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2:23">
      <c r="B200" s="14"/>
      <c r="C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2:23">
      <c r="B201" s="14"/>
      <c r="C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2:23">
      <c r="B202" s="14"/>
      <c r="C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2:23">
      <c r="B203" s="14"/>
      <c r="C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2:23">
      <c r="B204" s="14"/>
      <c r="C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2:23">
      <c r="B205" s="14"/>
      <c r="C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2:23">
      <c r="B206" s="14"/>
      <c r="C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2:23">
      <c r="B207" s="14"/>
      <c r="C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2:23">
      <c r="B208" s="14"/>
      <c r="C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2:23">
      <c r="B209" s="14"/>
      <c r="C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2:23">
      <c r="B210" s="14"/>
      <c r="C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2:23">
      <c r="B211" s="14"/>
      <c r="C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2:23">
      <c r="B212" s="14"/>
      <c r="C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2:23">
      <c r="B213" s="14"/>
      <c r="C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2:23">
      <c r="B214" s="14"/>
      <c r="C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2:23">
      <c r="B215" s="14"/>
      <c r="C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2:23">
      <c r="B216" s="14"/>
      <c r="C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2:23">
      <c r="B217" s="14"/>
      <c r="C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2:23">
      <c r="B218" s="14"/>
      <c r="C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2:23">
      <c r="B219" s="14"/>
      <c r="C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2:23">
      <c r="B220" s="14"/>
      <c r="C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2:23">
      <c r="B221" s="14"/>
      <c r="C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2:23">
      <c r="B222" s="14"/>
      <c r="C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2:23">
      <c r="B223" s="14"/>
      <c r="C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2:23">
      <c r="B224" s="14"/>
      <c r="C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2:23">
      <c r="B225" s="14"/>
      <c r="C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2:23">
      <c r="B226" s="14"/>
      <c r="C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2:23">
      <c r="B227" s="14"/>
      <c r="C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2:23">
      <c r="B228" s="14"/>
      <c r="C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2:23">
      <c r="B229" s="14"/>
      <c r="C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2:23">
      <c r="B230" s="14"/>
      <c r="C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2:23">
      <c r="B231" s="14"/>
      <c r="C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2:23">
      <c r="B232" s="14"/>
      <c r="C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2:23">
      <c r="B233" s="14"/>
      <c r="C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2:23">
      <c r="B234" s="14"/>
      <c r="C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2:23">
      <c r="B235" s="14"/>
      <c r="C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2:23">
      <c r="B236" s="14"/>
      <c r="C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2:23">
      <c r="B237" s="14"/>
      <c r="C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2:23">
      <c r="B238" s="14"/>
      <c r="C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2:23">
      <c r="B239" s="14"/>
      <c r="C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2:23">
      <c r="B240" s="14"/>
      <c r="C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2:23">
      <c r="B241" s="14"/>
      <c r="C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2:23">
      <c r="B242" s="14"/>
      <c r="C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2:23">
      <c r="B243" s="14"/>
      <c r="C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2:23">
      <c r="B244" s="14"/>
      <c r="C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2:23">
      <c r="B245" s="14"/>
      <c r="C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2:23">
      <c r="B246" s="14"/>
      <c r="C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2:23">
      <c r="B247" s="14"/>
      <c r="C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2:23">
      <c r="B248" s="14"/>
      <c r="C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2:23">
      <c r="B249" s="14"/>
      <c r="C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2:23">
      <c r="B250" s="14"/>
      <c r="C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2:23">
      <c r="B251" s="14"/>
      <c r="C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2:23">
      <c r="B252" s="14"/>
      <c r="C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2:23">
      <c r="B253" s="14"/>
      <c r="C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2:23">
      <c r="B254" s="14"/>
      <c r="C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2:23">
      <c r="B255" s="14"/>
      <c r="C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2:23">
      <c r="B256" s="14"/>
      <c r="C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2:23">
      <c r="B257" s="14"/>
      <c r="C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2:23">
      <c r="B258" s="14"/>
      <c r="C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2:23">
      <c r="B259" s="14"/>
      <c r="C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2:23">
      <c r="B260" s="14"/>
      <c r="C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2:23">
      <c r="B261" s="14"/>
      <c r="C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2:23">
      <c r="B262" s="14"/>
      <c r="C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2:23">
      <c r="B263" s="14"/>
      <c r="C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2:23">
      <c r="B264" s="14"/>
      <c r="C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2:23">
      <c r="B265" s="14"/>
      <c r="C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2:23">
      <c r="B266" s="14"/>
      <c r="C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2:23">
      <c r="B267" s="14"/>
      <c r="C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2:23">
      <c r="B268" s="14"/>
      <c r="C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2:23">
      <c r="B269" s="14"/>
      <c r="C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2:23">
      <c r="B270" s="14"/>
      <c r="C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2:23">
      <c r="B271" s="14"/>
      <c r="C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2:23">
      <c r="B272" s="14"/>
      <c r="C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2:23">
      <c r="B273" s="14"/>
      <c r="C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2:23">
      <c r="B274" s="14"/>
      <c r="C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2:23">
      <c r="B275" s="14"/>
      <c r="C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2:23">
      <c r="B276" s="14"/>
      <c r="C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2:23">
      <c r="B277" s="14"/>
      <c r="C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2:23">
      <c r="B278" s="14"/>
      <c r="C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2:23">
      <c r="B279" s="14"/>
      <c r="C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2:23">
      <c r="B280" s="14"/>
      <c r="C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2:23">
      <c r="B281" s="14"/>
      <c r="C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2:23">
      <c r="B282" s="14"/>
      <c r="C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2:23">
      <c r="B283" s="14"/>
      <c r="C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2:23">
      <c r="B284" s="14"/>
      <c r="C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2:23">
      <c r="B285" s="14"/>
      <c r="C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2:23">
      <c r="B286" s="14"/>
      <c r="C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2:23">
      <c r="B287" s="14"/>
      <c r="C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2:23">
      <c r="B288" s="14"/>
      <c r="C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2:23">
      <c r="B289" s="14"/>
      <c r="C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2:23">
      <c r="B290" s="14"/>
      <c r="C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2:23">
      <c r="B291" s="14"/>
      <c r="C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2:23">
      <c r="B292" s="14"/>
      <c r="C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2:23">
      <c r="B293" s="14"/>
      <c r="C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2:23">
      <c r="B294" s="14"/>
      <c r="C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2:23">
      <c r="B295" s="14"/>
      <c r="C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2:23">
      <c r="B296" s="14"/>
      <c r="C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pans="2:23">
      <c r="B297" s="14"/>
      <c r="C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pans="2:23">
      <c r="B298" s="14"/>
      <c r="C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pans="2:23">
      <c r="B299" s="14"/>
      <c r="C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pans="2:23">
      <c r="B300" s="14"/>
      <c r="C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pans="2:23">
      <c r="B301" s="14"/>
      <c r="C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pans="2:23">
      <c r="B302" s="14"/>
      <c r="C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pans="2:23">
      <c r="B303" s="14"/>
      <c r="C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pans="2:23">
      <c r="B304" s="14"/>
      <c r="C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pans="2:23">
      <c r="B305" s="14"/>
      <c r="C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pans="2:23">
      <c r="B306" s="14"/>
      <c r="C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pans="2:23">
      <c r="B307" s="14"/>
      <c r="C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pans="2:23">
      <c r="B308" s="14"/>
      <c r="C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pans="2:23">
      <c r="B309" s="14"/>
      <c r="C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pans="2:23">
      <c r="B310" s="14"/>
      <c r="C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pans="2:23">
      <c r="B311" s="14"/>
      <c r="C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pans="2:23">
      <c r="B312" s="14"/>
      <c r="C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pans="2:23">
      <c r="B313" s="14"/>
      <c r="C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pans="2:23">
      <c r="B314" s="14"/>
      <c r="C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pans="2:23">
      <c r="B315" s="14"/>
      <c r="C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pans="2:23">
      <c r="B316" s="14"/>
      <c r="C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2:23">
      <c r="B317" s="14"/>
      <c r="C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pans="2:23">
      <c r="B318" s="14"/>
      <c r="C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2:23">
      <c r="B319" s="14"/>
      <c r="C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2:23">
      <c r="B320" s="14"/>
      <c r="C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2:23">
      <c r="B321" s="14"/>
      <c r="C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2:23">
      <c r="B322" s="14"/>
      <c r="C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pans="2:23">
      <c r="B323" s="14"/>
      <c r="C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2:23">
      <c r="B324" s="14"/>
      <c r="C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2:23">
      <c r="B325" s="14"/>
      <c r="C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2:23">
      <c r="B326" s="14"/>
      <c r="C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2:23">
      <c r="B327" s="14"/>
      <c r="C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pans="2:23">
      <c r="B328" s="14"/>
      <c r="C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pans="2:23">
      <c r="B329" s="14"/>
      <c r="C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2:23">
      <c r="B330" s="14"/>
      <c r="C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2:23">
      <c r="B331" s="14"/>
      <c r="C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pans="2:23">
      <c r="B332" s="14"/>
      <c r="C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pans="2:23">
      <c r="B333" s="14"/>
      <c r="C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2:23">
      <c r="B334" s="14"/>
      <c r="C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2:23">
      <c r="B335" s="14"/>
      <c r="C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2:23">
      <c r="B336" s="14"/>
      <c r="C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2:23">
      <c r="B337" s="14"/>
      <c r="C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2:23">
      <c r="B338" s="14"/>
      <c r="C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2:23">
      <c r="B339" s="14"/>
      <c r="C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pans="2:23">
      <c r="B340" s="14"/>
      <c r="C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2:23">
      <c r="B341" s="14"/>
      <c r="C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2:23">
      <c r="B342" s="14"/>
      <c r="C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2:23">
      <c r="B343" s="14"/>
      <c r="C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2:23">
      <c r="B344" s="14"/>
      <c r="C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2:23">
      <c r="B345" s="14"/>
      <c r="C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2:23">
      <c r="B346" s="14"/>
      <c r="C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pans="2:23">
      <c r="B347" s="14"/>
      <c r="C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pans="2:23">
      <c r="B348" s="14"/>
      <c r="C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pans="2:23">
      <c r="B349" s="14"/>
      <c r="C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2:23">
      <c r="B350" s="14"/>
      <c r="C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2:23">
      <c r="B351" s="14"/>
      <c r="C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2:23">
      <c r="B352" s="14"/>
      <c r="C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2:23">
      <c r="B353" s="14"/>
      <c r="C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pans="2:23">
      <c r="B354" s="14"/>
      <c r="C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2:23">
      <c r="B355" s="14"/>
      <c r="C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2:23">
      <c r="B356" s="14"/>
      <c r="C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pans="2:23">
      <c r="B357" s="14"/>
      <c r="C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2:23">
      <c r="B358" s="14"/>
      <c r="C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2:23">
      <c r="B359" s="14"/>
      <c r="C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pans="2:23">
      <c r="B360" s="14"/>
      <c r="C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pans="2:23">
      <c r="B361" s="14"/>
      <c r="C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pans="2:23">
      <c r="B362" s="14"/>
      <c r="C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2:23">
      <c r="B363" s="14"/>
      <c r="C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2:23">
      <c r="B364" s="14"/>
      <c r="C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2:23">
      <c r="B365" s="14"/>
      <c r="C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2:23">
      <c r="B366" s="14"/>
      <c r="C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pans="2:23">
      <c r="B367" s="14"/>
      <c r="C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2:23">
      <c r="B368" s="14"/>
      <c r="C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2:23">
      <c r="B369" s="14"/>
      <c r="C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2:23">
      <c r="B370" s="14"/>
      <c r="C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2:23">
      <c r="B371" s="14"/>
      <c r="C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2:23">
      <c r="B372" s="14"/>
      <c r="C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2:23">
      <c r="B373" s="14"/>
      <c r="C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2:23">
      <c r="B374" s="14"/>
      <c r="C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2:23">
      <c r="B375" s="14"/>
      <c r="C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2:23">
      <c r="B376" s="14"/>
      <c r="C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2:23">
      <c r="B377" s="14"/>
      <c r="C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2:23">
      <c r="B378" s="14"/>
      <c r="C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2:23">
      <c r="B379" s="14"/>
      <c r="C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2:23">
      <c r="B380" s="14"/>
      <c r="C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2:23">
      <c r="B381" s="14"/>
      <c r="C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2:23">
      <c r="B382" s="14"/>
      <c r="C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2:23">
      <c r="B383" s="14"/>
      <c r="C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2:23">
      <c r="B384" s="14"/>
      <c r="C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2:23">
      <c r="B385" s="14"/>
      <c r="C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2:23">
      <c r="B386" s="14"/>
      <c r="C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2:23">
      <c r="B387" s="14"/>
      <c r="C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2:23">
      <c r="B388" s="14"/>
      <c r="C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2:23">
      <c r="B389" s="14"/>
      <c r="C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2:23">
      <c r="B390" s="14"/>
      <c r="C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pans="2:23">
      <c r="B391" s="14"/>
      <c r="C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2:23">
      <c r="B392" s="14"/>
      <c r="C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2:23">
      <c r="B393" s="14"/>
      <c r="C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2:23">
      <c r="B394" s="14"/>
      <c r="C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pans="2:23">
      <c r="B395" s="14"/>
      <c r="C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pans="2:23">
      <c r="B396" s="14"/>
      <c r="C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pans="2:23">
      <c r="B397" s="14"/>
      <c r="C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pans="2:23">
      <c r="B398" s="14"/>
      <c r="C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pans="2:23">
      <c r="B399" s="14"/>
      <c r="C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pans="2:23">
      <c r="B400" s="14"/>
      <c r="C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pans="2:23">
      <c r="B401" s="14"/>
      <c r="C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pans="2:23">
      <c r="B402" s="14"/>
      <c r="C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pans="2:23">
      <c r="B403" s="14"/>
      <c r="C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pans="2:23">
      <c r="B404" s="14"/>
      <c r="C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pans="2:23">
      <c r="B405" s="14"/>
      <c r="C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pans="2:23">
      <c r="B406" s="14"/>
      <c r="C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pans="2:23">
      <c r="B407" s="14"/>
      <c r="C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pans="2:23">
      <c r="B408" s="14"/>
      <c r="C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pans="2:23">
      <c r="B409" s="14"/>
      <c r="C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pans="2:23">
      <c r="B410" s="14"/>
      <c r="C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pans="2:23">
      <c r="B411" s="14"/>
      <c r="C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pans="2:23">
      <c r="B412" s="14"/>
      <c r="C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pans="2:23">
      <c r="B413" s="14"/>
      <c r="C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pans="2:23">
      <c r="B414" s="14"/>
      <c r="C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pans="2:23">
      <c r="B415" s="14"/>
      <c r="C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pans="2:23">
      <c r="B416" s="14"/>
      <c r="C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pans="2:23">
      <c r="B417" s="14"/>
      <c r="C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2:23">
      <c r="B418" s="14"/>
      <c r="C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pans="2:23">
      <c r="B419" s="14"/>
      <c r="C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pans="2:23">
      <c r="B420" s="14"/>
      <c r="C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pans="2:23">
      <c r="B421" s="14"/>
      <c r="C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pans="2:23">
      <c r="B422" s="14"/>
      <c r="C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pans="2:23">
      <c r="B423" s="14"/>
      <c r="C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pans="2:23">
      <c r="B424" s="14"/>
      <c r="C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pans="2:23">
      <c r="B425" s="14"/>
      <c r="C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spans="2:23">
      <c r="B426" s="14"/>
      <c r="C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pans="2:23">
      <c r="B427" s="14"/>
      <c r="C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pans="2:23">
      <c r="B428" s="14"/>
      <c r="C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pans="2:23">
      <c r="B429" s="14"/>
      <c r="C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pans="2:23">
      <c r="B430" s="14"/>
      <c r="C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pans="2:23">
      <c r="B431" s="14"/>
      <c r="C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pans="2:23">
      <c r="B432" s="14"/>
      <c r="C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pans="2:23">
      <c r="B433" s="14"/>
      <c r="C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pans="2:23">
      <c r="B434" s="14"/>
      <c r="C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pans="2:23">
      <c r="B435" s="14"/>
      <c r="C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pans="2:23">
      <c r="B436" s="14"/>
      <c r="C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pans="2:23">
      <c r="B437" s="14"/>
      <c r="C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pans="2:23">
      <c r="B438" s="14"/>
      <c r="C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pans="2:23">
      <c r="B439" s="14"/>
      <c r="C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pans="2:23">
      <c r="B440" s="14"/>
      <c r="C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pans="2:23">
      <c r="B441" s="14"/>
      <c r="C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pans="2:23">
      <c r="B442" s="14"/>
      <c r="C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pans="2:23">
      <c r="B443" s="14"/>
      <c r="C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pans="2:23">
      <c r="B444" s="14"/>
      <c r="C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pans="2:23">
      <c r="B445" s="14"/>
      <c r="C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pans="2:23">
      <c r="B446" s="14"/>
      <c r="C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pans="2:23">
      <c r="B447" s="14"/>
      <c r="C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pans="2:23">
      <c r="B448" s="14"/>
      <c r="C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pans="2:23">
      <c r="B449" s="14"/>
      <c r="C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2:23">
      <c r="B450" s="14"/>
      <c r="C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pans="2:23">
      <c r="B451" s="14"/>
      <c r="C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pans="2:23">
      <c r="B452" s="14"/>
      <c r="C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pans="2:23">
      <c r="B453" s="14"/>
      <c r="C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pans="2:23">
      <c r="B454" s="14"/>
      <c r="C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pans="2:23">
      <c r="B455" s="14"/>
      <c r="C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pans="2:23">
      <c r="B456" s="14"/>
      <c r="C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pans="2:23">
      <c r="B457" s="14"/>
      <c r="C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pans="2:23">
      <c r="B458" s="14"/>
      <c r="C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pans="2:23">
      <c r="B459" s="14"/>
      <c r="C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pans="2:23">
      <c r="B460" s="14"/>
      <c r="C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pans="2:23">
      <c r="B461" s="14"/>
      <c r="C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pans="2:23">
      <c r="B462" s="14"/>
      <c r="C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pans="2:23">
      <c r="B463" s="14"/>
      <c r="C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pans="2:23">
      <c r="B464" s="14"/>
      <c r="C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pans="2:23">
      <c r="B465" s="14"/>
      <c r="C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pans="2:23">
      <c r="B466" s="14"/>
      <c r="C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pans="2:23">
      <c r="B467" s="14"/>
      <c r="C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pans="2:23">
      <c r="B468" s="14"/>
      <c r="C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pans="2:23">
      <c r="B469" s="14"/>
      <c r="C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pans="2:23">
      <c r="B470" s="14"/>
      <c r="C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pans="2:23">
      <c r="B471" s="14"/>
      <c r="C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pans="2:23">
      <c r="B472" s="14"/>
      <c r="C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pans="2:23">
      <c r="B473" s="14"/>
      <c r="C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pans="2:23">
      <c r="B474" s="14"/>
      <c r="C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pans="2:23">
      <c r="B475" s="14"/>
      <c r="C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pans="2:23">
      <c r="B476" s="14"/>
      <c r="C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pans="2:23">
      <c r="B477" s="14"/>
      <c r="C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pans="2:23">
      <c r="B478" s="14"/>
      <c r="C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pans="2:23">
      <c r="B479" s="14"/>
      <c r="C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pans="2:23">
      <c r="B480" s="14"/>
      <c r="C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pans="2:23">
      <c r="B481" s="14"/>
      <c r="C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2:23">
      <c r="B482" s="14"/>
      <c r="C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pans="2:23">
      <c r="B483" s="14"/>
      <c r="C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pans="2:23">
      <c r="B484" s="14"/>
      <c r="C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pans="2:23">
      <c r="B485" s="14"/>
      <c r="C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pans="2:23">
      <c r="B486" s="14"/>
      <c r="C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pans="2:23">
      <c r="B487" s="14"/>
      <c r="C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pans="2:23">
      <c r="B488" s="14"/>
      <c r="C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pans="2:23">
      <c r="B489" s="14"/>
      <c r="C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pans="2:23">
      <c r="B490" s="14"/>
      <c r="C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pans="2:23">
      <c r="B491" s="14"/>
      <c r="C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pans="2:23">
      <c r="B492" s="14"/>
      <c r="C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pans="2:23">
      <c r="B493" s="14"/>
      <c r="C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pans="2:23">
      <c r="B494" s="14"/>
      <c r="C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pans="2:23">
      <c r="B495" s="14"/>
      <c r="C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pans="2:23">
      <c r="B496" s="14"/>
      <c r="C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pans="2:23">
      <c r="B497" s="14"/>
      <c r="C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pans="2:23">
      <c r="B498" s="14"/>
      <c r="C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pans="2:23">
      <c r="B499" s="14"/>
      <c r="C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pans="2:23">
      <c r="B500" s="14"/>
      <c r="C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pans="2:23">
      <c r="B501" s="14"/>
      <c r="C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pans="2:23">
      <c r="B502" s="14"/>
      <c r="C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pans="2:23">
      <c r="B503" s="14"/>
      <c r="C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pans="2:23">
      <c r="B504" s="14"/>
      <c r="C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pans="2:23">
      <c r="B505" s="14"/>
      <c r="C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pans="2:23">
      <c r="B506" s="14"/>
      <c r="C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pans="2:23">
      <c r="B507" s="14"/>
      <c r="C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pans="2:23">
      <c r="B508" s="14"/>
      <c r="C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pans="2:23">
      <c r="B509" s="14"/>
      <c r="C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pans="2:23">
      <c r="B510" s="14"/>
      <c r="C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pans="2:23">
      <c r="B511" s="14"/>
      <c r="C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pans="2:23">
      <c r="B512" s="14"/>
      <c r="C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pans="2:23">
      <c r="B513" s="14"/>
      <c r="C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2:23">
      <c r="B514" s="14"/>
      <c r="C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pans="2:23">
      <c r="B515" s="14"/>
      <c r="C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pans="2:23">
      <c r="B516" s="14"/>
      <c r="C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pans="2:23">
      <c r="B517" s="14"/>
      <c r="C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pans="2:23">
      <c r="B518" s="14"/>
      <c r="C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pans="2:23">
      <c r="B519" s="14"/>
      <c r="C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pans="2:23">
      <c r="B520" s="14"/>
      <c r="C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pans="2:23">
      <c r="B521" s="14"/>
      <c r="C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pans="2:23">
      <c r="B522" s="14"/>
      <c r="C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pans="2:23">
      <c r="B523" s="14"/>
      <c r="C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pans="2:23">
      <c r="B524" s="14"/>
      <c r="C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pans="2:23">
      <c r="B525" s="14"/>
      <c r="C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pans="2:23">
      <c r="B526" s="14"/>
      <c r="C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pans="2:23">
      <c r="B527" s="14"/>
      <c r="C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pans="2:23">
      <c r="B528" s="14"/>
      <c r="C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pans="2:23">
      <c r="B529" s="14"/>
      <c r="C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pans="2:23">
      <c r="B530" s="14"/>
      <c r="C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pans="2:23">
      <c r="B531" s="14"/>
      <c r="C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pans="2:23">
      <c r="B532" s="14"/>
      <c r="C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pans="2:23">
      <c r="B533" s="14"/>
      <c r="C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pans="2:23">
      <c r="B534" s="14"/>
      <c r="C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pans="2:23">
      <c r="B535" s="14"/>
      <c r="C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pans="2:23">
      <c r="B536" s="14"/>
      <c r="C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pans="2:23">
      <c r="B537" s="14"/>
      <c r="C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pans="2:23">
      <c r="B538" s="14"/>
      <c r="C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pans="2:23">
      <c r="B539" s="14"/>
      <c r="C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pans="2:23">
      <c r="B540" s="14"/>
      <c r="C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pans="2:23">
      <c r="B541" s="14"/>
      <c r="C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pans="2:23">
      <c r="B542" s="14"/>
      <c r="C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pans="2:23">
      <c r="B543" s="14"/>
      <c r="C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pans="2:23">
      <c r="B544" s="14"/>
      <c r="C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pans="2:23">
      <c r="B545" s="14"/>
      <c r="C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2:23">
      <c r="B546" s="14"/>
      <c r="C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spans="2:23">
      <c r="B547" s="14"/>
      <c r="C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spans="2:23">
      <c r="B548" s="14"/>
      <c r="C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spans="2:23">
      <c r="B549" s="14"/>
      <c r="C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spans="2:23">
      <c r="B550" s="14"/>
      <c r="C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spans="2:23">
      <c r="B551" s="14"/>
      <c r="C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pans="2:23">
      <c r="B552" s="14"/>
      <c r="C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pans="2:23">
      <c r="B553" s="14"/>
      <c r="C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pans="2:23">
      <c r="B554" s="14"/>
      <c r="C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pans="2:23">
      <c r="B555" s="14"/>
      <c r="C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pans="2:23">
      <c r="B556" s="14"/>
      <c r="C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pans="2:23">
      <c r="B557" s="14"/>
      <c r="C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pans="2:23">
      <c r="B558" s="14"/>
      <c r="C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pans="2:23">
      <c r="B559" s="14"/>
      <c r="C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pans="2:23">
      <c r="B560" s="14"/>
      <c r="C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pans="2:23">
      <c r="B561" s="14"/>
      <c r="C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pans="2:23">
      <c r="B562" s="14"/>
      <c r="C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pans="2:23">
      <c r="B563" s="14"/>
      <c r="C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pans="2:23">
      <c r="B564" s="14"/>
      <c r="C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pans="2:23">
      <c r="B565" s="14"/>
      <c r="C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pans="2:23">
      <c r="B566" s="14"/>
      <c r="C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pans="2:23">
      <c r="B567" s="14"/>
      <c r="C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pans="2:23">
      <c r="B568" s="14"/>
      <c r="C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pans="2:23">
      <c r="B569" s="14"/>
      <c r="C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pans="2:23">
      <c r="B570" s="14"/>
      <c r="C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pans="2:23">
      <c r="B571" s="14"/>
      <c r="C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pans="2:23">
      <c r="B572" s="14"/>
      <c r="C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pans="2:23">
      <c r="B573" s="14"/>
      <c r="C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pans="2:23">
      <c r="B574" s="14"/>
      <c r="C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pans="2:23">
      <c r="B575" s="14"/>
      <c r="C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pans="2:23">
      <c r="B576" s="14"/>
      <c r="C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pans="2:23">
      <c r="B577" s="14"/>
      <c r="C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2:23">
      <c r="B578" s="14"/>
      <c r="C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pans="2:23">
      <c r="B579" s="14"/>
      <c r="C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pans="2:23">
      <c r="B580" s="14"/>
      <c r="C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pans="2:23">
      <c r="B581" s="14"/>
      <c r="C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pans="2:23">
      <c r="B582" s="14"/>
      <c r="C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pans="2:23">
      <c r="B583" s="14"/>
      <c r="C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pans="2:23">
      <c r="B584" s="14"/>
      <c r="C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pans="2:23">
      <c r="B585" s="14"/>
      <c r="C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pans="2:23">
      <c r="B586" s="14"/>
      <c r="C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pans="2:23">
      <c r="B587" s="14"/>
      <c r="C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pans="2:23">
      <c r="B588" s="14"/>
      <c r="C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pans="2:23">
      <c r="B589" s="14"/>
      <c r="C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pans="2:23">
      <c r="B590" s="14"/>
      <c r="C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pans="2:23">
      <c r="B591" s="14"/>
      <c r="C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pans="2:23">
      <c r="B592" s="14"/>
      <c r="C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pans="2:23">
      <c r="B593" s="14"/>
      <c r="C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pans="2:23">
      <c r="B594" s="14"/>
      <c r="C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pans="2:23">
      <c r="B595" s="14"/>
      <c r="C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pans="2:23">
      <c r="B596" s="14"/>
      <c r="C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pans="2:23">
      <c r="B597" s="14"/>
      <c r="C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pans="2:23">
      <c r="B598" s="14"/>
      <c r="C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pans="2:23">
      <c r="B599" s="14"/>
      <c r="C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pans="2:23">
      <c r="B600" s="14"/>
      <c r="C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pans="2:23">
      <c r="B601" s="14"/>
      <c r="C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pans="2:23">
      <c r="B602" s="14"/>
      <c r="C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pans="2:23">
      <c r="B603" s="14"/>
      <c r="C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pans="2:23">
      <c r="B604" s="14"/>
      <c r="C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pans="2:23">
      <c r="B605" s="14"/>
      <c r="C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pans="2:23">
      <c r="B606" s="14"/>
      <c r="C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pans="2:23">
      <c r="B607" s="14"/>
      <c r="C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pans="2:23">
      <c r="B608" s="14"/>
      <c r="C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pans="2:23">
      <c r="B609" s="14"/>
      <c r="C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2:23">
      <c r="B610" s="14"/>
      <c r="C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pans="2:23">
      <c r="B611" s="14"/>
      <c r="C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pans="2:23">
      <c r="B612" s="14"/>
      <c r="C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pans="2:23">
      <c r="B613" s="14"/>
      <c r="C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pans="2:23">
      <c r="B614" s="14"/>
      <c r="C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pans="2:23">
      <c r="B615" s="14"/>
      <c r="C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pans="2:23">
      <c r="B616" s="14"/>
      <c r="C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pans="2:23">
      <c r="B617" s="14"/>
      <c r="C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pans="2:23">
      <c r="B618" s="14"/>
      <c r="C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pans="2:23">
      <c r="B619" s="14"/>
      <c r="C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pans="2:23">
      <c r="B620" s="14"/>
      <c r="C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pans="2:23">
      <c r="B621" s="14"/>
      <c r="C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pans="2:23">
      <c r="B622" s="14"/>
      <c r="C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pans="2:23">
      <c r="B623" s="14"/>
      <c r="C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pans="2:23">
      <c r="B624" s="14"/>
      <c r="C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pans="2:23">
      <c r="B625" s="14"/>
      <c r="C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pans="2:23">
      <c r="B626" s="14"/>
      <c r="C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pans="2:23">
      <c r="B627" s="14"/>
      <c r="C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pans="2:23">
      <c r="B628" s="14"/>
      <c r="C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pans="2:23">
      <c r="B629" s="14"/>
      <c r="C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pans="2:23">
      <c r="B630" s="14"/>
      <c r="C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pans="2:23">
      <c r="B631" s="14"/>
      <c r="C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pans="2:23">
      <c r="B632" s="14"/>
      <c r="C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pans="2:23">
      <c r="B633" s="14"/>
      <c r="C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pans="2:23">
      <c r="B634" s="14"/>
      <c r="C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pans="2:23">
      <c r="B635" s="14"/>
      <c r="C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pans="2:23">
      <c r="B636" s="14"/>
      <c r="C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pans="2:23">
      <c r="B637" s="14"/>
      <c r="C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pans="2:23">
      <c r="B638" s="14"/>
      <c r="C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pans="2:23">
      <c r="B639" s="14"/>
      <c r="C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pans="2:23">
      <c r="B640" s="14"/>
      <c r="C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pans="2:23">
      <c r="B641" s="14"/>
      <c r="C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2:23">
      <c r="B642" s="14"/>
      <c r="C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pans="2:23">
      <c r="B643" s="14"/>
      <c r="C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pans="2:23">
      <c r="B644" s="14"/>
      <c r="C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pans="2:23">
      <c r="B645" s="14"/>
      <c r="C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pans="2:23">
      <c r="B646" s="14"/>
      <c r="C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pans="2:23">
      <c r="B647" s="14"/>
      <c r="C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pans="2:23">
      <c r="B648" s="14"/>
      <c r="C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pans="2:23">
      <c r="B649" s="14"/>
      <c r="C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pans="2:23">
      <c r="B650" s="14"/>
      <c r="C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pans="2:23">
      <c r="B651" s="14"/>
      <c r="C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pans="2:23">
      <c r="B652" s="14"/>
      <c r="C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pans="2:23">
      <c r="B653" s="14"/>
      <c r="C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pans="2:23">
      <c r="B654" s="14"/>
      <c r="C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pans="2:23">
      <c r="B655" s="14"/>
      <c r="C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pans="2:23">
      <c r="B656" s="14"/>
      <c r="C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pans="2:23">
      <c r="B657" s="14"/>
      <c r="C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pans="2:23">
      <c r="B658" s="14"/>
      <c r="C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pans="2:23">
      <c r="B659" s="14"/>
      <c r="C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pans="2:23">
      <c r="B660" s="14"/>
      <c r="C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pans="2:23">
      <c r="B661" s="14"/>
      <c r="C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pans="2:23">
      <c r="B662" s="14"/>
      <c r="C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pans="2:23">
      <c r="B663" s="14"/>
      <c r="C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pans="2:23">
      <c r="B664" s="14"/>
      <c r="C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pans="2:23">
      <c r="B665" s="14"/>
      <c r="C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pans="2:23">
      <c r="B666" s="14"/>
      <c r="C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pans="2:23">
      <c r="B667" s="14"/>
      <c r="C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pans="2:23">
      <c r="B668" s="14"/>
      <c r="C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pans="2:23">
      <c r="B669" s="14"/>
      <c r="C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pans="2:23">
      <c r="B670" s="14"/>
      <c r="C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pans="2:23">
      <c r="B671" s="14"/>
      <c r="C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pans="2:23">
      <c r="B672" s="14"/>
      <c r="C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pans="2:23">
      <c r="B673" s="14"/>
      <c r="C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2:23">
      <c r="B674" s="14"/>
      <c r="C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pans="2:23">
      <c r="B675" s="14"/>
      <c r="C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pans="2:23">
      <c r="B676" s="14"/>
      <c r="C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pans="2:23">
      <c r="B677" s="14"/>
      <c r="C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pans="2:23">
      <c r="B678" s="14"/>
      <c r="C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pans="2:23">
      <c r="B679" s="14"/>
      <c r="C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pans="2:23">
      <c r="B680" s="14"/>
      <c r="C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pans="2:23">
      <c r="B681" s="14"/>
      <c r="C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pans="2:23">
      <c r="B682" s="14"/>
      <c r="C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pans="2:23">
      <c r="B683" s="14"/>
      <c r="C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pans="2:23">
      <c r="B684" s="14"/>
      <c r="C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pans="2:23">
      <c r="B685" s="14"/>
      <c r="C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pans="2:23">
      <c r="B686" s="14"/>
      <c r="C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pans="2:23">
      <c r="B687" s="14"/>
      <c r="C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pans="2:23">
      <c r="B688" s="14"/>
      <c r="C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pans="2:23">
      <c r="B689" s="14"/>
      <c r="C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pans="2:23">
      <c r="B690" s="14"/>
      <c r="C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pans="2:23">
      <c r="B691" s="14"/>
      <c r="C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pans="2:23">
      <c r="B692" s="14"/>
      <c r="C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pans="2:23">
      <c r="B693" s="14"/>
      <c r="C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pans="2:23">
      <c r="B694" s="14"/>
      <c r="C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pans="2:23">
      <c r="B695" s="14"/>
      <c r="C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pans="2:23">
      <c r="B696" s="14"/>
      <c r="C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pans="2:23">
      <c r="B697" s="14"/>
      <c r="C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pans="2:23">
      <c r="B698" s="14"/>
      <c r="C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pans="2:23">
      <c r="B699" s="14"/>
      <c r="C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pans="2:23">
      <c r="B700" s="14"/>
      <c r="C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pans="2:23">
      <c r="B701" s="14"/>
      <c r="C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pans="2:23">
      <c r="B702" s="14"/>
      <c r="C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pans="2:23">
      <c r="B703" s="14"/>
      <c r="C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pans="2:23">
      <c r="B704" s="14"/>
      <c r="C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pans="2:23">
      <c r="B705" s="14"/>
      <c r="C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2:23">
      <c r="B706" s="14"/>
      <c r="C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pans="2:23">
      <c r="B707" s="14"/>
      <c r="C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pans="2:23">
      <c r="B708" s="14"/>
      <c r="C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pans="2:23">
      <c r="B709" s="14"/>
      <c r="C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pans="2:23">
      <c r="B710" s="14"/>
      <c r="C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pans="2:23">
      <c r="B711" s="14"/>
      <c r="C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pans="2:23">
      <c r="B712" s="14"/>
      <c r="C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pans="2:23">
      <c r="B713" s="14"/>
      <c r="C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pans="2:23">
      <c r="B714" s="14"/>
      <c r="C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pans="2:23">
      <c r="B715" s="14"/>
      <c r="C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pans="2:23">
      <c r="B716" s="14"/>
      <c r="C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pans="2:23">
      <c r="B717" s="14"/>
      <c r="C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pans="2:23">
      <c r="B718" s="14"/>
      <c r="C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pans="2:23">
      <c r="B719" s="14"/>
      <c r="C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pans="2:23">
      <c r="B720" s="14"/>
      <c r="C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pans="2:23">
      <c r="B721" s="14"/>
      <c r="C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pans="2:23">
      <c r="B722" s="14"/>
      <c r="C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pans="2:23">
      <c r="B723" s="14"/>
      <c r="C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pans="2:23">
      <c r="B724" s="14"/>
      <c r="C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pans="2:23">
      <c r="B725" s="14"/>
      <c r="C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pans="2:23">
      <c r="B726" s="14"/>
      <c r="C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pans="2:23">
      <c r="B727" s="14"/>
      <c r="C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pans="2:23">
      <c r="B728" s="14"/>
      <c r="C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pans="2:23">
      <c r="B729" s="14"/>
      <c r="C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pans="2:23">
      <c r="B730" s="14"/>
      <c r="C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pans="2:23">
      <c r="B731" s="14"/>
      <c r="C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pans="2:23">
      <c r="B732" s="14"/>
      <c r="C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2:23">
      <c r="B733" s="14"/>
      <c r="C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2:23">
      <c r="B734" s="14"/>
      <c r="C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2:23">
      <c r="B735" s="14"/>
      <c r="C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2:23">
      <c r="B736" s="14"/>
      <c r="C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2:23">
      <c r="B737" s="14"/>
      <c r="C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2:23">
      <c r="B738" s="14"/>
      <c r="C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2:23">
      <c r="B739" s="14"/>
      <c r="C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2:23">
      <c r="B740" s="14"/>
      <c r="C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2:23">
      <c r="B741" s="14"/>
      <c r="C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2:23">
      <c r="B742" s="14"/>
      <c r="C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2:23">
      <c r="B743" s="14"/>
      <c r="C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2:23">
      <c r="B744" s="14"/>
      <c r="C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2:23">
      <c r="B745" s="14"/>
      <c r="C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2:23">
      <c r="B746" s="14"/>
      <c r="C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2:23">
      <c r="B747" s="14"/>
      <c r="C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2:23">
      <c r="B748" s="14"/>
      <c r="C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2:23">
      <c r="B749" s="14"/>
      <c r="C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2:23">
      <c r="B750" s="14"/>
      <c r="C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2:23">
      <c r="B751" s="14"/>
      <c r="C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2:23">
      <c r="B752" s="14"/>
      <c r="C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2:23">
      <c r="B753" s="14"/>
      <c r="C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2:23">
      <c r="B754" s="14"/>
      <c r="C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2:23">
      <c r="B755" s="14"/>
      <c r="C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2:23">
      <c r="B756" s="14"/>
      <c r="C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2:23">
      <c r="B757" s="14"/>
      <c r="C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2:23">
      <c r="B758" s="14"/>
      <c r="C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2:23">
      <c r="B759" s="14"/>
      <c r="C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2:23">
      <c r="B760" s="14"/>
      <c r="C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2:23">
      <c r="B761" s="14"/>
      <c r="C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2:23">
      <c r="B762" s="14"/>
      <c r="C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2:23">
      <c r="B763" s="14"/>
      <c r="C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2:23">
      <c r="B764" s="14"/>
      <c r="C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2:23">
      <c r="B765" s="14"/>
      <c r="C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2:23">
      <c r="B766" s="14"/>
      <c r="C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2:23">
      <c r="B767" s="14"/>
      <c r="C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2:23">
      <c r="B768" s="14"/>
      <c r="C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2:23">
      <c r="B769" s="14"/>
      <c r="C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2:23">
      <c r="B770" s="14"/>
      <c r="C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2:23">
      <c r="B771" s="14"/>
      <c r="C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2:23">
      <c r="B772" s="14"/>
      <c r="C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2:23">
      <c r="B773" s="14"/>
      <c r="C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2:23">
      <c r="B774" s="14"/>
      <c r="C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2:23">
      <c r="B775" s="14"/>
      <c r="C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2:23">
      <c r="B776" s="14"/>
      <c r="C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2:23">
      <c r="B777" s="14"/>
      <c r="C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2:23">
      <c r="B778" s="14"/>
      <c r="C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2:23">
      <c r="B779" s="14"/>
      <c r="C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2:23">
      <c r="B780" s="14"/>
      <c r="C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2:23">
      <c r="B781" s="14"/>
      <c r="C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2:23">
      <c r="B782" s="14"/>
      <c r="C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2:23">
      <c r="B783" s="14"/>
      <c r="C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2:23">
      <c r="B784" s="14"/>
      <c r="C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2:23">
      <c r="B785" s="14"/>
      <c r="C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2:23">
      <c r="B786" s="14"/>
      <c r="C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2:23">
      <c r="B787" s="14"/>
      <c r="C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2:23">
      <c r="B788" s="14"/>
      <c r="C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2:23">
      <c r="B789" s="14"/>
      <c r="C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2:23">
      <c r="B790" s="14"/>
      <c r="C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2:23">
      <c r="B791" s="14"/>
      <c r="C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2:23">
      <c r="B792" s="14"/>
      <c r="C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2:23">
      <c r="B793" s="14"/>
      <c r="C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2:23">
      <c r="B794" s="14"/>
      <c r="C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2:23">
      <c r="B795" s="14"/>
      <c r="C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2:23">
      <c r="B796" s="14"/>
      <c r="C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2:23">
      <c r="B797" s="14"/>
      <c r="C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2:23">
      <c r="B798" s="14"/>
      <c r="C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2:23">
      <c r="B799" s="14"/>
      <c r="C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2:23">
      <c r="B800" s="14"/>
      <c r="C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2:23">
      <c r="B801" s="14"/>
      <c r="C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2:23">
      <c r="B802" s="14"/>
      <c r="C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2:23">
      <c r="B803" s="14"/>
      <c r="C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2:23">
      <c r="B804" s="14"/>
      <c r="C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2:23">
      <c r="B805" s="14"/>
      <c r="C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2:23">
      <c r="B806" s="14"/>
      <c r="C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2:23">
      <c r="B807" s="14"/>
      <c r="C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2:23">
      <c r="B808" s="14"/>
      <c r="C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2:23">
      <c r="B809" s="14"/>
      <c r="C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2:23">
      <c r="B810" s="14"/>
      <c r="C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2:23">
      <c r="B811" s="14"/>
      <c r="C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2:23">
      <c r="B812" s="14"/>
      <c r="C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2:23">
      <c r="B813" s="14"/>
      <c r="C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pans="2:23">
      <c r="B814" s="14"/>
      <c r="C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pans="2:23">
      <c r="B815" s="14"/>
      <c r="C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pans="2:23">
      <c r="B816" s="14"/>
      <c r="C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pans="2:23">
      <c r="B817" s="14"/>
      <c r="C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pans="2:23">
      <c r="B818" s="14"/>
      <c r="C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pans="2:23">
      <c r="B819" s="14"/>
      <c r="C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pans="2:23">
      <c r="B820" s="14"/>
      <c r="C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pans="2:23">
      <c r="B821" s="14"/>
      <c r="C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pans="2:23">
      <c r="B822" s="14"/>
      <c r="C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pans="2:23">
      <c r="B823" s="14"/>
      <c r="C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pans="2:23">
      <c r="B824" s="14"/>
      <c r="C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pans="2:23">
      <c r="B825" s="14"/>
      <c r="C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pans="2:23">
      <c r="B826" s="14"/>
      <c r="C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pans="2:23">
      <c r="B827" s="14"/>
      <c r="C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pans="2:23">
      <c r="B828" s="14"/>
      <c r="C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pans="2:23">
      <c r="B829" s="14"/>
      <c r="C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pans="2:23">
      <c r="B830" s="14"/>
      <c r="C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pans="2:23">
      <c r="B831" s="14"/>
      <c r="C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pans="2:23">
      <c r="B832" s="14"/>
      <c r="C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pans="2:23">
      <c r="B833" s="14"/>
      <c r="C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2:23">
      <c r="B834" s="14"/>
      <c r="C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pans="2:23">
      <c r="B835" s="14"/>
      <c r="C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pans="2:23">
      <c r="B836" s="14"/>
      <c r="C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pans="2:23">
      <c r="B837" s="14"/>
      <c r="C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pans="2:23">
      <c r="B838" s="14"/>
      <c r="C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pans="2:23">
      <c r="B839" s="14"/>
      <c r="C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pans="2:23">
      <c r="B840" s="14"/>
      <c r="C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pans="2:23">
      <c r="B841" s="14"/>
      <c r="C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pans="2:23">
      <c r="B842" s="14"/>
      <c r="C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pans="2:23">
      <c r="B843" s="14"/>
      <c r="C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pans="2:23">
      <c r="B844" s="14"/>
      <c r="C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pans="2:23">
      <c r="B845" s="14"/>
      <c r="C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pans="2:23">
      <c r="B846" s="14"/>
      <c r="C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pans="2:23">
      <c r="B847" s="14"/>
      <c r="C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pans="2:23">
      <c r="B848" s="14"/>
      <c r="C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pans="2:23">
      <c r="B849" s="14"/>
      <c r="C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pans="2:23">
      <c r="B850" s="14"/>
      <c r="C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pans="2:23">
      <c r="B851" s="14"/>
      <c r="C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pans="2:23">
      <c r="B852" s="14"/>
      <c r="C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pans="2:23">
      <c r="B853" s="14"/>
      <c r="C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pans="2:23">
      <c r="B854" s="14"/>
      <c r="C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pans="2:23">
      <c r="B855" s="14"/>
      <c r="C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pans="2:23">
      <c r="B856" s="14"/>
      <c r="C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pans="2:23">
      <c r="B857" s="14"/>
      <c r="C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pans="2:23">
      <c r="B858" s="14"/>
      <c r="C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pans="2:23">
      <c r="B859" s="14"/>
      <c r="C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pans="2:23">
      <c r="B860" s="14"/>
      <c r="C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pans="2:23">
      <c r="B861" s="14"/>
      <c r="C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pans="2:23">
      <c r="B862" s="14"/>
      <c r="C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pans="2:23">
      <c r="B863" s="14"/>
      <c r="C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pans="2:23">
      <c r="B864" s="14"/>
      <c r="C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pans="2:23">
      <c r="B865" s="14"/>
      <c r="C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pans="2:23">
      <c r="B866" s="14"/>
      <c r="C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pans="2:23">
      <c r="B867" s="14"/>
      <c r="C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pans="2:23">
      <c r="B868" s="14"/>
      <c r="C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pans="2:23">
      <c r="B869" s="14"/>
      <c r="C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pans="2:23">
      <c r="B870" s="14"/>
      <c r="C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pans="2:23">
      <c r="B871" s="14"/>
      <c r="C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pans="2:23">
      <c r="B872" s="14"/>
      <c r="C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pans="2:23">
      <c r="B873" s="14"/>
      <c r="C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pans="2:23">
      <c r="B874" s="14"/>
      <c r="C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pans="2:23">
      <c r="B875" s="14"/>
      <c r="C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pans="2:23">
      <c r="B876" s="14"/>
      <c r="C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pans="2:23">
      <c r="B877" s="14"/>
      <c r="C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pans="2:23">
      <c r="B878" s="14"/>
      <c r="C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pans="2:23">
      <c r="B879" s="14"/>
      <c r="C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pans="2:23">
      <c r="B880" s="14"/>
      <c r="C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pans="2:23">
      <c r="B881" s="14"/>
      <c r="C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pans="2:23">
      <c r="B882" s="14"/>
      <c r="C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pans="2:23">
      <c r="B883" s="14"/>
      <c r="C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pans="2:23">
      <c r="B884" s="14"/>
      <c r="C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pans="2:23">
      <c r="B885" s="14"/>
      <c r="C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pans="2:23">
      <c r="B886" s="14"/>
      <c r="C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pans="2:23">
      <c r="B887" s="14"/>
      <c r="C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pans="2:23">
      <c r="B888" s="14"/>
      <c r="C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pans="2:23">
      <c r="B889" s="14"/>
      <c r="C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pans="2:23">
      <c r="B890" s="14"/>
      <c r="C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pans="2:23">
      <c r="B891" s="14"/>
      <c r="C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pans="2:23">
      <c r="B892" s="14"/>
      <c r="C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pans="2:23">
      <c r="B893" s="14"/>
      <c r="C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pans="2:23">
      <c r="B894" s="14"/>
      <c r="C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pans="2:23">
      <c r="B895" s="14"/>
      <c r="C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pans="2:23">
      <c r="B896" s="14"/>
      <c r="C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pans="2:23">
      <c r="B897" s="14"/>
      <c r="C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pans="2:23">
      <c r="B898" s="14"/>
      <c r="C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pans="2:23">
      <c r="B899" s="14"/>
      <c r="C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pans="2:23">
      <c r="B900" s="14"/>
      <c r="C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pans="2:23">
      <c r="B901" s="14"/>
      <c r="C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pans="2:23">
      <c r="B902" s="14"/>
      <c r="C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pans="2:23">
      <c r="B903" s="14"/>
      <c r="C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pans="2:23">
      <c r="B904" s="14"/>
      <c r="C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pans="2:23">
      <c r="B905" s="14"/>
      <c r="C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pans="2:23">
      <c r="B906" s="14"/>
      <c r="C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pans="2:23">
      <c r="B907" s="14"/>
      <c r="C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pans="2:23">
      <c r="B908" s="14"/>
      <c r="C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pans="2:23">
      <c r="B909" s="14"/>
      <c r="C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pans="2:23">
      <c r="B910" s="14"/>
      <c r="C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pans="2:23">
      <c r="B911" s="14"/>
      <c r="C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pans="2:23">
      <c r="B912" s="14"/>
      <c r="C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pans="2:23">
      <c r="B913" s="14"/>
      <c r="C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pans="2:23">
      <c r="B914" s="14"/>
      <c r="C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pans="2:23">
      <c r="B915" s="14"/>
      <c r="C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pans="2:23">
      <c r="B916" s="14"/>
      <c r="C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pans="2:23">
      <c r="B917" s="14"/>
      <c r="C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pans="2:23">
      <c r="B918" s="14"/>
      <c r="C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pans="2:23">
      <c r="B919" s="14"/>
      <c r="C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pans="2:23">
      <c r="B920" s="14"/>
      <c r="C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pans="2:23">
      <c r="B921" s="14"/>
      <c r="C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pans="2:23">
      <c r="B922" s="14"/>
      <c r="C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pans="2:23">
      <c r="B923" s="14"/>
      <c r="C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pans="2:23">
      <c r="B924" s="14"/>
      <c r="C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pans="2:23">
      <c r="B925" s="14"/>
      <c r="C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pans="2:23">
      <c r="B926" s="14"/>
      <c r="C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pans="2:23">
      <c r="B927" s="14"/>
      <c r="C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pans="2:23">
      <c r="B928" s="14"/>
      <c r="C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pans="2:23">
      <c r="B929" s="14"/>
      <c r="C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pans="2:23">
      <c r="B930" s="14"/>
      <c r="C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pans="2:23">
      <c r="B931" s="14"/>
      <c r="C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pans="2:23">
      <c r="B932" s="14"/>
      <c r="C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pans="2:23">
      <c r="B933" s="14"/>
      <c r="C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pans="2:23">
      <c r="B934" s="14"/>
      <c r="C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pans="2:23">
      <c r="B935" s="14"/>
      <c r="C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pans="2:23">
      <c r="B936" s="14"/>
      <c r="C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pans="2:23">
      <c r="B937" s="14"/>
      <c r="C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pans="2:23">
      <c r="B938" s="14"/>
      <c r="C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pans="2:23">
      <c r="B939" s="14"/>
      <c r="C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pans="2:23">
      <c r="B940" s="14"/>
      <c r="C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pans="2:23">
      <c r="B941" s="14"/>
      <c r="C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pans="2:23">
      <c r="B942" s="14"/>
      <c r="C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pans="2:23">
      <c r="B943" s="14"/>
      <c r="C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pans="2:23">
      <c r="B944" s="14"/>
      <c r="C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pans="2:23">
      <c r="B945" s="14"/>
      <c r="C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pans="2:23">
      <c r="B946" s="14"/>
      <c r="C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pans="2:23">
      <c r="B947" s="14"/>
      <c r="C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pans="2:23">
      <c r="B948" s="14"/>
      <c r="C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pans="2:23">
      <c r="B949" s="14"/>
      <c r="C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pans="2:23">
      <c r="B950" s="14"/>
      <c r="C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pans="2:23">
      <c r="B951" s="14"/>
      <c r="C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pans="2:23">
      <c r="B952" s="14"/>
      <c r="C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pans="2:23">
      <c r="B953" s="14"/>
      <c r="C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pans="2:23">
      <c r="B954" s="14"/>
      <c r="C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pans="2:23">
      <c r="B955" s="14"/>
      <c r="C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pans="2:23">
      <c r="B956" s="14"/>
      <c r="C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</sheetData>
  <mergeCells count="26">
    <mergeCell ref="L4:M4"/>
    <mergeCell ref="N4:O4"/>
    <mergeCell ref="P4:Q4"/>
    <mergeCell ref="R4:S4"/>
    <mergeCell ref="T4:U4"/>
    <mergeCell ref="V4:W4"/>
    <mergeCell ref="AB3:AB5"/>
    <mergeCell ref="AC3:AC5"/>
    <mergeCell ref="AD3:AD5"/>
    <mergeCell ref="AE3:AE5"/>
    <mergeCell ref="J4:K4"/>
    <mergeCell ref="A1:AE1"/>
    <mergeCell ref="A2:A5"/>
    <mergeCell ref="B2:W2"/>
    <mergeCell ref="X2:AE2"/>
    <mergeCell ref="B3:C3"/>
    <mergeCell ref="D3:W3"/>
    <mergeCell ref="X3:X5"/>
    <mergeCell ref="Y3:Y5"/>
    <mergeCell ref="Z3:Z5"/>
    <mergeCell ref="AA3:AA5"/>
    <mergeCell ref="B4:B5"/>
    <mergeCell ref="C4:C5"/>
    <mergeCell ref="D4:E4"/>
    <mergeCell ref="F4:G4"/>
    <mergeCell ref="H4:I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"/>
  <sheetViews>
    <sheetView tabSelected="1" view="pageLayout" workbookViewId="0">
      <selection activeCell="O3" sqref="O3"/>
    </sheetView>
  </sheetViews>
  <sheetFormatPr defaultColWidth="8.85546875" defaultRowHeight="15"/>
  <cols>
    <col min="1" max="1" width="5.28515625" style="2" customWidth="1"/>
    <col min="2" max="2" width="14" style="2" customWidth="1"/>
    <col min="3" max="4" width="10.85546875" style="2" hidden="1" customWidth="1"/>
    <col min="5" max="5" width="14.5703125" style="2" customWidth="1"/>
    <col min="6" max="6" width="9" style="2" customWidth="1"/>
    <col min="7" max="7" width="7.5703125" style="2" customWidth="1"/>
    <col min="8" max="8" width="5.7109375" style="2" customWidth="1"/>
    <col min="9" max="9" width="13" style="2" customWidth="1"/>
    <col min="10" max="10" width="4.85546875" style="2" customWidth="1"/>
    <col min="11" max="13" width="5.7109375" style="2" customWidth="1"/>
    <col min="14" max="14" width="5" style="2" customWidth="1"/>
    <col min="15" max="15" width="12" style="2" customWidth="1"/>
    <col min="16" max="21" width="5.7109375" style="2" customWidth="1"/>
    <col min="22" max="16384" width="8.85546875" style="2"/>
  </cols>
  <sheetData>
    <row r="1" spans="1:21" ht="15.75">
      <c r="A1" s="202" t="s">
        <v>77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</row>
    <row r="2" spans="1:21" ht="15.75">
      <c r="A2" s="230" t="s">
        <v>0</v>
      </c>
      <c r="B2" s="230" t="s">
        <v>1</v>
      </c>
      <c r="C2" s="230" t="s">
        <v>2</v>
      </c>
      <c r="D2" s="230" t="s">
        <v>78</v>
      </c>
      <c r="E2" s="230" t="s">
        <v>3</v>
      </c>
      <c r="F2" s="230" t="s">
        <v>79</v>
      </c>
      <c r="G2" s="230"/>
      <c r="H2" s="257" t="s">
        <v>80</v>
      </c>
      <c r="I2" s="230" t="s">
        <v>81</v>
      </c>
      <c r="J2" s="230" t="s">
        <v>82</v>
      </c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</row>
    <row r="3" spans="1:21" ht="286.5">
      <c r="A3" s="230"/>
      <c r="B3" s="230"/>
      <c r="C3" s="230"/>
      <c r="D3" s="230"/>
      <c r="E3" s="230"/>
      <c r="F3" s="51" t="s">
        <v>83</v>
      </c>
      <c r="G3" s="51" t="s">
        <v>84</v>
      </c>
      <c r="H3" s="257"/>
      <c r="I3" s="230"/>
      <c r="J3" s="52" t="s">
        <v>85</v>
      </c>
      <c r="K3" s="52" t="s">
        <v>86</v>
      </c>
      <c r="L3" s="52" t="s">
        <v>87</v>
      </c>
      <c r="M3" s="52" t="s">
        <v>88</v>
      </c>
      <c r="N3" s="52" t="s">
        <v>89</v>
      </c>
      <c r="O3" s="52" t="s">
        <v>166</v>
      </c>
      <c r="P3" s="52" t="s">
        <v>90</v>
      </c>
      <c r="Q3" s="52" t="s">
        <v>91</v>
      </c>
      <c r="R3" s="52" t="s">
        <v>92</v>
      </c>
      <c r="S3" s="52" t="s">
        <v>93</v>
      </c>
      <c r="T3" s="52" t="s">
        <v>94</v>
      </c>
      <c r="U3" s="52" t="s">
        <v>95</v>
      </c>
    </row>
    <row r="4" spans="1:21" ht="15.75" customHeight="1">
      <c r="A4" s="198" t="s">
        <v>34</v>
      </c>
      <c r="B4" s="200" t="s">
        <v>11</v>
      </c>
      <c r="C4" s="201">
        <v>2656794</v>
      </c>
      <c r="D4" s="201">
        <v>461317</v>
      </c>
      <c r="E4" s="1" t="s">
        <v>35</v>
      </c>
      <c r="F4" s="20">
        <v>77</v>
      </c>
      <c r="G4" s="20">
        <v>307</v>
      </c>
      <c r="H4" s="20">
        <v>54</v>
      </c>
      <c r="I4" s="53">
        <v>77</v>
      </c>
      <c r="J4" s="53">
        <v>2</v>
      </c>
      <c r="K4" s="53">
        <v>214</v>
      </c>
      <c r="L4" s="53">
        <v>160</v>
      </c>
      <c r="M4" s="53">
        <v>162</v>
      </c>
      <c r="N4" s="53">
        <v>2</v>
      </c>
      <c r="O4" s="53">
        <v>224</v>
      </c>
      <c r="P4" s="53">
        <v>224</v>
      </c>
      <c r="Q4" s="53">
        <v>224</v>
      </c>
      <c r="R4" s="53">
        <v>224</v>
      </c>
      <c r="S4" s="53">
        <v>224</v>
      </c>
      <c r="T4" s="53">
        <v>159</v>
      </c>
      <c r="U4" s="53">
        <v>159</v>
      </c>
    </row>
  </sheetData>
  <mergeCells count="10">
    <mergeCell ref="A1:U1"/>
    <mergeCell ref="A2:A3"/>
    <mergeCell ref="B2:B3"/>
    <mergeCell ref="C2:C3"/>
    <mergeCell ref="D2:D3"/>
    <mergeCell ref="E2:E3"/>
    <mergeCell ref="F2:G2"/>
    <mergeCell ref="H2:H3"/>
    <mergeCell ref="I2:I3"/>
    <mergeCell ref="J2:U2"/>
  </mergeCells>
  <pageMargins left="0.1875" right="0.28125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A4" sqref="A4:XFD15"/>
    </sheetView>
  </sheetViews>
  <sheetFormatPr defaultColWidth="8.85546875" defaultRowHeight="15"/>
  <cols>
    <col min="1" max="1" width="28" style="2" customWidth="1"/>
    <col min="2" max="2" width="11.42578125" style="2" customWidth="1"/>
    <col min="3" max="3" width="9.5703125" style="2" customWidth="1"/>
    <col min="4" max="4" width="8.5703125" style="2" customWidth="1"/>
    <col min="5" max="6" width="14.5703125" style="2" customWidth="1"/>
    <col min="7" max="7" width="5.85546875" style="2" customWidth="1"/>
    <col min="8" max="8" width="8.28515625" style="2" customWidth="1"/>
    <col min="9" max="9" width="7.140625" style="2" customWidth="1"/>
    <col min="10" max="10" width="6.5703125" style="2" customWidth="1"/>
    <col min="11" max="11" width="8.5703125" style="2" customWidth="1"/>
    <col min="12" max="12" width="5.85546875" style="2" customWidth="1"/>
    <col min="13" max="13" width="7.140625" style="2" customWidth="1"/>
    <col min="14" max="16" width="5.85546875" style="2" customWidth="1"/>
    <col min="17" max="17" width="7.28515625" style="2" customWidth="1"/>
    <col min="18" max="18" width="5.85546875" style="2" customWidth="1"/>
    <col min="19" max="19" width="7.5703125" style="2" customWidth="1"/>
    <col min="20" max="20" width="5.85546875" style="2" customWidth="1"/>
    <col min="21" max="21" width="7.85546875" style="2" customWidth="1"/>
    <col min="22" max="22" width="5.85546875" style="2" customWidth="1"/>
    <col min="23" max="23" width="8.28515625" style="2" customWidth="1"/>
    <col min="24" max="24" width="5.85546875" style="2" customWidth="1"/>
    <col min="25" max="25" width="7.140625" style="2" customWidth="1"/>
    <col min="26" max="26" width="5.85546875" style="2" customWidth="1"/>
    <col min="27" max="27" width="6.7109375" style="2" customWidth="1"/>
    <col min="28" max="30" width="5.85546875" style="2" customWidth="1"/>
    <col min="31" max="31" width="7.28515625" style="2" customWidth="1"/>
    <col min="32" max="32" width="5.85546875" style="2" customWidth="1"/>
    <col min="33" max="16384" width="8.85546875" style="2"/>
  </cols>
  <sheetData>
    <row r="1" spans="1:33" ht="53.25" customHeight="1">
      <c r="A1" s="204" t="s">
        <v>3</v>
      </c>
      <c r="B1" s="204" t="s">
        <v>96</v>
      </c>
      <c r="C1" s="230" t="s">
        <v>145</v>
      </c>
      <c r="D1" s="230"/>
      <c r="E1" s="204" t="s">
        <v>111</v>
      </c>
      <c r="F1" s="204" t="s">
        <v>37</v>
      </c>
      <c r="G1" s="258" t="s">
        <v>98</v>
      </c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60"/>
    </row>
    <row r="2" spans="1:33" ht="185.25" customHeight="1">
      <c r="A2" s="205"/>
      <c r="B2" s="206"/>
      <c r="C2" s="54" t="s">
        <v>52</v>
      </c>
      <c r="D2" s="54" t="s">
        <v>37</v>
      </c>
      <c r="E2" s="205"/>
      <c r="F2" s="206"/>
      <c r="G2" s="54" t="s">
        <v>99</v>
      </c>
      <c r="H2" s="54" t="s">
        <v>37</v>
      </c>
      <c r="I2" s="54" t="s">
        <v>100</v>
      </c>
      <c r="J2" s="54" t="s">
        <v>37</v>
      </c>
      <c r="K2" s="54" t="s">
        <v>101</v>
      </c>
      <c r="L2" s="54" t="s">
        <v>37</v>
      </c>
      <c r="M2" s="54" t="s">
        <v>102</v>
      </c>
      <c r="N2" s="54" t="s">
        <v>37</v>
      </c>
      <c r="O2" s="54" t="s">
        <v>103</v>
      </c>
      <c r="P2" s="54" t="s">
        <v>37</v>
      </c>
      <c r="Q2" s="54" t="s">
        <v>104</v>
      </c>
      <c r="R2" s="54" t="s">
        <v>37</v>
      </c>
      <c r="S2" s="54" t="s">
        <v>105</v>
      </c>
      <c r="T2" s="54" t="s">
        <v>37</v>
      </c>
      <c r="U2" s="54" t="s">
        <v>106</v>
      </c>
      <c r="V2" s="54" t="s">
        <v>37</v>
      </c>
      <c r="W2" s="54" t="s">
        <v>107</v>
      </c>
      <c r="X2" s="54" t="s">
        <v>37</v>
      </c>
      <c r="Y2" s="54" t="s">
        <v>108</v>
      </c>
      <c r="Z2" s="54" t="s">
        <v>37</v>
      </c>
      <c r="AA2" s="54" t="s">
        <v>109</v>
      </c>
      <c r="AB2" s="54" t="s">
        <v>37</v>
      </c>
      <c r="AC2" s="54" t="s">
        <v>112</v>
      </c>
      <c r="AD2" s="54" t="s">
        <v>37</v>
      </c>
      <c r="AE2" s="54" t="s">
        <v>110</v>
      </c>
      <c r="AF2" s="54" t="s">
        <v>37</v>
      </c>
    </row>
    <row r="3" spans="1:33" s="158" customFormat="1" ht="15.75">
      <c r="A3" s="170" t="s">
        <v>161</v>
      </c>
      <c r="B3" s="153">
        <f>катталар!F22</f>
        <v>177297</v>
      </c>
      <c r="C3" s="161">
        <f>катталар!L22</f>
        <v>174019</v>
      </c>
      <c r="D3" s="167">
        <f t="shared" ref="D3" si="0">C3*100/B3</f>
        <v>98.151124948532683</v>
      </c>
      <c r="E3" s="154">
        <f>'Д катта'!E17+'Д болалар'!C17</f>
        <v>60736</v>
      </c>
      <c r="F3" s="154">
        <f t="shared" ref="F3" si="1">E3*100/C3</f>
        <v>34.901935995494746</v>
      </c>
      <c r="G3" s="155">
        <f>'Д катта'!G17+'Д болалар'!E17</f>
        <v>137</v>
      </c>
      <c r="H3" s="156">
        <f t="shared" ref="H3" si="2">G3*100/E3</f>
        <v>0.2255663856691254</v>
      </c>
      <c r="I3" s="155">
        <f>'Д катта'!I17+'Д болалар'!G17</f>
        <v>621</v>
      </c>
      <c r="J3" s="156">
        <f t="shared" ref="J3" si="3">I3*100/E3</f>
        <v>1.0224578503688093</v>
      </c>
      <c r="K3" s="155">
        <f>'Д катта'!K17+'Д болалар'!I17</f>
        <v>5481</v>
      </c>
      <c r="L3" s="156">
        <f t="shared" ref="L3" si="4">K3*100/E3</f>
        <v>9.0243018967334034</v>
      </c>
      <c r="M3" s="155">
        <f>'Д катта'!M17+'Д болалар'!K17</f>
        <v>55</v>
      </c>
      <c r="N3" s="156">
        <f t="shared" ref="N3" si="5">M3*100/E3</f>
        <v>9.0555848261327718E-2</v>
      </c>
      <c r="O3" s="155">
        <f>'Д катта'!O17+'Д болалар'!M17</f>
        <v>1197</v>
      </c>
      <c r="P3" s="156">
        <f t="shared" ref="P3" si="6">O3*100/E3</f>
        <v>1.9708245521601686</v>
      </c>
      <c r="Q3" s="155">
        <f>'Д катта'!Q17+'Д болалар'!O17</f>
        <v>5342</v>
      </c>
      <c r="R3" s="156">
        <f t="shared" ref="R3" si="7">Q3*100/E3</f>
        <v>8.7954425711275022</v>
      </c>
      <c r="S3" s="155">
        <f>'Д катта'!S17+'Д болалар'!Q17</f>
        <v>7050</v>
      </c>
      <c r="T3" s="156">
        <f t="shared" ref="T3" si="8">S3*100/E3</f>
        <v>11.607613277133826</v>
      </c>
      <c r="U3" s="155">
        <f>'Д катта'!U17+'Д болалар'!S17</f>
        <v>11534</v>
      </c>
      <c r="V3" s="156">
        <f t="shared" ref="V3" si="9">U3*100/E3</f>
        <v>18.990384615384617</v>
      </c>
      <c r="W3" s="155">
        <f>'Д катта'!W17+'Д болалар'!U17</f>
        <v>5131</v>
      </c>
      <c r="X3" s="156">
        <f t="shared" ref="X3" si="10">W3*100/E3</f>
        <v>8.4480374077976812</v>
      </c>
      <c r="Y3" s="155">
        <f>'Д катта'!Y17+'Д болалар'!W17</f>
        <v>4722</v>
      </c>
      <c r="Z3" s="156">
        <f t="shared" ref="Z3" si="11">Y3*100/E3</f>
        <v>7.7746311907270815</v>
      </c>
      <c r="AA3" s="155">
        <f>'Д катта'!AA17+'Д болалар'!Y17</f>
        <v>1800</v>
      </c>
      <c r="AB3" s="156">
        <f t="shared" ref="AB3" si="12">AA3*100/E3</f>
        <v>2.963645943097998</v>
      </c>
      <c r="AC3" s="154">
        <f>'Д болалар'!AA17</f>
        <v>6</v>
      </c>
      <c r="AD3" s="156">
        <f t="shared" ref="AD3" si="13">AC3*100/E3</f>
        <v>9.8788198103266604E-3</v>
      </c>
      <c r="AE3" s="154">
        <f t="shared" ref="AE3" si="14">E3-G3-I3-K3-M3-O3-Q3-S3-U3-W3-Y3-AA3-AC3</f>
        <v>17660</v>
      </c>
      <c r="AF3" s="156">
        <f t="shared" ref="AF3" si="15">AE3*100/E3</f>
        <v>29.076659641728135</v>
      </c>
      <c r="AG3" s="157">
        <f t="shared" ref="AG3" si="16">G3+I3+K3+M3+O3+Q3+S3+U3+W3+Y3+AA3+AC3+AE3</f>
        <v>60736</v>
      </c>
    </row>
  </sheetData>
  <mergeCells count="6">
    <mergeCell ref="A1:A2"/>
    <mergeCell ref="B1:B2"/>
    <mergeCell ref="C1:D1"/>
    <mergeCell ref="E1:E2"/>
    <mergeCell ref="G1:AF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7"/>
  <sheetViews>
    <sheetView workbookViewId="0">
      <selection activeCell="A3" sqref="A3:XFD3"/>
    </sheetView>
  </sheetViews>
  <sheetFormatPr defaultColWidth="8.85546875" defaultRowHeight="15"/>
  <cols>
    <col min="1" max="1" width="28" style="2" customWidth="1"/>
    <col min="2" max="2" width="11.42578125" style="2" customWidth="1"/>
    <col min="3" max="3" width="9.5703125" style="2" customWidth="1"/>
    <col min="4" max="4" width="8.5703125" style="2" customWidth="1"/>
    <col min="5" max="5" width="14.5703125" style="2" customWidth="1"/>
    <col min="6" max="6" width="9.7109375" style="2" customWidth="1"/>
    <col min="7" max="8" width="5.85546875" style="2" customWidth="1"/>
    <col min="9" max="9" width="7.140625" style="2" customWidth="1"/>
    <col min="10" max="10" width="5.85546875" style="2" customWidth="1"/>
    <col min="11" max="11" width="8.5703125" style="2" customWidth="1"/>
    <col min="12" max="12" width="5.85546875" style="2" customWidth="1"/>
    <col min="13" max="13" width="7.140625" style="2" customWidth="1"/>
    <col min="14" max="14" width="5.85546875" style="2" customWidth="1"/>
    <col min="15" max="15" width="7.28515625" style="2" customWidth="1"/>
    <col min="16" max="16" width="5.85546875" style="2" customWidth="1"/>
    <col min="17" max="17" width="7.28515625" style="2" customWidth="1"/>
    <col min="18" max="18" width="8.42578125" style="2" customWidth="1"/>
    <col min="19" max="19" width="7.5703125" style="2" customWidth="1"/>
    <col min="20" max="20" width="5.85546875" style="2" customWidth="1"/>
    <col min="21" max="21" width="7.85546875" style="2" customWidth="1"/>
    <col min="22" max="22" width="5.85546875" style="2" customWidth="1"/>
    <col min="23" max="23" width="8.28515625" style="2" customWidth="1"/>
    <col min="24" max="24" width="5.85546875" style="2" customWidth="1"/>
    <col min="25" max="25" width="7.140625" style="2" customWidth="1"/>
    <col min="26" max="26" width="5.85546875" style="2" customWidth="1"/>
    <col min="27" max="27" width="6.7109375" style="2" customWidth="1"/>
    <col min="28" max="28" width="5.85546875" style="2" customWidth="1"/>
    <col min="29" max="29" width="7.28515625" style="2" customWidth="1"/>
    <col min="30" max="30" width="5.85546875" style="2" customWidth="1"/>
    <col min="31" max="16384" width="8.85546875" style="2"/>
  </cols>
  <sheetData>
    <row r="1" spans="1:32" ht="15.75">
      <c r="A1" s="204" t="s">
        <v>3</v>
      </c>
      <c r="B1" s="204" t="s">
        <v>96</v>
      </c>
      <c r="C1" s="230" t="s">
        <v>97</v>
      </c>
      <c r="D1" s="230"/>
      <c r="E1" s="204" t="s">
        <v>111</v>
      </c>
      <c r="F1" s="55"/>
      <c r="G1" s="258" t="s">
        <v>98</v>
      </c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60"/>
    </row>
    <row r="2" spans="1:32" ht="174">
      <c r="A2" s="205"/>
      <c r="B2" s="206"/>
      <c r="C2" s="54" t="s">
        <v>159</v>
      </c>
      <c r="D2" s="54" t="s">
        <v>158</v>
      </c>
      <c r="E2" s="205"/>
      <c r="F2" s="21"/>
      <c r="G2" s="54" t="s">
        <v>99</v>
      </c>
      <c r="H2" s="54" t="s">
        <v>37</v>
      </c>
      <c r="I2" s="54" t="s">
        <v>100</v>
      </c>
      <c r="J2" s="54" t="s">
        <v>37</v>
      </c>
      <c r="K2" s="54" t="s">
        <v>101</v>
      </c>
      <c r="L2" s="54" t="s">
        <v>37</v>
      </c>
      <c r="M2" s="54" t="s">
        <v>102</v>
      </c>
      <c r="N2" s="54" t="s">
        <v>37</v>
      </c>
      <c r="O2" s="54" t="s">
        <v>103</v>
      </c>
      <c r="P2" s="54" t="s">
        <v>37</v>
      </c>
      <c r="Q2" s="54" t="s">
        <v>104</v>
      </c>
      <c r="R2" s="54" t="s">
        <v>37</v>
      </c>
      <c r="S2" s="54" t="s">
        <v>105</v>
      </c>
      <c r="T2" s="54" t="s">
        <v>37</v>
      </c>
      <c r="U2" s="54" t="s">
        <v>106</v>
      </c>
      <c r="V2" s="54" t="s">
        <v>37</v>
      </c>
      <c r="W2" s="54" t="s">
        <v>107</v>
      </c>
      <c r="X2" s="54" t="s">
        <v>37</v>
      </c>
      <c r="Y2" s="54" t="s">
        <v>108</v>
      </c>
      <c r="Z2" s="54" t="s">
        <v>37</v>
      </c>
      <c r="AA2" s="54" t="s">
        <v>109</v>
      </c>
      <c r="AB2" s="54" t="s">
        <v>37</v>
      </c>
      <c r="AC2" s="54" t="s">
        <v>110</v>
      </c>
      <c r="AD2" s="54" t="s">
        <v>37</v>
      </c>
    </row>
    <row r="3" spans="1:32" ht="15.75">
      <c r="A3" s="29" t="s">
        <v>13</v>
      </c>
      <c r="B3" s="64">
        <f>катталар!AE8</f>
        <v>123385</v>
      </c>
      <c r="C3" s="30">
        <v>65</v>
      </c>
      <c r="D3" s="30">
        <v>3040</v>
      </c>
      <c r="E3" s="56">
        <f>катталар!BG8+катталар!BI8</f>
        <v>38671</v>
      </c>
      <c r="F3" s="56">
        <f>G3+I3+K3+M3+O3+Q3+S3+U3+W3+Y3+AA3+AC3</f>
        <v>38671</v>
      </c>
      <c r="G3" s="56">
        <v>198</v>
      </c>
      <c r="H3" s="57">
        <f t="shared" ref="H3:H17" si="0">G3*100/E3</f>
        <v>0.51201158490858778</v>
      </c>
      <c r="I3" s="56">
        <v>531</v>
      </c>
      <c r="J3" s="57">
        <f t="shared" ref="J3:J17" si="1">I3*100/E3</f>
        <v>1.3731219777093946</v>
      </c>
      <c r="K3" s="56">
        <v>6398</v>
      </c>
      <c r="L3" s="57">
        <f t="shared" ref="L3:L6" si="2">K3*100/E3</f>
        <v>16.544697576995681</v>
      </c>
      <c r="M3" s="56">
        <v>2060</v>
      </c>
      <c r="N3" s="57">
        <f t="shared" ref="N3:N6" si="3">M3*100/E3</f>
        <v>5.3269892167257114</v>
      </c>
      <c r="O3" s="56">
        <v>1169</v>
      </c>
      <c r="P3" s="57">
        <f t="shared" ref="P3:P6" si="4">O3*100/E3</f>
        <v>3.0229370846370665</v>
      </c>
      <c r="Q3" s="56">
        <v>2451</v>
      </c>
      <c r="R3" s="57">
        <f>Q3*100/E3</f>
        <v>6.338082801065398</v>
      </c>
      <c r="S3" s="56">
        <v>8610</v>
      </c>
      <c r="T3" s="57">
        <f t="shared" ref="T3:T6" si="5">S3*100/E3</f>
        <v>22.264746192237077</v>
      </c>
      <c r="U3" s="56">
        <v>5716</v>
      </c>
      <c r="V3" s="57">
        <f t="shared" ref="V3:V6" si="6">U3*100/E3</f>
        <v>14.781102117866102</v>
      </c>
      <c r="W3" s="56">
        <v>3800</v>
      </c>
      <c r="X3" s="57">
        <f t="shared" ref="X3:X6" si="7">W3*100/E3</f>
        <v>9.8264849628920903</v>
      </c>
      <c r="Y3" s="56">
        <v>604</v>
      </c>
      <c r="Z3" s="57">
        <f t="shared" ref="Z3:Z6" si="8">Y3*100/E3</f>
        <v>1.5618939256807427</v>
      </c>
      <c r="AA3" s="56">
        <v>63</v>
      </c>
      <c r="AB3" s="57">
        <f t="shared" ref="AB3:AB6" si="9">AA3*100/E3</f>
        <v>0.16291277701636886</v>
      </c>
      <c r="AC3" s="56">
        <f>E3-G3-I3-K3-M3-O3-Q3-S3-U3-W3-Y3-AA3</f>
        <v>7071</v>
      </c>
      <c r="AD3" s="57">
        <f t="shared" ref="AD3:AD17" si="10">AC3*100/E3</f>
        <v>18.285019782265781</v>
      </c>
      <c r="AE3" s="2">
        <f>F3-E3</f>
        <v>0</v>
      </c>
      <c r="AF3" s="2">
        <f>AC3-AE3</f>
        <v>7071</v>
      </c>
    </row>
    <row r="4" spans="1:32" ht="15.75" hidden="1">
      <c r="A4" s="29" t="s">
        <v>14</v>
      </c>
      <c r="B4" s="64">
        <f>катталар!AE9</f>
        <v>231456</v>
      </c>
      <c r="C4" s="30">
        <v>5538</v>
      </c>
      <c r="D4" s="30">
        <v>5497</v>
      </c>
      <c r="E4" s="56">
        <f>катталар!BG9+катталар!BI9</f>
        <v>81260</v>
      </c>
      <c r="F4" s="56">
        <f t="shared" ref="F4:F17" si="11">G4+I4+K4+M4+O4+Q4+S4+U4+W4+Y4+AA4+AC4</f>
        <v>81260</v>
      </c>
      <c r="G4" s="56">
        <v>946</v>
      </c>
      <c r="H4" s="57">
        <f t="shared" si="0"/>
        <v>1.164164410534088</v>
      </c>
      <c r="I4" s="56">
        <v>372</v>
      </c>
      <c r="J4" s="57">
        <f t="shared" si="1"/>
        <v>0.45778981048486339</v>
      </c>
      <c r="K4" s="56">
        <v>15769</v>
      </c>
      <c r="L4" s="57">
        <f t="shared" si="2"/>
        <v>19.405611617031749</v>
      </c>
      <c r="M4" s="56">
        <v>5530</v>
      </c>
      <c r="N4" s="57">
        <f t="shared" si="3"/>
        <v>6.8053162687669211</v>
      </c>
      <c r="O4" s="56">
        <v>2502</v>
      </c>
      <c r="P4" s="57">
        <f t="shared" si="4"/>
        <v>3.0790056608417427</v>
      </c>
      <c r="Q4" s="56">
        <v>2949</v>
      </c>
      <c r="R4" s="57">
        <f t="shared" ref="R4:R17" si="12">Q4*100/E4</f>
        <v>3.6290918040856508</v>
      </c>
      <c r="S4" s="56">
        <v>14959</v>
      </c>
      <c r="T4" s="57">
        <f t="shared" si="5"/>
        <v>18.408811223234064</v>
      </c>
      <c r="U4" s="56">
        <v>8722</v>
      </c>
      <c r="V4" s="57">
        <f t="shared" si="6"/>
        <v>10.733448190991878</v>
      </c>
      <c r="W4" s="56">
        <v>9110</v>
      </c>
      <c r="X4" s="57">
        <f t="shared" si="7"/>
        <v>11.210927885798672</v>
      </c>
      <c r="Y4" s="56">
        <v>5536</v>
      </c>
      <c r="Z4" s="57">
        <f t="shared" si="8"/>
        <v>6.8126999753876447</v>
      </c>
      <c r="AA4" s="56">
        <v>1725</v>
      </c>
      <c r="AB4" s="57">
        <f t="shared" si="9"/>
        <v>2.1228156534580358</v>
      </c>
      <c r="AC4" s="56">
        <f t="shared" ref="AC4:AC17" si="13">E4-G4-I4-K4-M4-O4-Q4-S4-U4-W4-Y4-AA4</f>
        <v>13140</v>
      </c>
      <c r="AD4" s="57">
        <f t="shared" si="10"/>
        <v>16.170317499384691</v>
      </c>
      <c r="AE4" s="2">
        <f t="shared" ref="AE4:AE17" si="14">F4-E4</f>
        <v>0</v>
      </c>
      <c r="AF4" s="2">
        <f t="shared" ref="AF4:AF17" si="15">AC4-AE4</f>
        <v>13140</v>
      </c>
    </row>
    <row r="5" spans="1:32" ht="15.75" hidden="1">
      <c r="A5" s="114" t="s">
        <v>16</v>
      </c>
      <c r="B5" s="109">
        <f>катталар!AE10</f>
        <v>117688</v>
      </c>
      <c r="C5" s="110">
        <v>4101</v>
      </c>
      <c r="D5" s="110">
        <v>7732</v>
      </c>
      <c r="E5" s="112">
        <f>катталар!BG10+катталар!BI10</f>
        <v>53312</v>
      </c>
      <c r="F5" s="112">
        <f t="shared" si="11"/>
        <v>53312</v>
      </c>
      <c r="G5" s="112"/>
      <c r="H5" s="113">
        <f t="shared" si="0"/>
        <v>0</v>
      </c>
      <c r="I5" s="112">
        <v>328</v>
      </c>
      <c r="J5" s="113">
        <f t="shared" si="1"/>
        <v>0.61524609843937572</v>
      </c>
      <c r="K5" s="112">
        <v>2952</v>
      </c>
      <c r="L5" s="113">
        <f t="shared" si="2"/>
        <v>5.5372148859543815</v>
      </c>
      <c r="M5" s="112"/>
      <c r="N5" s="113">
        <f t="shared" si="3"/>
        <v>0</v>
      </c>
      <c r="O5" s="112"/>
      <c r="P5" s="113">
        <f t="shared" si="4"/>
        <v>0</v>
      </c>
      <c r="Q5" s="112"/>
      <c r="R5" s="113">
        <f t="shared" si="12"/>
        <v>0</v>
      </c>
      <c r="S5" s="112">
        <v>12136</v>
      </c>
      <c r="T5" s="113">
        <f t="shared" si="5"/>
        <v>22.764105642256904</v>
      </c>
      <c r="U5" s="112">
        <v>48218</v>
      </c>
      <c r="V5" s="113">
        <f t="shared" si="6"/>
        <v>90.444927971188477</v>
      </c>
      <c r="W5" s="112">
        <v>3451</v>
      </c>
      <c r="X5" s="113">
        <f t="shared" si="7"/>
        <v>6.4732142857142856</v>
      </c>
      <c r="Y5" s="112">
        <v>1476</v>
      </c>
      <c r="Z5" s="113">
        <f t="shared" si="8"/>
        <v>2.7686074429771907</v>
      </c>
      <c r="AA5" s="112">
        <v>324</v>
      </c>
      <c r="AB5" s="113">
        <f t="shared" si="9"/>
        <v>0.60774309723889552</v>
      </c>
      <c r="AC5" s="112">
        <f t="shared" si="13"/>
        <v>-15573</v>
      </c>
      <c r="AD5" s="113">
        <f t="shared" si="10"/>
        <v>-29.211059423769509</v>
      </c>
      <c r="AE5" s="2">
        <f t="shared" si="14"/>
        <v>0</v>
      </c>
      <c r="AF5" s="2">
        <f t="shared" si="15"/>
        <v>-15573</v>
      </c>
    </row>
    <row r="6" spans="1:32" ht="15.75" hidden="1">
      <c r="A6" s="29" t="s">
        <v>17</v>
      </c>
      <c r="B6" s="64">
        <v>275571</v>
      </c>
      <c r="C6" s="30">
        <v>1625</v>
      </c>
      <c r="D6" s="30">
        <v>6909</v>
      </c>
      <c r="E6" s="56">
        <f>катталар!BG11+катталар!BI11</f>
        <v>72023</v>
      </c>
      <c r="F6" s="56">
        <f t="shared" si="11"/>
        <v>72023</v>
      </c>
      <c r="G6" s="56">
        <v>102</v>
      </c>
      <c r="H6" s="57">
        <f t="shared" si="0"/>
        <v>0.14162142648876053</v>
      </c>
      <c r="I6" s="56">
        <v>1115</v>
      </c>
      <c r="J6" s="57">
        <f t="shared" si="1"/>
        <v>1.5481165738722353</v>
      </c>
      <c r="K6" s="56">
        <v>5954</v>
      </c>
      <c r="L6" s="57">
        <f t="shared" si="2"/>
        <v>8.2668036599419636</v>
      </c>
      <c r="M6" s="56">
        <v>26348</v>
      </c>
      <c r="N6" s="57">
        <f t="shared" si="3"/>
        <v>36.582758285547669</v>
      </c>
      <c r="O6" s="145">
        <v>5083</v>
      </c>
      <c r="P6" s="146">
        <f t="shared" si="4"/>
        <v>7.0574677533565664</v>
      </c>
      <c r="Q6" s="56">
        <v>2040</v>
      </c>
      <c r="R6" s="57">
        <f t="shared" si="12"/>
        <v>2.8324285297752105</v>
      </c>
      <c r="S6" s="56">
        <v>4949</v>
      </c>
      <c r="T6" s="57">
        <f t="shared" si="5"/>
        <v>6.8714160754203517</v>
      </c>
      <c r="U6" s="56">
        <v>14786</v>
      </c>
      <c r="V6" s="57">
        <f t="shared" si="6"/>
        <v>20.529553059439344</v>
      </c>
      <c r="W6" s="56">
        <v>6293</v>
      </c>
      <c r="X6" s="57">
        <f t="shared" si="7"/>
        <v>8.7374866362134327</v>
      </c>
      <c r="Y6" s="56">
        <v>2234</v>
      </c>
      <c r="Z6" s="57">
        <f t="shared" si="8"/>
        <v>3.1017869291754021</v>
      </c>
      <c r="AA6" s="56">
        <v>423</v>
      </c>
      <c r="AB6" s="57">
        <f t="shared" si="9"/>
        <v>0.58731238632103633</v>
      </c>
      <c r="AC6" s="56">
        <f t="shared" si="13"/>
        <v>2696</v>
      </c>
      <c r="AD6" s="57">
        <f t="shared" si="10"/>
        <v>3.7432486844480235</v>
      </c>
      <c r="AE6" s="2">
        <f t="shared" si="14"/>
        <v>0</v>
      </c>
      <c r="AF6" s="2">
        <f t="shared" si="15"/>
        <v>2696</v>
      </c>
    </row>
    <row r="7" spans="1:32" ht="15.75" hidden="1">
      <c r="A7" s="29" t="s">
        <v>19</v>
      </c>
      <c r="B7" s="64">
        <f>катталар!AE12</f>
        <v>88143</v>
      </c>
      <c r="C7" s="30">
        <v>1564</v>
      </c>
      <c r="D7" s="30">
        <v>8156</v>
      </c>
      <c r="E7" s="56">
        <f>катталар!BG12+катталар!BI12</f>
        <v>23182</v>
      </c>
      <c r="F7" s="56">
        <f t="shared" si="11"/>
        <v>23182</v>
      </c>
      <c r="G7" s="56">
        <v>42</v>
      </c>
      <c r="H7" s="57">
        <f t="shared" si="0"/>
        <v>0.18117504960745406</v>
      </c>
      <c r="I7" s="56">
        <v>476</v>
      </c>
      <c r="J7" s="57">
        <f t="shared" si="1"/>
        <v>2.0533172288844792</v>
      </c>
      <c r="K7" s="56">
        <v>1888</v>
      </c>
      <c r="L7" s="57">
        <f t="shared" ref="L7:L17" si="16">K7*100/E7</f>
        <v>8.1442498490207917</v>
      </c>
      <c r="M7" s="56">
        <v>4023</v>
      </c>
      <c r="N7" s="57">
        <f t="shared" ref="N7:N17" si="17">M7*100/E7</f>
        <v>17.353981537399708</v>
      </c>
      <c r="O7" s="56">
        <v>1225</v>
      </c>
      <c r="P7" s="57">
        <f t="shared" ref="P7:P17" si="18">O7*100/E7</f>
        <v>5.2842722802174098</v>
      </c>
      <c r="Q7" s="56">
        <v>1079</v>
      </c>
      <c r="R7" s="57">
        <f t="shared" si="12"/>
        <v>4.6544732982486412</v>
      </c>
      <c r="S7" s="56">
        <v>6057</v>
      </c>
      <c r="T7" s="57">
        <f t="shared" ref="T7:T17" si="19">S7*100/E7</f>
        <v>26.128030368389268</v>
      </c>
      <c r="U7" s="56">
        <v>2665</v>
      </c>
      <c r="V7" s="57">
        <f t="shared" ref="V7:V17" si="20">U7*100/E7</f>
        <v>11.495988266758692</v>
      </c>
      <c r="W7" s="56">
        <v>1553</v>
      </c>
      <c r="X7" s="57">
        <f t="shared" ref="X7:X17" si="21">W7*100/E7</f>
        <v>6.6991631438184802</v>
      </c>
      <c r="Y7" s="56">
        <v>1310</v>
      </c>
      <c r="Z7" s="57">
        <f t="shared" ref="Z7:Z17" si="22">Y7*100/E7</f>
        <v>5.6509360710896388</v>
      </c>
      <c r="AA7" s="56">
        <v>1387</v>
      </c>
      <c r="AB7" s="57">
        <f t="shared" ref="AB7:AB17" si="23">AA7*100/E7</f>
        <v>5.9830903287033044</v>
      </c>
      <c r="AC7" s="56">
        <f t="shared" si="13"/>
        <v>1477</v>
      </c>
      <c r="AD7" s="57">
        <f t="shared" si="10"/>
        <v>6.3713225778621343</v>
      </c>
      <c r="AE7" s="2">
        <f t="shared" si="14"/>
        <v>0</v>
      </c>
      <c r="AF7" s="2">
        <f t="shared" si="15"/>
        <v>1477</v>
      </c>
    </row>
    <row r="8" spans="1:32" ht="15.75" hidden="1">
      <c r="A8" s="29" t="s">
        <v>20</v>
      </c>
      <c r="B8" s="64">
        <f>катталар!AE13</f>
        <v>38883</v>
      </c>
      <c r="C8" s="30">
        <v>2301</v>
      </c>
      <c r="D8" s="30">
        <v>2216</v>
      </c>
      <c r="E8" s="56">
        <f>катталар!BG13+катталар!BI13</f>
        <v>8888</v>
      </c>
      <c r="F8" s="56">
        <f t="shared" si="11"/>
        <v>8888</v>
      </c>
      <c r="G8" s="56">
        <v>38</v>
      </c>
      <c r="H8" s="57">
        <f t="shared" si="0"/>
        <v>0.42754275427542754</v>
      </c>
      <c r="I8" s="56">
        <v>255</v>
      </c>
      <c r="J8" s="57">
        <f t="shared" si="1"/>
        <v>2.8690369036903691</v>
      </c>
      <c r="K8" s="56">
        <v>561</v>
      </c>
      <c r="L8" s="57">
        <f t="shared" si="16"/>
        <v>6.3118811881188117</v>
      </c>
      <c r="M8" s="56">
        <v>1049</v>
      </c>
      <c r="N8" s="57">
        <f t="shared" si="17"/>
        <v>11.802430243024302</v>
      </c>
      <c r="O8" s="56">
        <v>856</v>
      </c>
      <c r="P8" s="57">
        <f t="shared" si="18"/>
        <v>9.6309630963096318</v>
      </c>
      <c r="Q8" s="56">
        <v>1214</v>
      </c>
      <c r="R8" s="57">
        <f t="shared" si="12"/>
        <v>13.658865886588659</v>
      </c>
      <c r="S8" s="56">
        <v>3252</v>
      </c>
      <c r="T8" s="57">
        <f t="shared" si="19"/>
        <v>36.588658865886586</v>
      </c>
      <c r="U8" s="56">
        <v>330</v>
      </c>
      <c r="V8" s="57">
        <f t="shared" si="20"/>
        <v>3.7128712871287131</v>
      </c>
      <c r="W8" s="56">
        <v>306</v>
      </c>
      <c r="X8" s="57">
        <f t="shared" si="21"/>
        <v>3.442844284428443</v>
      </c>
      <c r="Y8" s="56">
        <v>105</v>
      </c>
      <c r="Z8" s="57">
        <f t="shared" si="22"/>
        <v>1.1813681368136815</v>
      </c>
      <c r="AA8" s="56">
        <v>410</v>
      </c>
      <c r="AB8" s="57">
        <f t="shared" si="23"/>
        <v>4.6129612961296127</v>
      </c>
      <c r="AC8" s="56">
        <f t="shared" si="13"/>
        <v>512</v>
      </c>
      <c r="AD8" s="57">
        <f t="shared" si="10"/>
        <v>5.7605760576057605</v>
      </c>
      <c r="AE8" s="2">
        <f t="shared" si="14"/>
        <v>0</v>
      </c>
      <c r="AF8" s="2">
        <f t="shared" si="15"/>
        <v>512</v>
      </c>
    </row>
    <row r="9" spans="1:32" ht="15.75" hidden="1">
      <c r="A9" s="114" t="s">
        <v>22</v>
      </c>
      <c r="B9" s="109">
        <f>катталар!AE14</f>
        <v>25327</v>
      </c>
      <c r="C9" s="110">
        <v>2454</v>
      </c>
      <c r="D9" s="110">
        <v>1548</v>
      </c>
      <c r="E9" s="112">
        <f>катталар!BG14+катталар!BI14</f>
        <v>5011</v>
      </c>
      <c r="F9" s="112">
        <f t="shared" si="11"/>
        <v>5011</v>
      </c>
      <c r="G9" s="112"/>
      <c r="H9" s="113">
        <f t="shared" si="0"/>
        <v>0</v>
      </c>
      <c r="I9" s="112">
        <v>79</v>
      </c>
      <c r="J9" s="113">
        <f t="shared" si="1"/>
        <v>1.5765316304130912</v>
      </c>
      <c r="K9" s="112">
        <v>1367</v>
      </c>
      <c r="L9" s="113">
        <f t="shared" si="16"/>
        <v>27.27998403512273</v>
      </c>
      <c r="M9" s="112"/>
      <c r="N9" s="113">
        <f t="shared" si="17"/>
        <v>0</v>
      </c>
      <c r="O9" s="112"/>
      <c r="P9" s="113">
        <f t="shared" si="18"/>
        <v>0</v>
      </c>
      <c r="Q9" s="112"/>
      <c r="R9" s="113">
        <f t="shared" si="12"/>
        <v>0</v>
      </c>
      <c r="S9" s="112">
        <v>1525</v>
      </c>
      <c r="T9" s="113">
        <f t="shared" si="19"/>
        <v>30.433047295948914</v>
      </c>
      <c r="U9" s="112">
        <v>2854</v>
      </c>
      <c r="V9" s="113">
        <f t="shared" si="20"/>
        <v>56.954699660746357</v>
      </c>
      <c r="W9" s="112">
        <v>1105</v>
      </c>
      <c r="X9" s="113">
        <f t="shared" si="21"/>
        <v>22.051486729195769</v>
      </c>
      <c r="Y9" s="112">
        <v>986</v>
      </c>
      <c r="Z9" s="113">
        <f t="shared" si="22"/>
        <v>19.676711235282379</v>
      </c>
      <c r="AA9" s="112">
        <v>173</v>
      </c>
      <c r="AB9" s="113">
        <f t="shared" si="23"/>
        <v>3.4524047096387949</v>
      </c>
      <c r="AC9" s="112">
        <f t="shared" si="13"/>
        <v>-3078</v>
      </c>
      <c r="AD9" s="113">
        <f t="shared" si="10"/>
        <v>-61.424865296348031</v>
      </c>
      <c r="AE9" s="2">
        <f t="shared" si="14"/>
        <v>0</v>
      </c>
      <c r="AF9" s="2">
        <f t="shared" si="15"/>
        <v>-3078</v>
      </c>
    </row>
    <row r="10" spans="1:32" ht="15.75" hidden="1">
      <c r="A10" s="114" t="s">
        <v>23</v>
      </c>
      <c r="B10" s="109">
        <f>катталар!AE15</f>
        <v>126814</v>
      </c>
      <c r="C10" s="110">
        <v>2606</v>
      </c>
      <c r="D10" s="110">
        <v>2578</v>
      </c>
      <c r="E10" s="112">
        <f>катталар!BG15+катталар!BI15</f>
        <v>31004</v>
      </c>
      <c r="F10" s="112">
        <f t="shared" si="11"/>
        <v>31004</v>
      </c>
      <c r="G10" s="112"/>
      <c r="H10" s="113">
        <f t="shared" si="0"/>
        <v>0</v>
      </c>
      <c r="I10" s="112">
        <v>1097</v>
      </c>
      <c r="J10" s="113">
        <f t="shared" si="1"/>
        <v>3.5382531286285639</v>
      </c>
      <c r="K10" s="112">
        <v>1546</v>
      </c>
      <c r="L10" s="113">
        <f t="shared" si="16"/>
        <v>4.9864533608566637</v>
      </c>
      <c r="M10" s="112"/>
      <c r="N10" s="113">
        <f t="shared" si="17"/>
        <v>0</v>
      </c>
      <c r="O10" s="112"/>
      <c r="P10" s="113">
        <f t="shared" si="18"/>
        <v>0</v>
      </c>
      <c r="Q10" s="112"/>
      <c r="R10" s="113">
        <f t="shared" si="12"/>
        <v>0</v>
      </c>
      <c r="S10" s="112">
        <v>22351</v>
      </c>
      <c r="T10" s="113">
        <f t="shared" si="19"/>
        <v>72.090697974454912</v>
      </c>
      <c r="U10" s="112">
        <v>3542</v>
      </c>
      <c r="V10" s="113">
        <f t="shared" si="20"/>
        <v>11.424332344213649</v>
      </c>
      <c r="W10" s="112">
        <v>1596</v>
      </c>
      <c r="X10" s="113">
        <f t="shared" si="21"/>
        <v>5.147722874467811</v>
      </c>
      <c r="Y10" s="112">
        <v>1396</v>
      </c>
      <c r="Z10" s="113">
        <f t="shared" si="22"/>
        <v>4.5026448200232227</v>
      </c>
      <c r="AA10" s="112">
        <v>349</v>
      </c>
      <c r="AB10" s="113">
        <f t="shared" si="23"/>
        <v>1.1256612050058057</v>
      </c>
      <c r="AC10" s="112">
        <f t="shared" si="13"/>
        <v>-873</v>
      </c>
      <c r="AD10" s="113">
        <f t="shared" si="10"/>
        <v>-2.8157657076506255</v>
      </c>
      <c r="AE10" s="2">
        <f t="shared" si="14"/>
        <v>0</v>
      </c>
      <c r="AF10" s="2">
        <f t="shared" si="15"/>
        <v>-873</v>
      </c>
    </row>
    <row r="11" spans="1:32" ht="15.75" hidden="1">
      <c r="A11" s="29" t="s">
        <v>26</v>
      </c>
      <c r="B11" s="64">
        <f>катталар!AE16</f>
        <v>159834</v>
      </c>
      <c r="C11" s="30">
        <v>2330</v>
      </c>
      <c r="D11" s="30">
        <v>2398</v>
      </c>
      <c r="E11" s="56">
        <f>катталар!BG16+катталар!BI16</f>
        <v>35796</v>
      </c>
      <c r="F11" s="56">
        <f t="shared" si="11"/>
        <v>35796</v>
      </c>
      <c r="G11" s="56">
        <v>117</v>
      </c>
      <c r="H11" s="57">
        <f t="shared" si="0"/>
        <v>0.3268521622527657</v>
      </c>
      <c r="I11" s="56">
        <v>355</v>
      </c>
      <c r="J11" s="57">
        <f t="shared" si="1"/>
        <v>0.99173091965582749</v>
      </c>
      <c r="K11" s="56">
        <v>2989</v>
      </c>
      <c r="L11" s="57">
        <f t="shared" si="16"/>
        <v>8.3500949826796287</v>
      </c>
      <c r="M11" s="56">
        <v>4180</v>
      </c>
      <c r="N11" s="57">
        <f t="shared" si="17"/>
        <v>11.677282377919321</v>
      </c>
      <c r="O11" s="56">
        <v>62</v>
      </c>
      <c r="P11" s="57">
        <f t="shared" si="18"/>
        <v>0.17320370991172199</v>
      </c>
      <c r="Q11" s="56">
        <v>1515</v>
      </c>
      <c r="R11" s="57">
        <f t="shared" si="12"/>
        <v>4.2323164599396579</v>
      </c>
      <c r="S11" s="56">
        <v>7235</v>
      </c>
      <c r="T11" s="57">
        <f t="shared" si="19"/>
        <v>20.211755503408202</v>
      </c>
      <c r="U11" s="56">
        <v>3987</v>
      </c>
      <c r="V11" s="57">
        <f t="shared" si="20"/>
        <v>11.138115990613477</v>
      </c>
      <c r="W11" s="56">
        <v>6456</v>
      </c>
      <c r="X11" s="57">
        <f t="shared" si="21"/>
        <v>18.035534696614146</v>
      </c>
      <c r="Y11" s="56">
        <v>2274</v>
      </c>
      <c r="Z11" s="57">
        <f t="shared" si="22"/>
        <v>6.3526651022460614</v>
      </c>
      <c r="AA11" s="56">
        <v>2154</v>
      </c>
      <c r="AB11" s="57">
        <f t="shared" si="23"/>
        <v>6.0174321153201475</v>
      </c>
      <c r="AC11" s="56">
        <f t="shared" si="13"/>
        <v>4472</v>
      </c>
      <c r="AD11" s="57">
        <f t="shared" si="10"/>
        <v>12.493015979439043</v>
      </c>
      <c r="AE11" s="2">
        <f t="shared" si="14"/>
        <v>0</v>
      </c>
      <c r="AF11" s="2">
        <f t="shared" si="15"/>
        <v>4472</v>
      </c>
    </row>
    <row r="12" spans="1:32" ht="15.75" hidden="1">
      <c r="A12" s="29" t="s">
        <v>27</v>
      </c>
      <c r="B12" s="64">
        <f>катталар!AE17</f>
        <v>110248</v>
      </c>
      <c r="C12" s="30">
        <v>4941</v>
      </c>
      <c r="D12" s="30">
        <v>425</v>
      </c>
      <c r="E12" s="56">
        <f>катталар!BG17+катталар!BI17</f>
        <v>27581</v>
      </c>
      <c r="F12" s="56">
        <f t="shared" si="11"/>
        <v>27581</v>
      </c>
      <c r="G12" s="56">
        <v>16</v>
      </c>
      <c r="H12" s="57">
        <f t="shared" si="0"/>
        <v>5.8010949566730717E-2</v>
      </c>
      <c r="I12" s="56">
        <v>219</v>
      </c>
      <c r="J12" s="57">
        <f t="shared" si="1"/>
        <v>0.7940248721946267</v>
      </c>
      <c r="K12" s="56">
        <v>2452</v>
      </c>
      <c r="L12" s="57">
        <f t="shared" si="16"/>
        <v>8.890178021101482</v>
      </c>
      <c r="M12" s="56">
        <v>3741</v>
      </c>
      <c r="N12" s="57">
        <f t="shared" si="17"/>
        <v>13.563685145571226</v>
      </c>
      <c r="O12" s="56">
        <v>54</v>
      </c>
      <c r="P12" s="57">
        <f t="shared" si="18"/>
        <v>0.19578695478771618</v>
      </c>
      <c r="Q12" s="56">
        <v>1942</v>
      </c>
      <c r="R12" s="57">
        <f t="shared" si="12"/>
        <v>7.0410790036619408</v>
      </c>
      <c r="S12" s="56">
        <v>5945</v>
      </c>
      <c r="T12" s="57">
        <f t="shared" si="19"/>
        <v>21.554693448388385</v>
      </c>
      <c r="U12" s="56">
        <v>3245</v>
      </c>
      <c r="V12" s="57">
        <f t="shared" si="20"/>
        <v>11.765345709002574</v>
      </c>
      <c r="W12" s="56">
        <v>4547</v>
      </c>
      <c r="X12" s="57">
        <f t="shared" si="21"/>
        <v>16.485986729995286</v>
      </c>
      <c r="Y12" s="56">
        <v>1266</v>
      </c>
      <c r="Z12" s="57">
        <f t="shared" si="22"/>
        <v>4.5901163844675681</v>
      </c>
      <c r="AA12" s="56">
        <v>997</v>
      </c>
      <c r="AB12" s="57">
        <f t="shared" si="23"/>
        <v>3.6148072948769081</v>
      </c>
      <c r="AC12" s="56">
        <f t="shared" si="13"/>
        <v>3157</v>
      </c>
      <c r="AD12" s="57">
        <f t="shared" si="10"/>
        <v>11.446285486385555</v>
      </c>
      <c r="AE12" s="2">
        <f t="shared" si="14"/>
        <v>0</v>
      </c>
      <c r="AF12" s="2">
        <f t="shared" si="15"/>
        <v>3157</v>
      </c>
    </row>
    <row r="13" spans="1:32" ht="15.75" hidden="1">
      <c r="A13" s="114" t="s">
        <v>29</v>
      </c>
      <c r="B13" s="109">
        <f>катталар!AE18</f>
        <v>145420</v>
      </c>
      <c r="C13" s="118">
        <v>157</v>
      </c>
      <c r="D13" s="118">
        <v>7006</v>
      </c>
      <c r="E13" s="112">
        <f>катталар!BG18+катталар!BI18</f>
        <v>33584</v>
      </c>
      <c r="F13" s="112">
        <f t="shared" si="11"/>
        <v>33584</v>
      </c>
      <c r="G13" s="112">
        <v>199</v>
      </c>
      <c r="H13" s="113">
        <f t="shared" si="0"/>
        <v>0.59254406860409714</v>
      </c>
      <c r="I13" s="112">
        <v>651</v>
      </c>
      <c r="J13" s="113">
        <f t="shared" si="1"/>
        <v>1.9384230585993329</v>
      </c>
      <c r="K13" s="112">
        <v>7069</v>
      </c>
      <c r="L13" s="113">
        <f t="shared" si="16"/>
        <v>21.048713673177705</v>
      </c>
      <c r="M13" s="112"/>
      <c r="N13" s="113">
        <f t="shared" si="17"/>
        <v>0</v>
      </c>
      <c r="O13" s="112"/>
      <c r="P13" s="113">
        <f t="shared" si="18"/>
        <v>0</v>
      </c>
      <c r="Q13" s="112"/>
      <c r="R13" s="113">
        <f t="shared" si="12"/>
        <v>0</v>
      </c>
      <c r="S13" s="112">
        <v>7135</v>
      </c>
      <c r="T13" s="113">
        <f t="shared" si="19"/>
        <v>21.245235826584089</v>
      </c>
      <c r="U13" s="112">
        <v>17574</v>
      </c>
      <c r="V13" s="113">
        <f t="shared" si="20"/>
        <v>52.328489757027157</v>
      </c>
      <c r="W13" s="112">
        <v>4588</v>
      </c>
      <c r="X13" s="113">
        <f t="shared" si="21"/>
        <v>13.661267270128633</v>
      </c>
      <c r="Y13" s="112">
        <v>3766</v>
      </c>
      <c r="Z13" s="113">
        <f t="shared" si="22"/>
        <v>11.213673177703669</v>
      </c>
      <c r="AA13" s="112">
        <v>956</v>
      </c>
      <c r="AB13" s="113">
        <f t="shared" si="23"/>
        <v>2.8465936160076226</v>
      </c>
      <c r="AC13" s="112">
        <f t="shared" si="13"/>
        <v>-8354</v>
      </c>
      <c r="AD13" s="113">
        <f t="shared" si="10"/>
        <v>-24.874940447832302</v>
      </c>
      <c r="AE13" s="2">
        <f t="shared" si="14"/>
        <v>0</v>
      </c>
      <c r="AF13" s="2">
        <f t="shared" si="15"/>
        <v>-8354</v>
      </c>
    </row>
    <row r="14" spans="1:32" ht="15.75" hidden="1">
      <c r="A14" s="114" t="s">
        <v>30</v>
      </c>
      <c r="B14" s="109">
        <f>катталар!AE19</f>
        <v>407177</v>
      </c>
      <c r="C14" s="118">
        <v>4469</v>
      </c>
      <c r="D14" s="118">
        <v>5884</v>
      </c>
      <c r="E14" s="112">
        <f>катталар!BG19+катталар!BI19</f>
        <v>155274</v>
      </c>
      <c r="F14" s="112">
        <f t="shared" si="11"/>
        <v>155274</v>
      </c>
      <c r="G14" s="112">
        <v>294</v>
      </c>
      <c r="H14" s="113">
        <f t="shared" si="0"/>
        <v>0.18934271030565322</v>
      </c>
      <c r="I14" s="112">
        <v>2833</v>
      </c>
      <c r="J14" s="113">
        <f t="shared" si="1"/>
        <v>1.8245166608704613</v>
      </c>
      <c r="K14" s="112">
        <v>8636</v>
      </c>
      <c r="L14" s="113">
        <f t="shared" si="16"/>
        <v>5.5617811095225216</v>
      </c>
      <c r="M14" s="112">
        <v>20924</v>
      </c>
      <c r="N14" s="113">
        <f t="shared" si="17"/>
        <v>13.475533572909823</v>
      </c>
      <c r="O14" s="112">
        <v>4446</v>
      </c>
      <c r="P14" s="113">
        <f t="shared" si="18"/>
        <v>2.8633254762548783</v>
      </c>
      <c r="Q14" s="112">
        <v>9749</v>
      </c>
      <c r="R14" s="113">
        <f t="shared" si="12"/>
        <v>6.2785785128224942</v>
      </c>
      <c r="S14" s="112">
        <v>10452</v>
      </c>
      <c r="T14" s="113">
        <f t="shared" si="19"/>
        <v>6.7313265582132233</v>
      </c>
      <c r="U14" s="112">
        <v>12163</v>
      </c>
      <c r="V14" s="113">
        <f t="shared" si="20"/>
        <v>7.8332496103661917</v>
      </c>
      <c r="W14" s="112">
        <v>10260</v>
      </c>
      <c r="X14" s="113">
        <f t="shared" si="21"/>
        <v>6.6076741759727966</v>
      </c>
      <c r="Y14" s="112">
        <v>4091</v>
      </c>
      <c r="Z14" s="113">
        <f t="shared" si="22"/>
        <v>2.6346973736749231</v>
      </c>
      <c r="AA14" s="112">
        <v>3613</v>
      </c>
      <c r="AB14" s="113">
        <f t="shared" si="23"/>
        <v>2.3268544637221944</v>
      </c>
      <c r="AC14" s="112">
        <f t="shared" si="13"/>
        <v>67813</v>
      </c>
      <c r="AD14" s="113">
        <f t="shared" si="10"/>
        <v>43.673119775364839</v>
      </c>
      <c r="AE14" s="2">
        <f t="shared" si="14"/>
        <v>0</v>
      </c>
      <c r="AF14" s="2">
        <f t="shared" si="15"/>
        <v>67813</v>
      </c>
    </row>
    <row r="15" spans="1:32" ht="15.75" hidden="1">
      <c r="A15" s="114" t="s">
        <v>32</v>
      </c>
      <c r="B15" s="109">
        <f>катталар!AE20</f>
        <v>161323</v>
      </c>
      <c r="C15" s="110">
        <v>2858</v>
      </c>
      <c r="D15" s="110">
        <v>3846</v>
      </c>
      <c r="E15" s="112">
        <f>катталар!BG20+катталар!BI20</f>
        <v>48977</v>
      </c>
      <c r="F15" s="112">
        <f t="shared" si="11"/>
        <v>48977</v>
      </c>
      <c r="G15" s="112"/>
      <c r="H15" s="113">
        <f t="shared" si="0"/>
        <v>0</v>
      </c>
      <c r="I15" s="112">
        <v>642</v>
      </c>
      <c r="J15" s="113">
        <f t="shared" si="1"/>
        <v>1.310819364191355</v>
      </c>
      <c r="K15" s="112">
        <v>5349</v>
      </c>
      <c r="L15" s="113">
        <f t="shared" si="16"/>
        <v>10.921452926884047</v>
      </c>
      <c r="M15" s="112"/>
      <c r="N15" s="113">
        <f t="shared" si="17"/>
        <v>0</v>
      </c>
      <c r="O15" s="112"/>
      <c r="P15" s="113">
        <f t="shared" si="18"/>
        <v>0</v>
      </c>
      <c r="Q15" s="112"/>
      <c r="R15" s="113">
        <f t="shared" si="12"/>
        <v>0</v>
      </c>
      <c r="S15" s="112">
        <v>10978</v>
      </c>
      <c r="T15" s="113">
        <f t="shared" si="19"/>
        <v>22.414602772730056</v>
      </c>
      <c r="U15" s="112">
        <v>6205</v>
      </c>
      <c r="V15" s="113">
        <f t="shared" si="20"/>
        <v>12.669212079139188</v>
      </c>
      <c r="W15" s="112">
        <v>5831</v>
      </c>
      <c r="X15" s="113">
        <f t="shared" si="21"/>
        <v>11.905588337382854</v>
      </c>
      <c r="Y15" s="112">
        <v>3035</v>
      </c>
      <c r="Z15" s="113">
        <f t="shared" si="22"/>
        <v>6.1967862466055497</v>
      </c>
      <c r="AA15" s="112">
        <v>1966</v>
      </c>
      <c r="AB15" s="113">
        <f t="shared" si="23"/>
        <v>4.0141290809972023</v>
      </c>
      <c r="AC15" s="112">
        <f t="shared" si="13"/>
        <v>14971</v>
      </c>
      <c r="AD15" s="113">
        <f t="shared" si="10"/>
        <v>30.567409192069746</v>
      </c>
      <c r="AE15" s="2">
        <f t="shared" si="14"/>
        <v>0</v>
      </c>
      <c r="AF15" s="2">
        <f t="shared" si="15"/>
        <v>14971</v>
      </c>
    </row>
    <row r="16" spans="1:32" ht="15.75" hidden="1">
      <c r="A16" s="114" t="s">
        <v>33</v>
      </c>
      <c r="B16" s="109">
        <f>катталар!AE21</f>
        <v>54763</v>
      </c>
      <c r="C16" s="110">
        <v>1129</v>
      </c>
      <c r="D16" s="110">
        <v>3768</v>
      </c>
      <c r="E16" s="112">
        <f>катталар!BG21+катталар!BI21</f>
        <v>18280</v>
      </c>
      <c r="F16" s="112">
        <f t="shared" si="11"/>
        <v>18280</v>
      </c>
      <c r="G16" s="112"/>
      <c r="H16" s="113">
        <f t="shared" si="0"/>
        <v>0</v>
      </c>
      <c r="I16" s="112">
        <v>234</v>
      </c>
      <c r="J16" s="113">
        <f t="shared" si="1"/>
        <v>1.2800875273522976</v>
      </c>
      <c r="K16" s="112">
        <v>1789</v>
      </c>
      <c r="L16" s="113">
        <f t="shared" si="16"/>
        <v>9.7866520787746172</v>
      </c>
      <c r="M16" s="112"/>
      <c r="N16" s="113">
        <f t="shared" si="17"/>
        <v>0</v>
      </c>
      <c r="O16" s="112"/>
      <c r="P16" s="113">
        <f t="shared" si="18"/>
        <v>0</v>
      </c>
      <c r="Q16" s="112"/>
      <c r="R16" s="113">
        <f t="shared" si="12"/>
        <v>0</v>
      </c>
      <c r="S16" s="112">
        <v>4462</v>
      </c>
      <c r="T16" s="113">
        <f t="shared" si="19"/>
        <v>24.409190371991247</v>
      </c>
      <c r="U16" s="112">
        <v>2421</v>
      </c>
      <c r="V16" s="113">
        <f t="shared" si="20"/>
        <v>13.24398249452954</v>
      </c>
      <c r="W16" s="112">
        <v>1256</v>
      </c>
      <c r="X16" s="113">
        <f t="shared" si="21"/>
        <v>6.8708971553610505</v>
      </c>
      <c r="Y16" s="112">
        <v>1108</v>
      </c>
      <c r="Z16" s="113">
        <f t="shared" si="22"/>
        <v>6.0612691466083151</v>
      </c>
      <c r="AA16" s="112">
        <v>365</v>
      </c>
      <c r="AB16" s="113">
        <f t="shared" si="23"/>
        <v>1.9967177242888403</v>
      </c>
      <c r="AC16" s="112">
        <f t="shared" si="13"/>
        <v>6645</v>
      </c>
      <c r="AD16" s="113">
        <f t="shared" si="10"/>
        <v>36.351203501094091</v>
      </c>
      <c r="AE16" s="2">
        <f t="shared" si="14"/>
        <v>0</v>
      </c>
      <c r="AF16" s="2">
        <f t="shared" si="15"/>
        <v>6645</v>
      </c>
    </row>
    <row r="17" spans="1:32" s="185" customFormat="1" ht="15.75">
      <c r="A17" s="171" t="s">
        <v>164</v>
      </c>
      <c r="B17" s="186">
        <f>катталар!AE22</f>
        <v>145843</v>
      </c>
      <c r="C17" s="172">
        <v>2478</v>
      </c>
      <c r="D17" s="172">
        <v>1441</v>
      </c>
      <c r="E17" s="187">
        <v>56797</v>
      </c>
      <c r="F17" s="187">
        <f t="shared" si="11"/>
        <v>56797</v>
      </c>
      <c r="G17" s="187">
        <v>117</v>
      </c>
      <c r="H17" s="188">
        <f t="shared" si="0"/>
        <v>0.20599679560540168</v>
      </c>
      <c r="I17" s="187">
        <v>605</v>
      </c>
      <c r="J17" s="188">
        <f t="shared" si="1"/>
        <v>1.0651971054809233</v>
      </c>
      <c r="K17" s="187">
        <v>4265</v>
      </c>
      <c r="L17" s="188">
        <f t="shared" si="16"/>
        <v>7.5091994295473352</v>
      </c>
      <c r="M17" s="187">
        <v>30</v>
      </c>
      <c r="N17" s="188">
        <f t="shared" si="17"/>
        <v>5.2819691180872229E-2</v>
      </c>
      <c r="O17" s="187">
        <v>1057</v>
      </c>
      <c r="P17" s="188">
        <f t="shared" si="18"/>
        <v>1.8610137859393983</v>
      </c>
      <c r="Q17" s="187">
        <v>5018</v>
      </c>
      <c r="R17" s="188">
        <f t="shared" si="12"/>
        <v>8.8349736781872288</v>
      </c>
      <c r="S17" s="187">
        <v>6978</v>
      </c>
      <c r="T17" s="188">
        <f t="shared" si="19"/>
        <v>12.285860168670881</v>
      </c>
      <c r="U17" s="187">
        <v>10269</v>
      </c>
      <c r="V17" s="188">
        <f t="shared" si="20"/>
        <v>18.080180291212564</v>
      </c>
      <c r="W17" s="187">
        <v>4988</v>
      </c>
      <c r="X17" s="188">
        <f t="shared" si="21"/>
        <v>8.7821539870063567</v>
      </c>
      <c r="Y17" s="187">
        <v>4555</v>
      </c>
      <c r="Z17" s="188">
        <f t="shared" si="22"/>
        <v>8.0197897776291001</v>
      </c>
      <c r="AA17" s="187">
        <v>1708</v>
      </c>
      <c r="AB17" s="188">
        <f t="shared" si="23"/>
        <v>3.0072010845643256</v>
      </c>
      <c r="AC17" s="187">
        <f t="shared" si="13"/>
        <v>17207</v>
      </c>
      <c r="AD17" s="188">
        <f t="shared" si="10"/>
        <v>30.295614204975614</v>
      </c>
      <c r="AE17" s="185">
        <f t="shared" si="14"/>
        <v>0</v>
      </c>
      <c r="AF17" s="185">
        <f t="shared" si="15"/>
        <v>17207</v>
      </c>
    </row>
  </sheetData>
  <mergeCells count="5">
    <mergeCell ref="A1:A2"/>
    <mergeCell ref="B1:B2"/>
    <mergeCell ref="C1:D1"/>
    <mergeCell ref="E1:E2"/>
    <mergeCell ref="G1:A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1"/>
  <sheetViews>
    <sheetView workbookViewId="0">
      <selection activeCell="A22" sqref="A22:XFD36"/>
    </sheetView>
  </sheetViews>
  <sheetFormatPr defaultRowHeight="15"/>
  <cols>
    <col min="1" max="1" width="31.7109375" style="2" customWidth="1"/>
    <col min="2" max="7" width="8.85546875" style="2"/>
    <col min="8" max="8" width="8.85546875" style="9"/>
    <col min="9" max="18" width="8.85546875" style="2"/>
    <col min="19" max="29" width="8.85546875" style="26"/>
    <col min="30" max="47" width="8.85546875" style="2"/>
    <col min="48" max="48" width="13.140625" style="2" customWidth="1"/>
    <col min="49" max="49" width="8.85546875" style="2"/>
    <col min="50" max="50" width="14" style="2" customWidth="1"/>
    <col min="51" max="51" width="8.85546875" style="2"/>
    <col min="52" max="52" width="16.140625" style="2" customWidth="1"/>
    <col min="53" max="53" width="8.85546875" style="2"/>
    <col min="54" max="54" width="14" style="2" customWidth="1"/>
    <col min="55" max="257" width="8.85546875" style="2"/>
    <col min="258" max="258" width="14.85546875" style="2" customWidth="1"/>
    <col min="259" max="305" width="8.85546875" style="2"/>
    <col min="306" max="306" width="10.5703125" style="2" customWidth="1"/>
    <col min="307" max="307" width="8.85546875" style="2"/>
    <col min="308" max="308" width="11" style="2" customWidth="1"/>
    <col min="309" max="309" width="8.85546875" style="2"/>
    <col min="310" max="310" width="11.140625" style="2" customWidth="1"/>
    <col min="311" max="513" width="8.85546875" style="2"/>
    <col min="514" max="514" width="14.85546875" style="2" customWidth="1"/>
    <col min="515" max="561" width="8.85546875" style="2"/>
    <col min="562" max="562" width="10.5703125" style="2" customWidth="1"/>
    <col min="563" max="563" width="8.85546875" style="2"/>
    <col min="564" max="564" width="11" style="2" customWidth="1"/>
    <col min="565" max="565" width="8.85546875" style="2"/>
    <col min="566" max="566" width="11.140625" style="2" customWidth="1"/>
    <col min="567" max="769" width="8.85546875" style="2"/>
    <col min="770" max="770" width="14.85546875" style="2" customWidth="1"/>
    <col min="771" max="817" width="8.85546875" style="2"/>
    <col min="818" max="818" width="10.5703125" style="2" customWidth="1"/>
    <col min="819" max="819" width="8.85546875" style="2"/>
    <col min="820" max="820" width="11" style="2" customWidth="1"/>
    <col min="821" max="821" width="8.85546875" style="2"/>
    <col min="822" max="822" width="11.140625" style="2" customWidth="1"/>
    <col min="823" max="1025" width="8.85546875" style="2"/>
    <col min="1026" max="1026" width="14.85546875" style="2" customWidth="1"/>
    <col min="1027" max="1073" width="8.85546875" style="2"/>
    <col min="1074" max="1074" width="10.5703125" style="2" customWidth="1"/>
    <col min="1075" max="1075" width="8.85546875" style="2"/>
    <col min="1076" max="1076" width="11" style="2" customWidth="1"/>
    <col min="1077" max="1077" width="8.85546875" style="2"/>
    <col min="1078" max="1078" width="11.140625" style="2" customWidth="1"/>
    <col min="1079" max="1281" width="8.85546875" style="2"/>
    <col min="1282" max="1282" width="14.85546875" style="2" customWidth="1"/>
    <col min="1283" max="1329" width="8.85546875" style="2"/>
    <col min="1330" max="1330" width="10.5703125" style="2" customWidth="1"/>
    <col min="1331" max="1331" width="8.85546875" style="2"/>
    <col min="1332" max="1332" width="11" style="2" customWidth="1"/>
    <col min="1333" max="1333" width="8.85546875" style="2"/>
    <col min="1334" max="1334" width="11.140625" style="2" customWidth="1"/>
    <col min="1335" max="1537" width="8.85546875" style="2"/>
    <col min="1538" max="1538" width="14.85546875" style="2" customWidth="1"/>
    <col min="1539" max="1585" width="8.85546875" style="2"/>
    <col min="1586" max="1586" width="10.5703125" style="2" customWidth="1"/>
    <col min="1587" max="1587" width="8.85546875" style="2"/>
    <col min="1588" max="1588" width="11" style="2" customWidth="1"/>
    <col min="1589" max="1589" width="8.85546875" style="2"/>
    <col min="1590" max="1590" width="11.140625" style="2" customWidth="1"/>
    <col min="1591" max="1793" width="8.85546875" style="2"/>
    <col min="1794" max="1794" width="14.85546875" style="2" customWidth="1"/>
    <col min="1795" max="1841" width="8.85546875" style="2"/>
    <col min="1842" max="1842" width="10.5703125" style="2" customWidth="1"/>
    <col min="1843" max="1843" width="8.85546875" style="2"/>
    <col min="1844" max="1844" width="11" style="2" customWidth="1"/>
    <col min="1845" max="1845" width="8.85546875" style="2"/>
    <col min="1846" max="1846" width="11.140625" style="2" customWidth="1"/>
    <col min="1847" max="2049" width="8.85546875" style="2"/>
    <col min="2050" max="2050" width="14.85546875" style="2" customWidth="1"/>
    <col min="2051" max="2097" width="8.85546875" style="2"/>
    <col min="2098" max="2098" width="10.5703125" style="2" customWidth="1"/>
    <col min="2099" max="2099" width="8.85546875" style="2"/>
    <col min="2100" max="2100" width="11" style="2" customWidth="1"/>
    <col min="2101" max="2101" width="8.85546875" style="2"/>
    <col min="2102" max="2102" width="11.140625" style="2" customWidth="1"/>
    <col min="2103" max="2305" width="8.85546875" style="2"/>
    <col min="2306" max="2306" width="14.85546875" style="2" customWidth="1"/>
    <col min="2307" max="2353" width="8.85546875" style="2"/>
    <col min="2354" max="2354" width="10.5703125" style="2" customWidth="1"/>
    <col min="2355" max="2355" width="8.85546875" style="2"/>
    <col min="2356" max="2356" width="11" style="2" customWidth="1"/>
    <col min="2357" max="2357" width="8.85546875" style="2"/>
    <col min="2358" max="2358" width="11.140625" style="2" customWidth="1"/>
    <col min="2359" max="2561" width="8.85546875" style="2"/>
    <col min="2562" max="2562" width="14.85546875" style="2" customWidth="1"/>
    <col min="2563" max="2609" width="8.85546875" style="2"/>
    <col min="2610" max="2610" width="10.5703125" style="2" customWidth="1"/>
    <col min="2611" max="2611" width="8.85546875" style="2"/>
    <col min="2612" max="2612" width="11" style="2" customWidth="1"/>
    <col min="2613" max="2613" width="8.85546875" style="2"/>
    <col min="2614" max="2614" width="11.140625" style="2" customWidth="1"/>
    <col min="2615" max="2817" width="8.85546875" style="2"/>
    <col min="2818" max="2818" width="14.85546875" style="2" customWidth="1"/>
    <col min="2819" max="2865" width="8.85546875" style="2"/>
    <col min="2866" max="2866" width="10.5703125" style="2" customWidth="1"/>
    <col min="2867" max="2867" width="8.85546875" style="2"/>
    <col min="2868" max="2868" width="11" style="2" customWidth="1"/>
    <col min="2869" max="2869" width="8.85546875" style="2"/>
    <col min="2870" max="2870" width="11.140625" style="2" customWidth="1"/>
    <col min="2871" max="3073" width="8.85546875" style="2"/>
    <col min="3074" max="3074" width="14.85546875" style="2" customWidth="1"/>
    <col min="3075" max="3121" width="8.85546875" style="2"/>
    <col min="3122" max="3122" width="10.5703125" style="2" customWidth="1"/>
    <col min="3123" max="3123" width="8.85546875" style="2"/>
    <col min="3124" max="3124" width="11" style="2" customWidth="1"/>
    <col min="3125" max="3125" width="8.85546875" style="2"/>
    <col min="3126" max="3126" width="11.140625" style="2" customWidth="1"/>
    <col min="3127" max="3329" width="8.85546875" style="2"/>
    <col min="3330" max="3330" width="14.85546875" style="2" customWidth="1"/>
    <col min="3331" max="3377" width="8.85546875" style="2"/>
    <col min="3378" max="3378" width="10.5703125" style="2" customWidth="1"/>
    <col min="3379" max="3379" width="8.85546875" style="2"/>
    <col min="3380" max="3380" width="11" style="2" customWidth="1"/>
    <col min="3381" max="3381" width="8.85546875" style="2"/>
    <col min="3382" max="3382" width="11.140625" style="2" customWidth="1"/>
    <col min="3383" max="3585" width="8.85546875" style="2"/>
    <col min="3586" max="3586" width="14.85546875" style="2" customWidth="1"/>
    <col min="3587" max="3633" width="8.85546875" style="2"/>
    <col min="3634" max="3634" width="10.5703125" style="2" customWidth="1"/>
    <col min="3635" max="3635" width="8.85546875" style="2"/>
    <col min="3636" max="3636" width="11" style="2" customWidth="1"/>
    <col min="3637" max="3637" width="8.85546875" style="2"/>
    <col min="3638" max="3638" width="11.140625" style="2" customWidth="1"/>
    <col min="3639" max="3841" width="8.85546875" style="2"/>
    <col min="3842" max="3842" width="14.85546875" style="2" customWidth="1"/>
    <col min="3843" max="3889" width="8.85546875" style="2"/>
    <col min="3890" max="3890" width="10.5703125" style="2" customWidth="1"/>
    <col min="3891" max="3891" width="8.85546875" style="2"/>
    <col min="3892" max="3892" width="11" style="2" customWidth="1"/>
    <col min="3893" max="3893" width="8.85546875" style="2"/>
    <col min="3894" max="3894" width="11.140625" style="2" customWidth="1"/>
    <col min="3895" max="4097" width="8.85546875" style="2"/>
    <col min="4098" max="4098" width="14.85546875" style="2" customWidth="1"/>
    <col min="4099" max="4145" width="8.85546875" style="2"/>
    <col min="4146" max="4146" width="10.5703125" style="2" customWidth="1"/>
    <col min="4147" max="4147" width="8.85546875" style="2"/>
    <col min="4148" max="4148" width="11" style="2" customWidth="1"/>
    <col min="4149" max="4149" width="8.85546875" style="2"/>
    <col min="4150" max="4150" width="11.140625" style="2" customWidth="1"/>
    <col min="4151" max="4353" width="8.85546875" style="2"/>
    <col min="4354" max="4354" width="14.85546875" style="2" customWidth="1"/>
    <col min="4355" max="4401" width="8.85546875" style="2"/>
    <col min="4402" max="4402" width="10.5703125" style="2" customWidth="1"/>
    <col min="4403" max="4403" width="8.85546875" style="2"/>
    <col min="4404" max="4404" width="11" style="2" customWidth="1"/>
    <col min="4405" max="4405" width="8.85546875" style="2"/>
    <col min="4406" max="4406" width="11.140625" style="2" customWidth="1"/>
    <col min="4407" max="4609" width="8.85546875" style="2"/>
    <col min="4610" max="4610" width="14.85546875" style="2" customWidth="1"/>
    <col min="4611" max="4657" width="8.85546875" style="2"/>
    <col min="4658" max="4658" width="10.5703125" style="2" customWidth="1"/>
    <col min="4659" max="4659" width="8.85546875" style="2"/>
    <col min="4660" max="4660" width="11" style="2" customWidth="1"/>
    <col min="4661" max="4661" width="8.85546875" style="2"/>
    <col min="4662" max="4662" width="11.140625" style="2" customWidth="1"/>
    <col min="4663" max="4865" width="8.85546875" style="2"/>
    <col min="4866" max="4866" width="14.85546875" style="2" customWidth="1"/>
    <col min="4867" max="4913" width="8.85546875" style="2"/>
    <col min="4914" max="4914" width="10.5703125" style="2" customWidth="1"/>
    <col min="4915" max="4915" width="8.85546875" style="2"/>
    <col min="4916" max="4916" width="11" style="2" customWidth="1"/>
    <col min="4917" max="4917" width="8.85546875" style="2"/>
    <col min="4918" max="4918" width="11.140625" style="2" customWidth="1"/>
    <col min="4919" max="5121" width="8.85546875" style="2"/>
    <col min="5122" max="5122" width="14.85546875" style="2" customWidth="1"/>
    <col min="5123" max="5169" width="8.85546875" style="2"/>
    <col min="5170" max="5170" width="10.5703125" style="2" customWidth="1"/>
    <col min="5171" max="5171" width="8.85546875" style="2"/>
    <col min="5172" max="5172" width="11" style="2" customWidth="1"/>
    <col min="5173" max="5173" width="8.85546875" style="2"/>
    <col min="5174" max="5174" width="11.140625" style="2" customWidth="1"/>
    <col min="5175" max="5377" width="8.85546875" style="2"/>
    <col min="5378" max="5378" width="14.85546875" style="2" customWidth="1"/>
    <col min="5379" max="5425" width="8.85546875" style="2"/>
    <col min="5426" max="5426" width="10.5703125" style="2" customWidth="1"/>
    <col min="5427" max="5427" width="8.85546875" style="2"/>
    <col min="5428" max="5428" width="11" style="2" customWidth="1"/>
    <col min="5429" max="5429" width="8.85546875" style="2"/>
    <col min="5430" max="5430" width="11.140625" style="2" customWidth="1"/>
    <col min="5431" max="5633" width="8.85546875" style="2"/>
    <col min="5634" max="5634" width="14.85546875" style="2" customWidth="1"/>
    <col min="5635" max="5681" width="8.85546875" style="2"/>
    <col min="5682" max="5682" width="10.5703125" style="2" customWidth="1"/>
    <col min="5683" max="5683" width="8.85546875" style="2"/>
    <col min="5684" max="5684" width="11" style="2" customWidth="1"/>
    <col min="5685" max="5685" width="8.85546875" style="2"/>
    <col min="5686" max="5686" width="11.140625" style="2" customWidth="1"/>
    <col min="5687" max="5889" width="8.85546875" style="2"/>
    <col min="5890" max="5890" width="14.85546875" style="2" customWidth="1"/>
    <col min="5891" max="5937" width="8.85546875" style="2"/>
    <col min="5938" max="5938" width="10.5703125" style="2" customWidth="1"/>
    <col min="5939" max="5939" width="8.85546875" style="2"/>
    <col min="5940" max="5940" width="11" style="2" customWidth="1"/>
    <col min="5941" max="5941" width="8.85546875" style="2"/>
    <col min="5942" max="5942" width="11.140625" style="2" customWidth="1"/>
    <col min="5943" max="6145" width="8.85546875" style="2"/>
    <col min="6146" max="6146" width="14.85546875" style="2" customWidth="1"/>
    <col min="6147" max="6193" width="8.85546875" style="2"/>
    <col min="6194" max="6194" width="10.5703125" style="2" customWidth="1"/>
    <col min="6195" max="6195" width="8.85546875" style="2"/>
    <col min="6196" max="6196" width="11" style="2" customWidth="1"/>
    <col min="6197" max="6197" width="8.85546875" style="2"/>
    <col min="6198" max="6198" width="11.140625" style="2" customWidth="1"/>
    <col min="6199" max="6401" width="8.85546875" style="2"/>
    <col min="6402" max="6402" width="14.85546875" style="2" customWidth="1"/>
    <col min="6403" max="6449" width="8.85546875" style="2"/>
    <col min="6450" max="6450" width="10.5703125" style="2" customWidth="1"/>
    <col min="6451" max="6451" width="8.85546875" style="2"/>
    <col min="6452" max="6452" width="11" style="2" customWidth="1"/>
    <col min="6453" max="6453" width="8.85546875" style="2"/>
    <col min="6454" max="6454" width="11.140625" style="2" customWidth="1"/>
    <col min="6455" max="6657" width="8.85546875" style="2"/>
    <col min="6658" max="6658" width="14.85546875" style="2" customWidth="1"/>
    <col min="6659" max="6705" width="8.85546875" style="2"/>
    <col min="6706" max="6706" width="10.5703125" style="2" customWidth="1"/>
    <col min="6707" max="6707" width="8.85546875" style="2"/>
    <col min="6708" max="6708" width="11" style="2" customWidth="1"/>
    <col min="6709" max="6709" width="8.85546875" style="2"/>
    <col min="6710" max="6710" width="11.140625" style="2" customWidth="1"/>
    <col min="6711" max="6913" width="8.85546875" style="2"/>
    <col min="6914" max="6914" width="14.85546875" style="2" customWidth="1"/>
    <col min="6915" max="6961" width="8.85546875" style="2"/>
    <col min="6962" max="6962" width="10.5703125" style="2" customWidth="1"/>
    <col min="6963" max="6963" width="8.85546875" style="2"/>
    <col min="6964" max="6964" width="11" style="2" customWidth="1"/>
    <col min="6965" max="6965" width="8.85546875" style="2"/>
    <col min="6966" max="6966" width="11.140625" style="2" customWidth="1"/>
    <col min="6967" max="7169" width="8.85546875" style="2"/>
    <col min="7170" max="7170" width="14.85546875" style="2" customWidth="1"/>
    <col min="7171" max="7217" width="8.85546875" style="2"/>
    <col min="7218" max="7218" width="10.5703125" style="2" customWidth="1"/>
    <col min="7219" max="7219" width="8.85546875" style="2"/>
    <col min="7220" max="7220" width="11" style="2" customWidth="1"/>
    <col min="7221" max="7221" width="8.85546875" style="2"/>
    <col min="7222" max="7222" width="11.140625" style="2" customWidth="1"/>
    <col min="7223" max="7425" width="8.85546875" style="2"/>
    <col min="7426" max="7426" width="14.85546875" style="2" customWidth="1"/>
    <col min="7427" max="7473" width="8.85546875" style="2"/>
    <col min="7474" max="7474" width="10.5703125" style="2" customWidth="1"/>
    <col min="7475" max="7475" width="8.85546875" style="2"/>
    <col min="7476" max="7476" width="11" style="2" customWidth="1"/>
    <col min="7477" max="7477" width="8.85546875" style="2"/>
    <col min="7478" max="7478" width="11.140625" style="2" customWidth="1"/>
    <col min="7479" max="7681" width="8.85546875" style="2"/>
    <col min="7682" max="7682" width="14.85546875" style="2" customWidth="1"/>
    <col min="7683" max="7729" width="8.85546875" style="2"/>
    <col min="7730" max="7730" width="10.5703125" style="2" customWidth="1"/>
    <col min="7731" max="7731" width="8.85546875" style="2"/>
    <col min="7732" max="7732" width="11" style="2" customWidth="1"/>
    <col min="7733" max="7733" width="8.85546875" style="2"/>
    <col min="7734" max="7734" width="11.140625" style="2" customWidth="1"/>
    <col min="7735" max="7937" width="8.85546875" style="2"/>
    <col min="7938" max="7938" width="14.85546875" style="2" customWidth="1"/>
    <col min="7939" max="7985" width="8.85546875" style="2"/>
    <col min="7986" max="7986" width="10.5703125" style="2" customWidth="1"/>
    <col min="7987" max="7987" width="8.85546875" style="2"/>
    <col min="7988" max="7988" width="11" style="2" customWidth="1"/>
    <col min="7989" max="7989" width="8.85546875" style="2"/>
    <col min="7990" max="7990" width="11.140625" style="2" customWidth="1"/>
    <col min="7991" max="8193" width="8.85546875" style="2"/>
    <col min="8194" max="8194" width="14.85546875" style="2" customWidth="1"/>
    <col min="8195" max="8241" width="8.85546875" style="2"/>
    <col min="8242" max="8242" width="10.5703125" style="2" customWidth="1"/>
    <col min="8243" max="8243" width="8.85546875" style="2"/>
    <col min="8244" max="8244" width="11" style="2" customWidth="1"/>
    <col min="8245" max="8245" width="8.85546875" style="2"/>
    <col min="8246" max="8246" width="11.140625" style="2" customWidth="1"/>
    <col min="8247" max="8449" width="8.85546875" style="2"/>
    <col min="8450" max="8450" width="14.85546875" style="2" customWidth="1"/>
    <col min="8451" max="8497" width="8.85546875" style="2"/>
    <col min="8498" max="8498" width="10.5703125" style="2" customWidth="1"/>
    <col min="8499" max="8499" width="8.85546875" style="2"/>
    <col min="8500" max="8500" width="11" style="2" customWidth="1"/>
    <col min="8501" max="8501" width="8.85546875" style="2"/>
    <col min="8502" max="8502" width="11.140625" style="2" customWidth="1"/>
    <col min="8503" max="8705" width="8.85546875" style="2"/>
    <col min="8706" max="8706" width="14.85546875" style="2" customWidth="1"/>
    <col min="8707" max="8753" width="8.85546875" style="2"/>
    <col min="8754" max="8754" width="10.5703125" style="2" customWidth="1"/>
    <col min="8755" max="8755" width="8.85546875" style="2"/>
    <col min="8756" max="8756" width="11" style="2" customWidth="1"/>
    <col min="8757" max="8757" width="8.85546875" style="2"/>
    <col min="8758" max="8758" width="11.140625" style="2" customWidth="1"/>
    <col min="8759" max="8961" width="8.85546875" style="2"/>
    <col min="8962" max="8962" width="14.85546875" style="2" customWidth="1"/>
    <col min="8963" max="9009" width="8.85546875" style="2"/>
    <col min="9010" max="9010" width="10.5703125" style="2" customWidth="1"/>
    <col min="9011" max="9011" width="8.85546875" style="2"/>
    <col min="9012" max="9012" width="11" style="2" customWidth="1"/>
    <col min="9013" max="9013" width="8.85546875" style="2"/>
    <col min="9014" max="9014" width="11.140625" style="2" customWidth="1"/>
    <col min="9015" max="9217" width="8.85546875" style="2"/>
    <col min="9218" max="9218" width="14.85546875" style="2" customWidth="1"/>
    <col min="9219" max="9265" width="8.85546875" style="2"/>
    <col min="9266" max="9266" width="10.5703125" style="2" customWidth="1"/>
    <col min="9267" max="9267" width="8.85546875" style="2"/>
    <col min="9268" max="9268" width="11" style="2" customWidth="1"/>
    <col min="9269" max="9269" width="8.85546875" style="2"/>
    <col min="9270" max="9270" width="11.140625" style="2" customWidth="1"/>
    <col min="9271" max="9473" width="8.85546875" style="2"/>
    <col min="9474" max="9474" width="14.85546875" style="2" customWidth="1"/>
    <col min="9475" max="9521" width="8.85546875" style="2"/>
    <col min="9522" max="9522" width="10.5703125" style="2" customWidth="1"/>
    <col min="9523" max="9523" width="8.85546875" style="2"/>
    <col min="9524" max="9524" width="11" style="2" customWidth="1"/>
    <col min="9525" max="9525" width="8.85546875" style="2"/>
    <col min="9526" max="9526" width="11.140625" style="2" customWidth="1"/>
    <col min="9527" max="9729" width="8.85546875" style="2"/>
    <col min="9730" max="9730" width="14.85546875" style="2" customWidth="1"/>
    <col min="9731" max="9777" width="8.85546875" style="2"/>
    <col min="9778" max="9778" width="10.5703125" style="2" customWidth="1"/>
    <col min="9779" max="9779" width="8.85546875" style="2"/>
    <col min="9780" max="9780" width="11" style="2" customWidth="1"/>
    <col min="9781" max="9781" width="8.85546875" style="2"/>
    <col min="9782" max="9782" width="11.140625" style="2" customWidth="1"/>
    <col min="9783" max="9985" width="8.85546875" style="2"/>
    <col min="9986" max="9986" width="14.85546875" style="2" customWidth="1"/>
    <col min="9987" max="10033" width="8.85546875" style="2"/>
    <col min="10034" max="10034" width="10.5703125" style="2" customWidth="1"/>
    <col min="10035" max="10035" width="8.85546875" style="2"/>
    <col min="10036" max="10036" width="11" style="2" customWidth="1"/>
    <col min="10037" max="10037" width="8.85546875" style="2"/>
    <col min="10038" max="10038" width="11.140625" style="2" customWidth="1"/>
    <col min="10039" max="10241" width="8.85546875" style="2"/>
    <col min="10242" max="10242" width="14.85546875" style="2" customWidth="1"/>
    <col min="10243" max="10289" width="8.85546875" style="2"/>
    <col min="10290" max="10290" width="10.5703125" style="2" customWidth="1"/>
    <col min="10291" max="10291" width="8.85546875" style="2"/>
    <col min="10292" max="10292" width="11" style="2" customWidth="1"/>
    <col min="10293" max="10293" width="8.85546875" style="2"/>
    <col min="10294" max="10294" width="11.140625" style="2" customWidth="1"/>
    <col min="10295" max="10497" width="8.85546875" style="2"/>
    <col min="10498" max="10498" width="14.85546875" style="2" customWidth="1"/>
    <col min="10499" max="10545" width="8.85546875" style="2"/>
    <col min="10546" max="10546" width="10.5703125" style="2" customWidth="1"/>
    <col min="10547" max="10547" width="8.85546875" style="2"/>
    <col min="10548" max="10548" width="11" style="2" customWidth="1"/>
    <col min="10549" max="10549" width="8.85546875" style="2"/>
    <col min="10550" max="10550" width="11.140625" style="2" customWidth="1"/>
    <col min="10551" max="10753" width="8.85546875" style="2"/>
    <col min="10754" max="10754" width="14.85546875" style="2" customWidth="1"/>
    <col min="10755" max="10801" width="8.85546875" style="2"/>
    <col min="10802" max="10802" width="10.5703125" style="2" customWidth="1"/>
    <col min="10803" max="10803" width="8.85546875" style="2"/>
    <col min="10804" max="10804" width="11" style="2" customWidth="1"/>
    <col min="10805" max="10805" width="8.85546875" style="2"/>
    <col min="10806" max="10806" width="11.140625" style="2" customWidth="1"/>
    <col min="10807" max="11009" width="8.85546875" style="2"/>
    <col min="11010" max="11010" width="14.85546875" style="2" customWidth="1"/>
    <col min="11011" max="11057" width="8.85546875" style="2"/>
    <col min="11058" max="11058" width="10.5703125" style="2" customWidth="1"/>
    <col min="11059" max="11059" width="8.85546875" style="2"/>
    <col min="11060" max="11060" width="11" style="2" customWidth="1"/>
    <col min="11061" max="11061" width="8.85546875" style="2"/>
    <col min="11062" max="11062" width="11.140625" style="2" customWidth="1"/>
    <col min="11063" max="11265" width="8.85546875" style="2"/>
    <col min="11266" max="11266" width="14.85546875" style="2" customWidth="1"/>
    <col min="11267" max="11313" width="8.85546875" style="2"/>
    <col min="11314" max="11314" width="10.5703125" style="2" customWidth="1"/>
    <col min="11315" max="11315" width="8.85546875" style="2"/>
    <col min="11316" max="11316" width="11" style="2" customWidth="1"/>
    <col min="11317" max="11317" width="8.85546875" style="2"/>
    <col min="11318" max="11318" width="11.140625" style="2" customWidth="1"/>
    <col min="11319" max="11521" width="8.85546875" style="2"/>
    <col min="11522" max="11522" width="14.85546875" style="2" customWidth="1"/>
    <col min="11523" max="11569" width="8.85546875" style="2"/>
    <col min="11570" max="11570" width="10.5703125" style="2" customWidth="1"/>
    <col min="11571" max="11571" width="8.85546875" style="2"/>
    <col min="11572" max="11572" width="11" style="2" customWidth="1"/>
    <col min="11573" max="11573" width="8.85546875" style="2"/>
    <col min="11574" max="11574" width="11.140625" style="2" customWidth="1"/>
    <col min="11575" max="11777" width="8.85546875" style="2"/>
    <col min="11778" max="11778" width="14.85546875" style="2" customWidth="1"/>
    <col min="11779" max="11825" width="8.85546875" style="2"/>
    <col min="11826" max="11826" width="10.5703125" style="2" customWidth="1"/>
    <col min="11827" max="11827" width="8.85546875" style="2"/>
    <col min="11828" max="11828" width="11" style="2" customWidth="1"/>
    <col min="11829" max="11829" width="8.85546875" style="2"/>
    <col min="11830" max="11830" width="11.140625" style="2" customWidth="1"/>
    <col min="11831" max="12033" width="8.85546875" style="2"/>
    <col min="12034" max="12034" width="14.85546875" style="2" customWidth="1"/>
    <col min="12035" max="12081" width="8.85546875" style="2"/>
    <col min="12082" max="12082" width="10.5703125" style="2" customWidth="1"/>
    <col min="12083" max="12083" width="8.85546875" style="2"/>
    <col min="12084" max="12084" width="11" style="2" customWidth="1"/>
    <col min="12085" max="12085" width="8.85546875" style="2"/>
    <col min="12086" max="12086" width="11.140625" style="2" customWidth="1"/>
    <col min="12087" max="12289" width="8.85546875" style="2"/>
    <col min="12290" max="12290" width="14.85546875" style="2" customWidth="1"/>
    <col min="12291" max="12337" width="8.85546875" style="2"/>
    <col min="12338" max="12338" width="10.5703125" style="2" customWidth="1"/>
    <col min="12339" max="12339" width="8.85546875" style="2"/>
    <col min="12340" max="12340" width="11" style="2" customWidth="1"/>
    <col min="12341" max="12341" width="8.85546875" style="2"/>
    <col min="12342" max="12342" width="11.140625" style="2" customWidth="1"/>
    <col min="12343" max="12545" width="8.85546875" style="2"/>
    <col min="12546" max="12546" width="14.85546875" style="2" customWidth="1"/>
    <col min="12547" max="12593" width="8.85546875" style="2"/>
    <col min="12594" max="12594" width="10.5703125" style="2" customWidth="1"/>
    <col min="12595" max="12595" width="8.85546875" style="2"/>
    <col min="12596" max="12596" width="11" style="2" customWidth="1"/>
    <col min="12597" max="12597" width="8.85546875" style="2"/>
    <col min="12598" max="12598" width="11.140625" style="2" customWidth="1"/>
    <col min="12599" max="12801" width="8.85546875" style="2"/>
    <col min="12802" max="12802" width="14.85546875" style="2" customWidth="1"/>
    <col min="12803" max="12849" width="8.85546875" style="2"/>
    <col min="12850" max="12850" width="10.5703125" style="2" customWidth="1"/>
    <col min="12851" max="12851" width="8.85546875" style="2"/>
    <col min="12852" max="12852" width="11" style="2" customWidth="1"/>
    <col min="12853" max="12853" width="8.85546875" style="2"/>
    <col min="12854" max="12854" width="11.140625" style="2" customWidth="1"/>
    <col min="12855" max="13057" width="8.85546875" style="2"/>
    <col min="13058" max="13058" width="14.85546875" style="2" customWidth="1"/>
    <col min="13059" max="13105" width="8.85546875" style="2"/>
    <col min="13106" max="13106" width="10.5703125" style="2" customWidth="1"/>
    <col min="13107" max="13107" width="8.85546875" style="2"/>
    <col min="13108" max="13108" width="11" style="2" customWidth="1"/>
    <col min="13109" max="13109" width="8.85546875" style="2"/>
    <col min="13110" max="13110" width="11.140625" style="2" customWidth="1"/>
    <col min="13111" max="13313" width="8.85546875" style="2"/>
    <col min="13314" max="13314" width="14.85546875" style="2" customWidth="1"/>
    <col min="13315" max="13361" width="8.85546875" style="2"/>
    <col min="13362" max="13362" width="10.5703125" style="2" customWidth="1"/>
    <col min="13363" max="13363" width="8.85546875" style="2"/>
    <col min="13364" max="13364" width="11" style="2" customWidth="1"/>
    <col min="13365" max="13365" width="8.85546875" style="2"/>
    <col min="13366" max="13366" width="11.140625" style="2" customWidth="1"/>
    <col min="13367" max="13569" width="8.85546875" style="2"/>
    <col min="13570" max="13570" width="14.85546875" style="2" customWidth="1"/>
    <col min="13571" max="13617" width="8.85546875" style="2"/>
    <col min="13618" max="13618" width="10.5703125" style="2" customWidth="1"/>
    <col min="13619" max="13619" width="8.85546875" style="2"/>
    <col min="13620" max="13620" width="11" style="2" customWidth="1"/>
    <col min="13621" max="13621" width="8.85546875" style="2"/>
    <col min="13622" max="13622" width="11.140625" style="2" customWidth="1"/>
    <col min="13623" max="13825" width="8.85546875" style="2"/>
    <col min="13826" max="13826" width="14.85546875" style="2" customWidth="1"/>
    <col min="13827" max="13873" width="8.85546875" style="2"/>
    <col min="13874" max="13874" width="10.5703125" style="2" customWidth="1"/>
    <col min="13875" max="13875" width="8.85546875" style="2"/>
    <col min="13876" max="13876" width="11" style="2" customWidth="1"/>
    <col min="13877" max="13877" width="8.85546875" style="2"/>
    <col min="13878" max="13878" width="11.140625" style="2" customWidth="1"/>
    <col min="13879" max="14081" width="8.85546875" style="2"/>
    <col min="14082" max="14082" width="14.85546875" style="2" customWidth="1"/>
    <col min="14083" max="14129" width="8.85546875" style="2"/>
    <col min="14130" max="14130" width="10.5703125" style="2" customWidth="1"/>
    <col min="14131" max="14131" width="8.85546875" style="2"/>
    <col min="14132" max="14132" width="11" style="2" customWidth="1"/>
    <col min="14133" max="14133" width="8.85546875" style="2"/>
    <col min="14134" max="14134" width="11.140625" style="2" customWidth="1"/>
    <col min="14135" max="14337" width="8.85546875" style="2"/>
    <col min="14338" max="14338" width="14.85546875" style="2" customWidth="1"/>
    <col min="14339" max="14385" width="8.85546875" style="2"/>
    <col min="14386" max="14386" width="10.5703125" style="2" customWidth="1"/>
    <col min="14387" max="14387" width="8.85546875" style="2"/>
    <col min="14388" max="14388" width="11" style="2" customWidth="1"/>
    <col min="14389" max="14389" width="8.85546875" style="2"/>
    <col min="14390" max="14390" width="11.140625" style="2" customWidth="1"/>
    <col min="14391" max="14593" width="8.85546875" style="2"/>
    <col min="14594" max="14594" width="14.85546875" style="2" customWidth="1"/>
    <col min="14595" max="14641" width="8.85546875" style="2"/>
    <col min="14642" max="14642" width="10.5703125" style="2" customWidth="1"/>
    <col min="14643" max="14643" width="8.85546875" style="2"/>
    <col min="14644" max="14644" width="11" style="2" customWidth="1"/>
    <col min="14645" max="14645" width="8.85546875" style="2"/>
    <col min="14646" max="14646" width="11.140625" style="2" customWidth="1"/>
    <col min="14647" max="14849" width="8.85546875" style="2"/>
    <col min="14850" max="14850" width="14.85546875" style="2" customWidth="1"/>
    <col min="14851" max="14897" width="8.85546875" style="2"/>
    <col min="14898" max="14898" width="10.5703125" style="2" customWidth="1"/>
    <col min="14899" max="14899" width="8.85546875" style="2"/>
    <col min="14900" max="14900" width="11" style="2" customWidth="1"/>
    <col min="14901" max="14901" width="8.85546875" style="2"/>
    <col min="14902" max="14902" width="11.140625" style="2" customWidth="1"/>
    <col min="14903" max="15105" width="8.85546875" style="2"/>
    <col min="15106" max="15106" width="14.85546875" style="2" customWidth="1"/>
    <col min="15107" max="15153" width="8.85546875" style="2"/>
    <col min="15154" max="15154" width="10.5703125" style="2" customWidth="1"/>
    <col min="15155" max="15155" width="8.85546875" style="2"/>
    <col min="15156" max="15156" width="11" style="2" customWidth="1"/>
    <col min="15157" max="15157" width="8.85546875" style="2"/>
    <col min="15158" max="15158" width="11.140625" style="2" customWidth="1"/>
    <col min="15159" max="15361" width="8.85546875" style="2"/>
    <col min="15362" max="15362" width="14.85546875" style="2" customWidth="1"/>
    <col min="15363" max="15409" width="8.85546875" style="2"/>
    <col min="15410" max="15410" width="10.5703125" style="2" customWidth="1"/>
    <col min="15411" max="15411" width="8.85546875" style="2"/>
    <col min="15412" max="15412" width="11" style="2" customWidth="1"/>
    <col min="15413" max="15413" width="8.85546875" style="2"/>
    <col min="15414" max="15414" width="11.140625" style="2" customWidth="1"/>
    <col min="15415" max="15617" width="8.85546875" style="2"/>
    <col min="15618" max="15618" width="14.85546875" style="2" customWidth="1"/>
    <col min="15619" max="15665" width="8.85546875" style="2"/>
    <col min="15666" max="15666" width="10.5703125" style="2" customWidth="1"/>
    <col min="15667" max="15667" width="8.85546875" style="2"/>
    <col min="15668" max="15668" width="11" style="2" customWidth="1"/>
    <col min="15669" max="15669" width="8.85546875" style="2"/>
    <col min="15670" max="15670" width="11.140625" style="2" customWidth="1"/>
    <col min="15671" max="15873" width="8.85546875" style="2"/>
    <col min="15874" max="15874" width="14.85546875" style="2" customWidth="1"/>
    <col min="15875" max="15921" width="8.85546875" style="2"/>
    <col min="15922" max="15922" width="10.5703125" style="2" customWidth="1"/>
    <col min="15923" max="15923" width="8.85546875" style="2"/>
    <col min="15924" max="15924" width="11" style="2" customWidth="1"/>
    <col min="15925" max="15925" width="8.85546875" style="2"/>
    <col min="15926" max="15926" width="11.140625" style="2" customWidth="1"/>
    <col min="15927" max="16129" width="8.85546875" style="2"/>
    <col min="16130" max="16130" width="14.85546875" style="2" customWidth="1"/>
    <col min="16131" max="16177" width="8.85546875" style="2"/>
    <col min="16178" max="16178" width="10.5703125" style="2" customWidth="1"/>
    <col min="16179" max="16179" width="8.85546875" style="2"/>
    <col min="16180" max="16180" width="11" style="2" customWidth="1"/>
    <col min="16181" max="16181" width="8.85546875" style="2"/>
    <col min="16182" max="16182" width="11.140625" style="2" customWidth="1"/>
    <col min="16183" max="16384" width="8.85546875" style="2"/>
  </cols>
  <sheetData>
    <row r="1" spans="1:62" ht="15.75">
      <c r="A1" s="287" t="s">
        <v>113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7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</row>
    <row r="2" spans="1:62" ht="15.75">
      <c r="A2" s="288" t="s">
        <v>3</v>
      </c>
      <c r="B2" s="288" t="s">
        <v>114</v>
      </c>
      <c r="C2" s="278" t="s">
        <v>115</v>
      </c>
      <c r="D2" s="289"/>
      <c r="E2" s="280" t="s">
        <v>116</v>
      </c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90" t="s">
        <v>117</v>
      </c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1"/>
      <c r="AM2" s="291"/>
      <c r="AN2" s="291"/>
      <c r="AO2" s="291"/>
      <c r="AP2" s="291"/>
      <c r="AQ2" s="291"/>
      <c r="AR2" s="291"/>
      <c r="AS2" s="291"/>
      <c r="AT2" s="291"/>
      <c r="AU2" s="292"/>
      <c r="AV2" s="265" t="s">
        <v>118</v>
      </c>
      <c r="AW2" s="266"/>
      <c r="AX2" s="266"/>
      <c r="AY2" s="266"/>
      <c r="AZ2" s="266"/>
      <c r="BA2" s="266"/>
      <c r="BB2" s="266"/>
      <c r="BC2" s="267"/>
    </row>
    <row r="3" spans="1:62" ht="40.9" customHeight="1">
      <c r="A3" s="283"/>
      <c r="B3" s="283"/>
      <c r="C3" s="274" t="s">
        <v>119</v>
      </c>
      <c r="D3" s="274" t="s">
        <v>37</v>
      </c>
      <c r="E3" s="277" t="s">
        <v>138</v>
      </c>
      <c r="F3" s="277"/>
      <c r="G3" s="278" t="s">
        <v>139</v>
      </c>
      <c r="H3" s="279"/>
      <c r="I3" s="278" t="s">
        <v>140</v>
      </c>
      <c r="J3" s="279"/>
      <c r="K3" s="280" t="s">
        <v>120</v>
      </c>
      <c r="L3" s="280"/>
      <c r="M3" s="278" t="s">
        <v>121</v>
      </c>
      <c r="N3" s="279"/>
      <c r="O3" s="280" t="s">
        <v>122</v>
      </c>
      <c r="P3" s="280"/>
      <c r="Q3" s="281" t="s">
        <v>123</v>
      </c>
      <c r="R3" s="282"/>
      <c r="S3" s="293"/>
      <c r="T3" s="294"/>
      <c r="U3" s="294"/>
      <c r="V3" s="294"/>
      <c r="W3" s="294"/>
      <c r="X3" s="294"/>
      <c r="Y3" s="294"/>
      <c r="Z3" s="294"/>
      <c r="AA3" s="294"/>
      <c r="AB3" s="294"/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5"/>
      <c r="AV3" s="268"/>
      <c r="AW3" s="269"/>
      <c r="AX3" s="269"/>
      <c r="AY3" s="269"/>
      <c r="AZ3" s="269"/>
      <c r="BA3" s="269"/>
      <c r="BB3" s="269"/>
      <c r="BC3" s="270"/>
    </row>
    <row r="4" spans="1:62" s="160" customFormat="1" ht="122.25" customHeight="1">
      <c r="A4" s="283"/>
      <c r="B4" s="283"/>
      <c r="C4" s="275"/>
      <c r="D4" s="275"/>
      <c r="E4" s="283" t="s">
        <v>52</v>
      </c>
      <c r="F4" s="285" t="s">
        <v>53</v>
      </c>
      <c r="G4" s="283" t="s">
        <v>52</v>
      </c>
      <c r="H4" s="296" t="s">
        <v>53</v>
      </c>
      <c r="I4" s="283" t="s">
        <v>52</v>
      </c>
      <c r="J4" s="285" t="s">
        <v>53</v>
      </c>
      <c r="K4" s="283" t="s">
        <v>52</v>
      </c>
      <c r="L4" s="285" t="s">
        <v>53</v>
      </c>
      <c r="M4" s="283" t="s">
        <v>52</v>
      </c>
      <c r="N4" s="283" t="s">
        <v>53</v>
      </c>
      <c r="O4" s="283" t="s">
        <v>52</v>
      </c>
      <c r="P4" s="283" t="s">
        <v>53</v>
      </c>
      <c r="Q4" s="283" t="s">
        <v>52</v>
      </c>
      <c r="R4" s="283" t="s">
        <v>53</v>
      </c>
      <c r="S4" s="261" t="s">
        <v>124</v>
      </c>
      <c r="T4" s="262"/>
      <c r="U4" s="261" t="s">
        <v>125</v>
      </c>
      <c r="V4" s="262"/>
      <c r="W4" s="261" t="s">
        <v>126</v>
      </c>
      <c r="X4" s="262"/>
      <c r="Y4" s="159"/>
      <c r="Z4" s="261" t="s">
        <v>127</v>
      </c>
      <c r="AA4" s="262"/>
      <c r="AB4" s="261" t="s">
        <v>128</v>
      </c>
      <c r="AC4" s="262"/>
      <c r="AD4" s="263" t="s">
        <v>129</v>
      </c>
      <c r="AE4" s="264"/>
      <c r="AF4" s="263" t="s">
        <v>130</v>
      </c>
      <c r="AG4" s="264"/>
      <c r="AH4" s="263" t="s">
        <v>131</v>
      </c>
      <c r="AI4" s="264"/>
      <c r="AJ4" s="263" t="s">
        <v>132</v>
      </c>
      <c r="AK4" s="264"/>
      <c r="AL4" s="263" t="s">
        <v>133</v>
      </c>
      <c r="AM4" s="264"/>
      <c r="AN4" s="263" t="s">
        <v>134</v>
      </c>
      <c r="AO4" s="264"/>
      <c r="AP4" s="263" t="s">
        <v>135</v>
      </c>
      <c r="AQ4" s="264"/>
      <c r="AR4" s="263" t="s">
        <v>136</v>
      </c>
      <c r="AS4" s="264"/>
      <c r="AT4" s="257" t="s">
        <v>137</v>
      </c>
      <c r="AU4" s="257"/>
      <c r="AV4" s="271"/>
      <c r="AW4" s="272"/>
      <c r="AX4" s="272"/>
      <c r="AY4" s="272"/>
      <c r="AZ4" s="272"/>
      <c r="BA4" s="272"/>
      <c r="BB4" s="272"/>
      <c r="BC4" s="273"/>
    </row>
    <row r="5" spans="1:62" ht="45" customHeight="1">
      <c r="A5" s="284"/>
      <c r="B5" s="284"/>
      <c r="C5" s="276"/>
      <c r="D5" s="276"/>
      <c r="E5" s="284"/>
      <c r="F5" s="286"/>
      <c r="G5" s="284"/>
      <c r="H5" s="297"/>
      <c r="I5" s="284"/>
      <c r="J5" s="286"/>
      <c r="K5" s="284"/>
      <c r="L5" s="286"/>
      <c r="M5" s="284"/>
      <c r="N5" s="284"/>
      <c r="O5" s="284"/>
      <c r="P5" s="284"/>
      <c r="Q5" s="284"/>
      <c r="R5" s="284"/>
      <c r="S5" s="92" t="s">
        <v>52</v>
      </c>
      <c r="T5" s="92" t="s">
        <v>53</v>
      </c>
      <c r="U5" s="92" t="s">
        <v>52</v>
      </c>
      <c r="V5" s="92" t="s">
        <v>53</v>
      </c>
      <c r="W5" s="92" t="s">
        <v>52</v>
      </c>
      <c r="X5" s="92" t="s">
        <v>53</v>
      </c>
      <c r="Y5" s="92"/>
      <c r="Z5" s="92" t="s">
        <v>52</v>
      </c>
      <c r="AA5" s="93" t="s">
        <v>53</v>
      </c>
      <c r="AB5" s="92" t="s">
        <v>52</v>
      </c>
      <c r="AC5" s="93" t="s">
        <v>53</v>
      </c>
      <c r="AD5" s="60" t="s">
        <v>52</v>
      </c>
      <c r="AE5" s="61" t="s">
        <v>53</v>
      </c>
      <c r="AF5" s="60" t="s">
        <v>52</v>
      </c>
      <c r="AG5" s="61" t="s">
        <v>53</v>
      </c>
      <c r="AH5" s="60" t="s">
        <v>52</v>
      </c>
      <c r="AI5" s="60" t="s">
        <v>37</v>
      </c>
      <c r="AJ5" s="60" t="s">
        <v>52</v>
      </c>
      <c r="AK5" s="61" t="s">
        <v>53</v>
      </c>
      <c r="AL5" s="60" t="s">
        <v>52</v>
      </c>
      <c r="AM5" s="61" t="s">
        <v>53</v>
      </c>
      <c r="AN5" s="60" t="s">
        <v>52</v>
      </c>
      <c r="AO5" s="61" t="s">
        <v>53</v>
      </c>
      <c r="AP5" s="60" t="s">
        <v>52</v>
      </c>
      <c r="AQ5" s="61" t="s">
        <v>53</v>
      </c>
      <c r="AR5" s="60" t="s">
        <v>52</v>
      </c>
      <c r="AS5" s="61" t="s">
        <v>53</v>
      </c>
      <c r="AT5" s="60" t="s">
        <v>52</v>
      </c>
      <c r="AU5" s="61" t="s">
        <v>53</v>
      </c>
      <c r="AV5" s="62" t="s">
        <v>146</v>
      </c>
      <c r="AW5" s="62" t="s">
        <v>37</v>
      </c>
      <c r="AX5" s="62" t="s">
        <v>147</v>
      </c>
      <c r="AY5" s="62" t="s">
        <v>37</v>
      </c>
      <c r="AZ5" s="62" t="s">
        <v>148</v>
      </c>
      <c r="BA5" s="62" t="s">
        <v>37</v>
      </c>
      <c r="BB5" s="62" t="s">
        <v>149</v>
      </c>
      <c r="BC5" s="62" t="s">
        <v>37</v>
      </c>
    </row>
    <row r="6" spans="1:62">
      <c r="A6" s="63">
        <v>1</v>
      </c>
      <c r="B6" s="63">
        <v>2</v>
      </c>
      <c r="C6" s="63">
        <v>3</v>
      </c>
      <c r="D6" s="63">
        <v>4</v>
      </c>
      <c r="E6" s="63">
        <v>5</v>
      </c>
      <c r="F6" s="63">
        <v>6</v>
      </c>
      <c r="G6" s="63">
        <v>7</v>
      </c>
      <c r="H6" s="96">
        <v>8</v>
      </c>
      <c r="I6" s="63">
        <v>9</v>
      </c>
      <c r="J6" s="63">
        <v>10</v>
      </c>
      <c r="K6" s="63">
        <v>11</v>
      </c>
      <c r="L6" s="63">
        <v>12</v>
      </c>
      <c r="M6" s="63">
        <v>13</v>
      </c>
      <c r="N6" s="63">
        <v>14</v>
      </c>
      <c r="O6" s="63">
        <v>15</v>
      </c>
      <c r="P6" s="63">
        <v>16</v>
      </c>
      <c r="Q6" s="63">
        <v>17</v>
      </c>
      <c r="R6" s="63">
        <v>18</v>
      </c>
      <c r="S6" s="94">
        <v>19</v>
      </c>
      <c r="T6" s="94">
        <v>20</v>
      </c>
      <c r="U6" s="94">
        <v>21</v>
      </c>
      <c r="V6" s="94">
        <v>22</v>
      </c>
      <c r="W6" s="94">
        <v>23</v>
      </c>
      <c r="X6" s="94">
        <v>24</v>
      </c>
      <c r="Y6" s="94"/>
      <c r="Z6" s="94">
        <v>25</v>
      </c>
      <c r="AA6" s="94">
        <v>26</v>
      </c>
      <c r="AB6" s="94">
        <v>27</v>
      </c>
      <c r="AC6" s="94">
        <v>28</v>
      </c>
      <c r="AD6" s="63">
        <v>29</v>
      </c>
      <c r="AE6" s="63">
        <v>30</v>
      </c>
      <c r="AF6" s="63">
        <v>31</v>
      </c>
      <c r="AG6" s="63">
        <v>32</v>
      </c>
      <c r="AH6" s="63">
        <v>33</v>
      </c>
      <c r="AI6" s="63">
        <v>34</v>
      </c>
      <c r="AJ6" s="63">
        <v>35</v>
      </c>
      <c r="AK6" s="63">
        <v>36</v>
      </c>
      <c r="AL6" s="63">
        <v>37</v>
      </c>
      <c r="AM6" s="63">
        <v>38</v>
      </c>
      <c r="AN6" s="63">
        <v>39</v>
      </c>
      <c r="AO6" s="63">
        <v>40</v>
      </c>
      <c r="AP6" s="63">
        <v>41</v>
      </c>
      <c r="AQ6" s="63">
        <v>42</v>
      </c>
      <c r="AR6" s="63">
        <v>43</v>
      </c>
      <c r="AS6" s="63">
        <v>44</v>
      </c>
      <c r="AT6" s="63">
        <v>45</v>
      </c>
      <c r="AU6" s="63">
        <v>46</v>
      </c>
      <c r="AV6" s="63">
        <v>47</v>
      </c>
      <c r="AW6" s="63">
        <v>48</v>
      </c>
      <c r="AX6" s="63">
        <v>49</v>
      </c>
      <c r="AY6" s="63">
        <v>50</v>
      </c>
      <c r="AZ6" s="63">
        <v>51</v>
      </c>
      <c r="BA6" s="63">
        <v>52</v>
      </c>
      <c r="BB6" s="63">
        <v>53</v>
      </c>
      <c r="BC6" s="63">
        <v>54</v>
      </c>
    </row>
    <row r="7" spans="1:62" ht="21" hidden="1" customHeight="1">
      <c r="A7" s="29" t="s">
        <v>13</v>
      </c>
      <c r="B7" s="66">
        <v>68015</v>
      </c>
      <c r="C7" s="66">
        <v>68015</v>
      </c>
      <c r="D7" s="66">
        <f>C7*100/B7</f>
        <v>100</v>
      </c>
      <c r="E7" s="67">
        <v>0</v>
      </c>
      <c r="F7" s="95">
        <f>E7*100/C7</f>
        <v>0</v>
      </c>
      <c r="G7" s="68">
        <v>874</v>
      </c>
      <c r="H7" s="97">
        <f>G7*100/C7</f>
        <v>1.2850106594133648</v>
      </c>
      <c r="I7" s="68">
        <v>3388</v>
      </c>
      <c r="J7" s="97">
        <f>I7*100/C7</f>
        <v>4.9812541351172532</v>
      </c>
      <c r="K7" s="68">
        <v>59414</v>
      </c>
      <c r="L7" s="97">
        <f>K7*100/C7</f>
        <v>87.354260089686093</v>
      </c>
      <c r="M7" s="67">
        <v>3387</v>
      </c>
      <c r="N7" s="97">
        <f>M7*100/C7</f>
        <v>4.979783871204881</v>
      </c>
      <c r="O7" s="67">
        <v>816</v>
      </c>
      <c r="P7" s="97">
        <f>O7*100/C7</f>
        <v>1.199735352495773</v>
      </c>
      <c r="Q7" s="67">
        <v>136</v>
      </c>
      <c r="R7" s="97">
        <f>Q7*100/C7</f>
        <v>0.19995589208262884</v>
      </c>
      <c r="S7" s="94">
        <v>8396</v>
      </c>
      <c r="T7" s="94"/>
      <c r="U7" s="94">
        <v>1340</v>
      </c>
      <c r="V7" s="94"/>
      <c r="W7" s="94">
        <v>24</v>
      </c>
      <c r="X7" s="94"/>
      <c r="Y7" s="94">
        <f>T7+V7+X7</f>
        <v>0</v>
      </c>
      <c r="Z7" s="94">
        <v>1251</v>
      </c>
      <c r="AA7" s="94"/>
      <c r="AB7" s="94">
        <v>8284</v>
      </c>
      <c r="AC7" s="94"/>
      <c r="AD7" s="66">
        <v>3204</v>
      </c>
      <c r="AE7" s="69">
        <f t="shared" ref="AE7:AE21" si="0">AD7*100/C7</f>
        <v>4.7107255752407555</v>
      </c>
      <c r="AF7" s="66">
        <v>4420</v>
      </c>
      <c r="AG7" s="69">
        <f t="shared" ref="AG7:AG21" si="1">AF7*100/C7</f>
        <v>6.4985664926854367</v>
      </c>
      <c r="AH7" s="66">
        <v>8161</v>
      </c>
      <c r="AI7" s="69">
        <f t="shared" ref="AI7:AI21" si="2">AH7*100/C7</f>
        <v>11.998823788870101</v>
      </c>
      <c r="AJ7" s="66">
        <v>1224</v>
      </c>
      <c r="AK7" s="69">
        <f t="shared" ref="AK7:AK21" si="3">AJ7*100/C7</f>
        <v>1.7996030287436595</v>
      </c>
      <c r="AL7" s="66">
        <v>1020</v>
      </c>
      <c r="AM7" s="69">
        <f t="shared" ref="AM7:AM21" si="4">AL7*100/C7</f>
        <v>1.4996691906197162</v>
      </c>
      <c r="AN7" s="66">
        <v>67879</v>
      </c>
      <c r="AO7" s="69">
        <f t="shared" ref="AO7:AO21" si="5">AN7*100/C7</f>
        <v>99.800044107917373</v>
      </c>
      <c r="AP7" s="66">
        <f>C7-AN7</f>
        <v>136</v>
      </c>
      <c r="AQ7" s="69">
        <f t="shared" ref="AQ7:AQ21" si="6">AP7*100/C7</f>
        <v>0.19995589208262884</v>
      </c>
      <c r="AR7" s="66">
        <v>0</v>
      </c>
      <c r="AS7" s="66">
        <f t="shared" ref="AS7:AS21" si="7">AR7*100/C7</f>
        <v>0</v>
      </c>
      <c r="AT7" s="66">
        <v>0</v>
      </c>
      <c r="AU7" s="66">
        <f t="shared" ref="AU7:AU21" si="8">AT7*100/C7</f>
        <v>0</v>
      </c>
      <c r="AV7" s="66">
        <v>47228</v>
      </c>
      <c r="AW7" s="69">
        <f t="shared" ref="AW7:AW21" si="9">AV7*100/C7</f>
        <v>69.437624053517609</v>
      </c>
      <c r="AX7" s="70">
        <f>B7-AV7-AZ7-BB7</f>
        <v>10292</v>
      </c>
      <c r="AY7" s="69">
        <f t="shared" ref="AY7:AY21" si="10">AX7*100/C7</f>
        <v>15.131956186135412</v>
      </c>
      <c r="AZ7" s="70">
        <v>9633</v>
      </c>
      <c r="BA7" s="69">
        <f t="shared" ref="BA7:BA21" si="11">AZ7*100/C7</f>
        <v>14.163052267882085</v>
      </c>
      <c r="BB7" s="66">
        <v>862</v>
      </c>
      <c r="BC7" s="69">
        <f t="shared" ref="BC7:BC21" si="12">BB7*100/C7</f>
        <v>1.2673674924648974</v>
      </c>
      <c r="BD7" s="50">
        <f>AV7+AX7+AZ7+BB7</f>
        <v>68015</v>
      </c>
      <c r="BJ7" s="2" t="s">
        <v>143</v>
      </c>
    </row>
    <row r="8" spans="1:62" ht="21" hidden="1" customHeight="1">
      <c r="A8" s="29" t="s">
        <v>14</v>
      </c>
      <c r="B8" s="66">
        <v>108901</v>
      </c>
      <c r="C8" s="66">
        <v>105800</v>
      </c>
      <c r="D8" s="69">
        <f t="shared" ref="D8:D21" si="13">C8*100/B8</f>
        <v>97.152459573373989</v>
      </c>
      <c r="E8" s="67">
        <v>18</v>
      </c>
      <c r="F8" s="95">
        <f t="shared" ref="F8:F21" si="14">E8*100/C8</f>
        <v>1.7013232514177693E-2</v>
      </c>
      <c r="G8" s="68">
        <v>7171</v>
      </c>
      <c r="H8" s="97">
        <f t="shared" ref="H8:H21" si="15">G8*100/C8</f>
        <v>6.7778827977315688</v>
      </c>
      <c r="I8" s="68">
        <v>15370</v>
      </c>
      <c r="J8" s="97">
        <f t="shared" ref="J8:J21" si="16">I8*100/C8</f>
        <v>14.527410207939509</v>
      </c>
      <c r="K8" s="68">
        <v>68824</v>
      </c>
      <c r="L8" s="97">
        <f t="shared" ref="L8:L21" si="17">K8*100/C8</f>
        <v>65.051039697542535</v>
      </c>
      <c r="M8" s="67">
        <v>11589</v>
      </c>
      <c r="N8" s="97">
        <f t="shared" ref="N8:N21" si="18">M8*100/C8</f>
        <v>10.953686200378073</v>
      </c>
      <c r="O8" s="67">
        <v>2122</v>
      </c>
      <c r="P8" s="97">
        <f t="shared" ref="P8:P21" si="19">O8*100/C8</f>
        <v>2.0056710775047257</v>
      </c>
      <c r="Q8" s="67">
        <v>706</v>
      </c>
      <c r="R8" s="97">
        <f t="shared" ref="R8:R21" si="20">Q8*100/C8</f>
        <v>0.66729678638941403</v>
      </c>
      <c r="S8" s="94">
        <v>5227</v>
      </c>
      <c r="T8" s="94"/>
      <c r="U8" s="94">
        <v>2640</v>
      </c>
      <c r="V8" s="94"/>
      <c r="W8" s="94">
        <v>168</v>
      </c>
      <c r="X8" s="94"/>
      <c r="Y8" s="94">
        <f t="shared" ref="Y8:Y12" si="21">T8+V8+X8</f>
        <v>0</v>
      </c>
      <c r="Z8" s="94">
        <v>4640</v>
      </c>
      <c r="AA8" s="94"/>
      <c r="AB8" s="94">
        <v>11578</v>
      </c>
      <c r="AC8" s="94"/>
      <c r="AD8" s="66">
        <v>3865</v>
      </c>
      <c r="AE8" s="69">
        <f t="shared" si="0"/>
        <v>3.6531190926275992</v>
      </c>
      <c r="AF8" s="66">
        <v>8464</v>
      </c>
      <c r="AG8" s="69">
        <f t="shared" si="1"/>
        <v>8</v>
      </c>
      <c r="AH8" s="66">
        <v>8478</v>
      </c>
      <c r="AI8" s="69">
        <f t="shared" si="2"/>
        <v>8.0132325141776946</v>
      </c>
      <c r="AJ8" s="66">
        <v>2603</v>
      </c>
      <c r="AK8" s="69">
        <f t="shared" si="3"/>
        <v>2.4603024574669186</v>
      </c>
      <c r="AL8" s="66">
        <v>1312</v>
      </c>
      <c r="AM8" s="69">
        <f t="shared" si="4"/>
        <v>1.2400756143667298</v>
      </c>
      <c r="AN8" s="66">
        <v>104550</v>
      </c>
      <c r="AO8" s="69">
        <f t="shared" si="5"/>
        <v>98.818525519848777</v>
      </c>
      <c r="AP8" s="66">
        <f t="shared" ref="AP8:AP21" si="22">C8-AN8</f>
        <v>1250</v>
      </c>
      <c r="AQ8" s="69">
        <f t="shared" si="6"/>
        <v>1.1814744801512287</v>
      </c>
      <c r="AR8" s="66">
        <v>0</v>
      </c>
      <c r="AS8" s="66">
        <f t="shared" si="7"/>
        <v>0</v>
      </c>
      <c r="AT8" s="66">
        <v>0</v>
      </c>
      <c r="AU8" s="66">
        <f t="shared" si="8"/>
        <v>0</v>
      </c>
      <c r="AV8" s="66">
        <v>72824</v>
      </c>
      <c r="AW8" s="69">
        <f t="shared" si="9"/>
        <v>68.831758034026464</v>
      </c>
      <c r="AX8" s="70">
        <f t="shared" ref="AX8:AX20" si="23">B8-AV8-AZ8-BB8</f>
        <v>21161</v>
      </c>
      <c r="AY8" s="69">
        <f t="shared" si="10"/>
        <v>20.000945179584122</v>
      </c>
      <c r="AZ8" s="70">
        <v>14192</v>
      </c>
      <c r="BA8" s="69">
        <f t="shared" si="11"/>
        <v>13.413988657844991</v>
      </c>
      <c r="BB8" s="66">
        <v>724</v>
      </c>
      <c r="BC8" s="69">
        <f t="shared" si="12"/>
        <v>0.68431001890359167</v>
      </c>
      <c r="BD8" s="50">
        <f t="shared" ref="BD8:BD21" si="24">AV8+AX8+AZ8+BB8</f>
        <v>108901</v>
      </c>
      <c r="BE8" s="50">
        <f>BD8-105800</f>
        <v>3101</v>
      </c>
    </row>
    <row r="9" spans="1:62" ht="21" hidden="1" customHeight="1">
      <c r="A9" s="114" t="s">
        <v>16</v>
      </c>
      <c r="B9" s="94"/>
      <c r="C9" s="94"/>
      <c r="D9" s="94" t="e">
        <f t="shared" si="13"/>
        <v>#DIV/0!</v>
      </c>
      <c r="E9" s="119"/>
      <c r="F9" s="120" t="e">
        <f t="shared" si="14"/>
        <v>#DIV/0!</v>
      </c>
      <c r="G9" s="121"/>
      <c r="H9" s="122" t="e">
        <f t="shared" si="15"/>
        <v>#DIV/0!</v>
      </c>
      <c r="I9" s="121"/>
      <c r="J9" s="122" t="e">
        <f t="shared" si="16"/>
        <v>#DIV/0!</v>
      </c>
      <c r="K9" s="121"/>
      <c r="L9" s="122" t="e">
        <f t="shared" si="17"/>
        <v>#DIV/0!</v>
      </c>
      <c r="M9" s="119"/>
      <c r="N9" s="122" t="e">
        <f t="shared" si="18"/>
        <v>#DIV/0!</v>
      </c>
      <c r="O9" s="119"/>
      <c r="P9" s="122" t="e">
        <f t="shared" si="19"/>
        <v>#DIV/0!</v>
      </c>
      <c r="Q9" s="119"/>
      <c r="R9" s="122" t="e">
        <f t="shared" si="20"/>
        <v>#DIV/0!</v>
      </c>
      <c r="S9" s="94"/>
      <c r="T9" s="94"/>
      <c r="U9" s="94"/>
      <c r="V9" s="94"/>
      <c r="W9" s="94"/>
      <c r="X9" s="94"/>
      <c r="Y9" s="94">
        <f t="shared" si="21"/>
        <v>0</v>
      </c>
      <c r="Z9" s="94"/>
      <c r="AA9" s="94"/>
      <c r="AB9" s="94"/>
      <c r="AC9" s="94"/>
      <c r="AD9" s="94"/>
      <c r="AE9" s="94" t="e">
        <f t="shared" si="0"/>
        <v>#DIV/0!</v>
      </c>
      <c r="AF9" s="94"/>
      <c r="AG9" s="94" t="e">
        <f t="shared" si="1"/>
        <v>#DIV/0!</v>
      </c>
      <c r="AH9" s="94"/>
      <c r="AI9" s="94" t="e">
        <f t="shared" si="2"/>
        <v>#DIV/0!</v>
      </c>
      <c r="AJ9" s="94"/>
      <c r="AK9" s="94" t="e">
        <f t="shared" si="3"/>
        <v>#DIV/0!</v>
      </c>
      <c r="AL9" s="94"/>
      <c r="AM9" s="139" t="e">
        <f t="shared" si="4"/>
        <v>#DIV/0!</v>
      </c>
      <c r="AN9" s="94"/>
      <c r="AO9" s="139" t="e">
        <f t="shared" si="5"/>
        <v>#DIV/0!</v>
      </c>
      <c r="AP9" s="94">
        <f t="shared" si="22"/>
        <v>0</v>
      </c>
      <c r="AQ9" s="139" t="e">
        <f t="shared" si="6"/>
        <v>#DIV/0!</v>
      </c>
      <c r="AR9" s="94"/>
      <c r="AS9" s="94" t="e">
        <f t="shared" si="7"/>
        <v>#DIV/0!</v>
      </c>
      <c r="AT9" s="94"/>
      <c r="AU9" s="94" t="e">
        <f t="shared" si="8"/>
        <v>#DIV/0!</v>
      </c>
      <c r="AV9" s="94"/>
      <c r="AW9" s="139" t="e">
        <f t="shared" si="9"/>
        <v>#DIV/0!</v>
      </c>
      <c r="AX9" s="70">
        <f t="shared" si="23"/>
        <v>0</v>
      </c>
      <c r="AY9" s="139" t="e">
        <f t="shared" si="10"/>
        <v>#DIV/0!</v>
      </c>
      <c r="AZ9" s="124"/>
      <c r="BA9" s="139" t="e">
        <f t="shared" si="11"/>
        <v>#DIV/0!</v>
      </c>
      <c r="BB9" s="94"/>
      <c r="BC9" s="139" t="e">
        <f t="shared" si="12"/>
        <v>#DIV/0!</v>
      </c>
      <c r="BD9" s="50">
        <f t="shared" si="24"/>
        <v>0</v>
      </c>
    </row>
    <row r="10" spans="1:62" ht="21" hidden="1" customHeight="1">
      <c r="A10" s="29" t="s">
        <v>17</v>
      </c>
      <c r="B10" s="66">
        <v>152711</v>
      </c>
      <c r="C10" s="66">
        <v>151700</v>
      </c>
      <c r="D10" s="66">
        <f t="shared" si="13"/>
        <v>99.337965176051497</v>
      </c>
      <c r="E10" s="67">
        <v>304</v>
      </c>
      <c r="F10" s="95">
        <f t="shared" si="14"/>
        <v>0.20039551746868819</v>
      </c>
      <c r="G10" s="68">
        <v>912</v>
      </c>
      <c r="H10" s="97">
        <f t="shared" si="15"/>
        <v>0.60118655240606456</v>
      </c>
      <c r="I10" s="68">
        <v>2725</v>
      </c>
      <c r="J10" s="97">
        <f t="shared" si="16"/>
        <v>1.7963085036255768</v>
      </c>
      <c r="K10" s="68">
        <v>99667</v>
      </c>
      <c r="L10" s="97">
        <f t="shared" si="17"/>
        <v>65.700065919578108</v>
      </c>
      <c r="M10" s="67">
        <v>38534</v>
      </c>
      <c r="N10" s="97">
        <f t="shared" si="18"/>
        <v>25.401450230718524</v>
      </c>
      <c r="O10" s="67">
        <v>6524</v>
      </c>
      <c r="P10" s="97">
        <f t="shared" si="19"/>
        <v>4.3005932762030321</v>
      </c>
      <c r="Q10" s="67">
        <v>3034</v>
      </c>
      <c r="R10" s="97">
        <f t="shared" si="20"/>
        <v>2</v>
      </c>
      <c r="S10" s="66">
        <v>3603</v>
      </c>
      <c r="T10" s="66"/>
      <c r="U10" s="66">
        <v>1122</v>
      </c>
      <c r="V10" s="66"/>
      <c r="W10" s="66">
        <v>238</v>
      </c>
      <c r="X10" s="66"/>
      <c r="Y10" s="66">
        <f t="shared" si="21"/>
        <v>0</v>
      </c>
      <c r="Z10" s="66">
        <v>4908</v>
      </c>
      <c r="AA10" s="66"/>
      <c r="AB10" s="66">
        <v>4725</v>
      </c>
      <c r="AC10" s="66"/>
      <c r="AD10" s="66">
        <v>38380</v>
      </c>
      <c r="AE10" s="69">
        <f t="shared" si="0"/>
        <v>25.299934080421885</v>
      </c>
      <c r="AF10" s="66">
        <v>33527</v>
      </c>
      <c r="AG10" s="66">
        <f t="shared" si="1"/>
        <v>22.100856954515493</v>
      </c>
      <c r="AH10" s="66">
        <v>91372</v>
      </c>
      <c r="AI10" s="66">
        <f t="shared" si="2"/>
        <v>60.232036914963743</v>
      </c>
      <c r="AJ10" s="66">
        <v>25042</v>
      </c>
      <c r="AK10" s="69">
        <f t="shared" si="3"/>
        <v>16.507580751483189</v>
      </c>
      <c r="AL10" s="66">
        <v>2769</v>
      </c>
      <c r="AM10" s="69">
        <f t="shared" si="4"/>
        <v>1.8253131179960449</v>
      </c>
      <c r="AN10" s="66">
        <v>138035</v>
      </c>
      <c r="AO10" s="69">
        <f t="shared" si="5"/>
        <v>90.992089650626241</v>
      </c>
      <c r="AP10" s="66">
        <f t="shared" si="22"/>
        <v>13665</v>
      </c>
      <c r="AQ10" s="69">
        <f t="shared" si="6"/>
        <v>9.0079103493737644</v>
      </c>
      <c r="AR10" s="66">
        <v>0</v>
      </c>
      <c r="AS10" s="66">
        <f t="shared" si="7"/>
        <v>0</v>
      </c>
      <c r="AT10" s="66">
        <v>0</v>
      </c>
      <c r="AU10" s="66">
        <f t="shared" si="8"/>
        <v>0</v>
      </c>
      <c r="AV10" s="66">
        <v>94333</v>
      </c>
      <c r="AW10" s="69">
        <f t="shared" si="9"/>
        <v>62.183915622940013</v>
      </c>
      <c r="AX10" s="70">
        <f t="shared" si="23"/>
        <v>39416</v>
      </c>
      <c r="AY10" s="69">
        <f t="shared" si="10"/>
        <v>25.982860909690178</v>
      </c>
      <c r="AZ10" s="70">
        <v>17141</v>
      </c>
      <c r="BA10" s="69">
        <f t="shared" si="11"/>
        <v>11.299274884640738</v>
      </c>
      <c r="BB10" s="66">
        <v>1821</v>
      </c>
      <c r="BC10" s="69">
        <f t="shared" si="12"/>
        <v>1.2003955174686882</v>
      </c>
      <c r="BD10" s="50">
        <f t="shared" si="24"/>
        <v>152711</v>
      </c>
    </row>
    <row r="11" spans="1:62" ht="21" hidden="1" customHeight="1">
      <c r="A11" s="29" t="s">
        <v>19</v>
      </c>
      <c r="B11" s="66">
        <v>42880</v>
      </c>
      <c r="C11" s="66">
        <v>41573</v>
      </c>
      <c r="D11" s="69">
        <f t="shared" si="13"/>
        <v>96.951958955223887</v>
      </c>
      <c r="E11" s="67">
        <v>6</v>
      </c>
      <c r="F11" s="95">
        <f t="shared" si="14"/>
        <v>1.4432444134414163E-2</v>
      </c>
      <c r="G11" s="68">
        <v>122</v>
      </c>
      <c r="H11" s="97">
        <f t="shared" si="15"/>
        <v>0.29345969739975464</v>
      </c>
      <c r="I11" s="68">
        <v>1859</v>
      </c>
      <c r="J11" s="97">
        <f t="shared" si="16"/>
        <v>4.471652274312655</v>
      </c>
      <c r="K11" s="68">
        <v>28708</v>
      </c>
      <c r="L11" s="97">
        <f t="shared" si="17"/>
        <v>69.054434368460292</v>
      </c>
      <c r="M11" s="67">
        <v>6831</v>
      </c>
      <c r="N11" s="97">
        <f t="shared" si="18"/>
        <v>16.431337647030524</v>
      </c>
      <c r="O11" s="67">
        <v>3427</v>
      </c>
      <c r="P11" s="97">
        <f t="shared" si="19"/>
        <v>8.2433310081062228</v>
      </c>
      <c r="Q11" s="67">
        <v>638</v>
      </c>
      <c r="R11" s="97">
        <f t="shared" si="20"/>
        <v>1.5346498929593726</v>
      </c>
      <c r="S11" s="94">
        <v>1270</v>
      </c>
      <c r="T11" s="94">
        <v>81</v>
      </c>
      <c r="U11" s="94">
        <v>127</v>
      </c>
      <c r="V11" s="94">
        <v>17</v>
      </c>
      <c r="W11" s="94">
        <v>63</v>
      </c>
      <c r="X11" s="94">
        <v>2</v>
      </c>
      <c r="Y11" s="94">
        <f t="shared" si="21"/>
        <v>100</v>
      </c>
      <c r="Z11" s="94">
        <v>1034</v>
      </c>
      <c r="AA11" s="94">
        <v>2.4900000000000002</v>
      </c>
      <c r="AB11" s="94">
        <v>2151</v>
      </c>
      <c r="AC11" s="94">
        <v>5.18</v>
      </c>
      <c r="AD11" s="66">
        <v>8841</v>
      </c>
      <c r="AE11" s="69">
        <f t="shared" si="0"/>
        <v>21.266206432059271</v>
      </c>
      <c r="AF11" s="66">
        <v>9626</v>
      </c>
      <c r="AG11" s="69">
        <f t="shared" si="1"/>
        <v>23.154451206311791</v>
      </c>
      <c r="AH11" s="66">
        <v>21486</v>
      </c>
      <c r="AI11" s="69">
        <f t="shared" si="2"/>
        <v>51.682582445337118</v>
      </c>
      <c r="AJ11" s="66">
        <v>846</v>
      </c>
      <c r="AK11" s="69">
        <f t="shared" si="3"/>
        <v>2.0349746229523968</v>
      </c>
      <c r="AL11" s="66">
        <v>675</v>
      </c>
      <c r="AM11" s="69">
        <f t="shared" si="4"/>
        <v>1.6236499651215934</v>
      </c>
      <c r="AN11" s="66">
        <v>38193</v>
      </c>
      <c r="AO11" s="69">
        <f t="shared" si="5"/>
        <v>91.869723137613349</v>
      </c>
      <c r="AP11" s="66">
        <f t="shared" si="22"/>
        <v>3380</v>
      </c>
      <c r="AQ11" s="69">
        <f t="shared" si="6"/>
        <v>8.1302768623866459</v>
      </c>
      <c r="AR11" s="66">
        <v>0</v>
      </c>
      <c r="AS11" s="69">
        <f t="shared" si="7"/>
        <v>0</v>
      </c>
      <c r="AT11" s="66">
        <v>0</v>
      </c>
      <c r="AU11" s="69">
        <f t="shared" si="8"/>
        <v>0</v>
      </c>
      <c r="AV11" s="66">
        <v>28372</v>
      </c>
      <c r="AW11" s="69">
        <f t="shared" si="9"/>
        <v>68.246217496933099</v>
      </c>
      <c r="AX11" s="70">
        <f t="shared" si="23"/>
        <v>9997</v>
      </c>
      <c r="AY11" s="69">
        <f t="shared" si="10"/>
        <v>24.046857335289733</v>
      </c>
      <c r="AZ11" s="70">
        <v>4058</v>
      </c>
      <c r="BA11" s="69">
        <f t="shared" si="11"/>
        <v>9.7611430495754448</v>
      </c>
      <c r="BB11" s="66">
        <v>453</v>
      </c>
      <c r="BC11" s="69">
        <f t="shared" si="12"/>
        <v>1.0896495321482693</v>
      </c>
      <c r="BD11" s="50">
        <f t="shared" si="24"/>
        <v>42880</v>
      </c>
    </row>
    <row r="12" spans="1:62" ht="21" hidden="1" customHeight="1">
      <c r="A12" s="29" t="s">
        <v>20</v>
      </c>
      <c r="B12" s="66">
        <v>17900</v>
      </c>
      <c r="C12" s="66">
        <v>17800</v>
      </c>
      <c r="D12" s="69">
        <f t="shared" si="13"/>
        <v>99.441340782122907</v>
      </c>
      <c r="E12" s="67">
        <v>3</v>
      </c>
      <c r="F12" s="95">
        <f t="shared" si="14"/>
        <v>1.6853932584269662E-2</v>
      </c>
      <c r="G12" s="68">
        <v>115</v>
      </c>
      <c r="H12" s="97">
        <f t="shared" si="15"/>
        <v>0.6460674157303371</v>
      </c>
      <c r="I12" s="68">
        <v>802</v>
      </c>
      <c r="J12" s="97">
        <f t="shared" si="16"/>
        <v>4.5056179775280896</v>
      </c>
      <c r="K12" s="68">
        <v>12628</v>
      </c>
      <c r="L12" s="97">
        <f t="shared" si="17"/>
        <v>70.943820224719104</v>
      </c>
      <c r="M12" s="67">
        <v>2184</v>
      </c>
      <c r="N12" s="97">
        <f t="shared" si="18"/>
        <v>12.269662921348315</v>
      </c>
      <c r="O12" s="67">
        <v>1822</v>
      </c>
      <c r="P12" s="97">
        <f t="shared" si="19"/>
        <v>10.235955056179776</v>
      </c>
      <c r="Q12" s="67">
        <v>246</v>
      </c>
      <c r="R12" s="97">
        <f t="shared" si="20"/>
        <v>1.3820224719101124</v>
      </c>
      <c r="S12" s="94">
        <v>816</v>
      </c>
      <c r="T12" s="94">
        <v>95</v>
      </c>
      <c r="U12" s="94">
        <v>177</v>
      </c>
      <c r="V12" s="94">
        <v>1.4</v>
      </c>
      <c r="W12" s="94">
        <v>19</v>
      </c>
      <c r="X12" s="94">
        <v>0.4</v>
      </c>
      <c r="Y12" s="94">
        <f t="shared" si="21"/>
        <v>96.800000000000011</v>
      </c>
      <c r="Z12" s="94">
        <v>1258</v>
      </c>
      <c r="AA12" s="94">
        <v>74</v>
      </c>
      <c r="AB12" s="94">
        <v>1580</v>
      </c>
      <c r="AC12" s="94">
        <v>94</v>
      </c>
      <c r="AD12" s="66">
        <v>2249</v>
      </c>
      <c r="AE12" s="69">
        <f t="shared" si="0"/>
        <v>12.634831460674157</v>
      </c>
      <c r="AF12" s="66">
        <v>3911</v>
      </c>
      <c r="AG12" s="69">
        <f t="shared" si="1"/>
        <v>21.971910112359552</v>
      </c>
      <c r="AH12" s="66">
        <v>9377</v>
      </c>
      <c r="AI12" s="69">
        <f t="shared" si="2"/>
        <v>52.679775280898873</v>
      </c>
      <c r="AJ12" s="66">
        <v>277</v>
      </c>
      <c r="AK12" s="69">
        <f t="shared" si="3"/>
        <v>1.5561797752808988</v>
      </c>
      <c r="AL12" s="66">
        <v>258</v>
      </c>
      <c r="AM12" s="69">
        <f t="shared" si="4"/>
        <v>1.449438202247191</v>
      </c>
      <c r="AN12" s="66">
        <v>16560</v>
      </c>
      <c r="AO12" s="69">
        <f t="shared" si="5"/>
        <v>93.033707865168537</v>
      </c>
      <c r="AP12" s="66">
        <f t="shared" si="22"/>
        <v>1240</v>
      </c>
      <c r="AQ12" s="69">
        <f t="shared" si="6"/>
        <v>6.9662921348314608</v>
      </c>
      <c r="AR12" s="66">
        <v>35</v>
      </c>
      <c r="AS12" s="69">
        <f t="shared" si="7"/>
        <v>0.19662921348314608</v>
      </c>
      <c r="AT12" s="66">
        <v>29</v>
      </c>
      <c r="AU12" s="69">
        <f t="shared" si="8"/>
        <v>0.16292134831460675</v>
      </c>
      <c r="AV12" s="66">
        <v>12628</v>
      </c>
      <c r="AW12" s="69">
        <f t="shared" si="9"/>
        <v>70.943820224719104</v>
      </c>
      <c r="AX12" s="70">
        <f t="shared" si="23"/>
        <v>3086</v>
      </c>
      <c r="AY12" s="69">
        <f t="shared" si="10"/>
        <v>17.337078651685392</v>
      </c>
      <c r="AZ12" s="70">
        <v>1937</v>
      </c>
      <c r="BA12" s="69">
        <f t="shared" si="11"/>
        <v>10.882022471910112</v>
      </c>
      <c r="BB12" s="66">
        <v>249</v>
      </c>
      <c r="BC12" s="69">
        <f t="shared" si="12"/>
        <v>1.398876404494382</v>
      </c>
      <c r="BD12" s="50">
        <f t="shared" si="24"/>
        <v>17900</v>
      </c>
    </row>
    <row r="13" spans="1:62" ht="21" hidden="1" customHeight="1">
      <c r="A13" s="114" t="s">
        <v>22</v>
      </c>
      <c r="B13" s="94"/>
      <c r="C13" s="94"/>
      <c r="D13" s="94" t="e">
        <f t="shared" si="13"/>
        <v>#DIV/0!</v>
      </c>
      <c r="E13" s="119"/>
      <c r="F13" s="120" t="e">
        <f t="shared" si="14"/>
        <v>#DIV/0!</v>
      </c>
      <c r="G13" s="121"/>
      <c r="H13" s="122" t="e">
        <f t="shared" si="15"/>
        <v>#DIV/0!</v>
      </c>
      <c r="I13" s="121"/>
      <c r="J13" s="122" t="e">
        <f t="shared" si="16"/>
        <v>#DIV/0!</v>
      </c>
      <c r="K13" s="121"/>
      <c r="L13" s="122" t="e">
        <f t="shared" si="17"/>
        <v>#DIV/0!</v>
      </c>
      <c r="M13" s="119"/>
      <c r="N13" s="122" t="e">
        <f t="shared" si="18"/>
        <v>#DIV/0!</v>
      </c>
      <c r="O13" s="119"/>
      <c r="P13" s="122" t="e">
        <f t="shared" si="19"/>
        <v>#DIV/0!</v>
      </c>
      <c r="Q13" s="119"/>
      <c r="R13" s="122" t="e">
        <f t="shared" si="20"/>
        <v>#DIV/0!</v>
      </c>
      <c r="S13" s="94"/>
      <c r="T13" s="94"/>
      <c r="U13" s="94"/>
      <c r="V13" s="94"/>
      <c r="W13" s="94"/>
      <c r="X13" s="94"/>
      <c r="Y13" s="94">
        <f t="shared" ref="Y13:Y21" si="25">T13+V13+X13</f>
        <v>0</v>
      </c>
      <c r="Z13" s="94"/>
      <c r="AA13" s="94"/>
      <c r="AB13" s="94"/>
      <c r="AC13" s="94"/>
      <c r="AD13" s="94"/>
      <c r="AE13" s="94" t="e">
        <f t="shared" si="0"/>
        <v>#DIV/0!</v>
      </c>
      <c r="AF13" s="94"/>
      <c r="AG13" s="94" t="e">
        <f t="shared" si="1"/>
        <v>#DIV/0!</v>
      </c>
      <c r="AH13" s="94"/>
      <c r="AI13" s="94" t="e">
        <f t="shared" si="2"/>
        <v>#DIV/0!</v>
      </c>
      <c r="AJ13" s="94"/>
      <c r="AK13" s="94" t="e">
        <f t="shared" si="3"/>
        <v>#DIV/0!</v>
      </c>
      <c r="AL13" s="94"/>
      <c r="AM13" s="139" t="e">
        <f t="shared" si="4"/>
        <v>#DIV/0!</v>
      </c>
      <c r="AN13" s="94"/>
      <c r="AO13" s="139" t="e">
        <f t="shared" si="5"/>
        <v>#DIV/0!</v>
      </c>
      <c r="AP13" s="94">
        <f t="shared" si="22"/>
        <v>0</v>
      </c>
      <c r="AQ13" s="139" t="e">
        <f t="shared" si="6"/>
        <v>#DIV/0!</v>
      </c>
      <c r="AR13" s="94"/>
      <c r="AS13" s="94" t="e">
        <f t="shared" si="7"/>
        <v>#DIV/0!</v>
      </c>
      <c r="AT13" s="94"/>
      <c r="AU13" s="94" t="e">
        <f t="shared" si="8"/>
        <v>#DIV/0!</v>
      </c>
      <c r="AV13" s="94"/>
      <c r="AW13" s="139" t="e">
        <f t="shared" si="9"/>
        <v>#DIV/0!</v>
      </c>
      <c r="AX13" s="70">
        <f t="shared" si="23"/>
        <v>0</v>
      </c>
      <c r="AY13" s="139" t="e">
        <f t="shared" si="10"/>
        <v>#DIV/0!</v>
      </c>
      <c r="AZ13" s="124"/>
      <c r="BA13" s="139" t="e">
        <f t="shared" si="11"/>
        <v>#DIV/0!</v>
      </c>
      <c r="BB13" s="94"/>
      <c r="BC13" s="139" t="e">
        <f t="shared" si="12"/>
        <v>#DIV/0!</v>
      </c>
      <c r="BD13" s="50">
        <f t="shared" si="24"/>
        <v>0</v>
      </c>
    </row>
    <row r="14" spans="1:62" ht="21" hidden="1" customHeight="1">
      <c r="A14" s="114" t="s">
        <v>23</v>
      </c>
      <c r="B14" s="94"/>
      <c r="C14" s="94"/>
      <c r="D14" s="94" t="e">
        <f t="shared" si="13"/>
        <v>#DIV/0!</v>
      </c>
      <c r="E14" s="119"/>
      <c r="F14" s="120" t="e">
        <f t="shared" si="14"/>
        <v>#DIV/0!</v>
      </c>
      <c r="G14" s="121"/>
      <c r="H14" s="122" t="e">
        <f t="shared" si="15"/>
        <v>#DIV/0!</v>
      </c>
      <c r="I14" s="121"/>
      <c r="J14" s="122" t="e">
        <f t="shared" si="16"/>
        <v>#DIV/0!</v>
      </c>
      <c r="K14" s="121"/>
      <c r="L14" s="122" t="e">
        <f t="shared" si="17"/>
        <v>#DIV/0!</v>
      </c>
      <c r="M14" s="119"/>
      <c r="N14" s="122" t="e">
        <f t="shared" si="18"/>
        <v>#DIV/0!</v>
      </c>
      <c r="O14" s="119"/>
      <c r="P14" s="122" t="e">
        <f t="shared" si="19"/>
        <v>#DIV/0!</v>
      </c>
      <c r="Q14" s="119"/>
      <c r="R14" s="122" t="e">
        <f t="shared" si="20"/>
        <v>#DIV/0!</v>
      </c>
      <c r="S14" s="94"/>
      <c r="T14" s="94"/>
      <c r="U14" s="94"/>
      <c r="V14" s="94"/>
      <c r="W14" s="94"/>
      <c r="X14" s="94"/>
      <c r="Y14" s="94">
        <f t="shared" si="25"/>
        <v>0</v>
      </c>
      <c r="Z14" s="94"/>
      <c r="AA14" s="94"/>
      <c r="AB14" s="94"/>
      <c r="AC14" s="94"/>
      <c r="AD14" s="94"/>
      <c r="AE14" s="94" t="e">
        <f t="shared" si="0"/>
        <v>#DIV/0!</v>
      </c>
      <c r="AF14" s="94"/>
      <c r="AG14" s="94" t="e">
        <f t="shared" si="1"/>
        <v>#DIV/0!</v>
      </c>
      <c r="AH14" s="94"/>
      <c r="AI14" s="94" t="e">
        <f t="shared" si="2"/>
        <v>#DIV/0!</v>
      </c>
      <c r="AJ14" s="94"/>
      <c r="AK14" s="94" t="e">
        <f t="shared" si="3"/>
        <v>#DIV/0!</v>
      </c>
      <c r="AL14" s="94"/>
      <c r="AM14" s="139" t="e">
        <f t="shared" si="4"/>
        <v>#DIV/0!</v>
      </c>
      <c r="AN14" s="94"/>
      <c r="AO14" s="139" t="e">
        <f t="shared" si="5"/>
        <v>#DIV/0!</v>
      </c>
      <c r="AP14" s="94">
        <f t="shared" si="22"/>
        <v>0</v>
      </c>
      <c r="AQ14" s="139" t="e">
        <f t="shared" si="6"/>
        <v>#DIV/0!</v>
      </c>
      <c r="AR14" s="94"/>
      <c r="AS14" s="94" t="e">
        <f t="shared" si="7"/>
        <v>#DIV/0!</v>
      </c>
      <c r="AT14" s="94"/>
      <c r="AU14" s="94" t="e">
        <f t="shared" si="8"/>
        <v>#DIV/0!</v>
      </c>
      <c r="AV14" s="94"/>
      <c r="AW14" s="139" t="e">
        <f t="shared" si="9"/>
        <v>#DIV/0!</v>
      </c>
      <c r="AX14" s="70">
        <f t="shared" si="23"/>
        <v>0</v>
      </c>
      <c r="AY14" s="139" t="e">
        <f t="shared" si="10"/>
        <v>#DIV/0!</v>
      </c>
      <c r="AZ14" s="124"/>
      <c r="BA14" s="139" t="e">
        <f t="shared" si="11"/>
        <v>#DIV/0!</v>
      </c>
      <c r="BB14" s="94"/>
      <c r="BC14" s="139" t="e">
        <f t="shared" si="12"/>
        <v>#DIV/0!</v>
      </c>
      <c r="BD14" s="50">
        <f t="shared" si="24"/>
        <v>0</v>
      </c>
    </row>
    <row r="15" spans="1:62" ht="21" hidden="1" customHeight="1">
      <c r="A15" s="29" t="s">
        <v>26</v>
      </c>
      <c r="B15" s="66">
        <v>31360</v>
      </c>
      <c r="C15" s="66">
        <v>30360</v>
      </c>
      <c r="D15" s="69">
        <f t="shared" si="13"/>
        <v>96.811224489795919</v>
      </c>
      <c r="E15" s="67">
        <v>182</v>
      </c>
      <c r="F15" s="95">
        <f t="shared" si="14"/>
        <v>0.59947299077733862</v>
      </c>
      <c r="G15" s="68">
        <v>1304</v>
      </c>
      <c r="H15" s="97">
        <f t="shared" si="15"/>
        <v>4.2951251646903819</v>
      </c>
      <c r="I15" s="68">
        <v>1076</v>
      </c>
      <c r="J15" s="97">
        <f t="shared" si="16"/>
        <v>3.5441370223978921</v>
      </c>
      <c r="K15" s="68">
        <v>24774</v>
      </c>
      <c r="L15" s="97">
        <f t="shared" si="17"/>
        <v>81.600790513833985</v>
      </c>
      <c r="M15" s="67">
        <v>2262</v>
      </c>
      <c r="N15" s="97">
        <f t="shared" si="18"/>
        <v>7.4505928853754941</v>
      </c>
      <c r="O15" s="67">
        <v>1458</v>
      </c>
      <c r="P15" s="97">
        <f t="shared" si="19"/>
        <v>4.8023715415019765</v>
      </c>
      <c r="Q15" s="67">
        <v>304</v>
      </c>
      <c r="R15" s="97">
        <f t="shared" si="20"/>
        <v>1.0013175230566536</v>
      </c>
      <c r="S15" s="94">
        <v>1835</v>
      </c>
      <c r="T15" s="94">
        <v>92.7</v>
      </c>
      <c r="U15" s="94">
        <v>120</v>
      </c>
      <c r="V15" s="94">
        <v>3.9</v>
      </c>
      <c r="W15" s="94">
        <v>25</v>
      </c>
      <c r="X15" s="94"/>
      <c r="Y15" s="94">
        <f t="shared" si="25"/>
        <v>96.600000000000009</v>
      </c>
      <c r="Z15" s="94">
        <v>1361</v>
      </c>
      <c r="AA15" s="94"/>
      <c r="AB15" s="94">
        <v>3024</v>
      </c>
      <c r="AC15" s="94"/>
      <c r="AD15" s="66">
        <v>3903</v>
      </c>
      <c r="AE15" s="69">
        <f t="shared" si="0"/>
        <v>12.855731225296443</v>
      </c>
      <c r="AF15" s="66">
        <v>10883</v>
      </c>
      <c r="AG15" s="69">
        <f t="shared" si="1"/>
        <v>35.846508563899867</v>
      </c>
      <c r="AH15" s="66">
        <v>8168</v>
      </c>
      <c r="AI15" s="69">
        <f t="shared" si="2"/>
        <v>26.903820816864297</v>
      </c>
      <c r="AJ15" s="66">
        <v>1593</v>
      </c>
      <c r="AK15" s="69">
        <f t="shared" si="3"/>
        <v>5.2470355731225293</v>
      </c>
      <c r="AL15" s="66">
        <v>2663</v>
      </c>
      <c r="AM15" s="69">
        <f t="shared" si="4"/>
        <v>8.7714097496706191</v>
      </c>
      <c r="AN15" s="66">
        <v>28673</v>
      </c>
      <c r="AO15" s="69">
        <f t="shared" si="5"/>
        <v>94.443346508563906</v>
      </c>
      <c r="AP15" s="66">
        <f>C15-AN15</f>
        <v>1687</v>
      </c>
      <c r="AQ15" s="69">
        <f t="shared" si="6"/>
        <v>5.5566534914361005</v>
      </c>
      <c r="AR15" s="66">
        <v>74</v>
      </c>
      <c r="AS15" s="69">
        <f t="shared" si="7"/>
        <v>0.24374176548089591</v>
      </c>
      <c r="AT15" s="66">
        <v>0</v>
      </c>
      <c r="AU15" s="66">
        <f t="shared" si="8"/>
        <v>0</v>
      </c>
      <c r="AV15" s="125">
        <v>24774</v>
      </c>
      <c r="AW15" s="69">
        <f t="shared" si="9"/>
        <v>81.600790513833985</v>
      </c>
      <c r="AX15" s="70">
        <f t="shared" si="23"/>
        <v>3381</v>
      </c>
      <c r="AY15" s="69">
        <f t="shared" si="10"/>
        <v>11.136363636363637</v>
      </c>
      <c r="AZ15" s="70">
        <v>2763</v>
      </c>
      <c r="BA15" s="69">
        <f t="shared" si="11"/>
        <v>9.1007905138339922</v>
      </c>
      <c r="BB15" s="66">
        <v>442</v>
      </c>
      <c r="BC15" s="69">
        <f t="shared" si="12"/>
        <v>1.4558629776021081</v>
      </c>
      <c r="BD15" s="71">
        <f t="shared" si="24"/>
        <v>31360</v>
      </c>
    </row>
    <row r="16" spans="1:62" ht="21" hidden="1" customHeight="1">
      <c r="A16" s="29" t="s">
        <v>27</v>
      </c>
      <c r="B16" s="66">
        <v>39798</v>
      </c>
      <c r="C16" s="66">
        <v>38798</v>
      </c>
      <c r="D16" s="69">
        <f t="shared" si="13"/>
        <v>97.48731092014674</v>
      </c>
      <c r="E16" s="67">
        <v>45</v>
      </c>
      <c r="F16" s="95">
        <f t="shared" si="14"/>
        <v>0.11598536007010671</v>
      </c>
      <c r="G16" s="68">
        <v>1751</v>
      </c>
      <c r="H16" s="97">
        <f t="shared" si="15"/>
        <v>4.5131192329501522</v>
      </c>
      <c r="I16" s="68">
        <v>1451</v>
      </c>
      <c r="J16" s="97">
        <f t="shared" si="16"/>
        <v>3.7398834991494407</v>
      </c>
      <c r="K16" s="68">
        <v>29649</v>
      </c>
      <c r="L16" s="97">
        <f t="shared" si="17"/>
        <v>76.418887571524309</v>
      </c>
      <c r="M16" s="67">
        <v>2401</v>
      </c>
      <c r="N16" s="97">
        <f t="shared" si="18"/>
        <v>6.1884633228516934</v>
      </c>
      <c r="O16" s="67">
        <v>1405</v>
      </c>
      <c r="P16" s="97">
        <f t="shared" si="19"/>
        <v>3.6213206866333314</v>
      </c>
      <c r="Q16" s="67">
        <v>196</v>
      </c>
      <c r="R16" s="97">
        <f t="shared" si="20"/>
        <v>0.50518067941646472</v>
      </c>
      <c r="S16" s="94">
        <v>1467</v>
      </c>
      <c r="T16" s="94" t="s">
        <v>142</v>
      </c>
      <c r="U16" s="94">
        <v>96</v>
      </c>
      <c r="V16" s="94"/>
      <c r="W16" s="94">
        <v>37</v>
      </c>
      <c r="X16" s="94"/>
      <c r="Y16" s="94" t="e">
        <f t="shared" si="25"/>
        <v>#VALUE!</v>
      </c>
      <c r="Z16" s="94">
        <v>2897</v>
      </c>
      <c r="AA16" s="94"/>
      <c r="AB16" s="94">
        <v>2888</v>
      </c>
      <c r="AC16" s="94"/>
      <c r="AD16" s="66">
        <v>4024</v>
      </c>
      <c r="AE16" s="69">
        <f t="shared" si="0"/>
        <v>10.371668642713542</v>
      </c>
      <c r="AF16" s="66">
        <v>9957</v>
      </c>
      <c r="AG16" s="69">
        <f t="shared" si="1"/>
        <v>25.66369400484561</v>
      </c>
      <c r="AH16" s="66">
        <v>10068</v>
      </c>
      <c r="AI16" s="69">
        <f t="shared" si="2"/>
        <v>25.949791226351874</v>
      </c>
      <c r="AJ16" s="66">
        <v>1773</v>
      </c>
      <c r="AK16" s="69">
        <f t="shared" si="3"/>
        <v>4.5698231867622043</v>
      </c>
      <c r="AL16" s="66">
        <v>2379</v>
      </c>
      <c r="AM16" s="69">
        <f t="shared" si="4"/>
        <v>6.1317593690396412</v>
      </c>
      <c r="AN16" s="66">
        <v>37033</v>
      </c>
      <c r="AO16" s="69">
        <f t="shared" si="5"/>
        <v>95.450796432805816</v>
      </c>
      <c r="AP16" s="66">
        <f t="shared" si="22"/>
        <v>1765</v>
      </c>
      <c r="AQ16" s="69">
        <f t="shared" si="6"/>
        <v>4.5492035671941853</v>
      </c>
      <c r="AR16" s="66">
        <v>78</v>
      </c>
      <c r="AS16" s="69">
        <f t="shared" si="7"/>
        <v>0.20104129078818495</v>
      </c>
      <c r="AT16" s="66">
        <v>0</v>
      </c>
      <c r="AU16" s="66">
        <f t="shared" si="8"/>
        <v>0</v>
      </c>
      <c r="AV16" s="68">
        <v>32649</v>
      </c>
      <c r="AW16" s="69">
        <f t="shared" si="9"/>
        <v>84.151244909531414</v>
      </c>
      <c r="AX16" s="70">
        <f t="shared" si="23"/>
        <v>3028</v>
      </c>
      <c r="AY16" s="69">
        <f t="shared" si="10"/>
        <v>7.8045260064951805</v>
      </c>
      <c r="AZ16" s="70">
        <v>3556</v>
      </c>
      <c r="BA16" s="69">
        <f t="shared" si="11"/>
        <v>9.1654208979844327</v>
      </c>
      <c r="BB16" s="66">
        <v>565</v>
      </c>
      <c r="BC16" s="69">
        <f t="shared" si="12"/>
        <v>1.4562606319913398</v>
      </c>
      <c r="BD16" s="71">
        <f t="shared" si="24"/>
        <v>39798</v>
      </c>
    </row>
    <row r="17" spans="1:56" ht="21" hidden="1" customHeight="1">
      <c r="A17" s="114" t="s">
        <v>29</v>
      </c>
      <c r="B17" s="94">
        <v>77559</v>
      </c>
      <c r="C17" s="94">
        <v>74758</v>
      </c>
      <c r="D17" s="94">
        <f t="shared" si="13"/>
        <v>96.388555809125961</v>
      </c>
      <c r="E17" s="119">
        <v>614</v>
      </c>
      <c r="F17" s="120">
        <f t="shared" si="14"/>
        <v>0.82131678215040527</v>
      </c>
      <c r="G17" s="121">
        <v>6760</v>
      </c>
      <c r="H17" s="122">
        <f t="shared" si="15"/>
        <v>9.0425105005484365</v>
      </c>
      <c r="I17" s="121">
        <v>12018</v>
      </c>
      <c r="J17" s="122">
        <f t="shared" si="16"/>
        <v>16.075871478637737</v>
      </c>
      <c r="K17" s="121">
        <v>30120</v>
      </c>
      <c r="L17" s="122">
        <f t="shared" si="17"/>
        <v>40.290002407769066</v>
      </c>
      <c r="M17" s="119">
        <v>16787</v>
      </c>
      <c r="N17" s="122">
        <f t="shared" si="18"/>
        <v>22.455121859867841</v>
      </c>
      <c r="O17" s="119">
        <v>7736</v>
      </c>
      <c r="P17" s="122">
        <f t="shared" si="19"/>
        <v>10.348056395302175</v>
      </c>
      <c r="Q17" s="119">
        <v>1076</v>
      </c>
      <c r="R17" s="122">
        <f t="shared" si="20"/>
        <v>1.4393108429867039</v>
      </c>
      <c r="S17" s="148">
        <v>4040</v>
      </c>
      <c r="T17" s="148">
        <v>70.900000000000006</v>
      </c>
      <c r="U17" s="148">
        <v>114</v>
      </c>
      <c r="V17" s="148">
        <v>2</v>
      </c>
      <c r="W17" s="148">
        <v>57</v>
      </c>
      <c r="X17" s="148">
        <v>1</v>
      </c>
      <c r="Y17" s="148">
        <f t="shared" si="25"/>
        <v>73.900000000000006</v>
      </c>
      <c r="Z17" s="148">
        <v>5698</v>
      </c>
      <c r="AA17" s="148">
        <v>100</v>
      </c>
      <c r="AB17" s="148"/>
      <c r="AC17" s="148"/>
      <c r="AD17" s="94">
        <v>67825</v>
      </c>
      <c r="AE17" s="94">
        <f t="shared" si="0"/>
        <v>90.726076139008541</v>
      </c>
      <c r="AF17" s="94">
        <v>67976</v>
      </c>
      <c r="AG17" s="94">
        <f t="shared" si="1"/>
        <v>90.928061210840312</v>
      </c>
      <c r="AH17" s="94">
        <v>71356</v>
      </c>
      <c r="AI17" s="94">
        <f t="shared" si="2"/>
        <v>95.449316461114535</v>
      </c>
      <c r="AJ17" s="94">
        <v>29359</v>
      </c>
      <c r="AK17" s="94">
        <f t="shared" si="3"/>
        <v>39.272051151716205</v>
      </c>
      <c r="AL17" s="94">
        <v>11844</v>
      </c>
      <c r="AM17" s="139">
        <f t="shared" si="4"/>
        <v>15.843120468712378</v>
      </c>
      <c r="AN17" s="94">
        <v>74071</v>
      </c>
      <c r="AO17" s="139">
        <f t="shared" si="5"/>
        <v>99.081034805639533</v>
      </c>
      <c r="AP17" s="94">
        <f t="shared" si="22"/>
        <v>687</v>
      </c>
      <c r="AQ17" s="139">
        <f t="shared" si="6"/>
        <v>0.91896519436046975</v>
      </c>
      <c r="AR17" s="94">
        <v>0</v>
      </c>
      <c r="AS17" s="94">
        <f t="shared" si="7"/>
        <v>0</v>
      </c>
      <c r="AT17" s="94"/>
      <c r="AU17" s="94">
        <f t="shared" si="8"/>
        <v>0</v>
      </c>
      <c r="AV17" s="149">
        <v>29708</v>
      </c>
      <c r="AW17" s="150">
        <f t="shared" si="9"/>
        <v>39.738890821049253</v>
      </c>
      <c r="AX17" s="151">
        <v>28797</v>
      </c>
      <c r="AY17" s="150">
        <f t="shared" si="10"/>
        <v>38.520292142646937</v>
      </c>
      <c r="AZ17" s="152">
        <v>14491</v>
      </c>
      <c r="BA17" s="150">
        <f t="shared" si="11"/>
        <v>19.383878648438962</v>
      </c>
      <c r="BB17" s="148">
        <v>1692</v>
      </c>
      <c r="BC17" s="150">
        <f t="shared" si="12"/>
        <v>2.2633029241017684</v>
      </c>
      <c r="BD17" s="50">
        <f t="shared" si="24"/>
        <v>74688</v>
      </c>
    </row>
    <row r="18" spans="1:56" ht="21" hidden="1" customHeight="1">
      <c r="A18" s="114" t="s">
        <v>30</v>
      </c>
      <c r="B18" s="94"/>
      <c r="C18" s="94"/>
      <c r="D18" s="94" t="e">
        <f t="shared" si="13"/>
        <v>#DIV/0!</v>
      </c>
      <c r="E18" s="119"/>
      <c r="F18" s="120" t="e">
        <f t="shared" si="14"/>
        <v>#DIV/0!</v>
      </c>
      <c r="G18" s="121"/>
      <c r="H18" s="122" t="e">
        <f t="shared" si="15"/>
        <v>#DIV/0!</v>
      </c>
      <c r="I18" s="121"/>
      <c r="J18" s="122" t="e">
        <f t="shared" si="16"/>
        <v>#DIV/0!</v>
      </c>
      <c r="K18" s="121"/>
      <c r="L18" s="122" t="e">
        <f t="shared" si="17"/>
        <v>#DIV/0!</v>
      </c>
      <c r="M18" s="119"/>
      <c r="N18" s="122" t="e">
        <f t="shared" si="18"/>
        <v>#DIV/0!</v>
      </c>
      <c r="O18" s="119"/>
      <c r="P18" s="122" t="e">
        <f t="shared" si="19"/>
        <v>#DIV/0!</v>
      </c>
      <c r="Q18" s="119"/>
      <c r="R18" s="122" t="e">
        <f t="shared" si="20"/>
        <v>#DIV/0!</v>
      </c>
      <c r="S18" s="94"/>
      <c r="T18" s="94"/>
      <c r="U18" s="94"/>
      <c r="V18" s="94"/>
      <c r="W18" s="94"/>
      <c r="X18" s="94"/>
      <c r="Y18" s="94">
        <f t="shared" si="25"/>
        <v>0</v>
      </c>
      <c r="Z18" s="94"/>
      <c r="AA18" s="94"/>
      <c r="AB18" s="94"/>
      <c r="AC18" s="94"/>
      <c r="AD18" s="94"/>
      <c r="AE18" s="94" t="e">
        <f t="shared" si="0"/>
        <v>#DIV/0!</v>
      </c>
      <c r="AF18" s="94"/>
      <c r="AG18" s="94" t="e">
        <f t="shared" si="1"/>
        <v>#DIV/0!</v>
      </c>
      <c r="AH18" s="94"/>
      <c r="AI18" s="94" t="e">
        <f t="shared" si="2"/>
        <v>#DIV/0!</v>
      </c>
      <c r="AJ18" s="94"/>
      <c r="AK18" s="94" t="e">
        <f t="shared" si="3"/>
        <v>#DIV/0!</v>
      </c>
      <c r="AL18" s="94"/>
      <c r="AM18" s="139" t="e">
        <f t="shared" si="4"/>
        <v>#DIV/0!</v>
      </c>
      <c r="AN18" s="94"/>
      <c r="AO18" s="139" t="e">
        <f t="shared" si="5"/>
        <v>#DIV/0!</v>
      </c>
      <c r="AP18" s="94">
        <f t="shared" si="22"/>
        <v>0</v>
      </c>
      <c r="AQ18" s="139" t="e">
        <f t="shared" si="6"/>
        <v>#DIV/0!</v>
      </c>
      <c r="AR18" s="94"/>
      <c r="AS18" s="94" t="e">
        <f t="shared" si="7"/>
        <v>#DIV/0!</v>
      </c>
      <c r="AT18" s="94"/>
      <c r="AU18" s="94" t="e">
        <f t="shared" si="8"/>
        <v>#DIV/0!</v>
      </c>
      <c r="AV18" s="94"/>
      <c r="AW18" s="139" t="e">
        <f t="shared" si="9"/>
        <v>#DIV/0!</v>
      </c>
      <c r="AX18" s="70">
        <f t="shared" si="23"/>
        <v>0</v>
      </c>
      <c r="AY18" s="139" t="e">
        <f t="shared" si="10"/>
        <v>#DIV/0!</v>
      </c>
      <c r="AZ18" s="124"/>
      <c r="BA18" s="139" t="e">
        <f t="shared" si="11"/>
        <v>#DIV/0!</v>
      </c>
      <c r="BB18" s="94"/>
      <c r="BC18" s="139" t="e">
        <f t="shared" si="12"/>
        <v>#DIV/0!</v>
      </c>
      <c r="BD18" s="50">
        <f t="shared" si="24"/>
        <v>0</v>
      </c>
    </row>
    <row r="19" spans="1:56" ht="21" hidden="1" customHeight="1">
      <c r="A19" s="114" t="s">
        <v>32</v>
      </c>
      <c r="B19" s="94"/>
      <c r="C19" s="94"/>
      <c r="D19" s="94" t="e">
        <f t="shared" si="13"/>
        <v>#DIV/0!</v>
      </c>
      <c r="E19" s="119"/>
      <c r="F19" s="120" t="e">
        <f t="shared" si="14"/>
        <v>#DIV/0!</v>
      </c>
      <c r="G19" s="121"/>
      <c r="H19" s="122" t="e">
        <f t="shared" si="15"/>
        <v>#DIV/0!</v>
      </c>
      <c r="I19" s="121"/>
      <c r="J19" s="122" t="e">
        <f t="shared" si="16"/>
        <v>#DIV/0!</v>
      </c>
      <c r="K19" s="121"/>
      <c r="L19" s="122" t="e">
        <f t="shared" si="17"/>
        <v>#DIV/0!</v>
      </c>
      <c r="M19" s="119"/>
      <c r="N19" s="122" t="e">
        <f t="shared" si="18"/>
        <v>#DIV/0!</v>
      </c>
      <c r="O19" s="119"/>
      <c r="P19" s="122" t="e">
        <f t="shared" si="19"/>
        <v>#DIV/0!</v>
      </c>
      <c r="Q19" s="119"/>
      <c r="R19" s="122" t="e">
        <f t="shared" si="20"/>
        <v>#DIV/0!</v>
      </c>
      <c r="S19" s="94"/>
      <c r="T19" s="94"/>
      <c r="U19" s="94"/>
      <c r="V19" s="94"/>
      <c r="W19" s="94"/>
      <c r="X19" s="94"/>
      <c r="Y19" s="94">
        <f t="shared" si="25"/>
        <v>0</v>
      </c>
      <c r="Z19" s="94"/>
      <c r="AA19" s="94"/>
      <c r="AB19" s="94"/>
      <c r="AC19" s="94"/>
      <c r="AD19" s="94"/>
      <c r="AE19" s="94" t="e">
        <f t="shared" si="0"/>
        <v>#DIV/0!</v>
      </c>
      <c r="AF19" s="94"/>
      <c r="AG19" s="94" t="e">
        <f t="shared" si="1"/>
        <v>#DIV/0!</v>
      </c>
      <c r="AH19" s="94"/>
      <c r="AI19" s="94" t="e">
        <f t="shared" si="2"/>
        <v>#DIV/0!</v>
      </c>
      <c r="AJ19" s="94"/>
      <c r="AK19" s="94" t="e">
        <f t="shared" si="3"/>
        <v>#DIV/0!</v>
      </c>
      <c r="AL19" s="94"/>
      <c r="AM19" s="139" t="e">
        <f t="shared" si="4"/>
        <v>#DIV/0!</v>
      </c>
      <c r="AN19" s="94"/>
      <c r="AO19" s="139" t="e">
        <f t="shared" si="5"/>
        <v>#DIV/0!</v>
      </c>
      <c r="AP19" s="94">
        <f t="shared" si="22"/>
        <v>0</v>
      </c>
      <c r="AQ19" s="139" t="e">
        <f t="shared" si="6"/>
        <v>#DIV/0!</v>
      </c>
      <c r="AR19" s="94"/>
      <c r="AS19" s="94" t="e">
        <f t="shared" si="7"/>
        <v>#DIV/0!</v>
      </c>
      <c r="AT19" s="94"/>
      <c r="AU19" s="94" t="e">
        <f t="shared" si="8"/>
        <v>#DIV/0!</v>
      </c>
      <c r="AV19" s="123"/>
      <c r="AW19" s="139" t="e">
        <f t="shared" si="9"/>
        <v>#DIV/0!</v>
      </c>
      <c r="AX19" s="70">
        <f t="shared" si="23"/>
        <v>0</v>
      </c>
      <c r="AY19" s="139" t="e">
        <f t="shared" si="10"/>
        <v>#DIV/0!</v>
      </c>
      <c r="AZ19" s="124"/>
      <c r="BA19" s="139" t="e">
        <f t="shared" si="11"/>
        <v>#DIV/0!</v>
      </c>
      <c r="BB19" s="94"/>
      <c r="BC19" s="139" t="e">
        <f t="shared" si="12"/>
        <v>#DIV/0!</v>
      </c>
      <c r="BD19" s="50">
        <f t="shared" si="24"/>
        <v>0</v>
      </c>
    </row>
    <row r="20" spans="1:56" ht="21" hidden="1" customHeight="1">
      <c r="A20" s="114" t="s">
        <v>33</v>
      </c>
      <c r="B20" s="94"/>
      <c r="C20" s="94"/>
      <c r="D20" s="94" t="e">
        <f t="shared" si="13"/>
        <v>#DIV/0!</v>
      </c>
      <c r="E20" s="119"/>
      <c r="F20" s="120" t="e">
        <f t="shared" si="14"/>
        <v>#DIV/0!</v>
      </c>
      <c r="G20" s="121"/>
      <c r="H20" s="122" t="e">
        <f t="shared" si="15"/>
        <v>#DIV/0!</v>
      </c>
      <c r="I20" s="121"/>
      <c r="J20" s="122" t="e">
        <f t="shared" si="16"/>
        <v>#DIV/0!</v>
      </c>
      <c r="K20" s="121"/>
      <c r="L20" s="122" t="e">
        <f t="shared" si="17"/>
        <v>#DIV/0!</v>
      </c>
      <c r="M20" s="119"/>
      <c r="N20" s="122" t="e">
        <f t="shared" si="18"/>
        <v>#DIV/0!</v>
      </c>
      <c r="O20" s="119"/>
      <c r="P20" s="122" t="e">
        <f t="shared" si="19"/>
        <v>#DIV/0!</v>
      </c>
      <c r="Q20" s="119"/>
      <c r="R20" s="122" t="e">
        <f t="shared" si="20"/>
        <v>#DIV/0!</v>
      </c>
      <c r="S20" s="94"/>
      <c r="T20" s="94"/>
      <c r="U20" s="94"/>
      <c r="V20" s="94"/>
      <c r="W20" s="94"/>
      <c r="X20" s="94"/>
      <c r="Y20" s="94">
        <f t="shared" si="25"/>
        <v>0</v>
      </c>
      <c r="Z20" s="94"/>
      <c r="AA20" s="94"/>
      <c r="AB20" s="94"/>
      <c r="AC20" s="94"/>
      <c r="AD20" s="94"/>
      <c r="AE20" s="94" t="e">
        <f t="shared" si="0"/>
        <v>#DIV/0!</v>
      </c>
      <c r="AF20" s="94"/>
      <c r="AG20" s="94" t="e">
        <f t="shared" si="1"/>
        <v>#DIV/0!</v>
      </c>
      <c r="AH20" s="94"/>
      <c r="AI20" s="94" t="e">
        <f t="shared" si="2"/>
        <v>#DIV/0!</v>
      </c>
      <c r="AJ20" s="94"/>
      <c r="AK20" s="94" t="e">
        <f t="shared" si="3"/>
        <v>#DIV/0!</v>
      </c>
      <c r="AL20" s="94"/>
      <c r="AM20" s="139" t="e">
        <f t="shared" si="4"/>
        <v>#DIV/0!</v>
      </c>
      <c r="AN20" s="94"/>
      <c r="AO20" s="139" t="e">
        <f t="shared" si="5"/>
        <v>#DIV/0!</v>
      </c>
      <c r="AP20" s="94">
        <f t="shared" si="22"/>
        <v>0</v>
      </c>
      <c r="AQ20" s="139" t="e">
        <f t="shared" si="6"/>
        <v>#DIV/0!</v>
      </c>
      <c r="AR20" s="94"/>
      <c r="AS20" s="94" t="e">
        <f t="shared" si="7"/>
        <v>#DIV/0!</v>
      </c>
      <c r="AT20" s="94"/>
      <c r="AU20" s="94" t="e">
        <f t="shared" si="8"/>
        <v>#DIV/0!</v>
      </c>
      <c r="AV20" s="94"/>
      <c r="AW20" s="139" t="e">
        <f t="shared" si="9"/>
        <v>#DIV/0!</v>
      </c>
      <c r="AX20" s="70">
        <f t="shared" si="23"/>
        <v>0</v>
      </c>
      <c r="AY20" s="139" t="e">
        <f t="shared" si="10"/>
        <v>#DIV/0!</v>
      </c>
      <c r="AZ20" s="124"/>
      <c r="BA20" s="139" t="e">
        <f t="shared" si="11"/>
        <v>#DIV/0!</v>
      </c>
      <c r="BB20" s="94"/>
      <c r="BC20" s="139" t="e">
        <f t="shared" si="12"/>
        <v>#DIV/0!</v>
      </c>
      <c r="BD20" s="50">
        <f t="shared" si="24"/>
        <v>0</v>
      </c>
    </row>
    <row r="21" spans="1:56" s="185" customFormat="1" ht="21" customHeight="1">
      <c r="A21" s="171" t="s">
        <v>164</v>
      </c>
      <c r="B21" s="190">
        <v>63544</v>
      </c>
      <c r="C21" s="190">
        <v>62976</v>
      </c>
      <c r="D21" s="190">
        <f t="shared" si="13"/>
        <v>99.106131184690923</v>
      </c>
      <c r="E21" s="191">
        <v>27</v>
      </c>
      <c r="F21" s="189">
        <f t="shared" si="14"/>
        <v>4.2873475609756101E-2</v>
      </c>
      <c r="G21" s="192">
        <v>185</v>
      </c>
      <c r="H21" s="193">
        <f t="shared" si="15"/>
        <v>0.29376270325203252</v>
      </c>
      <c r="I21" s="192">
        <v>560</v>
      </c>
      <c r="J21" s="193">
        <f t="shared" si="16"/>
        <v>0.88922764227642281</v>
      </c>
      <c r="K21" s="192">
        <v>38216</v>
      </c>
      <c r="L21" s="193">
        <f t="shared" si="17"/>
        <v>60.68343495934959</v>
      </c>
      <c r="M21" s="191">
        <v>3602</v>
      </c>
      <c r="N21" s="193">
        <f t="shared" si="18"/>
        <v>5.7196392276422765</v>
      </c>
      <c r="O21" s="191">
        <v>1243</v>
      </c>
      <c r="P21" s="193">
        <f t="shared" si="19"/>
        <v>1.9737677845528456</v>
      </c>
      <c r="Q21" s="191">
        <v>418</v>
      </c>
      <c r="R21" s="193">
        <f t="shared" si="20"/>
        <v>0.66374491869918695</v>
      </c>
      <c r="S21" s="190">
        <v>4214</v>
      </c>
      <c r="T21" s="190">
        <v>83.8</v>
      </c>
      <c r="U21" s="190">
        <v>845</v>
      </c>
      <c r="V21" s="190">
        <v>14.5</v>
      </c>
      <c r="W21" s="190">
        <v>14</v>
      </c>
      <c r="X21" s="190">
        <v>1.7</v>
      </c>
      <c r="Y21" s="94">
        <f t="shared" si="25"/>
        <v>100</v>
      </c>
      <c r="Z21" s="190">
        <v>3355</v>
      </c>
      <c r="AA21" s="190">
        <v>100</v>
      </c>
      <c r="AB21" s="190">
        <v>0</v>
      </c>
      <c r="AC21" s="190">
        <v>0</v>
      </c>
      <c r="AD21" s="190">
        <v>17673</v>
      </c>
      <c r="AE21" s="190">
        <f t="shared" si="0"/>
        <v>28.063071646341463</v>
      </c>
      <c r="AF21" s="190">
        <v>22349</v>
      </c>
      <c r="AG21" s="190">
        <f t="shared" si="1"/>
        <v>35.48812245934959</v>
      </c>
      <c r="AH21" s="190">
        <v>31423</v>
      </c>
      <c r="AI21" s="190">
        <f t="shared" si="2"/>
        <v>49.896786077235774</v>
      </c>
      <c r="AJ21" s="190">
        <v>4414</v>
      </c>
      <c r="AK21" s="190">
        <f t="shared" si="3"/>
        <v>7.0090193089430892</v>
      </c>
      <c r="AL21" s="190">
        <v>1364</v>
      </c>
      <c r="AM21" s="194">
        <f t="shared" si="4"/>
        <v>2.1659044715447155</v>
      </c>
      <c r="AN21" s="190">
        <v>60332</v>
      </c>
      <c r="AO21" s="194">
        <f t="shared" si="5"/>
        <v>95.801575203252028</v>
      </c>
      <c r="AP21" s="190">
        <f t="shared" si="22"/>
        <v>2644</v>
      </c>
      <c r="AQ21" s="194">
        <f t="shared" si="6"/>
        <v>4.1984247967479673</v>
      </c>
      <c r="AR21" s="190">
        <v>0</v>
      </c>
      <c r="AS21" s="190">
        <f t="shared" si="7"/>
        <v>0</v>
      </c>
      <c r="AT21" s="190">
        <v>0</v>
      </c>
      <c r="AU21" s="190">
        <f t="shared" si="8"/>
        <v>0</v>
      </c>
      <c r="AV21" s="195">
        <v>38693</v>
      </c>
      <c r="AW21" s="194">
        <f t="shared" si="9"/>
        <v>61.440866361788615</v>
      </c>
      <c r="AX21" s="196">
        <v>19470</v>
      </c>
      <c r="AY21" s="194">
        <f t="shared" si="10"/>
        <v>30.916539634146343</v>
      </c>
      <c r="AZ21" s="196">
        <v>3489</v>
      </c>
      <c r="BA21" s="194">
        <f t="shared" si="11"/>
        <v>5.5402057926829267</v>
      </c>
      <c r="BB21" s="190">
        <v>1324</v>
      </c>
      <c r="BC21" s="194">
        <f t="shared" si="12"/>
        <v>2.102388211382114</v>
      </c>
      <c r="BD21" s="183">
        <f t="shared" si="24"/>
        <v>62976</v>
      </c>
    </row>
  </sheetData>
  <mergeCells count="44">
    <mergeCell ref="A1:AC1"/>
    <mergeCell ref="A2:A5"/>
    <mergeCell ref="B2:B5"/>
    <mergeCell ref="C2:D2"/>
    <mergeCell ref="E2:R2"/>
    <mergeCell ref="S2:AU3"/>
    <mergeCell ref="E4:E5"/>
    <mergeCell ref="F4:F5"/>
    <mergeCell ref="G4:G5"/>
    <mergeCell ref="H4:H5"/>
    <mergeCell ref="N4:N5"/>
    <mergeCell ref="O4:O5"/>
    <mergeCell ref="P4:P5"/>
    <mergeCell ref="Q4:Q5"/>
    <mergeCell ref="R4:R5"/>
    <mergeCell ref="S4:T4"/>
    <mergeCell ref="AV2:BC4"/>
    <mergeCell ref="C3:C5"/>
    <mergeCell ref="D3:D5"/>
    <mergeCell ref="E3:F3"/>
    <mergeCell ref="G3:H3"/>
    <mergeCell ref="I3:J3"/>
    <mergeCell ref="K3:L3"/>
    <mergeCell ref="M3:N3"/>
    <mergeCell ref="O3:P3"/>
    <mergeCell ref="Q3:R3"/>
    <mergeCell ref="U4:V4"/>
    <mergeCell ref="I4:I5"/>
    <mergeCell ref="J4:J5"/>
    <mergeCell ref="K4:K5"/>
    <mergeCell ref="L4:L5"/>
    <mergeCell ref="M4:M5"/>
    <mergeCell ref="AT4:AU4"/>
    <mergeCell ref="W4:X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activeCell="C19" sqref="C19"/>
    </sheetView>
  </sheetViews>
  <sheetFormatPr defaultColWidth="8.85546875" defaultRowHeight="15"/>
  <cols>
    <col min="1" max="1" width="28" style="2" customWidth="1"/>
    <col min="2" max="2" width="11.42578125" style="2" customWidth="1"/>
    <col min="3" max="3" width="14.5703125" style="2" customWidth="1"/>
    <col min="4" max="4" width="9.7109375" style="2" customWidth="1"/>
    <col min="5" max="5" width="5.85546875" style="2" customWidth="1"/>
    <col min="6" max="6" width="8.28515625" style="2" customWidth="1"/>
    <col min="7" max="7" width="7.140625" style="2" customWidth="1"/>
    <col min="8" max="8" width="6.5703125" style="2" customWidth="1"/>
    <col min="9" max="9" width="8.5703125" style="2" customWidth="1"/>
    <col min="10" max="10" width="5.85546875" style="2" customWidth="1"/>
    <col min="11" max="11" width="7.140625" style="2" customWidth="1"/>
    <col min="12" max="14" width="5.85546875" style="2" customWidth="1"/>
    <col min="15" max="15" width="7.28515625" style="2" customWidth="1"/>
    <col min="16" max="16" width="5.85546875" style="2" customWidth="1"/>
    <col min="17" max="17" width="7.5703125" style="2" customWidth="1"/>
    <col min="18" max="18" width="5.85546875" style="2" customWidth="1"/>
    <col min="19" max="19" width="7.85546875" style="2" customWidth="1"/>
    <col min="20" max="20" width="5.85546875" style="2" customWidth="1"/>
    <col min="21" max="21" width="8.28515625" style="2" customWidth="1"/>
    <col min="22" max="22" width="5.85546875" style="2" customWidth="1"/>
    <col min="23" max="23" width="7.140625" style="2" customWidth="1"/>
    <col min="24" max="24" width="5.85546875" style="2" customWidth="1"/>
    <col min="25" max="25" width="6.7109375" style="2" customWidth="1"/>
    <col min="26" max="28" width="5.85546875" style="2" customWidth="1"/>
    <col min="29" max="29" width="7.28515625" style="2" customWidth="1"/>
    <col min="30" max="30" width="5.85546875" style="2" customWidth="1"/>
    <col min="31" max="16384" width="8.85546875" style="2"/>
  </cols>
  <sheetData>
    <row r="1" spans="1:31" ht="15.75" customHeight="1">
      <c r="A1" s="204" t="s">
        <v>3</v>
      </c>
      <c r="B1" s="204" t="s">
        <v>160</v>
      </c>
      <c r="C1" s="204" t="s">
        <v>111</v>
      </c>
      <c r="D1" s="55"/>
      <c r="E1" s="258" t="s">
        <v>98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60"/>
    </row>
    <row r="2" spans="1:31" ht="249" customHeight="1">
      <c r="A2" s="205"/>
      <c r="B2" s="206"/>
      <c r="C2" s="205"/>
      <c r="D2" s="31"/>
      <c r="E2" s="54" t="s">
        <v>99</v>
      </c>
      <c r="F2" s="54" t="s">
        <v>37</v>
      </c>
      <c r="G2" s="54" t="s">
        <v>100</v>
      </c>
      <c r="H2" s="54" t="s">
        <v>37</v>
      </c>
      <c r="I2" s="54" t="s">
        <v>101</v>
      </c>
      <c r="J2" s="54" t="s">
        <v>37</v>
      </c>
      <c r="K2" s="54" t="s">
        <v>102</v>
      </c>
      <c r="L2" s="54" t="s">
        <v>37</v>
      </c>
      <c r="M2" s="54" t="s">
        <v>103</v>
      </c>
      <c r="N2" s="54" t="s">
        <v>37</v>
      </c>
      <c r="O2" s="54" t="s">
        <v>104</v>
      </c>
      <c r="P2" s="54" t="s">
        <v>37</v>
      </c>
      <c r="Q2" s="54" t="s">
        <v>105</v>
      </c>
      <c r="R2" s="54" t="s">
        <v>37</v>
      </c>
      <c r="S2" s="54" t="s">
        <v>106</v>
      </c>
      <c r="T2" s="54" t="s">
        <v>37</v>
      </c>
      <c r="U2" s="54" t="s">
        <v>107</v>
      </c>
      <c r="V2" s="54" t="s">
        <v>37</v>
      </c>
      <c r="W2" s="54" t="s">
        <v>108</v>
      </c>
      <c r="X2" s="54" t="s">
        <v>37</v>
      </c>
      <c r="Y2" s="54" t="s">
        <v>109</v>
      </c>
      <c r="Z2" s="54" t="s">
        <v>37</v>
      </c>
      <c r="AA2" s="54" t="s">
        <v>112</v>
      </c>
      <c r="AB2" s="54" t="s">
        <v>37</v>
      </c>
      <c r="AC2" s="54" t="s">
        <v>110</v>
      </c>
      <c r="AD2" s="54" t="s">
        <v>37</v>
      </c>
    </row>
    <row r="3" spans="1:31" ht="15.75">
      <c r="A3" s="29" t="s">
        <v>13</v>
      </c>
      <c r="B3" s="64"/>
      <c r="C3" s="65">
        <f>болалар!AZ7+болалар!BB7</f>
        <v>10495</v>
      </c>
      <c r="D3" s="56"/>
      <c r="E3" s="56">
        <v>6</v>
      </c>
      <c r="F3" s="57">
        <f>E3*100/C3</f>
        <v>5.7170080990948072E-2</v>
      </c>
      <c r="G3" s="56">
        <v>21</v>
      </c>
      <c r="H3" s="57">
        <f>G3*100/C3</f>
        <v>0.20009528346831826</v>
      </c>
      <c r="I3" s="56">
        <v>2147</v>
      </c>
      <c r="J3" s="57">
        <f>I3*100/C3</f>
        <v>20.457360647927583</v>
      </c>
      <c r="K3" s="56">
        <v>3216</v>
      </c>
      <c r="L3" s="57">
        <f>K3*100/C3</f>
        <v>30.643163411148166</v>
      </c>
      <c r="M3" s="56">
        <v>91</v>
      </c>
      <c r="N3" s="57">
        <f>M3*100/C3</f>
        <v>0.86707956169604572</v>
      </c>
      <c r="O3" s="56">
        <v>867</v>
      </c>
      <c r="P3" s="57">
        <f>O3*100/C3</f>
        <v>8.2610767031919963</v>
      </c>
      <c r="Q3" s="56">
        <v>190</v>
      </c>
      <c r="R3" s="57">
        <f>Q3*100/C3</f>
        <v>1.8103858980466889</v>
      </c>
      <c r="S3" s="56">
        <v>426</v>
      </c>
      <c r="T3" s="57">
        <f>S3*100/C3</f>
        <v>4.0590757503573132</v>
      </c>
      <c r="U3" s="56">
        <v>899</v>
      </c>
      <c r="V3" s="57">
        <f>U3*100/C3</f>
        <v>8.5659838018103862</v>
      </c>
      <c r="W3" s="56">
        <v>259</v>
      </c>
      <c r="X3" s="57">
        <f>W3*100/C3</f>
        <v>2.4678418294425919</v>
      </c>
      <c r="Y3" s="56">
        <v>390</v>
      </c>
      <c r="Z3" s="57">
        <f>Y3*100/C3</f>
        <v>3.7160552644116245</v>
      </c>
      <c r="AA3" s="65">
        <v>416</v>
      </c>
      <c r="AB3" s="57">
        <f>AA3*100/C3</f>
        <v>3.9637922820390661</v>
      </c>
      <c r="AC3" s="65">
        <f>C3-E3-G3-I3-K3-M3-O3-Q3-S3-U3-W3-Y3-AA3</f>
        <v>1567</v>
      </c>
      <c r="AD3" s="57">
        <f>AC3*100/C3</f>
        <v>14.930919485469271</v>
      </c>
    </row>
    <row r="4" spans="1:31" ht="15.75" hidden="1">
      <c r="A4" s="29" t="s">
        <v>14</v>
      </c>
      <c r="B4" s="64"/>
      <c r="C4" s="65">
        <f>болалар!AZ8+болалар!BB8</f>
        <v>14916</v>
      </c>
      <c r="D4" s="56"/>
      <c r="E4" s="56">
        <v>46</v>
      </c>
      <c r="F4" s="57">
        <f t="shared" ref="F4:F17" si="0">E4*100/C4</f>
        <v>0.30839367122552963</v>
      </c>
      <c r="G4" s="56">
        <v>2</v>
      </c>
      <c r="H4" s="57">
        <f t="shared" ref="H4:H17" si="1">G4*100/C4</f>
        <v>1.3408420488066506E-2</v>
      </c>
      <c r="I4" s="56">
        <v>2690</v>
      </c>
      <c r="J4" s="57">
        <f t="shared" ref="J4:J17" si="2">I4*100/C4</f>
        <v>18.034325556449449</v>
      </c>
      <c r="K4" s="56">
        <v>4401</v>
      </c>
      <c r="L4" s="57">
        <f t="shared" ref="L4:L17" si="3">K4*100/C4</f>
        <v>29.505229283990346</v>
      </c>
      <c r="M4" s="56">
        <v>207</v>
      </c>
      <c r="N4" s="57">
        <f t="shared" ref="N4:N17" si="4">M4*100/C4</f>
        <v>1.3877715205148833</v>
      </c>
      <c r="O4" s="56">
        <v>1227</v>
      </c>
      <c r="P4" s="57">
        <f t="shared" ref="P4:P17" si="5">O4*100/C4</f>
        <v>8.2260659694288005</v>
      </c>
      <c r="Q4" s="56">
        <v>145</v>
      </c>
      <c r="R4" s="57">
        <f t="shared" ref="R4:R17" si="6">Q4*100/C4</f>
        <v>0.9721104853848217</v>
      </c>
      <c r="S4" s="56">
        <v>373</v>
      </c>
      <c r="T4" s="57">
        <f t="shared" ref="T4:T17" si="7">S4*100/C4</f>
        <v>2.5006704210244033</v>
      </c>
      <c r="U4" s="56">
        <v>1050</v>
      </c>
      <c r="V4" s="57">
        <f t="shared" ref="V4:V17" si="8">U4*100/C4</f>
        <v>7.0394207562349154</v>
      </c>
      <c r="W4" s="56">
        <v>672</v>
      </c>
      <c r="X4" s="57">
        <f t="shared" ref="X4:X17" si="9">W4*100/C4</f>
        <v>4.5052292839903458</v>
      </c>
      <c r="Y4" s="56">
        <v>449</v>
      </c>
      <c r="Z4" s="57">
        <f t="shared" ref="Z4:Z17" si="10">Y4*100/C4</f>
        <v>3.0101903995709307</v>
      </c>
      <c r="AA4" s="65">
        <v>496</v>
      </c>
      <c r="AB4" s="57">
        <f t="shared" ref="AB4:AB17" si="11">AA4*100/C4</f>
        <v>3.3252882810404936</v>
      </c>
      <c r="AC4" s="65">
        <f t="shared" ref="AC4:AC17" si="12">C4-E4-G4-I4-K4-M4-O4-Q4-S4-U4-W4-Y4-AA4</f>
        <v>3158</v>
      </c>
      <c r="AD4" s="57">
        <f t="shared" ref="AD4:AD17" si="13">AC4*100/C4</f>
        <v>21.171895950657014</v>
      </c>
    </row>
    <row r="5" spans="1:31" ht="15.75" hidden="1">
      <c r="A5" s="114" t="s">
        <v>16</v>
      </c>
      <c r="B5" s="109"/>
      <c r="C5" s="111">
        <f>болалар!AZ9+болалар!BB9</f>
        <v>0</v>
      </c>
      <c r="D5" s="112"/>
      <c r="E5" s="112"/>
      <c r="F5" s="113" t="e">
        <f t="shared" si="0"/>
        <v>#DIV/0!</v>
      </c>
      <c r="G5" s="112"/>
      <c r="H5" s="113" t="e">
        <f t="shared" si="1"/>
        <v>#DIV/0!</v>
      </c>
      <c r="I5" s="112"/>
      <c r="J5" s="113" t="e">
        <f t="shared" si="2"/>
        <v>#DIV/0!</v>
      </c>
      <c r="K5" s="112"/>
      <c r="L5" s="113" t="e">
        <f t="shared" si="3"/>
        <v>#DIV/0!</v>
      </c>
      <c r="M5" s="112"/>
      <c r="N5" s="113" t="e">
        <f t="shared" si="4"/>
        <v>#DIV/0!</v>
      </c>
      <c r="O5" s="112"/>
      <c r="P5" s="113" t="e">
        <f t="shared" si="5"/>
        <v>#DIV/0!</v>
      </c>
      <c r="Q5" s="112"/>
      <c r="R5" s="113" t="e">
        <f t="shared" si="6"/>
        <v>#DIV/0!</v>
      </c>
      <c r="S5" s="112"/>
      <c r="T5" s="113" t="e">
        <f t="shared" si="7"/>
        <v>#DIV/0!</v>
      </c>
      <c r="U5" s="112"/>
      <c r="V5" s="113" t="e">
        <f t="shared" si="8"/>
        <v>#DIV/0!</v>
      </c>
      <c r="W5" s="112"/>
      <c r="X5" s="113" t="e">
        <f t="shared" si="9"/>
        <v>#DIV/0!</v>
      </c>
      <c r="Y5" s="112"/>
      <c r="Z5" s="113" t="e">
        <f t="shared" si="10"/>
        <v>#DIV/0!</v>
      </c>
      <c r="AA5" s="113"/>
      <c r="AB5" s="113" t="e">
        <f t="shared" si="11"/>
        <v>#DIV/0!</v>
      </c>
      <c r="AC5" s="111">
        <f t="shared" si="12"/>
        <v>0</v>
      </c>
      <c r="AD5" s="113" t="e">
        <f t="shared" si="13"/>
        <v>#DIV/0!</v>
      </c>
    </row>
    <row r="6" spans="1:31" ht="15.75" hidden="1">
      <c r="A6" s="29" t="s">
        <v>17</v>
      </c>
      <c r="B6" s="64">
        <v>151700</v>
      </c>
      <c r="C6" s="65">
        <f>болалар!AZ10+болалар!BB10</f>
        <v>18962</v>
      </c>
      <c r="D6" s="56"/>
      <c r="E6" s="56">
        <v>10</v>
      </c>
      <c r="F6" s="57">
        <f t="shared" si="0"/>
        <v>5.2737053053475369E-2</v>
      </c>
      <c r="G6" s="56">
        <v>34</v>
      </c>
      <c r="H6" s="57">
        <f t="shared" si="1"/>
        <v>0.17930598038181628</v>
      </c>
      <c r="I6" s="56">
        <v>2642</v>
      </c>
      <c r="J6" s="57">
        <f t="shared" si="2"/>
        <v>13.933129416728192</v>
      </c>
      <c r="K6" s="56">
        <v>5812</v>
      </c>
      <c r="L6" s="57">
        <f t="shared" si="3"/>
        <v>30.650775234679887</v>
      </c>
      <c r="M6" s="56">
        <v>1053</v>
      </c>
      <c r="N6" s="57">
        <f t="shared" si="4"/>
        <v>5.5532116865309566</v>
      </c>
      <c r="O6" s="56">
        <v>1393</v>
      </c>
      <c r="P6" s="57">
        <f t="shared" si="5"/>
        <v>7.3462714903491193</v>
      </c>
      <c r="Q6" s="56">
        <v>78</v>
      </c>
      <c r="R6" s="57">
        <f t="shared" si="6"/>
        <v>0.41134901381710792</v>
      </c>
      <c r="S6" s="56">
        <v>732</v>
      </c>
      <c r="T6" s="57">
        <f t="shared" si="7"/>
        <v>3.8603522835143971</v>
      </c>
      <c r="U6" s="56">
        <v>866</v>
      </c>
      <c r="V6" s="57">
        <f t="shared" si="8"/>
        <v>4.5670287944309669</v>
      </c>
      <c r="W6" s="56">
        <v>626</v>
      </c>
      <c r="X6" s="57">
        <f t="shared" si="9"/>
        <v>3.3013395211475585</v>
      </c>
      <c r="Y6" s="56">
        <v>56</v>
      </c>
      <c r="Z6" s="57">
        <f t="shared" si="10"/>
        <v>0.2953274970994621</v>
      </c>
      <c r="AA6" s="65">
        <v>501</v>
      </c>
      <c r="AB6" s="57">
        <f t="shared" si="11"/>
        <v>2.6421263579791163</v>
      </c>
      <c r="AC6" s="65">
        <f t="shared" si="12"/>
        <v>5159</v>
      </c>
      <c r="AD6" s="57">
        <f t="shared" si="13"/>
        <v>27.207045670287943</v>
      </c>
    </row>
    <row r="7" spans="1:31" ht="15.75" hidden="1">
      <c r="A7" s="29" t="s">
        <v>19</v>
      </c>
      <c r="B7" s="64"/>
      <c r="C7" s="65">
        <f>болалар!AZ11+болалар!BB11</f>
        <v>4511</v>
      </c>
      <c r="D7" s="57">
        <f>E7+G7+I7+K7+M7+O7+Q7+S7+U7+Y7+AA7+AC7</f>
        <v>4392</v>
      </c>
      <c r="E7" s="56">
        <v>6</v>
      </c>
      <c r="F7" s="57">
        <f t="shared" si="0"/>
        <v>0.13300820217246731</v>
      </c>
      <c r="G7" s="56">
        <v>16</v>
      </c>
      <c r="H7" s="57">
        <f t="shared" si="1"/>
        <v>0.35468853912657949</v>
      </c>
      <c r="I7" s="56">
        <v>299</v>
      </c>
      <c r="J7" s="57">
        <f t="shared" si="2"/>
        <v>6.6282420749279538</v>
      </c>
      <c r="K7" s="56">
        <v>1037</v>
      </c>
      <c r="L7" s="57">
        <f t="shared" si="3"/>
        <v>22.98825094214143</v>
      </c>
      <c r="M7" s="56">
        <v>109</v>
      </c>
      <c r="N7" s="57">
        <f t="shared" si="4"/>
        <v>2.4163156727998225</v>
      </c>
      <c r="O7" s="56">
        <v>279</v>
      </c>
      <c r="P7" s="57">
        <f t="shared" si="5"/>
        <v>6.1848814010197293</v>
      </c>
      <c r="Q7" s="56">
        <v>202</v>
      </c>
      <c r="R7" s="57">
        <f t="shared" si="6"/>
        <v>4.4779428064730658</v>
      </c>
      <c r="S7" s="72">
        <v>462</v>
      </c>
      <c r="T7" s="73">
        <f t="shared" si="7"/>
        <v>10.241631567279983</v>
      </c>
      <c r="U7" s="56">
        <v>417</v>
      </c>
      <c r="V7" s="57">
        <f t="shared" si="8"/>
        <v>9.2440700509864779</v>
      </c>
      <c r="W7" s="56">
        <v>119</v>
      </c>
      <c r="X7" s="57">
        <f t="shared" si="9"/>
        <v>2.6379960097539348</v>
      </c>
      <c r="Y7" s="56">
        <v>77</v>
      </c>
      <c r="Z7" s="57">
        <f t="shared" si="10"/>
        <v>1.7069385945466637</v>
      </c>
      <c r="AA7" s="65">
        <v>421</v>
      </c>
      <c r="AB7" s="57">
        <f t="shared" si="11"/>
        <v>9.3327421857681223</v>
      </c>
      <c r="AC7" s="74">
        <f t="shared" si="12"/>
        <v>1067</v>
      </c>
      <c r="AD7" s="73">
        <f t="shared" si="13"/>
        <v>23.65329195300377</v>
      </c>
      <c r="AE7" s="19"/>
    </row>
    <row r="8" spans="1:31" ht="15.75" hidden="1">
      <c r="A8" s="29" t="s">
        <v>20</v>
      </c>
      <c r="B8" s="64"/>
      <c r="C8" s="65">
        <f>болалар!AZ12+болалар!BB12</f>
        <v>2186</v>
      </c>
      <c r="D8" s="56"/>
      <c r="E8" s="56">
        <v>3</v>
      </c>
      <c r="F8" s="57">
        <f t="shared" si="0"/>
        <v>0.1372369624885636</v>
      </c>
      <c r="G8" s="56">
        <v>7</v>
      </c>
      <c r="H8" s="57">
        <f t="shared" si="1"/>
        <v>0.32021957913998172</v>
      </c>
      <c r="I8" s="56">
        <v>154</v>
      </c>
      <c r="J8" s="57">
        <f t="shared" si="2"/>
        <v>7.0448307410795978</v>
      </c>
      <c r="K8" s="56">
        <v>495</v>
      </c>
      <c r="L8" s="57">
        <f t="shared" si="3"/>
        <v>22.644098810612991</v>
      </c>
      <c r="M8" s="56">
        <v>54</v>
      </c>
      <c r="N8" s="57">
        <f t="shared" si="4"/>
        <v>2.4702653247941444</v>
      </c>
      <c r="O8" s="56">
        <v>143</v>
      </c>
      <c r="P8" s="57">
        <f t="shared" si="5"/>
        <v>6.5416285452881979</v>
      </c>
      <c r="Q8" s="56">
        <v>108</v>
      </c>
      <c r="R8" s="57">
        <f t="shared" si="6"/>
        <v>4.9405306495882888</v>
      </c>
      <c r="S8" s="56">
        <v>174</v>
      </c>
      <c r="T8" s="57">
        <f t="shared" si="7"/>
        <v>7.9597438243366883</v>
      </c>
      <c r="U8" s="56">
        <v>251</v>
      </c>
      <c r="V8" s="57">
        <f t="shared" si="8"/>
        <v>11.482159194876488</v>
      </c>
      <c r="W8" s="56">
        <v>171</v>
      </c>
      <c r="X8" s="57">
        <f t="shared" si="9"/>
        <v>7.8225068618481242</v>
      </c>
      <c r="Y8" s="56">
        <v>27</v>
      </c>
      <c r="Z8" s="57">
        <f t="shared" si="10"/>
        <v>1.2351326623970722</v>
      </c>
      <c r="AA8" s="65">
        <v>184</v>
      </c>
      <c r="AB8" s="57">
        <f t="shared" si="11"/>
        <v>8.4172003659652326</v>
      </c>
      <c r="AC8" s="74">
        <f t="shared" si="12"/>
        <v>415</v>
      </c>
      <c r="AD8" s="73">
        <f t="shared" si="13"/>
        <v>18.98444647758463</v>
      </c>
      <c r="AE8" s="19"/>
    </row>
    <row r="9" spans="1:31" ht="15.75" hidden="1">
      <c r="A9" s="114" t="s">
        <v>22</v>
      </c>
      <c r="B9" s="109"/>
      <c r="C9" s="111">
        <f>болалар!AZ13+болалар!BB13</f>
        <v>0</v>
      </c>
      <c r="D9" s="112"/>
      <c r="E9" s="112"/>
      <c r="F9" s="113" t="e">
        <f t="shared" si="0"/>
        <v>#DIV/0!</v>
      </c>
      <c r="G9" s="112"/>
      <c r="H9" s="113" t="e">
        <f t="shared" si="1"/>
        <v>#DIV/0!</v>
      </c>
      <c r="I9" s="112"/>
      <c r="J9" s="113" t="e">
        <f t="shared" si="2"/>
        <v>#DIV/0!</v>
      </c>
      <c r="K9" s="112"/>
      <c r="L9" s="113" t="e">
        <f t="shared" si="3"/>
        <v>#DIV/0!</v>
      </c>
      <c r="M9" s="112"/>
      <c r="N9" s="113" t="e">
        <f t="shared" si="4"/>
        <v>#DIV/0!</v>
      </c>
      <c r="O9" s="112"/>
      <c r="P9" s="113" t="e">
        <f t="shared" si="5"/>
        <v>#DIV/0!</v>
      </c>
      <c r="Q9" s="112"/>
      <c r="R9" s="113" t="e">
        <f t="shared" si="6"/>
        <v>#DIV/0!</v>
      </c>
      <c r="S9" s="112"/>
      <c r="T9" s="113" t="e">
        <f t="shared" si="7"/>
        <v>#DIV/0!</v>
      </c>
      <c r="U9" s="112"/>
      <c r="V9" s="113" t="e">
        <f t="shared" si="8"/>
        <v>#DIV/0!</v>
      </c>
      <c r="W9" s="112"/>
      <c r="X9" s="113" t="e">
        <f t="shared" si="9"/>
        <v>#DIV/0!</v>
      </c>
      <c r="Y9" s="112"/>
      <c r="Z9" s="113" t="e">
        <f t="shared" si="10"/>
        <v>#DIV/0!</v>
      </c>
      <c r="AA9" s="113"/>
      <c r="AB9" s="113" t="e">
        <f t="shared" si="11"/>
        <v>#DIV/0!</v>
      </c>
      <c r="AC9" s="111">
        <f t="shared" si="12"/>
        <v>0</v>
      </c>
      <c r="AD9" s="113" t="e">
        <f t="shared" si="13"/>
        <v>#DIV/0!</v>
      </c>
    </row>
    <row r="10" spans="1:31" ht="15.75" hidden="1">
      <c r="A10" s="114" t="s">
        <v>23</v>
      </c>
      <c r="B10" s="109"/>
      <c r="C10" s="111">
        <f>болалар!AZ14+болалар!BB14</f>
        <v>0</v>
      </c>
      <c r="D10" s="112"/>
      <c r="E10" s="112"/>
      <c r="F10" s="113" t="e">
        <f t="shared" si="0"/>
        <v>#DIV/0!</v>
      </c>
      <c r="G10" s="112"/>
      <c r="H10" s="113" t="e">
        <f t="shared" si="1"/>
        <v>#DIV/0!</v>
      </c>
      <c r="I10" s="112"/>
      <c r="J10" s="113" t="e">
        <f t="shared" si="2"/>
        <v>#DIV/0!</v>
      </c>
      <c r="K10" s="112"/>
      <c r="L10" s="113" t="e">
        <f t="shared" si="3"/>
        <v>#DIV/0!</v>
      </c>
      <c r="M10" s="112"/>
      <c r="N10" s="113" t="e">
        <f t="shared" si="4"/>
        <v>#DIV/0!</v>
      </c>
      <c r="O10" s="112"/>
      <c r="P10" s="113" t="e">
        <f t="shared" si="5"/>
        <v>#DIV/0!</v>
      </c>
      <c r="Q10" s="112"/>
      <c r="R10" s="113" t="e">
        <f t="shared" si="6"/>
        <v>#DIV/0!</v>
      </c>
      <c r="S10" s="112"/>
      <c r="T10" s="113" t="e">
        <f t="shared" si="7"/>
        <v>#DIV/0!</v>
      </c>
      <c r="U10" s="112"/>
      <c r="V10" s="113" t="e">
        <f t="shared" si="8"/>
        <v>#DIV/0!</v>
      </c>
      <c r="W10" s="112"/>
      <c r="X10" s="113" t="e">
        <f t="shared" si="9"/>
        <v>#DIV/0!</v>
      </c>
      <c r="Y10" s="112"/>
      <c r="Z10" s="113" t="e">
        <f t="shared" si="10"/>
        <v>#DIV/0!</v>
      </c>
      <c r="AA10" s="113"/>
      <c r="AB10" s="113" t="e">
        <f t="shared" si="11"/>
        <v>#DIV/0!</v>
      </c>
      <c r="AC10" s="111">
        <f t="shared" si="12"/>
        <v>0</v>
      </c>
      <c r="AD10" s="113" t="e">
        <f t="shared" si="13"/>
        <v>#DIV/0!</v>
      </c>
    </row>
    <row r="11" spans="1:31" ht="15.75" hidden="1">
      <c r="A11" s="29" t="s">
        <v>67</v>
      </c>
      <c r="B11" s="64"/>
      <c r="C11" s="65">
        <f>болалар!AZ15+болалар!BB15</f>
        <v>3205</v>
      </c>
      <c r="D11" s="56"/>
      <c r="E11" s="56">
        <v>4</v>
      </c>
      <c r="F11" s="57">
        <f t="shared" si="0"/>
        <v>0.12480499219968799</v>
      </c>
      <c r="G11" s="56">
        <v>8</v>
      </c>
      <c r="H11" s="57">
        <f t="shared" si="1"/>
        <v>0.24960998439937598</v>
      </c>
      <c r="I11" s="56">
        <v>367</v>
      </c>
      <c r="J11" s="57">
        <f t="shared" si="2"/>
        <v>11.450858034321373</v>
      </c>
      <c r="K11" s="56">
        <v>732</v>
      </c>
      <c r="L11" s="57">
        <f t="shared" si="3"/>
        <v>22.839313572542903</v>
      </c>
      <c r="M11" s="56">
        <v>109</v>
      </c>
      <c r="N11" s="57">
        <f t="shared" si="4"/>
        <v>3.4009360374414976</v>
      </c>
      <c r="O11" s="56">
        <v>45</v>
      </c>
      <c r="P11" s="57">
        <f t="shared" si="5"/>
        <v>1.4040561622464898</v>
      </c>
      <c r="Q11" s="56">
        <v>68</v>
      </c>
      <c r="R11" s="57">
        <f t="shared" si="6"/>
        <v>2.1216848673946958</v>
      </c>
      <c r="S11" s="56">
        <v>387</v>
      </c>
      <c r="T11" s="57">
        <f t="shared" si="7"/>
        <v>12.074882995319813</v>
      </c>
      <c r="U11" s="56">
        <v>621</v>
      </c>
      <c r="V11" s="57">
        <f t="shared" si="8"/>
        <v>19.37597503900156</v>
      </c>
      <c r="W11" s="56">
        <v>234</v>
      </c>
      <c r="X11" s="57">
        <f t="shared" si="9"/>
        <v>7.3010920436817477</v>
      </c>
      <c r="Y11" s="56">
        <v>123</v>
      </c>
      <c r="Z11" s="57">
        <f t="shared" si="10"/>
        <v>3.8377535101404057</v>
      </c>
      <c r="AA11" s="65">
        <v>17</v>
      </c>
      <c r="AB11" s="57">
        <f t="shared" si="11"/>
        <v>0.53042121684867394</v>
      </c>
      <c r="AC11" s="65">
        <f t="shared" si="12"/>
        <v>490</v>
      </c>
      <c r="AD11" s="57">
        <f t="shared" si="13"/>
        <v>15.288611544461778</v>
      </c>
      <c r="AE11" s="19"/>
    </row>
    <row r="12" spans="1:31" ht="15.75" hidden="1">
      <c r="A12" s="29" t="s">
        <v>68</v>
      </c>
      <c r="B12" s="64"/>
      <c r="C12" s="65">
        <f>болалар!AZ16+болалар!BB16</f>
        <v>4121</v>
      </c>
      <c r="D12" s="56"/>
      <c r="E12" s="56">
        <v>6</v>
      </c>
      <c r="F12" s="57">
        <f t="shared" si="0"/>
        <v>0.14559572919194369</v>
      </c>
      <c r="G12" s="56">
        <v>2</v>
      </c>
      <c r="H12" s="98">
        <f t="shared" si="1"/>
        <v>4.8531909730647901E-2</v>
      </c>
      <c r="I12" s="56">
        <v>482</v>
      </c>
      <c r="J12" s="57">
        <f t="shared" si="2"/>
        <v>11.696190245086145</v>
      </c>
      <c r="K12" s="56">
        <v>878</v>
      </c>
      <c r="L12" s="57">
        <f t="shared" si="3"/>
        <v>21.305508371754428</v>
      </c>
      <c r="M12" s="56">
        <v>67</v>
      </c>
      <c r="N12" s="57">
        <f t="shared" si="4"/>
        <v>1.6258189759767048</v>
      </c>
      <c r="O12" s="56">
        <v>57</v>
      </c>
      <c r="P12" s="57">
        <f t="shared" si="5"/>
        <v>1.3831594273234651</v>
      </c>
      <c r="Q12" s="56">
        <v>53</v>
      </c>
      <c r="R12" s="57">
        <f t="shared" si="6"/>
        <v>1.2860956078621695</v>
      </c>
      <c r="S12" s="56">
        <v>554</v>
      </c>
      <c r="T12" s="57">
        <f t="shared" si="7"/>
        <v>13.443338995389469</v>
      </c>
      <c r="U12" s="56">
        <v>746</v>
      </c>
      <c r="V12" s="57">
        <f t="shared" si="8"/>
        <v>18.102402329531667</v>
      </c>
      <c r="W12" s="56">
        <v>252</v>
      </c>
      <c r="X12" s="57">
        <f t="shared" si="9"/>
        <v>6.1150206260616358</v>
      </c>
      <c r="Y12" s="56">
        <v>214</v>
      </c>
      <c r="Z12" s="57">
        <f t="shared" si="10"/>
        <v>5.1929143411793257</v>
      </c>
      <c r="AA12" s="65">
        <v>19</v>
      </c>
      <c r="AB12" s="57">
        <f t="shared" si="11"/>
        <v>0.46105314244115508</v>
      </c>
      <c r="AC12" s="65">
        <f t="shared" si="12"/>
        <v>791</v>
      </c>
      <c r="AD12" s="57">
        <f t="shared" si="13"/>
        <v>19.194370298471245</v>
      </c>
    </row>
    <row r="13" spans="1:31" ht="15.75" hidden="1">
      <c r="A13" s="114" t="s">
        <v>69</v>
      </c>
      <c r="B13" s="153"/>
      <c r="C13" s="154"/>
      <c r="D13" s="155"/>
      <c r="E13" s="155"/>
      <c r="F13" s="156"/>
      <c r="G13" s="155"/>
      <c r="H13" s="156"/>
      <c r="I13" s="155"/>
      <c r="J13" s="156"/>
      <c r="K13" s="155"/>
      <c r="L13" s="156"/>
      <c r="M13" s="155"/>
      <c r="N13" s="156"/>
      <c r="O13" s="155"/>
      <c r="P13" s="156"/>
      <c r="Q13" s="155"/>
      <c r="R13" s="156"/>
      <c r="S13" s="155"/>
      <c r="T13" s="156"/>
      <c r="U13" s="155"/>
      <c r="V13" s="156"/>
      <c r="W13" s="155"/>
      <c r="X13" s="156"/>
      <c r="Y13" s="155"/>
      <c r="Z13" s="156"/>
      <c r="AA13" s="156"/>
      <c r="AB13" s="156"/>
      <c r="AC13" s="154"/>
      <c r="AD13" s="156"/>
    </row>
    <row r="14" spans="1:31" ht="15.75" hidden="1">
      <c r="A14" s="114" t="s">
        <v>70</v>
      </c>
      <c r="B14" s="109"/>
      <c r="C14" s="111">
        <f>болалар!AZ18+болалар!BB18</f>
        <v>0</v>
      </c>
      <c r="D14" s="112"/>
      <c r="E14" s="112"/>
      <c r="F14" s="113" t="e">
        <f t="shared" si="0"/>
        <v>#DIV/0!</v>
      </c>
      <c r="G14" s="112"/>
      <c r="H14" s="113" t="e">
        <f t="shared" si="1"/>
        <v>#DIV/0!</v>
      </c>
      <c r="I14" s="112"/>
      <c r="J14" s="113" t="e">
        <f t="shared" si="2"/>
        <v>#DIV/0!</v>
      </c>
      <c r="K14" s="112"/>
      <c r="L14" s="113" t="e">
        <f t="shared" si="3"/>
        <v>#DIV/0!</v>
      </c>
      <c r="M14" s="112"/>
      <c r="N14" s="113" t="e">
        <f t="shared" si="4"/>
        <v>#DIV/0!</v>
      </c>
      <c r="O14" s="112"/>
      <c r="P14" s="113" t="e">
        <f t="shared" si="5"/>
        <v>#DIV/0!</v>
      </c>
      <c r="Q14" s="112"/>
      <c r="R14" s="113" t="e">
        <f t="shared" si="6"/>
        <v>#DIV/0!</v>
      </c>
      <c r="S14" s="112"/>
      <c r="T14" s="113" t="e">
        <f t="shared" si="7"/>
        <v>#DIV/0!</v>
      </c>
      <c r="U14" s="112"/>
      <c r="V14" s="113" t="e">
        <f t="shared" si="8"/>
        <v>#DIV/0!</v>
      </c>
      <c r="W14" s="112"/>
      <c r="X14" s="113" t="e">
        <f t="shared" si="9"/>
        <v>#DIV/0!</v>
      </c>
      <c r="Y14" s="112"/>
      <c r="Z14" s="113" t="e">
        <f t="shared" si="10"/>
        <v>#DIV/0!</v>
      </c>
      <c r="AA14" s="113"/>
      <c r="AB14" s="113" t="e">
        <f t="shared" si="11"/>
        <v>#DIV/0!</v>
      </c>
      <c r="AC14" s="111">
        <f t="shared" si="12"/>
        <v>0</v>
      </c>
      <c r="AD14" s="113" t="e">
        <f t="shared" si="13"/>
        <v>#DIV/0!</v>
      </c>
    </row>
    <row r="15" spans="1:31" ht="15.75" hidden="1">
      <c r="A15" s="114" t="s">
        <v>71</v>
      </c>
      <c r="B15" s="109"/>
      <c r="C15" s="111">
        <f>болалар!AZ19+болалар!BB19</f>
        <v>0</v>
      </c>
      <c r="D15" s="112"/>
      <c r="E15" s="112"/>
      <c r="F15" s="113" t="e">
        <f t="shared" si="0"/>
        <v>#DIV/0!</v>
      </c>
      <c r="G15" s="112"/>
      <c r="H15" s="113" t="e">
        <f t="shared" si="1"/>
        <v>#DIV/0!</v>
      </c>
      <c r="I15" s="112"/>
      <c r="J15" s="113" t="e">
        <f t="shared" si="2"/>
        <v>#DIV/0!</v>
      </c>
      <c r="K15" s="112"/>
      <c r="L15" s="113" t="e">
        <f t="shared" si="3"/>
        <v>#DIV/0!</v>
      </c>
      <c r="M15" s="112"/>
      <c r="N15" s="113" t="e">
        <f t="shared" si="4"/>
        <v>#DIV/0!</v>
      </c>
      <c r="O15" s="112"/>
      <c r="P15" s="113" t="e">
        <f t="shared" si="5"/>
        <v>#DIV/0!</v>
      </c>
      <c r="Q15" s="112"/>
      <c r="R15" s="113" t="e">
        <f t="shared" si="6"/>
        <v>#DIV/0!</v>
      </c>
      <c r="S15" s="112"/>
      <c r="T15" s="113" t="e">
        <f t="shared" si="7"/>
        <v>#DIV/0!</v>
      </c>
      <c r="U15" s="112"/>
      <c r="V15" s="113" t="e">
        <f t="shared" si="8"/>
        <v>#DIV/0!</v>
      </c>
      <c r="W15" s="112"/>
      <c r="X15" s="113" t="e">
        <f t="shared" si="9"/>
        <v>#DIV/0!</v>
      </c>
      <c r="Y15" s="112"/>
      <c r="Z15" s="113" t="e">
        <f t="shared" si="10"/>
        <v>#DIV/0!</v>
      </c>
      <c r="AA15" s="113"/>
      <c r="AB15" s="113" t="e">
        <f t="shared" si="11"/>
        <v>#DIV/0!</v>
      </c>
      <c r="AC15" s="111">
        <f t="shared" si="12"/>
        <v>0</v>
      </c>
      <c r="AD15" s="113" t="e">
        <f t="shared" si="13"/>
        <v>#DIV/0!</v>
      </c>
    </row>
    <row r="16" spans="1:31" ht="15.75" hidden="1">
      <c r="A16" s="114" t="s">
        <v>72</v>
      </c>
      <c r="B16" s="109"/>
      <c r="C16" s="111">
        <f>болалар!AZ20+болалар!BB20</f>
        <v>0</v>
      </c>
      <c r="D16" s="112"/>
      <c r="E16" s="112"/>
      <c r="F16" s="113" t="e">
        <f t="shared" si="0"/>
        <v>#DIV/0!</v>
      </c>
      <c r="G16" s="112"/>
      <c r="H16" s="113" t="e">
        <f t="shared" si="1"/>
        <v>#DIV/0!</v>
      </c>
      <c r="I16" s="112"/>
      <c r="J16" s="113" t="e">
        <f t="shared" si="2"/>
        <v>#DIV/0!</v>
      </c>
      <c r="K16" s="112"/>
      <c r="L16" s="113" t="e">
        <f t="shared" si="3"/>
        <v>#DIV/0!</v>
      </c>
      <c r="M16" s="112"/>
      <c r="N16" s="113" t="e">
        <f t="shared" si="4"/>
        <v>#DIV/0!</v>
      </c>
      <c r="O16" s="112"/>
      <c r="P16" s="113" t="e">
        <f t="shared" si="5"/>
        <v>#DIV/0!</v>
      </c>
      <c r="Q16" s="112"/>
      <c r="R16" s="113" t="e">
        <f t="shared" si="6"/>
        <v>#DIV/0!</v>
      </c>
      <c r="S16" s="112"/>
      <c r="T16" s="113" t="e">
        <f t="shared" si="7"/>
        <v>#DIV/0!</v>
      </c>
      <c r="U16" s="112"/>
      <c r="V16" s="113" t="e">
        <f t="shared" si="8"/>
        <v>#DIV/0!</v>
      </c>
      <c r="W16" s="112"/>
      <c r="X16" s="113" t="e">
        <f t="shared" si="9"/>
        <v>#DIV/0!</v>
      </c>
      <c r="Y16" s="112"/>
      <c r="Z16" s="113" t="e">
        <f t="shared" si="10"/>
        <v>#DIV/0!</v>
      </c>
      <c r="AA16" s="113"/>
      <c r="AB16" s="113" t="e">
        <f t="shared" si="11"/>
        <v>#DIV/0!</v>
      </c>
      <c r="AC16" s="111">
        <f t="shared" si="12"/>
        <v>0</v>
      </c>
      <c r="AD16" s="113" t="e">
        <f t="shared" si="13"/>
        <v>#DIV/0!</v>
      </c>
    </row>
    <row r="17" spans="1:30" s="185" customFormat="1" ht="15.75">
      <c r="A17" s="171" t="s">
        <v>163</v>
      </c>
      <c r="B17" s="186">
        <v>62976</v>
      </c>
      <c r="C17" s="197">
        <v>3939</v>
      </c>
      <c r="D17" s="187"/>
      <c r="E17" s="187">
        <v>20</v>
      </c>
      <c r="F17" s="188">
        <f t="shared" si="0"/>
        <v>0.50774308200050777</v>
      </c>
      <c r="G17" s="187">
        <v>16</v>
      </c>
      <c r="H17" s="188">
        <f t="shared" si="1"/>
        <v>0.40619446560040617</v>
      </c>
      <c r="I17" s="187">
        <v>1216</v>
      </c>
      <c r="J17" s="188">
        <f t="shared" si="2"/>
        <v>30.870779385630872</v>
      </c>
      <c r="K17" s="187">
        <v>25</v>
      </c>
      <c r="L17" s="188">
        <f t="shared" si="3"/>
        <v>0.63467885250063472</v>
      </c>
      <c r="M17" s="187">
        <v>140</v>
      </c>
      <c r="N17" s="188">
        <f t="shared" si="4"/>
        <v>3.5542015740035544</v>
      </c>
      <c r="O17" s="187">
        <v>324</v>
      </c>
      <c r="P17" s="188">
        <f t="shared" si="5"/>
        <v>8.2254379284082262</v>
      </c>
      <c r="Q17" s="187">
        <v>72</v>
      </c>
      <c r="R17" s="188">
        <f t="shared" si="6"/>
        <v>1.8278750952018279</v>
      </c>
      <c r="S17" s="187">
        <v>1265</v>
      </c>
      <c r="T17" s="188">
        <f t="shared" si="7"/>
        <v>32.114749936532114</v>
      </c>
      <c r="U17" s="187">
        <v>143</v>
      </c>
      <c r="V17" s="188">
        <f t="shared" si="8"/>
        <v>3.6303630363036303</v>
      </c>
      <c r="W17" s="187">
        <v>167</v>
      </c>
      <c r="X17" s="188">
        <f t="shared" si="9"/>
        <v>4.2396547347042395</v>
      </c>
      <c r="Y17" s="187">
        <v>92</v>
      </c>
      <c r="Z17" s="188">
        <f t="shared" si="10"/>
        <v>2.3356181772023357</v>
      </c>
      <c r="AA17" s="188">
        <v>6</v>
      </c>
      <c r="AB17" s="188">
        <f t="shared" si="11"/>
        <v>0.15232292460015232</v>
      </c>
      <c r="AC17" s="197">
        <f t="shared" si="12"/>
        <v>453</v>
      </c>
      <c r="AD17" s="188">
        <f t="shared" si="13"/>
        <v>11.500380807311501</v>
      </c>
    </row>
  </sheetData>
  <mergeCells count="4">
    <mergeCell ref="A1:A2"/>
    <mergeCell ref="B1:B2"/>
    <mergeCell ref="C1:C2"/>
    <mergeCell ref="E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катталар</vt:lpstr>
      <vt:lpstr> умумий  хавф</vt:lpstr>
      <vt:lpstr>асбоб</vt:lpstr>
      <vt:lpstr>умумий Д</vt:lpstr>
      <vt:lpstr>Д катта</vt:lpstr>
      <vt:lpstr>болалар</vt:lpstr>
      <vt:lpstr>Д болалар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Шухрат К. Алмарданов</dc:creator>
  <cp:lastModifiedBy>ASLIDDIN FAYZULLAEV</cp:lastModifiedBy>
  <cp:lastPrinted>2021-01-31T05:14:13Z</cp:lastPrinted>
  <dcterms:created xsi:type="dcterms:W3CDTF">2020-12-04T13:32:48Z</dcterms:created>
  <dcterms:modified xsi:type="dcterms:W3CDTF">2021-01-31T05:16:15Z</dcterms:modified>
</cp:coreProperties>
</file>