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5.xml" ContentType="application/vnd.openxmlformats-officedocument.drawing+xml"/>
  <Override PartName="/xl/drawings/drawing2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7.xml" ContentType="application/vnd.openxmlformats-officedocument.drawing+xml"/>
  <Override PartName="/xl/tables/table2.xml" ContentType="application/vnd.openxmlformats-officedocument.spreadsheetml.table+xml"/>
  <Override PartName="/xl/drawings/drawing28.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10.xml" ContentType="application/vnd.ms-excel.person+xml"/>
  <Override PartName="/xl/persons/person15.xml" ContentType="application/vnd.ms-excel.person+xml"/>
  <Override PartName="/xl/persons/person1.xml" ContentType="application/vnd.ms-excel.person+xml"/>
  <Override PartName="/xl/persons/person5.xml" ContentType="application/vnd.ms-excel.person+xml"/>
  <Override PartName="/xl/persons/person13.xml" ContentType="application/vnd.ms-excel.person+xml"/>
  <Override PartName="/xl/persons/person20.xml" ContentType="application/vnd.ms-excel.person+xml"/>
  <Override PartName="/xl/persons/person7.xml" ContentType="application/vnd.ms-excel.person+xml"/>
  <Override PartName="/xl/persons/person4.xml" ContentType="application/vnd.ms-excel.person+xml"/>
  <Override PartName="/xl/persons/person12.xml" ContentType="application/vnd.ms-excel.person+xml"/>
  <Override PartName="/xl/persons/person17.xml" ContentType="application/vnd.ms-excel.person+xml"/>
  <Override PartName="/xl/persons/person24.xml" ContentType="application/vnd.ms-excel.person+xml"/>
  <Override PartName="/xl/persons/person21.xml" ContentType="application/vnd.ms-excel.person+xml"/>
  <Override PartName="/xl/persons/person16.xml" ContentType="application/vnd.ms-excel.person+xml"/>
  <Override PartName="/xl/persons/person9.xml" ContentType="application/vnd.ms-excel.person+xml"/>
  <Override PartName="/xl/persons/person23.xml" ContentType="application/vnd.ms-excel.person+xml"/>
  <Override PartName="/xl/persons/person22.xml" ContentType="application/vnd.ms-excel.person+xml"/>
  <Override PartName="/xl/persons/person11.xml" ContentType="application/vnd.ms-excel.person+xml"/>
  <Override PartName="/xl/persons/person3.xml" ContentType="application/vnd.ms-excel.person+xml"/>
  <Override PartName="/xl/persons/person6.xml" ContentType="application/vnd.ms-excel.person+xml"/>
  <Override PartName="/xl/persons/person19.xml" ContentType="application/vnd.ms-excel.person+xml"/>
  <Override PartName="/xl/persons/person14.xml" ContentType="application/vnd.ms-excel.person+xml"/>
  <Override PartName="/xl/persons/person8.xml" ContentType="application/vnd.ms-excel.person+xml"/>
  <Override PartName="/xl/persons/person0.xml" ContentType="application/vnd.ms-excel.person+xml"/>
  <Override PartName="/xl/persons/person.xml" ContentType="application/vnd.ms-excel.person+xml"/>
  <Override PartName="/xl/persons/person25.xml" ContentType="application/vnd.ms-excel.person+xml"/>
  <Override PartName="/xl/persons/person2.xml" ContentType="application/vnd.ms-excel.person+xml"/>
  <Override PartName="/xl/persons/person18.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PC\ETC File\Desktop\"/>
    </mc:Choice>
  </mc:AlternateContent>
  <xr:revisionPtr revIDLastSave="0" documentId="13_ncr:1_{BFC1D342-8042-4640-B498-BA71C76615CC}" xr6:coauthVersionLast="47" xr6:coauthVersionMax="47" xr10:uidLastSave="{00000000-0000-0000-0000-000000000000}"/>
  <bookViews>
    <workbookView xWindow="-120" yWindow="-120" windowWidth="29040" windowHeight="15720" tabRatio="800" firstSheet="11" activeTab="11" xr2:uid="{00000000-000D-0000-FFFF-FFFF00000000}"/>
  </bookViews>
  <sheets>
    <sheet name="Mar.Print Salary (2)" sheetId="55" r:id="rId1"/>
    <sheet name="A.Mar (2)" sheetId="56" r:id="rId2"/>
    <sheet name="P.Mar (2)" sheetId="57" r:id="rId3"/>
    <sheet name="S.Mar (2)" sheetId="58" r:id="rId4"/>
    <sheet name="Mar.খরচ (2)" sheetId="59" r:id="rId5"/>
    <sheet name="Mar.1Week (2)" sheetId="60" r:id="rId6"/>
    <sheet name="M.2week (2)" sheetId="61" r:id="rId7"/>
    <sheet name="M.3week (2)" sheetId="62" r:id="rId8"/>
    <sheet name="M.4week (2)" sheetId="63" r:id="rId9"/>
    <sheet name="Mar.বেতন (2)" sheetId="64" r:id="rId10"/>
    <sheet name="Mar.Production (2)" sheetId="65" r:id="rId11"/>
    <sheet name="Dashboard" sheetId="5" r:id="rId12"/>
    <sheet name="Fab.Print Salary (3)" sheetId="67" r:id="rId13"/>
    <sheet name="A.Fab (3)" sheetId="68" r:id="rId14"/>
    <sheet name="P.Fab (3)" sheetId="69" r:id="rId15"/>
    <sheet name="S.Fab (3)" sheetId="70" r:id="rId16"/>
    <sheet name="Fab.খরচ (3)" sheetId="71" r:id="rId17"/>
    <sheet name="Fab.1Week (3)" sheetId="72" r:id="rId18"/>
    <sheet name="F.2week (3)" sheetId="73" r:id="rId19"/>
    <sheet name="F.3week (3)" sheetId="74" r:id="rId20"/>
    <sheet name="F.4week (3)" sheetId="75" r:id="rId21"/>
    <sheet name="Fab.বেতন (3)" sheetId="76" r:id="rId22"/>
    <sheet name="Fab.Production (3)" sheetId="77" r:id="rId23"/>
    <sheet name="Oline" sheetId="52" r:id="rId24"/>
    <sheet name="Sock" sheetId="28" r:id="rId25"/>
    <sheet name="Invoice" sheetId="54" r:id="rId26"/>
    <sheet name="Instock" sheetId="66" r:id="rId27"/>
    <sheet name="Sheet3" sheetId="25" r:id="rId28"/>
    <sheet name="P rajshahi" sheetId="26" r:id="rId29"/>
    <sheet name="S rajshahi" sheetId="27" r:id="rId30"/>
    <sheet name="Jan.Print Salary" sheetId="36" r:id="rId31"/>
    <sheet name="A.Jan" sheetId="1" r:id="rId32"/>
    <sheet name="P.Jan" sheetId="3" r:id="rId33"/>
    <sheet name="S.Jan" sheetId="2" r:id="rId34"/>
    <sheet name="Jan.খরচ" sheetId="6" r:id="rId35"/>
    <sheet name="Jan.1Week" sheetId="37" r:id="rId36"/>
    <sheet name="j.2week" sheetId="38" r:id="rId37"/>
    <sheet name="j.3week" sheetId="39" r:id="rId38"/>
    <sheet name="j.4week" sheetId="40" r:id="rId39"/>
    <sheet name="Jan.বেতন" sheetId="8" r:id="rId40"/>
    <sheet name="Jan.Production" sheetId="10" r:id="rId41"/>
  </sheets>
  <functionGroups builtInGroupCount="19"/>
  <definedNames>
    <definedName name="_xlnm._FilterDatabase" localSheetId="22" hidden="1">'Fab.Production (3)'!$B$6:$G$170</definedName>
    <definedName name="_xlnm._FilterDatabase" localSheetId="40" hidden="1">Jan.Production!$B$6:$G$170</definedName>
    <definedName name="_xlnm._FilterDatabase" localSheetId="10" hidden="1">'Mar.Production (2)'!$B$6:$G$170</definedName>
    <definedName name="_xlnm.Criteria" localSheetId="22">'Fab.Production (3)'!$B$4</definedName>
    <definedName name="_xlnm.Criteria" localSheetId="40">Jan.Production!$B$4</definedName>
    <definedName name="_xlnm.Criteria" localSheetId="10">'Mar.Production (2)'!$B$4</definedName>
    <definedName name="ExternalData_1" localSheetId="23" hidden="1">Oline!$A$2:$L$890</definedName>
    <definedName name="ExternalData_3" localSheetId="27" hidden="1">Sheet3!$B$5:$AH$954</definedName>
    <definedName name="_xlnm.Extract" localSheetId="22">'Fab.Production (3)'!$B$5:$F$5</definedName>
    <definedName name="_xlnm.Extract" localSheetId="40">Jan.Production!$B$5:$F$5</definedName>
    <definedName name="_xlnm.Extract" localSheetId="10">'Mar.Production (2)'!$B$5:$F$5</definedName>
    <definedName name="_xlnm.Print_Area" localSheetId="13">'A.Fab (3)'!$D$7:$AO$83</definedName>
    <definedName name="_xlnm.Print_Area" localSheetId="31">A.Jan!$D$7:$AO$83</definedName>
    <definedName name="_xlnm.Print_Area" localSheetId="1">'A.Mar (2)'!$D$7:$AO$83</definedName>
    <definedName name="_xlnm.Print_Area" localSheetId="11">Dashboard!$A$1:$AD$52</definedName>
    <definedName name="_xlnm.Print_Area" localSheetId="18">'F.2week (3)'!$F$5:$W$36</definedName>
    <definedName name="_xlnm.Print_Area" localSheetId="19">'F.3week (3)'!$F$5:$W$36</definedName>
    <definedName name="_xlnm.Print_Area" localSheetId="20">'F.4week (3)'!$F$5:$W$36</definedName>
    <definedName name="_xlnm.Print_Area" localSheetId="17">'Fab.1Week (3)'!$F$5:$W$36</definedName>
    <definedName name="_xlnm.Print_Area" localSheetId="12">'Fab.Print Salary (3)'!$C$5:$O$90</definedName>
    <definedName name="_xlnm.Print_Area" localSheetId="22">'Fab.Production (3)'!$B$4:$AL$170</definedName>
    <definedName name="_xlnm.Print_Area" localSheetId="16">'Fab.খরচ (3)'!$B$4:$Q$34</definedName>
    <definedName name="_xlnm.Print_Area" localSheetId="21">'Fab.বেতন (3)'!$B$4:$Q$36</definedName>
    <definedName name="_xlnm.Print_Area" localSheetId="26">Instock!$E$2:$N$604</definedName>
    <definedName name="_xlnm.Print_Area" localSheetId="25">Invoice!$H$5:$L$38</definedName>
    <definedName name="_xlnm.Print_Area" localSheetId="36">j.2week!$F$5:$W$36</definedName>
    <definedName name="_xlnm.Print_Area" localSheetId="37">j.3week!$F$5:$W$36</definedName>
    <definedName name="_xlnm.Print_Area" localSheetId="38">j.4week!$F$5:$W$36</definedName>
    <definedName name="_xlnm.Print_Area" localSheetId="35">Jan.1Week!$F$5:$W$36</definedName>
    <definedName name="_xlnm.Print_Area" localSheetId="30">'Jan.Print Salary'!$C$5:$O$90</definedName>
    <definedName name="_xlnm.Print_Area" localSheetId="40">Jan.Production!$B$4:$AL$170</definedName>
    <definedName name="_xlnm.Print_Area" localSheetId="34">Jan.খরচ!$B$4:$Q$34</definedName>
    <definedName name="_xlnm.Print_Area" localSheetId="39">Jan.বেতন!$B$4:$Q$36</definedName>
    <definedName name="_xlnm.Print_Area" localSheetId="6">'M.2week (2)'!$F$5:$W$36</definedName>
    <definedName name="_xlnm.Print_Area" localSheetId="7">'M.3week (2)'!$F$5:$W$36</definedName>
    <definedName name="_xlnm.Print_Area" localSheetId="8">'M.4week (2)'!$F$5:$W$36</definedName>
    <definedName name="_xlnm.Print_Area" localSheetId="5">'Mar.1Week (2)'!$F$5:$W$36</definedName>
    <definedName name="_xlnm.Print_Area" localSheetId="0">'Mar.Print Salary (2)'!$C$5:$O$90</definedName>
    <definedName name="_xlnm.Print_Area" localSheetId="10">'Mar.Production (2)'!$B$4:$AL$170</definedName>
    <definedName name="_xlnm.Print_Area" localSheetId="4">'Mar.খরচ (2)'!$B$4:$Q$34</definedName>
    <definedName name="_xlnm.Print_Area" localSheetId="9">'Mar.বেতন (2)'!$B$4:$Q$36</definedName>
    <definedName name="_xlnm.Print_Area" localSheetId="23">Oline!$E$9:$AF$102</definedName>
    <definedName name="_xlnm.Print_Area" localSheetId="28">'P rajshahi'!$D$7:$J$75</definedName>
    <definedName name="_xlnm.Print_Area" localSheetId="14">'P.Fab (3)'!$D$7:$U$82</definedName>
    <definedName name="_xlnm.Print_Area" localSheetId="32">P.Jan!$D$7:$U$82</definedName>
    <definedName name="_xlnm.Print_Area" localSheetId="2">'P.Mar (2)'!$D$7:$U$82</definedName>
    <definedName name="_xlnm.Print_Area" localSheetId="29">'S rajshahi'!$B$3:$K$113</definedName>
    <definedName name="_xlnm.Print_Area" localSheetId="15">'S.Fab (3)'!$C$4:$L$81</definedName>
    <definedName name="_xlnm.Print_Area" localSheetId="33">S.Jan!$C$4:$L$81</definedName>
    <definedName name="_xlnm.Print_Area" localSheetId="3">'S.Mar (2)'!$C$4:$L$81</definedName>
    <definedName name="_xlnm.Print_Area" localSheetId="27">Sheet3!$B$4:$AH$598</definedName>
    <definedName name="_xlnm.Print_Area" localSheetId="24">Sock!$B$1:$K$176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6" i="25" l="1"/>
  <c r="AI7" i="25"/>
  <c r="AI8" i="25"/>
  <c r="AI9" i="25"/>
  <c r="AI10" i="25"/>
  <c r="AI11" i="25"/>
  <c r="AI12" i="25"/>
  <c r="AI13" i="25"/>
  <c r="AI14" i="25"/>
  <c r="AI15" i="25"/>
  <c r="AI16" i="25"/>
  <c r="AI17" i="25"/>
  <c r="AI18" i="25"/>
  <c r="AI19" i="25"/>
  <c r="AI20" i="25"/>
  <c r="AI21" i="25"/>
  <c r="AI22" i="25"/>
  <c r="AI23" i="25"/>
  <c r="AI24" i="25"/>
  <c r="AI25" i="25"/>
  <c r="AI26" i="25"/>
  <c r="AI27" i="25"/>
  <c r="AI28" i="25"/>
  <c r="AI29" i="25"/>
  <c r="AI30" i="25"/>
  <c r="AI31" i="25"/>
  <c r="AI32" i="25"/>
  <c r="AI33" i="25"/>
  <c r="AI34" i="25"/>
  <c r="AI35" i="25"/>
  <c r="AI36" i="25"/>
  <c r="AI37" i="25"/>
  <c r="AI38" i="25"/>
  <c r="AI39" i="25"/>
  <c r="AI40" i="25"/>
  <c r="AI41" i="25"/>
  <c r="AI42" i="25"/>
  <c r="AI43" i="25"/>
  <c r="AI44" i="25"/>
  <c r="AI45" i="25"/>
  <c r="AI46" i="25"/>
  <c r="AI47" i="25"/>
  <c r="AI48" i="25"/>
  <c r="AI49" i="25"/>
  <c r="AI50" i="25"/>
  <c r="AI51" i="25"/>
  <c r="AI52" i="25"/>
  <c r="AI53" i="25"/>
  <c r="AI54" i="25"/>
  <c r="AI55" i="25"/>
  <c r="AI56" i="25"/>
  <c r="AI57" i="25"/>
  <c r="AI58" i="25"/>
  <c r="AI59" i="25"/>
  <c r="AI60" i="25"/>
  <c r="AI61" i="25"/>
  <c r="AI62" i="25"/>
  <c r="AI63" i="25"/>
  <c r="AI64" i="25"/>
  <c r="AI65" i="25"/>
  <c r="AI66" i="25"/>
  <c r="AI67" i="25"/>
  <c r="AI68" i="25"/>
  <c r="AI69" i="25"/>
  <c r="AI70" i="25"/>
  <c r="AI71" i="25"/>
  <c r="AI72" i="25"/>
  <c r="AI73" i="25"/>
  <c r="AI74" i="25"/>
  <c r="AI75" i="25"/>
  <c r="AI76" i="25"/>
  <c r="AI77" i="25"/>
  <c r="AI78" i="25"/>
  <c r="AI79" i="25"/>
  <c r="AI80" i="25"/>
  <c r="AI81" i="25"/>
  <c r="AI82" i="25"/>
  <c r="AI83" i="25"/>
  <c r="AI84" i="25"/>
  <c r="AI85" i="25"/>
  <c r="AI86" i="25"/>
  <c r="AI87" i="25"/>
  <c r="AI88" i="25"/>
  <c r="AI89" i="25"/>
  <c r="AI90" i="25"/>
  <c r="AI91" i="25"/>
  <c r="AI92" i="25"/>
  <c r="AI93" i="25"/>
  <c r="AI94" i="25"/>
  <c r="AI95" i="25"/>
  <c r="AI96" i="25"/>
  <c r="AI97" i="25"/>
  <c r="AI98" i="25"/>
  <c r="AI99" i="25"/>
  <c r="AI100" i="25"/>
  <c r="AI101" i="25"/>
  <c r="AI102" i="25"/>
  <c r="AI103" i="25"/>
  <c r="AI104" i="25"/>
  <c r="AI105" i="25"/>
  <c r="AI106" i="25"/>
  <c r="AI107" i="25"/>
  <c r="AI108" i="25"/>
  <c r="AI109" i="25"/>
  <c r="AI110" i="25"/>
  <c r="AI111" i="25"/>
  <c r="AI112" i="25"/>
  <c r="AI113" i="25"/>
  <c r="AI114" i="25"/>
  <c r="AI115" i="25"/>
  <c r="AI116" i="25"/>
  <c r="AI117" i="25"/>
  <c r="AI118" i="25"/>
  <c r="AI119" i="25"/>
  <c r="AI120" i="25"/>
  <c r="AI121" i="25"/>
  <c r="AI122" i="25"/>
  <c r="AI123" i="25"/>
  <c r="AI124" i="25"/>
  <c r="AI125" i="25"/>
  <c r="AI126" i="25"/>
  <c r="AI127" i="25"/>
  <c r="AI128" i="25"/>
  <c r="AI129" i="25"/>
  <c r="AI130" i="25"/>
  <c r="AI131" i="25"/>
  <c r="AI132" i="25"/>
  <c r="AI133" i="25"/>
  <c r="AI134" i="25"/>
  <c r="AI135" i="25"/>
  <c r="AI136" i="25"/>
  <c r="AI137" i="25"/>
  <c r="AI138" i="25"/>
  <c r="AI139" i="25"/>
  <c r="AI140" i="25"/>
  <c r="AI141" i="25"/>
  <c r="AI142" i="25"/>
  <c r="AI143" i="25"/>
  <c r="AI144" i="25"/>
  <c r="AI145" i="25"/>
  <c r="AI146" i="25"/>
  <c r="AI147" i="25"/>
  <c r="AI148" i="25"/>
  <c r="AI149" i="25"/>
  <c r="AI150" i="25"/>
  <c r="AI151" i="25"/>
  <c r="AI152" i="25"/>
  <c r="AI153" i="25"/>
  <c r="AI154" i="25"/>
  <c r="AI155" i="25"/>
  <c r="AI156" i="25"/>
  <c r="AI157" i="25"/>
  <c r="AI158" i="25"/>
  <c r="AI159" i="25"/>
  <c r="AI160" i="25"/>
  <c r="AI161" i="25"/>
  <c r="AI162" i="25"/>
  <c r="AI163" i="25"/>
  <c r="AI164" i="25"/>
  <c r="AI165" i="25"/>
  <c r="AI166" i="25"/>
  <c r="AI167" i="25"/>
  <c r="AI168" i="25"/>
  <c r="AI169" i="25"/>
  <c r="AI170" i="25"/>
  <c r="AI171" i="25"/>
  <c r="AI172" i="25"/>
  <c r="AI173" i="25"/>
  <c r="AI174" i="25"/>
  <c r="AI175" i="25"/>
  <c r="AI176" i="25"/>
  <c r="AI177" i="25"/>
  <c r="AI178" i="25"/>
  <c r="AI179" i="25"/>
  <c r="AI180" i="25"/>
  <c r="AI181" i="25"/>
  <c r="AI182" i="25"/>
  <c r="AI183" i="25"/>
  <c r="AI184" i="25"/>
  <c r="AI185" i="25"/>
  <c r="AI186" i="25"/>
  <c r="AI187" i="25"/>
  <c r="AI188" i="25"/>
  <c r="AI189" i="25"/>
  <c r="AI190" i="25"/>
  <c r="AI191" i="25"/>
  <c r="AI192" i="25"/>
  <c r="AI193" i="25"/>
  <c r="AI194" i="25"/>
  <c r="AI195" i="25"/>
  <c r="AI196" i="25"/>
  <c r="AI197" i="25"/>
  <c r="AI198" i="25"/>
  <c r="AI199" i="25"/>
  <c r="AI200" i="25"/>
  <c r="AI201" i="25"/>
  <c r="AI202" i="25"/>
  <c r="AI203" i="25"/>
  <c r="AI204" i="25"/>
  <c r="AI205" i="25"/>
  <c r="AI206" i="25"/>
  <c r="AI207" i="25"/>
  <c r="AI208" i="25"/>
  <c r="AI209" i="25"/>
  <c r="AI210" i="25"/>
  <c r="AI211" i="25"/>
  <c r="AI212" i="25"/>
  <c r="AI213" i="25"/>
  <c r="AI214" i="25"/>
  <c r="AI215" i="25"/>
  <c r="AI216" i="25"/>
  <c r="AI217" i="25"/>
  <c r="AI218" i="25"/>
  <c r="AI219" i="25"/>
  <c r="AI220" i="25"/>
  <c r="AI221" i="25"/>
  <c r="AI222" i="25"/>
  <c r="AI223" i="25"/>
  <c r="AI224" i="25"/>
  <c r="AI225" i="25"/>
  <c r="AI226" i="25"/>
  <c r="AI227" i="25"/>
  <c r="AI228" i="25"/>
  <c r="AI229" i="25"/>
  <c r="AI230" i="25"/>
  <c r="AI231" i="25"/>
  <c r="AI232" i="25"/>
  <c r="AI233" i="25"/>
  <c r="AI234" i="25"/>
  <c r="AI235" i="25"/>
  <c r="AI236" i="25"/>
  <c r="AI237" i="25"/>
  <c r="AI238" i="25"/>
  <c r="AI239" i="25"/>
  <c r="AI240" i="25"/>
  <c r="AI241" i="25"/>
  <c r="AI242" i="25"/>
  <c r="AI243" i="25"/>
  <c r="AI244" i="25"/>
  <c r="AI245" i="25"/>
  <c r="AI246" i="25"/>
  <c r="AI247" i="25"/>
  <c r="AI248" i="25"/>
  <c r="AI249" i="25"/>
  <c r="AI250" i="25"/>
  <c r="AI251" i="25"/>
  <c r="AI252" i="25"/>
  <c r="AI253" i="25"/>
  <c r="AI254" i="25"/>
  <c r="AI255" i="25"/>
  <c r="AI256" i="25"/>
  <c r="AI257" i="25"/>
  <c r="AI258" i="25"/>
  <c r="AI259" i="25"/>
  <c r="AI260" i="25"/>
  <c r="AI261" i="25"/>
  <c r="AI262" i="25"/>
  <c r="AI263" i="25"/>
  <c r="AI264" i="25"/>
  <c r="AI265" i="25"/>
  <c r="AI266" i="25"/>
  <c r="AI267" i="25"/>
  <c r="AI268" i="25"/>
  <c r="AI269" i="25"/>
  <c r="AI270" i="25"/>
  <c r="AI271" i="25"/>
  <c r="AI272" i="25"/>
  <c r="AI273" i="25"/>
  <c r="AI274" i="25"/>
  <c r="AI275" i="25"/>
  <c r="AI276" i="25"/>
  <c r="AI277" i="25"/>
  <c r="AI278" i="25"/>
  <c r="AI279" i="25"/>
  <c r="AI280" i="25"/>
  <c r="AI281" i="25"/>
  <c r="AI282" i="25"/>
  <c r="AI283" i="25"/>
  <c r="AI284" i="25"/>
  <c r="AI285" i="25"/>
  <c r="AI286" i="25"/>
  <c r="AI287" i="25"/>
  <c r="AI288" i="25"/>
  <c r="AI289" i="25"/>
  <c r="AI290" i="25"/>
  <c r="AI291" i="25"/>
  <c r="AI292" i="25"/>
  <c r="AI293" i="25"/>
  <c r="AI294" i="25"/>
  <c r="AI295" i="25"/>
  <c r="AI296" i="25"/>
  <c r="AI297" i="25"/>
  <c r="AI298" i="25"/>
  <c r="AI299" i="25"/>
  <c r="AI300" i="25"/>
  <c r="AI301" i="25"/>
  <c r="AI302" i="25"/>
  <c r="AI303" i="25"/>
  <c r="AI304" i="25"/>
  <c r="AI305" i="25"/>
  <c r="AI306" i="25"/>
  <c r="AI307" i="25"/>
  <c r="AI308" i="25"/>
  <c r="AI309" i="25"/>
  <c r="AI310" i="25"/>
  <c r="AI311" i="25"/>
  <c r="AI312" i="25"/>
  <c r="AI313" i="25"/>
  <c r="AI314" i="25"/>
  <c r="AI315" i="25"/>
  <c r="AI316" i="25"/>
  <c r="AI317" i="25"/>
  <c r="AI318" i="25"/>
  <c r="AI319" i="25"/>
  <c r="AI320" i="25"/>
  <c r="AI321" i="25"/>
  <c r="AI322" i="25"/>
  <c r="AI323" i="25"/>
  <c r="AI324" i="25"/>
  <c r="AI325" i="25"/>
  <c r="AI326" i="25"/>
  <c r="AI327" i="25"/>
  <c r="AI328" i="25"/>
  <c r="AI329" i="25"/>
  <c r="AI330" i="25"/>
  <c r="AI331" i="25"/>
  <c r="AI332" i="25"/>
  <c r="AI333" i="25"/>
  <c r="AI334" i="25"/>
  <c r="AI335" i="25"/>
  <c r="AI336" i="25"/>
  <c r="AI337" i="25"/>
  <c r="AI338" i="25"/>
  <c r="AI339" i="25"/>
  <c r="AI340" i="25"/>
  <c r="AI341" i="25"/>
  <c r="AI342" i="25"/>
  <c r="AI343" i="25"/>
  <c r="AI344" i="25"/>
  <c r="AI345" i="25"/>
  <c r="AI346" i="25"/>
  <c r="AI347" i="25"/>
  <c r="AI348" i="25"/>
  <c r="AI349" i="25"/>
  <c r="AI350" i="25"/>
  <c r="AI351" i="25"/>
  <c r="AI352" i="25"/>
  <c r="AI353" i="25"/>
  <c r="AI354" i="25"/>
  <c r="AI355" i="25"/>
  <c r="AI356" i="25"/>
  <c r="AI357" i="25"/>
  <c r="AI358" i="25"/>
  <c r="AI359" i="25"/>
  <c r="AI360" i="25"/>
  <c r="AI361" i="25"/>
  <c r="AI362" i="25"/>
  <c r="AI363" i="25"/>
  <c r="AI364" i="25"/>
  <c r="AI365" i="25"/>
  <c r="AI366" i="25"/>
  <c r="AI367" i="25"/>
  <c r="AI368" i="25"/>
  <c r="AI369" i="25"/>
  <c r="AI370" i="25"/>
  <c r="AI371" i="25"/>
  <c r="AI372" i="25"/>
  <c r="AI373" i="25"/>
  <c r="AI374" i="25"/>
  <c r="AI375" i="25"/>
  <c r="AI376" i="25"/>
  <c r="AI377" i="25"/>
  <c r="AI378" i="25"/>
  <c r="AI379" i="25"/>
  <c r="AI380" i="25"/>
  <c r="AI381" i="25"/>
  <c r="AI382" i="25"/>
  <c r="AI383" i="25"/>
  <c r="AI384" i="25"/>
  <c r="AI385" i="25"/>
  <c r="AI386" i="25"/>
  <c r="AI387" i="25"/>
  <c r="AI388" i="25"/>
  <c r="AI389" i="25"/>
  <c r="AI390" i="25"/>
  <c r="AI391" i="25"/>
  <c r="AI392" i="25"/>
  <c r="AI393" i="25"/>
  <c r="AI394" i="25"/>
  <c r="AI395" i="25"/>
  <c r="AI396" i="25"/>
  <c r="AI397" i="25"/>
  <c r="AI398" i="25"/>
  <c r="AI399" i="25"/>
  <c r="AI400" i="25"/>
  <c r="AI401" i="25"/>
  <c r="AI402" i="25"/>
  <c r="AI403" i="25"/>
  <c r="AI404" i="25"/>
  <c r="AI405" i="25"/>
  <c r="AI406" i="25"/>
  <c r="AI407" i="25"/>
  <c r="AI408" i="25"/>
  <c r="AI409" i="25"/>
  <c r="AI410" i="25"/>
  <c r="AI411" i="25"/>
  <c r="AI412" i="25"/>
  <c r="AI413" i="25"/>
  <c r="AI414" i="25"/>
  <c r="AI415" i="25"/>
  <c r="AI416" i="25"/>
  <c r="AI417" i="25"/>
  <c r="AI418" i="25"/>
  <c r="AI419" i="25"/>
  <c r="AI420" i="25"/>
  <c r="AI421" i="25"/>
  <c r="AI422" i="25"/>
  <c r="AI423" i="25"/>
  <c r="AI424" i="25"/>
  <c r="AI425" i="25"/>
  <c r="AI426" i="25"/>
  <c r="AI427" i="25"/>
  <c r="AI428" i="25"/>
  <c r="AI429" i="25"/>
  <c r="AI430" i="25"/>
  <c r="AI431" i="25"/>
  <c r="AI432" i="25"/>
  <c r="AI433" i="25"/>
  <c r="AI434" i="25"/>
  <c r="AI435" i="25"/>
  <c r="AI436" i="25"/>
  <c r="AI437" i="25"/>
  <c r="AI438" i="25"/>
  <c r="AI439" i="25"/>
  <c r="AI440" i="25"/>
  <c r="AI441" i="25"/>
  <c r="AI442" i="25"/>
  <c r="AI443" i="25"/>
  <c r="AI444" i="25"/>
  <c r="AI445" i="25"/>
  <c r="AI446" i="25"/>
  <c r="AI447" i="25"/>
  <c r="AI448" i="25"/>
  <c r="AI449" i="25"/>
  <c r="AI450" i="25"/>
  <c r="AI451" i="25"/>
  <c r="AI452" i="25"/>
  <c r="AI453" i="25"/>
  <c r="AI454" i="25"/>
  <c r="AI455" i="25"/>
  <c r="AI456" i="25"/>
  <c r="AI457" i="25"/>
  <c r="AI458" i="25"/>
  <c r="AI459" i="25"/>
  <c r="AI460" i="25"/>
  <c r="AI461" i="25"/>
  <c r="AI462" i="25"/>
  <c r="AI463" i="25"/>
  <c r="AI464" i="25"/>
  <c r="AI465" i="25"/>
  <c r="AI466" i="25"/>
  <c r="AI467" i="25"/>
  <c r="AI468" i="25"/>
  <c r="AI469" i="25"/>
  <c r="AI470" i="25"/>
  <c r="AI471" i="25"/>
  <c r="AI472" i="25"/>
  <c r="AI473" i="25"/>
  <c r="AI474" i="25"/>
  <c r="AI475" i="25"/>
  <c r="AI476" i="25"/>
  <c r="AI477" i="25"/>
  <c r="AI478" i="25"/>
  <c r="AI479" i="25"/>
  <c r="AI480" i="25"/>
  <c r="AI481" i="25"/>
  <c r="AI482" i="25"/>
  <c r="AI483" i="25"/>
  <c r="AI484" i="25"/>
  <c r="AI485" i="25"/>
  <c r="AI486" i="25"/>
  <c r="AI487" i="25"/>
  <c r="AI488" i="25"/>
  <c r="AI489" i="25"/>
  <c r="AI490" i="25"/>
  <c r="AI491" i="25"/>
  <c r="AI492" i="25"/>
  <c r="AI493" i="25"/>
  <c r="AI494" i="25"/>
  <c r="AI495" i="25"/>
  <c r="AI496" i="25"/>
  <c r="AI497" i="25"/>
  <c r="AI498" i="25"/>
  <c r="AI499" i="25"/>
  <c r="AI500" i="25"/>
  <c r="AI501" i="25"/>
  <c r="AI502" i="25"/>
  <c r="AI503" i="25"/>
  <c r="AI504" i="25"/>
  <c r="AI505" i="25"/>
  <c r="AI506" i="25"/>
  <c r="AI507" i="25"/>
  <c r="AI508" i="25"/>
  <c r="AI509" i="25"/>
  <c r="AI510" i="25"/>
  <c r="AI511" i="25"/>
  <c r="AI512" i="25"/>
  <c r="AI513" i="25"/>
  <c r="AI514" i="25"/>
  <c r="AI515" i="25"/>
  <c r="AI516" i="25"/>
  <c r="AI517" i="25"/>
  <c r="AI518" i="25"/>
  <c r="AI519" i="25"/>
  <c r="AI520" i="25"/>
  <c r="AI521" i="25"/>
  <c r="AI522" i="25"/>
  <c r="AI523" i="25"/>
  <c r="AI524" i="25"/>
  <c r="AI525" i="25"/>
  <c r="AI526" i="25"/>
  <c r="AI527" i="25"/>
  <c r="AI528" i="25"/>
  <c r="AI529" i="25"/>
  <c r="AI530" i="25"/>
  <c r="AI531" i="25"/>
  <c r="AI532" i="25"/>
  <c r="AI533" i="25"/>
  <c r="AI534" i="25"/>
  <c r="AI535" i="25"/>
  <c r="AI536" i="25"/>
  <c r="AI537" i="25"/>
  <c r="AI538" i="25"/>
  <c r="AI539" i="25"/>
  <c r="AI540" i="25"/>
  <c r="AI541" i="25"/>
  <c r="AI542" i="25"/>
  <c r="AI543" i="25"/>
  <c r="AI544" i="25"/>
  <c r="AI545" i="25"/>
  <c r="AI546" i="25"/>
  <c r="AI547" i="25"/>
  <c r="AI548" i="25"/>
  <c r="AI549" i="25"/>
  <c r="AI550" i="25"/>
  <c r="AI551" i="25"/>
  <c r="AI552" i="25"/>
  <c r="AI553" i="25"/>
  <c r="AI554" i="25"/>
  <c r="AI555" i="25"/>
  <c r="AI556" i="25"/>
  <c r="AI557" i="25"/>
  <c r="AI558" i="25"/>
  <c r="AI559" i="25"/>
  <c r="AI560" i="25"/>
  <c r="AI561" i="25"/>
  <c r="AI562" i="25"/>
  <c r="AI563" i="25"/>
  <c r="AI564" i="25"/>
  <c r="AI565" i="25"/>
  <c r="AI566" i="25"/>
  <c r="AI567" i="25"/>
  <c r="AI568" i="25"/>
  <c r="AI569" i="25"/>
  <c r="AI570" i="25"/>
  <c r="AI571" i="25"/>
  <c r="AI572" i="25"/>
  <c r="AI573" i="25"/>
  <c r="AI574" i="25"/>
  <c r="AI575" i="25"/>
  <c r="AI576" i="25"/>
  <c r="AI577" i="25"/>
  <c r="AI578" i="25"/>
  <c r="AI579" i="25"/>
  <c r="AI580" i="25"/>
  <c r="AI581" i="25"/>
  <c r="AI582" i="25"/>
  <c r="AI583" i="25"/>
  <c r="AI584" i="25"/>
  <c r="AI585" i="25"/>
  <c r="AI586" i="25"/>
  <c r="AI587" i="25"/>
  <c r="AI588" i="25"/>
  <c r="AI589" i="25"/>
  <c r="AI590" i="25"/>
  <c r="AI591" i="25"/>
  <c r="AI592" i="25"/>
  <c r="AI593" i="25"/>
  <c r="AI594" i="25"/>
  <c r="AI595" i="25"/>
  <c r="AI596" i="25"/>
  <c r="AI597" i="25"/>
  <c r="AI598" i="25"/>
  <c r="AI599" i="25"/>
  <c r="AI600" i="25"/>
  <c r="AI601" i="25"/>
  <c r="AI602" i="25"/>
  <c r="AI603" i="25"/>
  <c r="AI604" i="25"/>
  <c r="AI605" i="25"/>
  <c r="AI606" i="25"/>
  <c r="AI607" i="25"/>
  <c r="AI608" i="25"/>
  <c r="AI609" i="25"/>
  <c r="AI610" i="25"/>
  <c r="AI611" i="25"/>
  <c r="AI612" i="25"/>
  <c r="AI613" i="25"/>
  <c r="AI614" i="25"/>
  <c r="AI615" i="25"/>
  <c r="AI616" i="25"/>
  <c r="AI617" i="25"/>
  <c r="AI618" i="25"/>
  <c r="AI619" i="25"/>
  <c r="AI620" i="25"/>
  <c r="AI621" i="25"/>
  <c r="AI622" i="25"/>
  <c r="AI623" i="25"/>
  <c r="AI624" i="25"/>
  <c r="AI625" i="25"/>
  <c r="AI626" i="25"/>
  <c r="AI627" i="25"/>
  <c r="AI628" i="25"/>
  <c r="AI629" i="25"/>
  <c r="AI630" i="25"/>
  <c r="AI631" i="25"/>
  <c r="AI632" i="25"/>
  <c r="AI633" i="25"/>
  <c r="AI634" i="25"/>
  <c r="AI635" i="25"/>
  <c r="AI636" i="25"/>
  <c r="AI637" i="25"/>
  <c r="AI638" i="25"/>
  <c r="AI639" i="25"/>
  <c r="AI640" i="25"/>
  <c r="AI641" i="25"/>
  <c r="AI642" i="25"/>
  <c r="AI643" i="25"/>
  <c r="AI644" i="25"/>
  <c r="AI645" i="25"/>
  <c r="AI646" i="25"/>
  <c r="AI647" i="25"/>
  <c r="AI648" i="25"/>
  <c r="AI649" i="25"/>
  <c r="AI650" i="25"/>
  <c r="AI651" i="25"/>
  <c r="AI652" i="25"/>
  <c r="AI653" i="25"/>
  <c r="AI654" i="25"/>
  <c r="AI655" i="25"/>
  <c r="AI656" i="25"/>
  <c r="AI657" i="25"/>
  <c r="AI658" i="25"/>
  <c r="AI659" i="25"/>
  <c r="AI660" i="25"/>
  <c r="AI661" i="25"/>
  <c r="AI662" i="25"/>
  <c r="AI663" i="25"/>
  <c r="AI664" i="25"/>
  <c r="AI665" i="25"/>
  <c r="AI666" i="25"/>
  <c r="AI667" i="25"/>
  <c r="AI668" i="25"/>
  <c r="AI669" i="25"/>
  <c r="AI670" i="25"/>
  <c r="AI671" i="25"/>
  <c r="AI672" i="25"/>
  <c r="AI673" i="25"/>
  <c r="AI674" i="25"/>
  <c r="AI675" i="25"/>
  <c r="AI676" i="25"/>
  <c r="AI677" i="25"/>
  <c r="AI678" i="25"/>
  <c r="AI679" i="25"/>
  <c r="AI680" i="25"/>
  <c r="AI681" i="25"/>
  <c r="AI682" i="25"/>
  <c r="AI683" i="25"/>
  <c r="AI684" i="25"/>
  <c r="AI685" i="25"/>
  <c r="AI686" i="25"/>
  <c r="AI687" i="25"/>
  <c r="AI688" i="25"/>
  <c r="AI689" i="25"/>
  <c r="AI690" i="25"/>
  <c r="AI691" i="25"/>
  <c r="AI692" i="25"/>
  <c r="AI693" i="25"/>
  <c r="AI694" i="25"/>
  <c r="AI695" i="25"/>
  <c r="AI696" i="25"/>
  <c r="AI697" i="25"/>
  <c r="AI698" i="25"/>
  <c r="AI699" i="25"/>
  <c r="AI700" i="25"/>
  <c r="AI701" i="25"/>
  <c r="AI702" i="25"/>
  <c r="AI703" i="25"/>
  <c r="AI704" i="25"/>
  <c r="AI705" i="25"/>
  <c r="AI706" i="25"/>
  <c r="AI707" i="25"/>
  <c r="AI708" i="25"/>
  <c r="AI709" i="25"/>
  <c r="AI710" i="25"/>
  <c r="AI711" i="25"/>
  <c r="AI712" i="25"/>
  <c r="AI713" i="25"/>
  <c r="AI714" i="25"/>
  <c r="AI715" i="25"/>
  <c r="AI716" i="25"/>
  <c r="AI717" i="25"/>
  <c r="AI718" i="25"/>
  <c r="AI719" i="25"/>
  <c r="AI720" i="25"/>
  <c r="AI721" i="25"/>
  <c r="AI722" i="25"/>
  <c r="AI723" i="25"/>
  <c r="AI724" i="25"/>
  <c r="AI725" i="25"/>
  <c r="AI726" i="25"/>
  <c r="AI727" i="25"/>
  <c r="AI728" i="25"/>
  <c r="AI729" i="25"/>
  <c r="AI730" i="25"/>
  <c r="AI731" i="25"/>
  <c r="AI732" i="25"/>
  <c r="AI733" i="25"/>
  <c r="AI734" i="25"/>
  <c r="AI735" i="25"/>
  <c r="AI736" i="25"/>
  <c r="AI737" i="25"/>
  <c r="AI738" i="25"/>
  <c r="AI739" i="25"/>
  <c r="AI740" i="25"/>
  <c r="AI741" i="25"/>
  <c r="AI742" i="25"/>
  <c r="AI743" i="25"/>
  <c r="AI744" i="25"/>
  <c r="AI745" i="25"/>
  <c r="AI746" i="25"/>
  <c r="AI747" i="25"/>
  <c r="AI748" i="25"/>
  <c r="AI749" i="25"/>
  <c r="AI750" i="25"/>
  <c r="AI751" i="25"/>
  <c r="AI752" i="25"/>
  <c r="AI753" i="25"/>
  <c r="AI754" i="25"/>
  <c r="AI755" i="25"/>
  <c r="AI756" i="25"/>
  <c r="AI757" i="25"/>
  <c r="AI758" i="25"/>
  <c r="AI759" i="25"/>
  <c r="AI760" i="25"/>
  <c r="AI761" i="25"/>
  <c r="AI762" i="25"/>
  <c r="AI763" i="25"/>
  <c r="AI764" i="25"/>
  <c r="AI765" i="25"/>
  <c r="AI766" i="25"/>
  <c r="AI767" i="25"/>
  <c r="AI768" i="25"/>
  <c r="AI769" i="25"/>
  <c r="AI770" i="25"/>
  <c r="AI771" i="25"/>
  <c r="AI772" i="25"/>
  <c r="AI773" i="25"/>
  <c r="AI774" i="25"/>
  <c r="AI775" i="25"/>
  <c r="AI776" i="25"/>
  <c r="AI777" i="25"/>
  <c r="AI778" i="25"/>
  <c r="AI779" i="25"/>
  <c r="AI780" i="25"/>
  <c r="AI781" i="25"/>
  <c r="AI782" i="25"/>
  <c r="AI783" i="25"/>
  <c r="AI784" i="25"/>
  <c r="AI785" i="25"/>
  <c r="AI786" i="25"/>
  <c r="AI787" i="25"/>
  <c r="AI788" i="25"/>
  <c r="AI789" i="25"/>
  <c r="AI790" i="25"/>
  <c r="AI791" i="25"/>
  <c r="AI792" i="25"/>
  <c r="AI793" i="25"/>
  <c r="AI794" i="25"/>
  <c r="AI795" i="25"/>
  <c r="AI796" i="25"/>
  <c r="AI797" i="25"/>
  <c r="AI798" i="25"/>
  <c r="AI799" i="25"/>
  <c r="AI800" i="25"/>
  <c r="AI801" i="25"/>
  <c r="AI802" i="25"/>
  <c r="AI803" i="25"/>
  <c r="AI804" i="25"/>
  <c r="AI805" i="25"/>
  <c r="AI806" i="25"/>
  <c r="AI807" i="25"/>
  <c r="AI808" i="25"/>
  <c r="AI809" i="25"/>
  <c r="AI810" i="25"/>
  <c r="AI811" i="25"/>
  <c r="AI812" i="25"/>
  <c r="AI813" i="25"/>
  <c r="AI814" i="25"/>
  <c r="AI815" i="25"/>
  <c r="AI816" i="25"/>
  <c r="AI817" i="25"/>
  <c r="AI818" i="25"/>
  <c r="AI819" i="25"/>
  <c r="AI820" i="25"/>
  <c r="AI821" i="25"/>
  <c r="AI822" i="25"/>
  <c r="AI823" i="25"/>
  <c r="AI824" i="25"/>
  <c r="AI825" i="25"/>
  <c r="AI826" i="25"/>
  <c r="AI827" i="25"/>
  <c r="AI828" i="25"/>
  <c r="AI829" i="25"/>
  <c r="AI830" i="25"/>
  <c r="AI831" i="25"/>
  <c r="AI832" i="25"/>
  <c r="AI833" i="25"/>
  <c r="AI834" i="25"/>
  <c r="AI835" i="25"/>
  <c r="AI836" i="25"/>
  <c r="AI837" i="25"/>
  <c r="AI838" i="25"/>
  <c r="AI839" i="25"/>
  <c r="AI840" i="25"/>
  <c r="AI841" i="25"/>
  <c r="AI842" i="25"/>
  <c r="AI843" i="25"/>
  <c r="AI844" i="25"/>
  <c r="AI845" i="25"/>
  <c r="AI846" i="25"/>
  <c r="AI847" i="25"/>
  <c r="AI848" i="25"/>
  <c r="AI849" i="25"/>
  <c r="AI850" i="25"/>
  <c r="AI851" i="25"/>
  <c r="AI852" i="25"/>
  <c r="AI853" i="25"/>
  <c r="AI854" i="25"/>
  <c r="AI855" i="25"/>
  <c r="AI856" i="25"/>
  <c r="AI857" i="25"/>
  <c r="AI858" i="25"/>
  <c r="AI859" i="25"/>
  <c r="AI860" i="25"/>
  <c r="AI861" i="25"/>
  <c r="AI862" i="25"/>
  <c r="AI863" i="25"/>
  <c r="AI864" i="25"/>
  <c r="AI865" i="25"/>
  <c r="AI866" i="25"/>
  <c r="AI867" i="25"/>
  <c r="AI868" i="25"/>
  <c r="AI869" i="25"/>
  <c r="AI870" i="25"/>
  <c r="AI871" i="25"/>
  <c r="AI872" i="25"/>
  <c r="AI873" i="25"/>
  <c r="AI874" i="25"/>
  <c r="AI875" i="25"/>
  <c r="AI876" i="25"/>
  <c r="AI877" i="25"/>
  <c r="AI878" i="25"/>
  <c r="AI879" i="25"/>
  <c r="AI880" i="25"/>
  <c r="AI881" i="25"/>
  <c r="AI882" i="25"/>
  <c r="AI883" i="25"/>
  <c r="AI884" i="25"/>
  <c r="AI885" i="25"/>
  <c r="AI886" i="25"/>
  <c r="AI887" i="25"/>
  <c r="AI888" i="25"/>
  <c r="AI889" i="25"/>
  <c r="AI890" i="25"/>
  <c r="AI891" i="25"/>
  <c r="AI892" i="25"/>
  <c r="AI893" i="25"/>
  <c r="AI894" i="25"/>
  <c r="AI895" i="25"/>
  <c r="AI896" i="25"/>
  <c r="AI897" i="25"/>
  <c r="AI898" i="25"/>
  <c r="AI899" i="25"/>
  <c r="AI900" i="25"/>
  <c r="AI901" i="25"/>
  <c r="AI902" i="25"/>
  <c r="AI903" i="25"/>
  <c r="AI904" i="25"/>
  <c r="AI905" i="25"/>
  <c r="AI906" i="25"/>
  <c r="AI907" i="25"/>
  <c r="AI908" i="25"/>
  <c r="AI909" i="25"/>
  <c r="AI910" i="25"/>
  <c r="AI911" i="25"/>
  <c r="AI912" i="25"/>
  <c r="AI913" i="25"/>
  <c r="AI914" i="25"/>
  <c r="AI915" i="25"/>
  <c r="AI916" i="25"/>
  <c r="AI917" i="25"/>
  <c r="AI918" i="25"/>
  <c r="AI919" i="25"/>
  <c r="AI920" i="25"/>
  <c r="AI921" i="25"/>
  <c r="AI922" i="25"/>
  <c r="AI923" i="25"/>
  <c r="AI924" i="25"/>
  <c r="AI925" i="25"/>
  <c r="AI926" i="25"/>
  <c r="AI927" i="25"/>
  <c r="AI928" i="25"/>
  <c r="AI929" i="25"/>
  <c r="AI930" i="25"/>
  <c r="AI931" i="25"/>
  <c r="AI932" i="25"/>
  <c r="AI933" i="25"/>
  <c r="AI934" i="25"/>
  <c r="AI935" i="25"/>
  <c r="AI936" i="25"/>
  <c r="AI937" i="25"/>
  <c r="AI938" i="25"/>
  <c r="AI939" i="25"/>
  <c r="AI940" i="25"/>
  <c r="AI941" i="25"/>
  <c r="AI942" i="25"/>
  <c r="AI943" i="25"/>
  <c r="AI944" i="25"/>
  <c r="AI945" i="25"/>
  <c r="AI946" i="25"/>
  <c r="AI947" i="25"/>
  <c r="AI948" i="25"/>
  <c r="AI949" i="25"/>
  <c r="AI950" i="25"/>
  <c r="AI951" i="25"/>
  <c r="AI952" i="25"/>
  <c r="AI953" i="25"/>
  <c r="AI954" i="25"/>
  <c r="G23" i="27"/>
  <c r="G24" i="27"/>
  <c r="G25" i="27"/>
  <c r="G26" i="27"/>
  <c r="E13" i="27"/>
  <c r="I13" i="27" s="1"/>
  <c r="E11" i="27"/>
  <c r="I11" i="27" s="1"/>
  <c r="E9" i="27"/>
  <c r="I9" i="27" s="1"/>
  <c r="E7" i="27"/>
  <c r="L19" i="54"/>
  <c r="L20" i="54"/>
  <c r="K19" i="54"/>
  <c r="K20" i="54"/>
  <c r="J19" i="54"/>
  <c r="J20" i="54"/>
  <c r="J18" i="54"/>
  <c r="I20" i="54"/>
  <c r="I19" i="54"/>
  <c r="L6" i="66"/>
  <c r="M6" i="66"/>
  <c r="L7" i="66"/>
  <c r="M7" i="66"/>
  <c r="L8" i="66"/>
  <c r="M8" i="66"/>
  <c r="L9" i="66"/>
  <c r="M9" i="66"/>
  <c r="L10" i="66"/>
  <c r="M10" i="66"/>
  <c r="L11" i="66"/>
  <c r="M11" i="66"/>
  <c r="L12" i="66"/>
  <c r="M12" i="66"/>
  <c r="L13" i="66"/>
  <c r="M13" i="66"/>
  <c r="L14" i="66"/>
  <c r="M14" i="66"/>
  <c r="L15" i="66"/>
  <c r="M15" i="66"/>
  <c r="L16" i="66"/>
  <c r="M16" i="66"/>
  <c r="L17" i="66"/>
  <c r="M17" i="66"/>
  <c r="L18" i="66"/>
  <c r="M18" i="66"/>
  <c r="L19" i="66"/>
  <c r="M19" i="66"/>
  <c r="L20" i="66"/>
  <c r="M20" i="66"/>
  <c r="L21" i="66"/>
  <c r="M21" i="66"/>
  <c r="L22" i="66"/>
  <c r="M22" i="66"/>
  <c r="L23" i="66"/>
  <c r="M23" i="66"/>
  <c r="L24" i="66"/>
  <c r="M24" i="66"/>
  <c r="L25" i="66"/>
  <c r="M25" i="66"/>
  <c r="L26" i="66"/>
  <c r="M26" i="66"/>
  <c r="L27" i="66"/>
  <c r="M27" i="66"/>
  <c r="L28" i="66"/>
  <c r="M28" i="66"/>
  <c r="L29" i="66"/>
  <c r="M29" i="66"/>
  <c r="L30" i="66"/>
  <c r="M30" i="66"/>
  <c r="L31" i="66"/>
  <c r="M31" i="66"/>
  <c r="L32" i="66"/>
  <c r="M32" i="66"/>
  <c r="L33" i="66"/>
  <c r="M33" i="66"/>
  <c r="L34" i="66"/>
  <c r="M34" i="66"/>
  <c r="L11" i="26"/>
  <c r="L13" i="26"/>
  <c r="J9" i="68"/>
  <c r="K18" i="54"/>
  <c r="I18" i="54"/>
  <c r="L35" i="66"/>
  <c r="M35" i="66"/>
  <c r="L36" i="66"/>
  <c r="M36" i="66"/>
  <c r="L37" i="66"/>
  <c r="M37" i="66"/>
  <c r="L38" i="66"/>
  <c r="M38" i="66"/>
  <c r="L8" i="54"/>
  <c r="L39" i="66"/>
  <c r="M39" i="66"/>
  <c r="L40" i="66"/>
  <c r="M40" i="66"/>
  <c r="L41" i="66"/>
  <c r="M41" i="66"/>
  <c r="L42" i="66"/>
  <c r="M42" i="66"/>
  <c r="L43" i="66"/>
  <c r="M43" i="66"/>
  <c r="L44" i="66"/>
  <c r="M44" i="66"/>
  <c r="L45" i="66"/>
  <c r="M45" i="66"/>
  <c r="L46" i="66"/>
  <c r="M46" i="66"/>
  <c r="L47" i="66"/>
  <c r="M47" i="66"/>
  <c r="L48" i="66"/>
  <c r="M48" i="66"/>
  <c r="AL168" i="77"/>
  <c r="AK168" i="77"/>
  <c r="AJ168" i="77"/>
  <c r="AI168" i="77"/>
  <c r="AH168" i="77"/>
  <c r="AG168" i="77"/>
  <c r="AF168" i="77"/>
  <c r="AE168" i="77"/>
  <c r="AD168" i="77"/>
  <c r="AC168" i="77"/>
  <c r="AB168" i="77"/>
  <c r="AA168" i="77"/>
  <c r="Z168" i="77"/>
  <c r="Y168" i="77"/>
  <c r="X168" i="77"/>
  <c r="W168" i="77"/>
  <c r="V168" i="77"/>
  <c r="U168" i="77"/>
  <c r="T168" i="77"/>
  <c r="S168" i="77"/>
  <c r="R168" i="77"/>
  <c r="Q168" i="77"/>
  <c r="P168" i="77"/>
  <c r="O168" i="77"/>
  <c r="N168" i="77"/>
  <c r="M168" i="77"/>
  <c r="L168" i="77"/>
  <c r="K168" i="77"/>
  <c r="J168" i="77"/>
  <c r="I168" i="77"/>
  <c r="H168" i="77"/>
  <c r="G167" i="77"/>
  <c r="G166" i="77"/>
  <c r="W169" i="77" s="1"/>
  <c r="G165" i="77"/>
  <c r="G164" i="77"/>
  <c r="P169" i="77" s="1"/>
  <c r="G163" i="77"/>
  <c r="G162" i="77"/>
  <c r="G161" i="77"/>
  <c r="G160" i="77"/>
  <c r="G159" i="77"/>
  <c r="F168" i="77" s="1"/>
  <c r="AE169" i="77" s="1"/>
  <c r="G158" i="77"/>
  <c r="AL153" i="77"/>
  <c r="AK153" i="77"/>
  <c r="AJ153" i="77"/>
  <c r="AI153" i="77"/>
  <c r="AH153" i="77"/>
  <c r="AG153" i="77"/>
  <c r="AF153" i="77"/>
  <c r="AE153" i="77"/>
  <c r="AD153" i="77"/>
  <c r="AC153" i="77"/>
  <c r="AB153" i="77"/>
  <c r="AA153" i="77"/>
  <c r="Z153" i="77"/>
  <c r="Y153" i="77"/>
  <c r="X153" i="77"/>
  <c r="W153" i="77"/>
  <c r="V153" i="77"/>
  <c r="U153" i="77"/>
  <c r="T153" i="77"/>
  <c r="S153" i="77"/>
  <c r="R153" i="77"/>
  <c r="Q153" i="77"/>
  <c r="P153" i="77"/>
  <c r="O153" i="77"/>
  <c r="N153" i="77"/>
  <c r="M153" i="77"/>
  <c r="L153" i="77"/>
  <c r="K153" i="77"/>
  <c r="J153" i="77"/>
  <c r="I153" i="77"/>
  <c r="H153" i="77"/>
  <c r="G152" i="77"/>
  <c r="G151" i="77"/>
  <c r="W154" i="77" s="1"/>
  <c r="G150" i="77"/>
  <c r="G149" i="77"/>
  <c r="P154" i="77" s="1"/>
  <c r="G148" i="77"/>
  <c r="G147" i="77"/>
  <c r="G146" i="77"/>
  <c r="F153" i="77" s="1"/>
  <c r="AE154" i="77" s="1"/>
  <c r="G145" i="77"/>
  <c r="G144" i="77"/>
  <c r="G143" i="77"/>
  <c r="W139" i="77"/>
  <c r="AL138" i="77"/>
  <c r="AK138" i="77"/>
  <c r="AJ138" i="77"/>
  <c r="AI138" i="77"/>
  <c r="AH138" i="77"/>
  <c r="AG138" i="77"/>
  <c r="AF138" i="77"/>
  <c r="AE138" i="77"/>
  <c r="AD138" i="77"/>
  <c r="AC138" i="77"/>
  <c r="AB138" i="77"/>
  <c r="AA138" i="77"/>
  <c r="Z138" i="77"/>
  <c r="Y138" i="77"/>
  <c r="X138" i="77"/>
  <c r="W138" i="77"/>
  <c r="V138" i="77"/>
  <c r="U138" i="77"/>
  <c r="T138" i="77"/>
  <c r="S138" i="77"/>
  <c r="R138" i="77"/>
  <c r="Q138" i="77"/>
  <c r="P138" i="77"/>
  <c r="O138" i="77"/>
  <c r="N138" i="77"/>
  <c r="M138" i="77"/>
  <c r="L138" i="77"/>
  <c r="K138" i="77"/>
  <c r="J138" i="77"/>
  <c r="I138" i="77"/>
  <c r="H138" i="77"/>
  <c r="G137" i="77"/>
  <c r="G136" i="77"/>
  <c r="G135" i="77"/>
  <c r="G134" i="77"/>
  <c r="G133" i="77"/>
  <c r="G132" i="77"/>
  <c r="G131" i="77"/>
  <c r="G130" i="77"/>
  <c r="G129" i="77"/>
  <c r="F138" i="77" s="1"/>
  <c r="AE139" i="77" s="1"/>
  <c r="G128" i="77"/>
  <c r="P139" i="77" s="1"/>
  <c r="AL123" i="77"/>
  <c r="AK123" i="77"/>
  <c r="AJ123" i="77"/>
  <c r="AI123" i="77"/>
  <c r="AH123" i="77"/>
  <c r="AG123" i="77"/>
  <c r="AF123" i="77"/>
  <c r="AE123" i="77"/>
  <c r="AD123" i="77"/>
  <c r="AC123" i="77"/>
  <c r="AB123" i="77"/>
  <c r="AA123" i="77"/>
  <c r="Z123" i="77"/>
  <c r="Y123" i="77"/>
  <c r="X123" i="77"/>
  <c r="W123" i="77"/>
  <c r="V123" i="77"/>
  <c r="U123" i="77"/>
  <c r="T123" i="77"/>
  <c r="S123" i="77"/>
  <c r="R123" i="77"/>
  <c r="Q123" i="77"/>
  <c r="P123" i="77"/>
  <c r="O123" i="77"/>
  <c r="N123" i="77"/>
  <c r="M123" i="77"/>
  <c r="L123" i="77"/>
  <c r="K123" i="77"/>
  <c r="J123" i="77"/>
  <c r="I123" i="77"/>
  <c r="H123" i="77"/>
  <c r="G122" i="77"/>
  <c r="G121" i="77"/>
  <c r="W124" i="77" s="1"/>
  <c r="G120" i="77"/>
  <c r="G119" i="77"/>
  <c r="G118" i="77"/>
  <c r="G117" i="77"/>
  <c r="G116" i="77"/>
  <c r="G115" i="77"/>
  <c r="G114" i="77"/>
  <c r="F123" i="77" s="1"/>
  <c r="AE124" i="77" s="1"/>
  <c r="G113" i="77"/>
  <c r="P124" i="77" s="1"/>
  <c r="AL108" i="77"/>
  <c r="AK108" i="77"/>
  <c r="AJ108" i="77"/>
  <c r="AI108" i="77"/>
  <c r="AH108" i="77"/>
  <c r="AG108" i="77"/>
  <c r="AF108" i="77"/>
  <c r="AE108" i="77"/>
  <c r="AD108" i="77"/>
  <c r="AC108" i="77"/>
  <c r="AB108" i="77"/>
  <c r="AA108" i="77"/>
  <c r="Z108" i="77"/>
  <c r="Y108" i="77"/>
  <c r="X108" i="77"/>
  <c r="W108" i="77"/>
  <c r="V108" i="77"/>
  <c r="U108" i="77"/>
  <c r="T108" i="77"/>
  <c r="S108" i="77"/>
  <c r="R108" i="77"/>
  <c r="Q108" i="77"/>
  <c r="P108" i="77"/>
  <c r="O108" i="77"/>
  <c r="N108" i="77"/>
  <c r="M108" i="77"/>
  <c r="L108" i="77"/>
  <c r="K108" i="77"/>
  <c r="J108" i="77"/>
  <c r="I108" i="77"/>
  <c r="H108" i="77"/>
  <c r="G107" i="77"/>
  <c r="G106" i="77"/>
  <c r="W109" i="77" s="1"/>
  <c r="G105" i="77"/>
  <c r="G104" i="77"/>
  <c r="P109" i="77" s="1"/>
  <c r="G103" i="77"/>
  <c r="G102" i="77"/>
  <c r="G101" i="77"/>
  <c r="G100" i="77"/>
  <c r="G99" i="77"/>
  <c r="F108" i="77" s="1"/>
  <c r="AE109" i="77" s="1"/>
  <c r="G98" i="77"/>
  <c r="AL93" i="77"/>
  <c r="AK93" i="77"/>
  <c r="AJ93" i="77"/>
  <c r="AI93" i="77"/>
  <c r="AH93" i="77"/>
  <c r="AG93" i="77"/>
  <c r="AF93" i="77"/>
  <c r="AE93" i="77"/>
  <c r="AD93" i="77"/>
  <c r="AC93" i="77"/>
  <c r="AB93" i="77"/>
  <c r="AA93" i="77"/>
  <c r="Z93" i="77"/>
  <c r="Y93" i="77"/>
  <c r="X93" i="77"/>
  <c r="W93" i="77"/>
  <c r="V93" i="77"/>
  <c r="U93" i="77"/>
  <c r="T93" i="77"/>
  <c r="S93" i="77"/>
  <c r="R93" i="77"/>
  <c r="Q93" i="77"/>
  <c r="P93" i="77"/>
  <c r="O93" i="77"/>
  <c r="N93" i="77"/>
  <c r="M93" i="77"/>
  <c r="L93" i="77"/>
  <c r="K93" i="77"/>
  <c r="J93" i="77"/>
  <c r="I93" i="77"/>
  <c r="H93" i="77"/>
  <c r="G92" i="77"/>
  <c r="G91" i="77"/>
  <c r="W94" i="77" s="1"/>
  <c r="G90" i="77"/>
  <c r="G89" i="77"/>
  <c r="P94" i="77" s="1"/>
  <c r="G88" i="77"/>
  <c r="G87" i="77"/>
  <c r="G86" i="77"/>
  <c r="F93" i="77" s="1"/>
  <c r="AE94" i="77" s="1"/>
  <c r="G85" i="77"/>
  <c r="G84" i="77"/>
  <c r="G83" i="77"/>
  <c r="W79" i="77"/>
  <c r="AL78" i="77"/>
  <c r="AK78" i="77"/>
  <c r="AJ78" i="77"/>
  <c r="AI78" i="77"/>
  <c r="AH78" i="77"/>
  <c r="AG78" i="77"/>
  <c r="AF78" i="77"/>
  <c r="AE78" i="77"/>
  <c r="AD78" i="77"/>
  <c r="AC78" i="77"/>
  <c r="AB78" i="77"/>
  <c r="AA78" i="77"/>
  <c r="Z78" i="77"/>
  <c r="Y78" i="77"/>
  <c r="X78" i="77"/>
  <c r="W78" i="77"/>
  <c r="V78" i="77"/>
  <c r="U78" i="77"/>
  <c r="T78" i="77"/>
  <c r="S78" i="77"/>
  <c r="R78" i="77"/>
  <c r="Q78" i="77"/>
  <c r="P78" i="77"/>
  <c r="O78" i="77"/>
  <c r="N78" i="77"/>
  <c r="M78" i="77"/>
  <c r="L78" i="77"/>
  <c r="K78" i="77"/>
  <c r="J78" i="77"/>
  <c r="I78" i="77"/>
  <c r="H78" i="77"/>
  <c r="G77" i="77"/>
  <c r="G76" i="77"/>
  <c r="G75" i="77"/>
  <c r="G74" i="77"/>
  <c r="G73" i="77"/>
  <c r="G72" i="77"/>
  <c r="G71" i="77"/>
  <c r="G70" i="77"/>
  <c r="G69" i="77"/>
  <c r="F78" i="77" s="1"/>
  <c r="AE79" i="77" s="1"/>
  <c r="G68" i="77"/>
  <c r="P79" i="77" s="1"/>
  <c r="AL63" i="77"/>
  <c r="AK63" i="77"/>
  <c r="AJ63" i="77"/>
  <c r="AI63" i="77"/>
  <c r="AH63" i="77"/>
  <c r="AG63" i="77"/>
  <c r="AF63" i="77"/>
  <c r="AE63" i="77"/>
  <c r="AD63" i="77"/>
  <c r="AC63" i="77"/>
  <c r="AB63" i="77"/>
  <c r="AA63" i="77"/>
  <c r="Z63" i="77"/>
  <c r="Y63" i="77"/>
  <c r="X63" i="77"/>
  <c r="W63" i="77"/>
  <c r="V63" i="77"/>
  <c r="U63" i="77"/>
  <c r="T63" i="77"/>
  <c r="S63" i="77"/>
  <c r="R63" i="77"/>
  <c r="Q63" i="77"/>
  <c r="P63" i="77"/>
  <c r="O63" i="77"/>
  <c r="N63" i="77"/>
  <c r="M63" i="77"/>
  <c r="L63" i="77"/>
  <c r="K63" i="77"/>
  <c r="J63" i="77"/>
  <c r="I63" i="77"/>
  <c r="H63" i="77"/>
  <c r="G62" i="77"/>
  <c r="G61" i="77"/>
  <c r="W64" i="77" s="1"/>
  <c r="G60" i="77"/>
  <c r="G59" i="77"/>
  <c r="G58" i="77"/>
  <c r="G57" i="77"/>
  <c r="G56" i="77"/>
  <c r="G55" i="77"/>
  <c r="G54" i="77"/>
  <c r="F63" i="77" s="1"/>
  <c r="AE64" i="77" s="1"/>
  <c r="G53" i="77"/>
  <c r="P64" i="77" s="1"/>
  <c r="AL48" i="77"/>
  <c r="AK48" i="77"/>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7" i="77"/>
  <c r="G46" i="77"/>
  <c r="W49" i="77" s="1"/>
  <c r="G45" i="77"/>
  <c r="G44" i="77"/>
  <c r="P49" i="77" s="1"/>
  <c r="G43" i="77"/>
  <c r="G42" i="77"/>
  <c r="G41" i="77"/>
  <c r="G40" i="77"/>
  <c r="G39" i="77"/>
  <c r="F48" i="77" s="1"/>
  <c r="AE49" i="77" s="1"/>
  <c r="G38" i="77"/>
  <c r="AL33"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2" i="77"/>
  <c r="G31" i="77"/>
  <c r="W34" i="77" s="1"/>
  <c r="G30" i="77"/>
  <c r="G29" i="77"/>
  <c r="P34" i="77" s="1"/>
  <c r="G28" i="77"/>
  <c r="G27" i="77"/>
  <c r="G26" i="77"/>
  <c r="F33" i="77" s="1"/>
  <c r="AE34" i="77" s="1"/>
  <c r="G25" i="77"/>
  <c r="G24" i="77"/>
  <c r="G23" i="77"/>
  <c r="W19" i="77"/>
  <c r="AL18"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7" i="77"/>
  <c r="G16" i="77"/>
  <c r="G15" i="77"/>
  <c r="G14" i="77"/>
  <c r="G13" i="77"/>
  <c r="G12" i="77"/>
  <c r="G11" i="77"/>
  <c r="G10" i="77"/>
  <c r="G9" i="77"/>
  <c r="F18" i="77" s="1"/>
  <c r="G8" i="77"/>
  <c r="P19" i="77" s="1"/>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I35" i="75"/>
  <c r="H35" i="75"/>
  <c r="T31" i="75" s="1"/>
  <c r="J34" i="75"/>
  <c r="G32" i="71" s="1"/>
  <c r="J33" i="75"/>
  <c r="G31" i="71" s="1"/>
  <c r="H31" i="71" s="1"/>
  <c r="F32" i="76" s="1"/>
  <c r="J32" i="75"/>
  <c r="J31" i="75"/>
  <c r="T30" i="75"/>
  <c r="J30" i="75"/>
  <c r="J29" i="75"/>
  <c r="G27" i="71" s="1"/>
  <c r="J28" i="75"/>
  <c r="J27" i="75"/>
  <c r="J26" i="75"/>
  <c r="G24" i="71" s="1"/>
  <c r="J25" i="75"/>
  <c r="J24" i="75"/>
  <c r="J23" i="75"/>
  <c r="J22" i="75"/>
  <c r="J21" i="75"/>
  <c r="U20" i="75"/>
  <c r="S20" i="75"/>
  <c r="R20" i="75"/>
  <c r="J20" i="75"/>
  <c r="T19" i="75"/>
  <c r="J19" i="75"/>
  <c r="G17" i="71" s="1"/>
  <c r="T18" i="75"/>
  <c r="J18" i="75"/>
  <c r="G16" i="71" s="1"/>
  <c r="T17" i="75"/>
  <c r="J17" i="75"/>
  <c r="T16" i="75"/>
  <c r="J16" i="75"/>
  <c r="T15" i="75"/>
  <c r="P13" i="71" s="1"/>
  <c r="J15" i="75"/>
  <c r="T14" i="75"/>
  <c r="J14" i="75"/>
  <c r="G12" i="71" s="1"/>
  <c r="T13" i="75"/>
  <c r="P11" i="71" s="1"/>
  <c r="J13" i="75"/>
  <c r="T12" i="75"/>
  <c r="J12" i="75"/>
  <c r="T11" i="75"/>
  <c r="P9" i="71" s="1"/>
  <c r="J11" i="75"/>
  <c r="G9" i="71" s="1"/>
  <c r="T10" i="75"/>
  <c r="J10" i="75"/>
  <c r="T9" i="75"/>
  <c r="J9" i="75"/>
  <c r="L6" i="75"/>
  <c r="V6" i="75" s="1"/>
  <c r="I35" i="74"/>
  <c r="T30" i="74" s="1"/>
  <c r="H35" i="74"/>
  <c r="J34" i="74"/>
  <c r="F32" i="71" s="1"/>
  <c r="J33" i="74"/>
  <c r="J32" i="74"/>
  <c r="J31" i="74"/>
  <c r="F29" i="71" s="1"/>
  <c r="J30" i="74"/>
  <c r="J29" i="74"/>
  <c r="F27" i="71" s="1"/>
  <c r="J28" i="74"/>
  <c r="J27" i="74"/>
  <c r="F25" i="71" s="1"/>
  <c r="H25" i="71" s="1"/>
  <c r="F26" i="76" s="1"/>
  <c r="J26" i="74"/>
  <c r="J25" i="74"/>
  <c r="F23" i="71" s="1"/>
  <c r="J24" i="74"/>
  <c r="F22" i="71" s="1"/>
  <c r="J23" i="74"/>
  <c r="F21" i="71" s="1"/>
  <c r="J22" i="74"/>
  <c r="F20" i="71" s="1"/>
  <c r="H20" i="71" s="1"/>
  <c r="F21" i="76" s="1"/>
  <c r="J21" i="74"/>
  <c r="U20" i="74"/>
  <c r="S20" i="74"/>
  <c r="R20" i="74"/>
  <c r="J20" i="74"/>
  <c r="T19" i="74"/>
  <c r="J19" i="74"/>
  <c r="F17" i="71" s="1"/>
  <c r="T18" i="74"/>
  <c r="J18" i="74"/>
  <c r="T17" i="74"/>
  <c r="O15" i="71" s="1"/>
  <c r="J17" i="74"/>
  <c r="F15" i="71" s="1"/>
  <c r="T16" i="74"/>
  <c r="O14" i="71" s="1"/>
  <c r="J16" i="74"/>
  <c r="F14" i="71" s="1"/>
  <c r="T15" i="74"/>
  <c r="O13" i="71" s="1"/>
  <c r="J15" i="74"/>
  <c r="F13" i="71" s="1"/>
  <c r="T14" i="74"/>
  <c r="J14" i="74"/>
  <c r="F12" i="71" s="1"/>
  <c r="T13" i="74"/>
  <c r="O11" i="71" s="1"/>
  <c r="J13" i="74"/>
  <c r="T12" i="74"/>
  <c r="J12" i="74"/>
  <c r="F10" i="71" s="1"/>
  <c r="T11" i="74"/>
  <c r="O9" i="71" s="1"/>
  <c r="J11" i="74"/>
  <c r="T10" i="74"/>
  <c r="O8" i="71" s="1"/>
  <c r="J10" i="74"/>
  <c r="F8" i="71" s="1"/>
  <c r="T9" i="74"/>
  <c r="J9" i="74"/>
  <c r="L6" i="74"/>
  <c r="V6" i="74" s="1"/>
  <c r="I35" i="73"/>
  <c r="H35" i="73"/>
  <c r="J34" i="73"/>
  <c r="E32" i="71" s="1"/>
  <c r="J33" i="73"/>
  <c r="J32" i="73"/>
  <c r="E30" i="71" s="1"/>
  <c r="J31" i="73"/>
  <c r="E29" i="71" s="1"/>
  <c r="J30" i="73"/>
  <c r="J29" i="73"/>
  <c r="J28" i="73"/>
  <c r="J27" i="73"/>
  <c r="E25" i="71" s="1"/>
  <c r="J26" i="73"/>
  <c r="E24" i="71" s="1"/>
  <c r="J25" i="73"/>
  <c r="J24" i="73"/>
  <c r="E22" i="71" s="1"/>
  <c r="J23" i="73"/>
  <c r="E21" i="71" s="1"/>
  <c r="J22" i="73"/>
  <c r="J21" i="73"/>
  <c r="E19" i="71" s="1"/>
  <c r="U20" i="73"/>
  <c r="S20" i="73"/>
  <c r="R20" i="73"/>
  <c r="J20" i="73"/>
  <c r="T19" i="73"/>
  <c r="J19" i="73"/>
  <c r="E17" i="71" s="1"/>
  <c r="T18" i="73"/>
  <c r="J18" i="73"/>
  <c r="T17" i="73"/>
  <c r="J17" i="73"/>
  <c r="E15" i="71" s="1"/>
  <c r="T16" i="73"/>
  <c r="N14" i="71" s="1"/>
  <c r="J16" i="73"/>
  <c r="E14" i="71" s="1"/>
  <c r="T15" i="73"/>
  <c r="J15" i="73"/>
  <c r="T14" i="73"/>
  <c r="J14" i="73"/>
  <c r="T13" i="73"/>
  <c r="J13" i="73"/>
  <c r="T12" i="73"/>
  <c r="J12" i="73"/>
  <c r="E10" i="71" s="1"/>
  <c r="T11" i="73"/>
  <c r="J11" i="73"/>
  <c r="T10" i="73"/>
  <c r="J10" i="73"/>
  <c r="T9" i="73"/>
  <c r="T20" i="73" s="1"/>
  <c r="J9" i="73"/>
  <c r="L6" i="73"/>
  <c r="V6" i="73" s="1"/>
  <c r="I35" i="72"/>
  <c r="T30" i="72" s="1"/>
  <c r="H35" i="72"/>
  <c r="T31" i="72" s="1"/>
  <c r="J34" i="72"/>
  <c r="D32" i="71" s="1"/>
  <c r="J33" i="72"/>
  <c r="J32" i="72"/>
  <c r="J31" i="72"/>
  <c r="J30" i="72"/>
  <c r="J29" i="72"/>
  <c r="D27" i="71" s="1"/>
  <c r="H27" i="71" s="1"/>
  <c r="F28" i="76" s="1"/>
  <c r="J28" i="72"/>
  <c r="J27" i="72"/>
  <c r="D25" i="71" s="1"/>
  <c r="J26" i="72"/>
  <c r="D24" i="71" s="1"/>
  <c r="J25" i="72"/>
  <c r="J24" i="72"/>
  <c r="J23" i="72"/>
  <c r="J22" i="72"/>
  <c r="J21" i="72"/>
  <c r="D19" i="71" s="1"/>
  <c r="H19" i="71" s="1"/>
  <c r="F20" i="76" s="1"/>
  <c r="U20" i="72"/>
  <c r="T20" i="72"/>
  <c r="S20" i="72"/>
  <c r="R20" i="72"/>
  <c r="J20" i="72"/>
  <c r="T19" i="72"/>
  <c r="J19" i="72"/>
  <c r="T18" i="72"/>
  <c r="J18" i="72"/>
  <c r="T17" i="72"/>
  <c r="J17" i="72"/>
  <c r="D15" i="71" s="1"/>
  <c r="T16" i="72"/>
  <c r="J16" i="72"/>
  <c r="T15" i="72"/>
  <c r="J15" i="72"/>
  <c r="T14" i="72"/>
  <c r="M12" i="71" s="1"/>
  <c r="J14" i="72"/>
  <c r="D12" i="71" s="1"/>
  <c r="T13" i="72"/>
  <c r="M11" i="71" s="1"/>
  <c r="J13" i="72"/>
  <c r="T12" i="72"/>
  <c r="J12" i="72"/>
  <c r="D10" i="71" s="1"/>
  <c r="H10" i="71" s="1"/>
  <c r="F11" i="76" s="1"/>
  <c r="T11" i="72"/>
  <c r="J11" i="72"/>
  <c r="T10" i="72"/>
  <c r="J10" i="72"/>
  <c r="T9" i="72"/>
  <c r="M7" i="71" s="1"/>
  <c r="J9" i="72"/>
  <c r="L6" i="72"/>
  <c r="V6" i="72" s="1"/>
  <c r="F31" i="71"/>
  <c r="E31" i="71"/>
  <c r="D31" i="71"/>
  <c r="G30" i="71"/>
  <c r="F30" i="71"/>
  <c r="D30" i="71"/>
  <c r="H30" i="71" s="1"/>
  <c r="F31" i="76" s="1"/>
  <c r="G29" i="71"/>
  <c r="D29" i="71"/>
  <c r="G28" i="71"/>
  <c r="F28" i="71"/>
  <c r="E28" i="71"/>
  <c r="D28" i="71"/>
  <c r="E27" i="71"/>
  <c r="G26" i="71"/>
  <c r="F26" i="71"/>
  <c r="E26" i="71"/>
  <c r="D26" i="71"/>
  <c r="H26" i="71" s="1"/>
  <c r="F27" i="76" s="1"/>
  <c r="G25" i="71"/>
  <c r="F24" i="71"/>
  <c r="G23" i="71"/>
  <c r="E23" i="71"/>
  <c r="D23" i="71"/>
  <c r="G22" i="71"/>
  <c r="D22" i="71"/>
  <c r="G21" i="71"/>
  <c r="D21" i="71"/>
  <c r="G20" i="71"/>
  <c r="E20" i="71"/>
  <c r="D20" i="71"/>
  <c r="G19" i="71"/>
  <c r="F19" i="71"/>
  <c r="G18" i="71"/>
  <c r="F18" i="71"/>
  <c r="E18" i="71"/>
  <c r="D18" i="71"/>
  <c r="P17" i="71"/>
  <c r="O17" i="71"/>
  <c r="N17" i="71"/>
  <c r="M17" i="71"/>
  <c r="D17" i="71"/>
  <c r="P16" i="71"/>
  <c r="O16" i="71"/>
  <c r="N16" i="71"/>
  <c r="M16" i="71"/>
  <c r="F16" i="71"/>
  <c r="E16" i="71"/>
  <c r="D16" i="71"/>
  <c r="P15" i="71"/>
  <c r="N15" i="71"/>
  <c r="M15" i="71"/>
  <c r="G15" i="71"/>
  <c r="P14" i="71"/>
  <c r="M14" i="71"/>
  <c r="G14" i="71"/>
  <c r="D14" i="71"/>
  <c r="N13" i="71"/>
  <c r="M13" i="71"/>
  <c r="G13" i="71"/>
  <c r="E13" i="71"/>
  <c r="D13" i="71"/>
  <c r="P12" i="71"/>
  <c r="O12" i="71"/>
  <c r="Q12" i="71" s="1"/>
  <c r="N13" i="76" s="1"/>
  <c r="N12" i="71"/>
  <c r="E12" i="71"/>
  <c r="N11" i="71"/>
  <c r="G11" i="71"/>
  <c r="F11" i="71"/>
  <c r="E11" i="71"/>
  <c r="D11" i="71"/>
  <c r="P10" i="71"/>
  <c r="O10" i="71"/>
  <c r="N10" i="71"/>
  <c r="M10" i="71"/>
  <c r="Q10" i="71" s="1"/>
  <c r="N11" i="76" s="1"/>
  <c r="G10" i="71"/>
  <c r="N9" i="71"/>
  <c r="M9" i="71"/>
  <c r="F9" i="71"/>
  <c r="E9" i="71"/>
  <c r="D9" i="71"/>
  <c r="N8" i="71"/>
  <c r="M8" i="71"/>
  <c r="G8" i="71"/>
  <c r="E8" i="71"/>
  <c r="D8" i="71"/>
  <c r="P7" i="71"/>
  <c r="O7" i="71"/>
  <c r="G7" i="71"/>
  <c r="F7" i="71"/>
  <c r="E80" i="70"/>
  <c r="U81" i="69"/>
  <c r="G81" i="69" s="1"/>
  <c r="J78" i="70" s="1"/>
  <c r="T81" i="69"/>
  <c r="G78" i="70" s="1"/>
  <c r="S81" i="69"/>
  <c r="F81" i="69" s="1"/>
  <c r="F78" i="70" s="1"/>
  <c r="U79" i="69"/>
  <c r="G79" i="69" s="1"/>
  <c r="J76" i="70" s="1"/>
  <c r="T79" i="69"/>
  <c r="G76" i="70" s="1"/>
  <c r="S79" i="69"/>
  <c r="F79" i="69" s="1"/>
  <c r="F76" i="70" s="1"/>
  <c r="U77" i="69"/>
  <c r="G77" i="69" s="1"/>
  <c r="J74" i="70" s="1"/>
  <c r="T77" i="69"/>
  <c r="G74" i="70" s="1"/>
  <c r="S77" i="69"/>
  <c r="F77" i="69" s="1"/>
  <c r="F74" i="70" s="1"/>
  <c r="U75" i="69"/>
  <c r="G75" i="69" s="1"/>
  <c r="J72" i="70" s="1"/>
  <c r="T75" i="69"/>
  <c r="G72" i="70" s="1"/>
  <c r="S75" i="69"/>
  <c r="F75" i="69" s="1"/>
  <c r="F72" i="70" s="1"/>
  <c r="U73" i="69"/>
  <c r="G73" i="69" s="1"/>
  <c r="J70" i="70" s="1"/>
  <c r="T73" i="69"/>
  <c r="G70" i="70" s="1"/>
  <c r="S73" i="69"/>
  <c r="F73" i="69" s="1"/>
  <c r="F70" i="70" s="1"/>
  <c r="U71" i="69"/>
  <c r="G71" i="69" s="1"/>
  <c r="J68" i="70" s="1"/>
  <c r="T71" i="69"/>
  <c r="G68" i="70" s="1"/>
  <c r="S71" i="69"/>
  <c r="F71" i="69" s="1"/>
  <c r="F68" i="70" s="1"/>
  <c r="U69" i="69"/>
  <c r="G69" i="69" s="1"/>
  <c r="J66" i="70" s="1"/>
  <c r="T69" i="69"/>
  <c r="G66" i="70" s="1"/>
  <c r="S69" i="69"/>
  <c r="F69" i="69" s="1"/>
  <c r="F66" i="70" s="1"/>
  <c r="U67" i="69"/>
  <c r="G67" i="69" s="1"/>
  <c r="J64" i="70" s="1"/>
  <c r="T67" i="69"/>
  <c r="G64" i="70" s="1"/>
  <c r="S67" i="69"/>
  <c r="F67" i="69" s="1"/>
  <c r="F64" i="70" s="1"/>
  <c r="U65" i="69"/>
  <c r="G65" i="69" s="1"/>
  <c r="J62" i="70" s="1"/>
  <c r="T65" i="69"/>
  <c r="G62" i="70" s="1"/>
  <c r="S65" i="69"/>
  <c r="F65" i="69" s="1"/>
  <c r="F62" i="70" s="1"/>
  <c r="U63" i="69"/>
  <c r="G63" i="69" s="1"/>
  <c r="J60" i="70" s="1"/>
  <c r="T63" i="69"/>
  <c r="G60" i="70" s="1"/>
  <c r="S63" i="69"/>
  <c r="F63" i="69" s="1"/>
  <c r="F60" i="70" s="1"/>
  <c r="U61" i="69"/>
  <c r="G61" i="69" s="1"/>
  <c r="J58" i="70" s="1"/>
  <c r="T61" i="69"/>
  <c r="G58" i="70" s="1"/>
  <c r="S61" i="69"/>
  <c r="F61" i="69" s="1"/>
  <c r="F58" i="70" s="1"/>
  <c r="U60" i="69"/>
  <c r="T60" i="69"/>
  <c r="S60" i="69"/>
  <c r="Q60" i="69"/>
  <c r="P60" i="69"/>
  <c r="O60" i="69"/>
  <c r="N60" i="69"/>
  <c r="M60" i="69"/>
  <c r="L60" i="69"/>
  <c r="J60" i="69"/>
  <c r="F60" i="69"/>
  <c r="H56" i="70" s="1"/>
  <c r="U59" i="69"/>
  <c r="G59" i="69" s="1"/>
  <c r="J56" i="70" s="1"/>
  <c r="T59" i="69"/>
  <c r="G56" i="70" s="1"/>
  <c r="S59" i="69"/>
  <c r="F59" i="69" s="1"/>
  <c r="F56" i="70" s="1"/>
  <c r="Q59" i="69"/>
  <c r="AI34" i="69" s="1"/>
  <c r="P59" i="69"/>
  <c r="O59" i="69"/>
  <c r="AG34" i="69" s="1"/>
  <c r="K34" i="75" s="1"/>
  <c r="M34" i="75" s="1"/>
  <c r="N59" i="69"/>
  <c r="M59" i="69"/>
  <c r="AE34" i="69" s="1"/>
  <c r="K34" i="74" s="1"/>
  <c r="K59" i="69"/>
  <c r="I59" i="69"/>
  <c r="U58" i="69"/>
  <c r="T58" i="69"/>
  <c r="S58" i="69"/>
  <c r="R58" i="69"/>
  <c r="Q58" i="69"/>
  <c r="P58" i="69"/>
  <c r="AH33" i="69" s="1"/>
  <c r="L33" i="75" s="1"/>
  <c r="O58" i="69"/>
  <c r="N58" i="69"/>
  <c r="M58" i="69"/>
  <c r="L58" i="69"/>
  <c r="J58" i="69"/>
  <c r="F58" i="69"/>
  <c r="H54" i="70" s="1"/>
  <c r="U57" i="69"/>
  <c r="G57" i="69" s="1"/>
  <c r="J54" i="70" s="1"/>
  <c r="T57" i="69"/>
  <c r="G54" i="70" s="1"/>
  <c r="S57" i="69"/>
  <c r="F57" i="69" s="1"/>
  <c r="F54" i="70" s="1"/>
  <c r="R57" i="69"/>
  <c r="Q57" i="69"/>
  <c r="AI33" i="69" s="1"/>
  <c r="P57" i="69"/>
  <c r="O57" i="69"/>
  <c r="AG33" i="69" s="1"/>
  <c r="K33" i="75" s="1"/>
  <c r="N57" i="69"/>
  <c r="M57" i="69"/>
  <c r="AE33" i="69" s="1"/>
  <c r="K33" i="74" s="1"/>
  <c r="K57" i="69"/>
  <c r="I57" i="69"/>
  <c r="U56" i="69"/>
  <c r="T56" i="69"/>
  <c r="S56" i="69"/>
  <c r="R56" i="69"/>
  <c r="AJ32" i="69" s="1"/>
  <c r="Q56" i="69"/>
  <c r="P56" i="69"/>
  <c r="AH32" i="69" s="1"/>
  <c r="L32" i="75" s="1"/>
  <c r="O56" i="69"/>
  <c r="N56" i="69"/>
  <c r="M56" i="69"/>
  <c r="L56" i="69"/>
  <c r="J56" i="69"/>
  <c r="F56" i="69"/>
  <c r="H52" i="70" s="1"/>
  <c r="U55" i="69"/>
  <c r="G55" i="69" s="1"/>
  <c r="J52" i="70" s="1"/>
  <c r="T55" i="69"/>
  <c r="G52" i="70" s="1"/>
  <c r="S55" i="69"/>
  <c r="F55" i="69" s="1"/>
  <c r="F52" i="70" s="1"/>
  <c r="R55" i="69"/>
  <c r="Q55" i="69"/>
  <c r="AI32" i="69" s="1"/>
  <c r="P55" i="69"/>
  <c r="O55" i="69"/>
  <c r="AG32" i="69" s="1"/>
  <c r="K32" i="75" s="1"/>
  <c r="N55" i="69"/>
  <c r="M55" i="69"/>
  <c r="AE32" i="69" s="1"/>
  <c r="K32" i="74" s="1"/>
  <c r="K55" i="69"/>
  <c r="I55" i="69"/>
  <c r="U54" i="69"/>
  <c r="T54" i="69"/>
  <c r="S54" i="69"/>
  <c r="R54" i="69"/>
  <c r="AJ31" i="69" s="1"/>
  <c r="Q54" i="69"/>
  <c r="P54" i="69"/>
  <c r="O54" i="69"/>
  <c r="N54" i="69"/>
  <c r="AF31" i="69" s="1"/>
  <c r="L31" i="74" s="1"/>
  <c r="M54" i="69"/>
  <c r="L54" i="69"/>
  <c r="J54" i="69"/>
  <c r="F54" i="69"/>
  <c r="H50" i="70" s="1"/>
  <c r="U53" i="69"/>
  <c r="G53" i="69" s="1"/>
  <c r="J50" i="70" s="1"/>
  <c r="T53" i="69"/>
  <c r="G50" i="70" s="1"/>
  <c r="S53" i="69"/>
  <c r="F53" i="69" s="1"/>
  <c r="F50" i="70" s="1"/>
  <c r="R53" i="69"/>
  <c r="Q53" i="69"/>
  <c r="AI31" i="69" s="1"/>
  <c r="P53" i="69"/>
  <c r="O53" i="69"/>
  <c r="N53" i="69"/>
  <c r="M53" i="69"/>
  <c r="AE31" i="69" s="1"/>
  <c r="K31" i="74" s="1"/>
  <c r="K53" i="69"/>
  <c r="I53" i="69"/>
  <c r="U52" i="69"/>
  <c r="T52" i="69"/>
  <c r="S52" i="69"/>
  <c r="R52" i="69"/>
  <c r="AJ30" i="69" s="1"/>
  <c r="Q52" i="69"/>
  <c r="P52" i="69"/>
  <c r="AH30" i="69" s="1"/>
  <c r="L30" i="75" s="1"/>
  <c r="O52" i="69"/>
  <c r="N52" i="69"/>
  <c r="AF30" i="69" s="1"/>
  <c r="L30" i="74" s="1"/>
  <c r="M52" i="69"/>
  <c r="L52" i="69"/>
  <c r="J52" i="69"/>
  <c r="F52" i="69"/>
  <c r="H48" i="70" s="1"/>
  <c r="U51" i="69"/>
  <c r="G51" i="69" s="1"/>
  <c r="J48" i="70" s="1"/>
  <c r="T51" i="69"/>
  <c r="G48" i="70" s="1"/>
  <c r="S51" i="69"/>
  <c r="F51" i="69" s="1"/>
  <c r="F48" i="70" s="1"/>
  <c r="R51" i="69"/>
  <c r="Q51" i="69"/>
  <c r="AI30" i="69" s="1"/>
  <c r="P51" i="69"/>
  <c r="O51" i="69"/>
  <c r="AG30" i="69" s="1"/>
  <c r="K30" i="75" s="1"/>
  <c r="N51" i="69"/>
  <c r="M51" i="69"/>
  <c r="AE30" i="69" s="1"/>
  <c r="K30" i="74" s="1"/>
  <c r="K51" i="69"/>
  <c r="I51" i="69"/>
  <c r="U50" i="69"/>
  <c r="T50" i="69"/>
  <c r="S50" i="69"/>
  <c r="R50" i="69"/>
  <c r="AJ29" i="69" s="1"/>
  <c r="Q50" i="69"/>
  <c r="P50" i="69"/>
  <c r="AH29" i="69" s="1"/>
  <c r="L29" i="75" s="1"/>
  <c r="O50" i="69"/>
  <c r="N50" i="69"/>
  <c r="AF29" i="69" s="1"/>
  <c r="L29" i="74" s="1"/>
  <c r="M50" i="69"/>
  <c r="L50" i="69"/>
  <c r="J50" i="69"/>
  <c r="F50" i="69"/>
  <c r="H46" i="70" s="1"/>
  <c r="U49" i="69"/>
  <c r="G49" i="69" s="1"/>
  <c r="J46" i="70" s="1"/>
  <c r="T49" i="69"/>
  <c r="G46" i="70" s="1"/>
  <c r="S49" i="69"/>
  <c r="F49" i="69" s="1"/>
  <c r="F46" i="70" s="1"/>
  <c r="R49" i="69"/>
  <c r="Q49" i="69"/>
  <c r="AI29" i="69" s="1"/>
  <c r="P49" i="69"/>
  <c r="O49" i="69"/>
  <c r="AG29" i="69" s="1"/>
  <c r="K29" i="75" s="1"/>
  <c r="N49" i="69"/>
  <c r="M49" i="69"/>
  <c r="AE29" i="69" s="1"/>
  <c r="K29" i="74" s="1"/>
  <c r="K49" i="69"/>
  <c r="I49" i="69"/>
  <c r="U48" i="69"/>
  <c r="T48" i="69"/>
  <c r="S48" i="69"/>
  <c r="R48" i="69"/>
  <c r="Q48" i="69"/>
  <c r="P48" i="69"/>
  <c r="AH28" i="69" s="1"/>
  <c r="L28" i="75" s="1"/>
  <c r="O48" i="69"/>
  <c r="N48" i="69"/>
  <c r="AF28" i="69" s="1"/>
  <c r="L28" i="74" s="1"/>
  <c r="M48" i="69"/>
  <c r="L48" i="69"/>
  <c r="J48" i="69"/>
  <c r="F48" i="69"/>
  <c r="H44" i="70" s="1"/>
  <c r="U47" i="69"/>
  <c r="G47" i="69" s="1"/>
  <c r="J44" i="70" s="1"/>
  <c r="T47" i="69"/>
  <c r="G44" i="70" s="1"/>
  <c r="S47" i="69"/>
  <c r="F47" i="69" s="1"/>
  <c r="F44" i="70" s="1"/>
  <c r="R47" i="69"/>
  <c r="Q47" i="69"/>
  <c r="AI28" i="69" s="1"/>
  <c r="P47" i="69"/>
  <c r="O47" i="69"/>
  <c r="AG28" i="69" s="1"/>
  <c r="K28" i="75" s="1"/>
  <c r="N47" i="69"/>
  <c r="M47" i="69"/>
  <c r="AE28" i="69" s="1"/>
  <c r="K28" i="74" s="1"/>
  <c r="K47" i="69"/>
  <c r="I47" i="69"/>
  <c r="U46" i="69"/>
  <c r="T46" i="69"/>
  <c r="S46" i="69"/>
  <c r="R46" i="69"/>
  <c r="AJ27" i="69" s="1"/>
  <c r="Q46" i="69"/>
  <c r="P46" i="69"/>
  <c r="AH27" i="69" s="1"/>
  <c r="L27" i="75" s="1"/>
  <c r="O46" i="69"/>
  <c r="N46" i="69"/>
  <c r="AF27" i="69" s="1"/>
  <c r="L27" i="74" s="1"/>
  <c r="M46" i="69"/>
  <c r="L46" i="69"/>
  <c r="J46" i="69"/>
  <c r="F46" i="69"/>
  <c r="H42" i="70" s="1"/>
  <c r="U45" i="69"/>
  <c r="G45" i="69" s="1"/>
  <c r="J42" i="70" s="1"/>
  <c r="T45" i="69"/>
  <c r="G42" i="70" s="1"/>
  <c r="S45" i="69"/>
  <c r="F45" i="69" s="1"/>
  <c r="F42" i="70" s="1"/>
  <c r="R45" i="69"/>
  <c r="Q45" i="69"/>
  <c r="AI27" i="69" s="1"/>
  <c r="P45" i="69"/>
  <c r="O45" i="69"/>
  <c r="AG27" i="69" s="1"/>
  <c r="K27" i="75" s="1"/>
  <c r="N45" i="69"/>
  <c r="M45" i="69"/>
  <c r="AE27" i="69" s="1"/>
  <c r="K27" i="74" s="1"/>
  <c r="K45" i="69"/>
  <c r="I45" i="69"/>
  <c r="U44" i="69"/>
  <c r="T44" i="69"/>
  <c r="S44" i="69"/>
  <c r="Q44" i="69"/>
  <c r="P44" i="69"/>
  <c r="O44" i="69"/>
  <c r="N44" i="69"/>
  <c r="AF26" i="69" s="1"/>
  <c r="L26" i="74" s="1"/>
  <c r="M44" i="69"/>
  <c r="L44" i="69"/>
  <c r="J44" i="69"/>
  <c r="F44" i="69"/>
  <c r="H40" i="70" s="1"/>
  <c r="U43" i="69"/>
  <c r="G43" i="69" s="1"/>
  <c r="J40" i="70" s="1"/>
  <c r="T43" i="69"/>
  <c r="G40" i="70" s="1"/>
  <c r="S43" i="69"/>
  <c r="F43" i="69" s="1"/>
  <c r="F40" i="70" s="1"/>
  <c r="Q43" i="69"/>
  <c r="AI26" i="69" s="1"/>
  <c r="P43" i="69"/>
  <c r="AH26" i="69" s="1"/>
  <c r="L26" i="75" s="1"/>
  <c r="O43" i="69"/>
  <c r="AG26" i="69" s="1"/>
  <c r="K26" i="75" s="1"/>
  <c r="N43" i="69"/>
  <c r="M43" i="69"/>
  <c r="K43" i="69"/>
  <c r="I43" i="69"/>
  <c r="U42" i="69"/>
  <c r="T42" i="69"/>
  <c r="S42" i="69"/>
  <c r="R42" i="69"/>
  <c r="Q42" i="69"/>
  <c r="P42" i="69"/>
  <c r="O42" i="69"/>
  <c r="N42" i="69"/>
  <c r="M42" i="69"/>
  <c r="L42" i="69"/>
  <c r="J42" i="69"/>
  <c r="F42" i="69"/>
  <c r="H38" i="70" s="1"/>
  <c r="U41" i="69"/>
  <c r="G41" i="69" s="1"/>
  <c r="J38" i="70" s="1"/>
  <c r="T41" i="69"/>
  <c r="G38" i="70" s="1"/>
  <c r="S41" i="69"/>
  <c r="F41" i="69" s="1"/>
  <c r="F38" i="70" s="1"/>
  <c r="R41" i="69"/>
  <c r="Q41" i="69"/>
  <c r="AI25" i="69" s="1"/>
  <c r="P41" i="69"/>
  <c r="O41" i="69"/>
  <c r="AG25" i="69" s="1"/>
  <c r="K25" i="75" s="1"/>
  <c r="N41" i="69"/>
  <c r="M41" i="69"/>
  <c r="AE25" i="69" s="1"/>
  <c r="K25" i="74" s="1"/>
  <c r="K41" i="69"/>
  <c r="I41" i="69"/>
  <c r="U40" i="69"/>
  <c r="T40" i="69"/>
  <c r="S40" i="69"/>
  <c r="R40" i="69"/>
  <c r="Q40" i="69"/>
  <c r="P40" i="69"/>
  <c r="O40" i="69"/>
  <c r="N40" i="69"/>
  <c r="AF24" i="69" s="1"/>
  <c r="L24" i="74" s="1"/>
  <c r="M40" i="69"/>
  <c r="L40" i="69"/>
  <c r="J40" i="69"/>
  <c r="F40" i="69"/>
  <c r="H36" i="70" s="1"/>
  <c r="U39" i="69"/>
  <c r="G39" i="69" s="1"/>
  <c r="J36" i="70" s="1"/>
  <c r="T39" i="69"/>
  <c r="G36" i="70" s="1"/>
  <c r="S39" i="69"/>
  <c r="F39" i="69" s="1"/>
  <c r="F36" i="70" s="1"/>
  <c r="R39" i="69"/>
  <c r="Q39" i="69"/>
  <c r="AI24" i="69" s="1"/>
  <c r="P39" i="69"/>
  <c r="O39" i="69"/>
  <c r="AG24" i="69" s="1"/>
  <c r="K24" i="75" s="1"/>
  <c r="M24" i="75" s="1"/>
  <c r="N39" i="69"/>
  <c r="M39" i="69"/>
  <c r="AE24" i="69" s="1"/>
  <c r="K24" i="74" s="1"/>
  <c r="K39" i="69"/>
  <c r="I39" i="69"/>
  <c r="U38" i="69"/>
  <c r="T38" i="69"/>
  <c r="S38" i="69"/>
  <c r="R38" i="69"/>
  <c r="Q38" i="69"/>
  <c r="P38" i="69"/>
  <c r="O38" i="69"/>
  <c r="N38" i="69"/>
  <c r="AF23" i="69" s="1"/>
  <c r="L23" i="74" s="1"/>
  <c r="M38" i="69"/>
  <c r="L38" i="69"/>
  <c r="J38" i="69"/>
  <c r="F38" i="69"/>
  <c r="H34" i="70" s="1"/>
  <c r="U37" i="69"/>
  <c r="G37" i="69" s="1"/>
  <c r="J34" i="70" s="1"/>
  <c r="T37" i="69"/>
  <c r="G34" i="70" s="1"/>
  <c r="S37" i="69"/>
  <c r="F37" i="69" s="1"/>
  <c r="F34" i="70" s="1"/>
  <c r="R37" i="69"/>
  <c r="Q37" i="69"/>
  <c r="AI23" i="69" s="1"/>
  <c r="P37" i="69"/>
  <c r="O37" i="69"/>
  <c r="AG23" i="69" s="1"/>
  <c r="K23" i="75" s="1"/>
  <c r="N37" i="69"/>
  <c r="M37" i="69"/>
  <c r="AE23" i="69" s="1"/>
  <c r="K23" i="74" s="1"/>
  <c r="K37" i="69"/>
  <c r="I37" i="69"/>
  <c r="U36" i="69"/>
  <c r="T36" i="69"/>
  <c r="S36" i="69"/>
  <c r="R36" i="69"/>
  <c r="Q36" i="69"/>
  <c r="P36" i="69"/>
  <c r="O36" i="69"/>
  <c r="N36" i="69"/>
  <c r="AF22" i="69" s="1"/>
  <c r="L22" i="74" s="1"/>
  <c r="M36" i="69"/>
  <c r="L36" i="69"/>
  <c r="J36" i="69"/>
  <c r="F36" i="69"/>
  <c r="H32" i="70" s="1"/>
  <c r="U35" i="69"/>
  <c r="G35" i="69" s="1"/>
  <c r="J32" i="70" s="1"/>
  <c r="T35" i="69"/>
  <c r="G32" i="70" s="1"/>
  <c r="S35" i="69"/>
  <c r="F35" i="69" s="1"/>
  <c r="F32" i="70" s="1"/>
  <c r="R35" i="69"/>
  <c r="Q35" i="69"/>
  <c r="AI22" i="69" s="1"/>
  <c r="P35" i="69"/>
  <c r="O35" i="69"/>
  <c r="AG22" i="69" s="1"/>
  <c r="K22" i="75" s="1"/>
  <c r="N35" i="69"/>
  <c r="M35" i="69"/>
  <c r="AE22" i="69" s="1"/>
  <c r="K22" i="74" s="1"/>
  <c r="K35" i="69"/>
  <c r="I35" i="69"/>
  <c r="AJ34" i="69"/>
  <c r="AH34" i="69"/>
  <c r="L34" i="75" s="1"/>
  <c r="AF34" i="69"/>
  <c r="L34" i="74" s="1"/>
  <c r="AD34" i="69"/>
  <c r="L34" i="73" s="1"/>
  <c r="AC34" i="69"/>
  <c r="K34" i="73" s="1"/>
  <c r="M34" i="73" s="1"/>
  <c r="AB34" i="69"/>
  <c r="L34" i="72" s="1"/>
  <c r="AA34" i="69"/>
  <c r="K34" i="72" s="1"/>
  <c r="U34" i="69"/>
  <c r="T34" i="69"/>
  <c r="S34" i="69"/>
  <c r="R34" i="69"/>
  <c r="Q34" i="69"/>
  <c r="P34" i="69"/>
  <c r="O34" i="69"/>
  <c r="N34" i="69"/>
  <c r="AF21" i="69" s="1"/>
  <c r="L21" i="74" s="1"/>
  <c r="M34" i="69"/>
  <c r="L34" i="69"/>
  <c r="J34" i="69"/>
  <c r="F34" i="69"/>
  <c r="H30" i="70" s="1"/>
  <c r="AJ33" i="69"/>
  <c r="AF33" i="69"/>
  <c r="L33" i="74" s="1"/>
  <c r="AD33" i="69"/>
  <c r="L33" i="73" s="1"/>
  <c r="AC33" i="69"/>
  <c r="K33" i="73" s="1"/>
  <c r="AB33" i="69"/>
  <c r="L33" i="72" s="1"/>
  <c r="AA33" i="69"/>
  <c r="K33" i="72" s="1"/>
  <c r="M33" i="72" s="1"/>
  <c r="U33" i="69"/>
  <c r="G33" i="69" s="1"/>
  <c r="J30" i="70" s="1"/>
  <c r="T33" i="69"/>
  <c r="G30" i="70" s="1"/>
  <c r="S33" i="69"/>
  <c r="F33" i="69" s="1"/>
  <c r="F30" i="70" s="1"/>
  <c r="R33" i="69"/>
  <c r="Q33" i="69"/>
  <c r="AI21" i="69" s="1"/>
  <c r="P33" i="69"/>
  <c r="O33" i="69"/>
  <c r="AG21" i="69" s="1"/>
  <c r="K21" i="75" s="1"/>
  <c r="N33" i="69"/>
  <c r="M33" i="69"/>
  <c r="AE21" i="69" s="1"/>
  <c r="K21" i="74" s="1"/>
  <c r="K33" i="69"/>
  <c r="I33" i="69"/>
  <c r="AF32" i="69"/>
  <c r="L32" i="74" s="1"/>
  <c r="AD32" i="69"/>
  <c r="L32" i="73" s="1"/>
  <c r="AC32" i="69"/>
  <c r="K32" i="73" s="1"/>
  <c r="AB32" i="69"/>
  <c r="L32" i="72" s="1"/>
  <c r="AA32" i="69"/>
  <c r="K32" i="72" s="1"/>
  <c r="U32" i="69"/>
  <c r="T32" i="69"/>
  <c r="S32" i="69"/>
  <c r="R32" i="69"/>
  <c r="Q32" i="69"/>
  <c r="P32" i="69"/>
  <c r="O32" i="69"/>
  <c r="N32" i="69"/>
  <c r="AF20" i="69" s="1"/>
  <c r="L20" i="74" s="1"/>
  <c r="M32" i="69"/>
  <c r="L32" i="69"/>
  <c r="J32" i="69"/>
  <c r="F32" i="69"/>
  <c r="H28" i="70" s="1"/>
  <c r="AH31" i="69"/>
  <c r="L31" i="75" s="1"/>
  <c r="AG31" i="69"/>
  <c r="K31" i="75" s="1"/>
  <c r="AD31" i="69"/>
  <c r="L31" i="73" s="1"/>
  <c r="AC31" i="69"/>
  <c r="K31" i="73" s="1"/>
  <c r="M31" i="73" s="1"/>
  <c r="AB31" i="69"/>
  <c r="L31" i="72" s="1"/>
  <c r="AA31" i="69"/>
  <c r="K31" i="72" s="1"/>
  <c r="M31" i="72" s="1"/>
  <c r="U31" i="69"/>
  <c r="G31" i="69" s="1"/>
  <c r="J28" i="70" s="1"/>
  <c r="T31" i="69"/>
  <c r="G28" i="70" s="1"/>
  <c r="S31" i="69"/>
  <c r="F31" i="69" s="1"/>
  <c r="F28" i="70" s="1"/>
  <c r="R31" i="69"/>
  <c r="Q31" i="69"/>
  <c r="AI20" i="69" s="1"/>
  <c r="P31" i="69"/>
  <c r="O31" i="69"/>
  <c r="AG20" i="69" s="1"/>
  <c r="K20" i="75" s="1"/>
  <c r="M20" i="75" s="1"/>
  <c r="N31" i="69"/>
  <c r="M31" i="69"/>
  <c r="AE20" i="69" s="1"/>
  <c r="K20" i="74" s="1"/>
  <c r="K31" i="69"/>
  <c r="I31" i="69"/>
  <c r="AD30" i="69"/>
  <c r="L30" i="73" s="1"/>
  <c r="AC30" i="69"/>
  <c r="K30" i="73" s="1"/>
  <c r="AB30" i="69"/>
  <c r="L30" i="72" s="1"/>
  <c r="AA30" i="69"/>
  <c r="K30" i="72" s="1"/>
  <c r="U30" i="69"/>
  <c r="T30" i="69"/>
  <c r="S30" i="69"/>
  <c r="R30" i="69"/>
  <c r="Q30" i="69"/>
  <c r="P30" i="69"/>
  <c r="O30" i="69"/>
  <c r="N30" i="69"/>
  <c r="AF19" i="69" s="1"/>
  <c r="L19" i="74" s="1"/>
  <c r="M30" i="69"/>
  <c r="L30" i="69"/>
  <c r="J30" i="69"/>
  <c r="F30" i="69"/>
  <c r="H26" i="70" s="1"/>
  <c r="AD29" i="69"/>
  <c r="L29" i="73" s="1"/>
  <c r="AC29" i="69"/>
  <c r="K29" i="73" s="1"/>
  <c r="AB29" i="69"/>
  <c r="L29" i="72" s="1"/>
  <c r="AA29" i="69"/>
  <c r="K29" i="72" s="1"/>
  <c r="U29" i="69"/>
  <c r="G29" i="69" s="1"/>
  <c r="J26" i="70" s="1"/>
  <c r="T29" i="69"/>
  <c r="G26" i="70" s="1"/>
  <c r="S29" i="69"/>
  <c r="F29" i="69" s="1"/>
  <c r="F26" i="70" s="1"/>
  <c r="R29" i="69"/>
  <c r="Q29" i="69"/>
  <c r="AI19" i="69" s="1"/>
  <c r="P29" i="69"/>
  <c r="O29" i="69"/>
  <c r="AG19" i="69" s="1"/>
  <c r="K19" i="75" s="1"/>
  <c r="N29" i="69"/>
  <c r="M29" i="69"/>
  <c r="AE19" i="69" s="1"/>
  <c r="K19" i="74" s="1"/>
  <c r="K29" i="69"/>
  <c r="I29" i="69"/>
  <c r="AJ28" i="69"/>
  <c r="AD28" i="69"/>
  <c r="L28" i="73" s="1"/>
  <c r="AC28" i="69"/>
  <c r="K28" i="73" s="1"/>
  <c r="M28" i="73" s="1"/>
  <c r="AB28" i="69"/>
  <c r="L28" i="72" s="1"/>
  <c r="AA28" i="69"/>
  <c r="K28" i="72" s="1"/>
  <c r="M28" i="72" s="1"/>
  <c r="U28" i="69"/>
  <c r="T28" i="69"/>
  <c r="S28" i="69"/>
  <c r="R28" i="69"/>
  <c r="Q28" i="69"/>
  <c r="P28" i="69"/>
  <c r="O28" i="69"/>
  <c r="N28" i="69"/>
  <c r="AF18" i="69" s="1"/>
  <c r="L18" i="74" s="1"/>
  <c r="M28" i="69"/>
  <c r="L28" i="69"/>
  <c r="J28" i="69"/>
  <c r="F28" i="69"/>
  <c r="H24" i="70" s="1"/>
  <c r="AD27" i="69"/>
  <c r="L27" i="73" s="1"/>
  <c r="AC27" i="69"/>
  <c r="K27" i="73" s="1"/>
  <c r="M27" i="73" s="1"/>
  <c r="AB27" i="69"/>
  <c r="L27" i="72" s="1"/>
  <c r="AA27" i="69"/>
  <c r="K27" i="72" s="1"/>
  <c r="U27" i="69"/>
  <c r="G27" i="69" s="1"/>
  <c r="J24" i="70" s="1"/>
  <c r="T27" i="69"/>
  <c r="G24" i="70" s="1"/>
  <c r="S27" i="69"/>
  <c r="F27" i="69" s="1"/>
  <c r="F24" i="70" s="1"/>
  <c r="R27" i="69"/>
  <c r="Q27" i="69"/>
  <c r="AI18" i="69" s="1"/>
  <c r="P27" i="69"/>
  <c r="O27" i="69"/>
  <c r="AG18" i="69" s="1"/>
  <c r="K18" i="75" s="1"/>
  <c r="M18" i="75" s="1"/>
  <c r="N27" i="69"/>
  <c r="M27" i="69"/>
  <c r="AE18" i="69" s="1"/>
  <c r="K18" i="74" s="1"/>
  <c r="K27" i="69"/>
  <c r="I27" i="69"/>
  <c r="AJ26" i="69"/>
  <c r="AE26" i="69"/>
  <c r="K26" i="74" s="1"/>
  <c r="AD26" i="69"/>
  <c r="L26" i="73" s="1"/>
  <c r="AC26" i="69"/>
  <c r="K26" i="73" s="1"/>
  <c r="AB26" i="69"/>
  <c r="L26" i="72" s="1"/>
  <c r="AA26" i="69"/>
  <c r="K26" i="72" s="1"/>
  <c r="M26" i="72" s="1"/>
  <c r="U26" i="69"/>
  <c r="T26" i="69"/>
  <c r="S26" i="69"/>
  <c r="R26" i="69"/>
  <c r="AJ17" i="69" s="1"/>
  <c r="Q26" i="69"/>
  <c r="P26" i="69"/>
  <c r="O26" i="69"/>
  <c r="N26" i="69"/>
  <c r="M26" i="69"/>
  <c r="L26" i="69"/>
  <c r="J26" i="69"/>
  <c r="F26" i="69"/>
  <c r="H22" i="70" s="1"/>
  <c r="AJ25" i="69"/>
  <c r="AH25" i="69"/>
  <c r="L25" i="75" s="1"/>
  <c r="AF25" i="69"/>
  <c r="L25" i="74" s="1"/>
  <c r="AD25" i="69"/>
  <c r="L25" i="73" s="1"/>
  <c r="AC25" i="69"/>
  <c r="K25" i="73" s="1"/>
  <c r="M25" i="73" s="1"/>
  <c r="AB25" i="69"/>
  <c r="L25" i="72" s="1"/>
  <c r="AA25" i="69"/>
  <c r="K25" i="72" s="1"/>
  <c r="U25" i="69"/>
  <c r="G25" i="69" s="1"/>
  <c r="J22" i="70" s="1"/>
  <c r="T25" i="69"/>
  <c r="G22" i="70" s="1"/>
  <c r="S25" i="69"/>
  <c r="F25" i="69" s="1"/>
  <c r="F22" i="70" s="1"/>
  <c r="R25" i="69"/>
  <c r="Q25" i="69"/>
  <c r="AI17" i="69" s="1"/>
  <c r="P25" i="69"/>
  <c r="O25" i="69"/>
  <c r="AG17" i="69" s="1"/>
  <c r="K17" i="75" s="1"/>
  <c r="N25" i="69"/>
  <c r="M25" i="69"/>
  <c r="K25" i="69"/>
  <c r="I25" i="69"/>
  <c r="AJ24" i="69"/>
  <c r="AH24" i="69"/>
  <c r="L24" i="75" s="1"/>
  <c r="AD24" i="69"/>
  <c r="L24" i="73" s="1"/>
  <c r="AC24" i="69"/>
  <c r="K24" i="73" s="1"/>
  <c r="AB24" i="69"/>
  <c r="L24" i="72" s="1"/>
  <c r="AA24" i="69"/>
  <c r="K24" i="72" s="1"/>
  <c r="M24" i="72" s="1"/>
  <c r="U24" i="69"/>
  <c r="T24" i="69"/>
  <c r="S24" i="69"/>
  <c r="R24" i="69"/>
  <c r="Q24" i="69"/>
  <c r="P24" i="69"/>
  <c r="O24" i="69"/>
  <c r="N24" i="69"/>
  <c r="AF16" i="69" s="1"/>
  <c r="L16" i="74" s="1"/>
  <c r="M24" i="69"/>
  <c r="L24" i="69"/>
  <c r="J24" i="69"/>
  <c r="F24" i="69"/>
  <c r="H20" i="70" s="1"/>
  <c r="AJ23" i="69"/>
  <c r="AH23" i="69"/>
  <c r="L23" i="75" s="1"/>
  <c r="AD23" i="69"/>
  <c r="L23" i="73" s="1"/>
  <c r="AC23" i="69"/>
  <c r="K23" i="73" s="1"/>
  <c r="M23" i="73" s="1"/>
  <c r="AB23" i="69"/>
  <c r="L23" i="72" s="1"/>
  <c r="AA23" i="69"/>
  <c r="K23" i="72" s="1"/>
  <c r="U23" i="69"/>
  <c r="G23" i="69" s="1"/>
  <c r="J20" i="70" s="1"/>
  <c r="T23" i="69"/>
  <c r="G20" i="70" s="1"/>
  <c r="S23" i="69"/>
  <c r="F23" i="69" s="1"/>
  <c r="F20" i="70" s="1"/>
  <c r="R23" i="69"/>
  <c r="Q23" i="69"/>
  <c r="AI16" i="69" s="1"/>
  <c r="P23" i="69"/>
  <c r="O23" i="69"/>
  <c r="AG16" i="69" s="1"/>
  <c r="K16" i="75" s="1"/>
  <c r="M16" i="75" s="1"/>
  <c r="N23" i="69"/>
  <c r="M23" i="69"/>
  <c r="AE16" i="69" s="1"/>
  <c r="K16" i="74" s="1"/>
  <c r="K23" i="69"/>
  <c r="I23" i="69"/>
  <c r="AJ22" i="69"/>
  <c r="AH22" i="69"/>
  <c r="L22" i="75" s="1"/>
  <c r="AD22" i="69"/>
  <c r="L22" i="73" s="1"/>
  <c r="AC22" i="69"/>
  <c r="K22" i="73" s="1"/>
  <c r="AB22" i="69"/>
  <c r="L22" i="72" s="1"/>
  <c r="AA22" i="69"/>
  <c r="K22" i="72" s="1"/>
  <c r="U22" i="69"/>
  <c r="T22" i="69"/>
  <c r="S22" i="69"/>
  <c r="R22" i="69"/>
  <c r="AJ15" i="69" s="1"/>
  <c r="Q22" i="69"/>
  <c r="P22" i="69"/>
  <c r="O22" i="69"/>
  <c r="N22" i="69"/>
  <c r="AF15" i="69" s="1"/>
  <c r="L15" i="74" s="1"/>
  <c r="M22" i="69"/>
  <c r="L22" i="69"/>
  <c r="J22" i="69"/>
  <c r="F22" i="69"/>
  <c r="H18" i="70" s="1"/>
  <c r="AJ21" i="69"/>
  <c r="AH21" i="69"/>
  <c r="L21" i="75" s="1"/>
  <c r="AD21" i="69"/>
  <c r="L21" i="73" s="1"/>
  <c r="AC21" i="69"/>
  <c r="K21" i="73" s="1"/>
  <c r="AB21" i="69"/>
  <c r="L21" i="72" s="1"/>
  <c r="AA21" i="69"/>
  <c r="K21" i="72" s="1"/>
  <c r="U21" i="69"/>
  <c r="G21" i="69" s="1"/>
  <c r="J18" i="70" s="1"/>
  <c r="T21" i="69"/>
  <c r="G18" i="70" s="1"/>
  <c r="S21" i="69"/>
  <c r="F21" i="69" s="1"/>
  <c r="F18" i="70" s="1"/>
  <c r="R21" i="69"/>
  <c r="Q21" i="69"/>
  <c r="AI15" i="69" s="1"/>
  <c r="P21" i="69"/>
  <c r="O21" i="69"/>
  <c r="AG15" i="69" s="1"/>
  <c r="K15" i="75" s="1"/>
  <c r="M15" i="75" s="1"/>
  <c r="N21" i="69"/>
  <c r="M21" i="69"/>
  <c r="AE15" i="69" s="1"/>
  <c r="K15" i="74" s="1"/>
  <c r="K21" i="69"/>
  <c r="I21" i="69"/>
  <c r="AJ20" i="69"/>
  <c r="AH20" i="69"/>
  <c r="L20" i="75" s="1"/>
  <c r="AD20" i="69"/>
  <c r="L20" i="73" s="1"/>
  <c r="AC20" i="69"/>
  <c r="K20" i="73" s="1"/>
  <c r="AB20" i="69"/>
  <c r="L20" i="72" s="1"/>
  <c r="AA20" i="69"/>
  <c r="K20" i="72" s="1"/>
  <c r="M20" i="72" s="1"/>
  <c r="U20" i="69"/>
  <c r="T20" i="69"/>
  <c r="S20" i="69"/>
  <c r="R20" i="69"/>
  <c r="Q20" i="69"/>
  <c r="P20" i="69"/>
  <c r="O20" i="69"/>
  <c r="N20" i="69"/>
  <c r="M20" i="69"/>
  <c r="L20" i="69"/>
  <c r="J20" i="69"/>
  <c r="F20" i="69"/>
  <c r="H16" i="70" s="1"/>
  <c r="AJ19" i="69"/>
  <c r="AH19" i="69"/>
  <c r="L19" i="75" s="1"/>
  <c r="AD19" i="69"/>
  <c r="L19" i="73" s="1"/>
  <c r="AC19" i="69"/>
  <c r="K19" i="73" s="1"/>
  <c r="M19" i="73" s="1"/>
  <c r="AB19" i="69"/>
  <c r="L19" i="72" s="1"/>
  <c r="AA19" i="69"/>
  <c r="K19" i="72" s="1"/>
  <c r="U19" i="69"/>
  <c r="G19" i="69" s="1"/>
  <c r="J16" i="70" s="1"/>
  <c r="L78" i="67" s="1"/>
  <c r="T19" i="69"/>
  <c r="G16" i="70" s="1"/>
  <c r="S19" i="69"/>
  <c r="F19" i="69" s="1"/>
  <c r="F16" i="70" s="1"/>
  <c r="L74" i="67" s="1"/>
  <c r="R19" i="69"/>
  <c r="Q19" i="69"/>
  <c r="AI14" i="69" s="1"/>
  <c r="P19" i="69"/>
  <c r="O19" i="69"/>
  <c r="AG14" i="69" s="1"/>
  <c r="K14" i="75" s="1"/>
  <c r="N19" i="69"/>
  <c r="M19" i="69"/>
  <c r="AE14" i="69" s="1"/>
  <c r="K14" i="74" s="1"/>
  <c r="K19" i="69"/>
  <c r="AC14" i="69" s="1"/>
  <c r="K14" i="73" s="1"/>
  <c r="M14" i="73" s="1"/>
  <c r="I19" i="69"/>
  <c r="AJ18" i="69"/>
  <c r="AH18" i="69"/>
  <c r="L18" i="75" s="1"/>
  <c r="AD18" i="69"/>
  <c r="L18" i="73" s="1"/>
  <c r="AC18" i="69"/>
  <c r="K18" i="73" s="1"/>
  <c r="AB18" i="69"/>
  <c r="L18" i="72" s="1"/>
  <c r="AA18" i="69"/>
  <c r="K18" i="72" s="1"/>
  <c r="M18" i="72" s="1"/>
  <c r="U18" i="69"/>
  <c r="T18" i="69"/>
  <c r="S18" i="69"/>
  <c r="R18" i="69"/>
  <c r="AJ13" i="69" s="1"/>
  <c r="Q18" i="69"/>
  <c r="P18" i="69"/>
  <c r="O18" i="69"/>
  <c r="N18" i="69"/>
  <c r="AF13" i="69" s="1"/>
  <c r="L13" i="74" s="1"/>
  <c r="M18" i="69"/>
  <c r="L18" i="69"/>
  <c r="J18" i="69"/>
  <c r="F18" i="69"/>
  <c r="H14" i="70" s="1"/>
  <c r="AH17" i="69"/>
  <c r="L17" i="75" s="1"/>
  <c r="AF17" i="69"/>
  <c r="L17" i="74" s="1"/>
  <c r="AE17" i="69"/>
  <c r="K17" i="74" s="1"/>
  <c r="AD17" i="69"/>
  <c r="L17" i="73" s="1"/>
  <c r="AC17" i="69"/>
  <c r="K17" i="73" s="1"/>
  <c r="M17" i="73" s="1"/>
  <c r="AB17" i="69"/>
  <c r="L17" i="72" s="1"/>
  <c r="AA17" i="69"/>
  <c r="K17" i="72" s="1"/>
  <c r="U17" i="69"/>
  <c r="G17" i="69" s="1"/>
  <c r="J14" i="70" s="1"/>
  <c r="T17" i="69"/>
  <c r="G14" i="70" s="1"/>
  <c r="S17" i="69"/>
  <c r="F17" i="69" s="1"/>
  <c r="F14" i="70" s="1"/>
  <c r="R17" i="69"/>
  <c r="Q17" i="69"/>
  <c r="AI13" i="69" s="1"/>
  <c r="P17" i="69"/>
  <c r="O17" i="69"/>
  <c r="AG13" i="69" s="1"/>
  <c r="K13" i="75" s="1"/>
  <c r="N17" i="69"/>
  <c r="M17" i="69"/>
  <c r="AE13" i="69" s="1"/>
  <c r="K13" i="74" s="1"/>
  <c r="K17" i="69"/>
  <c r="I17" i="69"/>
  <c r="AJ16" i="69"/>
  <c r="AH16" i="69"/>
  <c r="L16" i="75" s="1"/>
  <c r="AD16" i="69"/>
  <c r="L16" i="73" s="1"/>
  <c r="AC16" i="69"/>
  <c r="K16" i="73" s="1"/>
  <c r="M16" i="73" s="1"/>
  <c r="AB16" i="69"/>
  <c r="L16" i="72" s="1"/>
  <c r="AA16" i="69"/>
  <c r="K16" i="72" s="1"/>
  <c r="U16" i="69"/>
  <c r="T16" i="69"/>
  <c r="S16" i="69"/>
  <c r="R16" i="69"/>
  <c r="AJ12" i="69" s="1"/>
  <c r="Q16" i="69"/>
  <c r="P16" i="69"/>
  <c r="AH12" i="69" s="1"/>
  <c r="L12" i="75" s="1"/>
  <c r="O16" i="69"/>
  <c r="N16" i="69"/>
  <c r="M16" i="69"/>
  <c r="L16" i="69"/>
  <c r="J16" i="69"/>
  <c r="F16" i="69"/>
  <c r="H12" i="70" s="1"/>
  <c r="AH15" i="69"/>
  <c r="L15" i="75" s="1"/>
  <c r="AD15" i="69"/>
  <c r="L15" i="73" s="1"/>
  <c r="AC15" i="69"/>
  <c r="K15" i="73" s="1"/>
  <c r="M15" i="73" s="1"/>
  <c r="AB15" i="69"/>
  <c r="L15" i="72" s="1"/>
  <c r="AA15" i="69"/>
  <c r="K15" i="72" s="1"/>
  <c r="U15" i="69"/>
  <c r="G15" i="69" s="1"/>
  <c r="J12" i="70" s="1"/>
  <c r="L49" i="67" s="1"/>
  <c r="T15" i="69"/>
  <c r="G12" i="70" s="1"/>
  <c r="S15" i="69"/>
  <c r="F15" i="69" s="1"/>
  <c r="F12" i="70" s="1"/>
  <c r="L45" i="67" s="1"/>
  <c r="R15" i="69"/>
  <c r="Q15" i="69"/>
  <c r="AI12" i="69" s="1"/>
  <c r="P15" i="69"/>
  <c r="O15" i="69"/>
  <c r="AG12" i="69" s="1"/>
  <c r="K12" i="75" s="1"/>
  <c r="N15" i="69"/>
  <c r="M15" i="69"/>
  <c r="AE12" i="69" s="1"/>
  <c r="K12" i="74" s="1"/>
  <c r="K15" i="69"/>
  <c r="I15" i="69"/>
  <c r="AJ14" i="69"/>
  <c r="AH14" i="69"/>
  <c r="L14" i="75" s="1"/>
  <c r="AF14" i="69"/>
  <c r="L14" i="74" s="1"/>
  <c r="AD14" i="69"/>
  <c r="L14" i="73" s="1"/>
  <c r="AB14" i="69"/>
  <c r="L14" i="72" s="1"/>
  <c r="AA14" i="69"/>
  <c r="K14" i="72" s="1"/>
  <c r="U14" i="69"/>
  <c r="T14" i="69"/>
  <c r="S14" i="69"/>
  <c r="R14" i="69"/>
  <c r="AJ11" i="69" s="1"/>
  <c r="Q14" i="69"/>
  <c r="P14" i="69"/>
  <c r="O14" i="69"/>
  <c r="N14" i="69"/>
  <c r="AF11" i="69" s="1"/>
  <c r="L11" i="74" s="1"/>
  <c r="M14" i="69"/>
  <c r="L14" i="69"/>
  <c r="J14" i="69"/>
  <c r="F14" i="69"/>
  <c r="H10" i="70" s="1"/>
  <c r="AH13" i="69"/>
  <c r="L13" i="75" s="1"/>
  <c r="AD13" i="69"/>
  <c r="L13" i="73" s="1"/>
  <c r="AC13" i="69"/>
  <c r="K13" i="73" s="1"/>
  <c r="M13" i="73" s="1"/>
  <c r="AB13" i="69"/>
  <c r="L13" i="72" s="1"/>
  <c r="AA13" i="69"/>
  <c r="K13" i="72" s="1"/>
  <c r="U13" i="69"/>
  <c r="G13" i="69" s="1"/>
  <c r="J10" i="70" s="1"/>
  <c r="T13" i="69"/>
  <c r="G10" i="70" s="1"/>
  <c r="S13" i="69"/>
  <c r="F13" i="69" s="1"/>
  <c r="F10" i="70" s="1"/>
  <c r="R13" i="69"/>
  <c r="Q13" i="69"/>
  <c r="AI11" i="69" s="1"/>
  <c r="P13" i="69"/>
  <c r="O13" i="69"/>
  <c r="AG11" i="69" s="1"/>
  <c r="K11" i="75" s="1"/>
  <c r="N13" i="69"/>
  <c r="M13" i="69"/>
  <c r="K13" i="69"/>
  <c r="I13" i="69"/>
  <c r="AF12" i="69"/>
  <c r="L12" i="74" s="1"/>
  <c r="AD12" i="69"/>
  <c r="L12" i="73" s="1"/>
  <c r="AC12" i="69"/>
  <c r="K12" i="73" s="1"/>
  <c r="AB12" i="69"/>
  <c r="L12" i="72" s="1"/>
  <c r="AA12" i="69"/>
  <c r="K12" i="72" s="1"/>
  <c r="M12" i="72" s="1"/>
  <c r="U12" i="69"/>
  <c r="T12" i="69"/>
  <c r="S12" i="69"/>
  <c r="R12" i="69"/>
  <c r="Q12" i="69"/>
  <c r="P12" i="69"/>
  <c r="AH10" i="69" s="1"/>
  <c r="L10" i="75" s="1"/>
  <c r="O12" i="69"/>
  <c r="N12" i="69"/>
  <c r="AF10" i="69" s="1"/>
  <c r="L10" i="74" s="1"/>
  <c r="M12" i="69"/>
  <c r="L12" i="69"/>
  <c r="J12" i="69"/>
  <c r="F12" i="69"/>
  <c r="H8" i="70" s="1"/>
  <c r="AH11" i="69"/>
  <c r="L11" i="75" s="1"/>
  <c r="AE11" i="69"/>
  <c r="K11" i="74" s="1"/>
  <c r="AD11" i="69"/>
  <c r="L11" i="73" s="1"/>
  <c r="AC11" i="69"/>
  <c r="K11" i="73" s="1"/>
  <c r="AB11" i="69"/>
  <c r="L11" i="72" s="1"/>
  <c r="AA11" i="69"/>
  <c r="K11" i="72" s="1"/>
  <c r="U11" i="69"/>
  <c r="G11" i="69" s="1"/>
  <c r="J8" i="70" s="1"/>
  <c r="L20" i="67" s="1"/>
  <c r="T11" i="69"/>
  <c r="G8" i="70" s="1"/>
  <c r="S11" i="69"/>
  <c r="F11" i="69" s="1"/>
  <c r="F8" i="70" s="1"/>
  <c r="L16" i="67" s="1"/>
  <c r="R11" i="69"/>
  <c r="Q11" i="69"/>
  <c r="P11" i="69"/>
  <c r="O11" i="69"/>
  <c r="N11" i="69"/>
  <c r="M11" i="69"/>
  <c r="AE10" i="69" s="1"/>
  <c r="K10" i="74" s="1"/>
  <c r="K11" i="69"/>
  <c r="AC10" i="69" s="1"/>
  <c r="K10" i="73" s="1"/>
  <c r="M10" i="73" s="1"/>
  <c r="I11" i="69"/>
  <c r="AJ10" i="69"/>
  <c r="AI10" i="69"/>
  <c r="AG10" i="69"/>
  <c r="K10" i="75" s="1"/>
  <c r="AD10" i="69"/>
  <c r="L10" i="73" s="1"/>
  <c r="AB10" i="69"/>
  <c r="L10" i="72" s="1"/>
  <c r="AA10" i="69"/>
  <c r="K10" i="72" s="1"/>
  <c r="U10" i="69"/>
  <c r="T10" i="69"/>
  <c r="S10" i="69"/>
  <c r="R10" i="69"/>
  <c r="Q10" i="69"/>
  <c r="P10" i="69"/>
  <c r="AH9" i="69" s="1"/>
  <c r="L9" i="75" s="1"/>
  <c r="O10" i="69"/>
  <c r="N10" i="69"/>
  <c r="AF9" i="69" s="1"/>
  <c r="L9" i="74" s="1"/>
  <c r="M10" i="69"/>
  <c r="L10" i="69"/>
  <c r="J10" i="69"/>
  <c r="AB9" i="69" s="1"/>
  <c r="L9" i="72" s="1"/>
  <c r="F10" i="69"/>
  <c r="H6" i="70" s="1"/>
  <c r="AJ9" i="69"/>
  <c r="AD9" i="69"/>
  <c r="L9" i="73" s="1"/>
  <c r="U9" i="69"/>
  <c r="G9" i="69" s="1"/>
  <c r="J6" i="70" s="1"/>
  <c r="T9" i="69"/>
  <c r="G6" i="70" s="1"/>
  <c r="S9" i="69"/>
  <c r="F9" i="69" s="1"/>
  <c r="F6" i="70" s="1"/>
  <c r="R9" i="69"/>
  <c r="Q9" i="69"/>
  <c r="AI9" i="69" s="1"/>
  <c r="P9" i="69"/>
  <c r="O9" i="69"/>
  <c r="AG9" i="69" s="1"/>
  <c r="K9" i="75" s="1"/>
  <c r="N9" i="69"/>
  <c r="M9" i="69"/>
  <c r="AE9" i="69" s="1"/>
  <c r="K9" i="74" s="1"/>
  <c r="K9" i="69"/>
  <c r="AC9" i="69" s="1"/>
  <c r="K9" i="73" s="1"/>
  <c r="I9" i="69"/>
  <c r="AA9" i="69" s="1"/>
  <c r="K9" i="72" s="1"/>
  <c r="AJ8" i="69"/>
  <c r="AI8" i="69"/>
  <c r="AH8" i="69"/>
  <c r="AG8" i="69"/>
  <c r="AF8" i="69"/>
  <c r="AE8" i="69"/>
  <c r="AD8" i="69"/>
  <c r="AC8" i="69"/>
  <c r="AB8" i="69"/>
  <c r="AA8" i="69"/>
  <c r="AI7" i="69"/>
  <c r="AG7" i="69"/>
  <c r="AE7" i="69"/>
  <c r="AC7" i="69"/>
  <c r="AA7" i="69"/>
  <c r="AM83" i="68"/>
  <c r="AL83" i="68"/>
  <c r="AK83" i="68"/>
  <c r="AJ83" i="68"/>
  <c r="AI83" i="68"/>
  <c r="AH83" i="68"/>
  <c r="AG83" i="68"/>
  <c r="AF83" i="68"/>
  <c r="AE83" i="68"/>
  <c r="AD83" i="68"/>
  <c r="AC83" i="68"/>
  <c r="AB83" i="68"/>
  <c r="AA83" i="68"/>
  <c r="Z83" i="68"/>
  <c r="Y83" i="68"/>
  <c r="X83" i="68"/>
  <c r="W83" i="68"/>
  <c r="V83" i="68"/>
  <c r="U83" i="68"/>
  <c r="T83" i="68"/>
  <c r="S83" i="68"/>
  <c r="R83" i="68"/>
  <c r="Q83" i="68"/>
  <c r="P83" i="68"/>
  <c r="O83" i="68"/>
  <c r="N83" i="68"/>
  <c r="M83" i="68"/>
  <c r="L83" i="68"/>
  <c r="K83" i="68"/>
  <c r="J83" i="68"/>
  <c r="I83" i="68"/>
  <c r="U82" i="69" s="1"/>
  <c r="AM81" i="68"/>
  <c r="AL81" i="68"/>
  <c r="AK81" i="68"/>
  <c r="AJ81" i="68"/>
  <c r="AI81" i="68"/>
  <c r="AH81" i="68"/>
  <c r="AG81" i="68"/>
  <c r="AF81" i="68"/>
  <c r="AE81" i="68"/>
  <c r="AD81" i="68"/>
  <c r="AC81" i="68"/>
  <c r="AB81" i="68"/>
  <c r="AA81" i="68"/>
  <c r="Z81" i="68"/>
  <c r="Y81" i="68"/>
  <c r="X81" i="68"/>
  <c r="W81" i="68"/>
  <c r="V81" i="68"/>
  <c r="U81" i="68"/>
  <c r="T81" i="68"/>
  <c r="S81" i="68"/>
  <c r="R81" i="68"/>
  <c r="Q81" i="68"/>
  <c r="P81" i="68"/>
  <c r="O81" i="68"/>
  <c r="N81" i="68"/>
  <c r="M81" i="68"/>
  <c r="L81" i="68"/>
  <c r="K81" i="68"/>
  <c r="J81" i="68"/>
  <c r="S80" i="69" s="1"/>
  <c r="I81" i="68"/>
  <c r="AM79" i="68"/>
  <c r="AL79" i="68"/>
  <c r="AK79" i="68"/>
  <c r="AJ79" i="68"/>
  <c r="AI79" i="68"/>
  <c r="AH79" i="68"/>
  <c r="AG79" i="68"/>
  <c r="AF79" i="68"/>
  <c r="AE79" i="68"/>
  <c r="AD79" i="68"/>
  <c r="AC79" i="68"/>
  <c r="AB79" i="68"/>
  <c r="AA79" i="68"/>
  <c r="Z79" i="68"/>
  <c r="Y79" i="68"/>
  <c r="X79" i="68"/>
  <c r="W79" i="68"/>
  <c r="V79" i="68"/>
  <c r="U79" i="68"/>
  <c r="T79" i="68"/>
  <c r="S79" i="68"/>
  <c r="R79" i="68"/>
  <c r="Q79" i="68"/>
  <c r="P79" i="68"/>
  <c r="O79" i="68"/>
  <c r="N79" i="68"/>
  <c r="M79" i="68"/>
  <c r="L79" i="68"/>
  <c r="K79" i="68"/>
  <c r="J79" i="68"/>
  <c r="I79" i="68"/>
  <c r="AM77" i="68"/>
  <c r="AL77" i="68"/>
  <c r="AK77" i="68"/>
  <c r="AJ77" i="68"/>
  <c r="AI77" i="68"/>
  <c r="AH77" i="68"/>
  <c r="AG77" i="68"/>
  <c r="AF77" i="68"/>
  <c r="AE77" i="68"/>
  <c r="AD77" i="68"/>
  <c r="AC77" i="68"/>
  <c r="AB77" i="68"/>
  <c r="AA77" i="68"/>
  <c r="Z77" i="68"/>
  <c r="Y77" i="68"/>
  <c r="X77" i="68"/>
  <c r="W77" i="68"/>
  <c r="V77" i="68"/>
  <c r="U77" i="68"/>
  <c r="T77" i="68"/>
  <c r="S77" i="68"/>
  <c r="R77" i="68"/>
  <c r="Q77" i="68"/>
  <c r="P77" i="68"/>
  <c r="O77" i="68"/>
  <c r="N77" i="68"/>
  <c r="M77" i="68"/>
  <c r="L77" i="68"/>
  <c r="K77" i="68"/>
  <c r="J77" i="68"/>
  <c r="S76" i="69" s="1"/>
  <c r="I77" i="68"/>
  <c r="AM75" i="68"/>
  <c r="AL75" i="68"/>
  <c r="AK75" i="68"/>
  <c r="AJ75" i="68"/>
  <c r="AI75" i="68"/>
  <c r="AH75" i="68"/>
  <c r="AG75" i="68"/>
  <c r="AF75" i="68"/>
  <c r="AE75" i="68"/>
  <c r="AD75" i="68"/>
  <c r="AC75" i="68"/>
  <c r="AA75" i="68"/>
  <c r="Z75" i="68"/>
  <c r="Y75" i="68"/>
  <c r="X75" i="68"/>
  <c r="W75" i="68"/>
  <c r="V75" i="68"/>
  <c r="U75" i="68"/>
  <c r="T75" i="68"/>
  <c r="S75" i="68"/>
  <c r="R75" i="68"/>
  <c r="Q75" i="68"/>
  <c r="P75" i="68"/>
  <c r="O75" i="68"/>
  <c r="N75" i="68"/>
  <c r="M75" i="68"/>
  <c r="L75" i="68"/>
  <c r="K75" i="68"/>
  <c r="J75" i="68"/>
  <c r="S74" i="69" s="1"/>
  <c r="I75" i="68"/>
  <c r="F74" i="69" s="1"/>
  <c r="AM73" i="68"/>
  <c r="AL73" i="68"/>
  <c r="AK73" i="68"/>
  <c r="AJ73" i="68"/>
  <c r="AI73" i="68"/>
  <c r="AH73" i="68"/>
  <c r="AG73" i="68"/>
  <c r="AF73" i="68"/>
  <c r="AE73" i="68"/>
  <c r="AD73" i="68"/>
  <c r="AC73" i="68"/>
  <c r="AB73" i="68"/>
  <c r="AA73" i="68"/>
  <c r="Z73" i="68"/>
  <c r="Y73" i="68"/>
  <c r="X73" i="68"/>
  <c r="W73" i="68"/>
  <c r="V73" i="68"/>
  <c r="U73" i="68"/>
  <c r="T73" i="68"/>
  <c r="S73" i="68"/>
  <c r="R73" i="68"/>
  <c r="Q73" i="68"/>
  <c r="P73" i="68"/>
  <c r="O73" i="68"/>
  <c r="N73" i="68"/>
  <c r="M73" i="68"/>
  <c r="L73" i="68"/>
  <c r="K73" i="68"/>
  <c r="J73" i="68"/>
  <c r="S72" i="69" s="1"/>
  <c r="I73" i="68"/>
  <c r="U72" i="69" s="1"/>
  <c r="AM71" i="68"/>
  <c r="AL71" i="68"/>
  <c r="AK71" i="68"/>
  <c r="AJ71" i="68"/>
  <c r="AI71" i="68"/>
  <c r="AH71" i="68"/>
  <c r="AG71" i="68"/>
  <c r="AF71" i="68"/>
  <c r="AE71" i="68"/>
  <c r="AD71" i="68"/>
  <c r="AC71" i="68"/>
  <c r="AB71" i="68"/>
  <c r="AA71" i="68"/>
  <c r="Z71" i="68"/>
  <c r="Y71" i="68"/>
  <c r="X71" i="68"/>
  <c r="W71" i="68"/>
  <c r="V71" i="68"/>
  <c r="U71" i="68"/>
  <c r="T71" i="68"/>
  <c r="S71" i="68"/>
  <c r="R71" i="68"/>
  <c r="Q71" i="68"/>
  <c r="P71" i="68"/>
  <c r="O71" i="68"/>
  <c r="N71" i="68"/>
  <c r="M71" i="68"/>
  <c r="L71" i="68"/>
  <c r="K71" i="68"/>
  <c r="J71" i="68"/>
  <c r="S70" i="69" s="1"/>
  <c r="I71" i="68"/>
  <c r="AM69" i="68"/>
  <c r="AL69" i="68"/>
  <c r="AK69" i="68"/>
  <c r="AJ69" i="68"/>
  <c r="AI69" i="68"/>
  <c r="AH69" i="68"/>
  <c r="AG69" i="68"/>
  <c r="AF69" i="68"/>
  <c r="AE69" i="68"/>
  <c r="AD69" i="68"/>
  <c r="AC69" i="68"/>
  <c r="AB69" i="68"/>
  <c r="AA69" i="68"/>
  <c r="Z69" i="68"/>
  <c r="Y69" i="68"/>
  <c r="X69" i="68"/>
  <c r="W69" i="68"/>
  <c r="V69" i="68"/>
  <c r="U69" i="68"/>
  <c r="T69" i="68"/>
  <c r="S69" i="68"/>
  <c r="R69" i="68"/>
  <c r="Q69" i="68"/>
  <c r="P69" i="68"/>
  <c r="O69" i="68"/>
  <c r="N69" i="68"/>
  <c r="M69" i="68"/>
  <c r="L69" i="68"/>
  <c r="K69" i="68"/>
  <c r="J69" i="68"/>
  <c r="S68" i="69" s="1"/>
  <c r="I69" i="68"/>
  <c r="AM67" i="68"/>
  <c r="AL67" i="68"/>
  <c r="AK67" i="68"/>
  <c r="AJ67" i="68"/>
  <c r="AI67" i="68"/>
  <c r="AH67" i="68"/>
  <c r="AG67" i="68"/>
  <c r="AF67" i="68"/>
  <c r="AE67" i="68"/>
  <c r="AD67" i="68"/>
  <c r="AC67" i="68"/>
  <c r="AB67" i="68"/>
  <c r="AA67" i="68"/>
  <c r="Z67" i="68"/>
  <c r="Y67" i="68"/>
  <c r="X67" i="68"/>
  <c r="W67" i="68"/>
  <c r="V67" i="68"/>
  <c r="U67" i="68"/>
  <c r="T67" i="68"/>
  <c r="R67" i="68"/>
  <c r="Q67" i="68"/>
  <c r="P67" i="68"/>
  <c r="O67" i="68"/>
  <c r="N67" i="68"/>
  <c r="M67" i="68"/>
  <c r="L67" i="68"/>
  <c r="K67" i="68"/>
  <c r="J67" i="68"/>
  <c r="S66" i="69" s="1"/>
  <c r="I67" i="68"/>
  <c r="F66" i="69" s="1"/>
  <c r="AM65" i="68"/>
  <c r="AL65" i="68"/>
  <c r="AK65" i="68"/>
  <c r="AJ65" i="68"/>
  <c r="AI65" i="68"/>
  <c r="AH65" i="68"/>
  <c r="AG65" i="68"/>
  <c r="AF65" i="68"/>
  <c r="AE65" i="68"/>
  <c r="AD65" i="68"/>
  <c r="AC65" i="68"/>
  <c r="AB65" i="68"/>
  <c r="AA65" i="68"/>
  <c r="Z65" i="68"/>
  <c r="Y65" i="68"/>
  <c r="X65" i="68"/>
  <c r="W65" i="68"/>
  <c r="V65" i="68"/>
  <c r="U65" i="68"/>
  <c r="T65" i="68"/>
  <c r="S65" i="68"/>
  <c r="R65" i="68"/>
  <c r="Q65" i="68"/>
  <c r="P65" i="68"/>
  <c r="O65" i="68"/>
  <c r="N65" i="68"/>
  <c r="M65" i="68"/>
  <c r="K65" i="68"/>
  <c r="J65" i="68"/>
  <c r="S64" i="69" s="1"/>
  <c r="I65" i="68"/>
  <c r="U64" i="69" s="1"/>
  <c r="AM63" i="68"/>
  <c r="AL63" i="68"/>
  <c r="AK63" i="68"/>
  <c r="AJ63" i="68"/>
  <c r="AI63" i="68"/>
  <c r="AH63" i="68"/>
  <c r="AG63" i="68"/>
  <c r="AF63" i="68"/>
  <c r="AE63" i="68"/>
  <c r="AD63" i="68"/>
  <c r="AC63" i="68"/>
  <c r="AB63" i="68"/>
  <c r="AA63" i="68"/>
  <c r="Z63" i="68"/>
  <c r="Y63" i="68"/>
  <c r="X63" i="68"/>
  <c r="W63" i="68"/>
  <c r="V63" i="68"/>
  <c r="U63" i="68"/>
  <c r="T63" i="68"/>
  <c r="R63" i="68"/>
  <c r="Q63" i="68"/>
  <c r="P63" i="68"/>
  <c r="O63" i="68"/>
  <c r="N63" i="68"/>
  <c r="M63" i="68"/>
  <c r="L63" i="68"/>
  <c r="K63" i="68"/>
  <c r="J63" i="68"/>
  <c r="S62" i="69" s="1"/>
  <c r="I63" i="68"/>
  <c r="U62" i="69" s="1"/>
  <c r="L7" i="68"/>
  <c r="L77" i="67"/>
  <c r="N74" i="67"/>
  <c r="G74" i="67"/>
  <c r="L69" i="67"/>
  <c r="N75" i="67" s="1"/>
  <c r="G69" i="67"/>
  <c r="E69" i="67"/>
  <c r="G76" i="67" s="1"/>
  <c r="L48" i="67"/>
  <c r="N45" i="67"/>
  <c r="G45" i="67"/>
  <c r="L40" i="67"/>
  <c r="N46" i="67" s="1"/>
  <c r="G40" i="67"/>
  <c r="E40" i="67"/>
  <c r="L19" i="67"/>
  <c r="N16" i="67"/>
  <c r="G16" i="67"/>
  <c r="L11" i="67"/>
  <c r="G11" i="67"/>
  <c r="E11" i="67"/>
  <c r="G18" i="67" s="1"/>
  <c r="N3" i="67"/>
  <c r="N70" i="67" s="1"/>
  <c r="C59" i="3"/>
  <c r="C60" i="3"/>
  <c r="C61" i="3"/>
  <c r="C63" i="3"/>
  <c r="C65" i="3"/>
  <c r="C67" i="3"/>
  <c r="C69" i="3"/>
  <c r="C71" i="3"/>
  <c r="C73" i="3"/>
  <c r="C75" i="3"/>
  <c r="C77" i="3"/>
  <c r="C79" i="3"/>
  <c r="C81" i="3"/>
  <c r="F60" i="3"/>
  <c r="F48" i="3"/>
  <c r="H44" i="2" s="1"/>
  <c r="F24" i="3"/>
  <c r="H20" i="2" s="1"/>
  <c r="F20" i="3"/>
  <c r="H16" i="2" s="1"/>
  <c r="I9" i="3"/>
  <c r="H60" i="2"/>
  <c r="H68" i="2"/>
  <c r="H74" i="2"/>
  <c r="H76" i="2"/>
  <c r="H56" i="2"/>
  <c r="H58" i="2"/>
  <c r="H62" i="2"/>
  <c r="H64" i="2"/>
  <c r="H66" i="2"/>
  <c r="H70" i="2"/>
  <c r="H72" i="2"/>
  <c r="H78" i="2"/>
  <c r="C11" i="3"/>
  <c r="C12" i="3"/>
  <c r="F12" i="3" s="1"/>
  <c r="H8" i="2" s="1"/>
  <c r="C13" i="3"/>
  <c r="C14" i="3"/>
  <c r="F14" i="3" s="1"/>
  <c r="H10" i="2" s="1"/>
  <c r="C15" i="3"/>
  <c r="C16" i="3"/>
  <c r="F16" i="3" s="1"/>
  <c r="H12" i="2" s="1"/>
  <c r="C17" i="3"/>
  <c r="C18" i="3"/>
  <c r="F18" i="3" s="1"/>
  <c r="H14" i="2" s="1"/>
  <c r="C19" i="3"/>
  <c r="C20" i="3"/>
  <c r="C21" i="3"/>
  <c r="C22" i="3"/>
  <c r="F22" i="3" s="1"/>
  <c r="H18" i="2" s="1"/>
  <c r="C23" i="3"/>
  <c r="C24" i="3"/>
  <c r="C25" i="3"/>
  <c r="C26" i="3"/>
  <c r="F26" i="3" s="1"/>
  <c r="H22" i="2" s="1"/>
  <c r="C27" i="3"/>
  <c r="C28" i="3"/>
  <c r="F28" i="3" s="1"/>
  <c r="H24" i="2" s="1"/>
  <c r="C29" i="3"/>
  <c r="C30" i="3"/>
  <c r="F30" i="3" s="1"/>
  <c r="H26" i="2" s="1"/>
  <c r="C31" i="3"/>
  <c r="C32" i="3"/>
  <c r="F32" i="3" s="1"/>
  <c r="H28" i="2" s="1"/>
  <c r="C33" i="3"/>
  <c r="C34" i="3"/>
  <c r="F34" i="3" s="1"/>
  <c r="H30" i="2" s="1"/>
  <c r="C35" i="3"/>
  <c r="C36" i="3"/>
  <c r="F36" i="3" s="1"/>
  <c r="H32" i="2" s="1"/>
  <c r="C37" i="3"/>
  <c r="C38" i="3"/>
  <c r="F38" i="3" s="1"/>
  <c r="H34" i="2" s="1"/>
  <c r="C39" i="3"/>
  <c r="C40" i="3"/>
  <c r="F40" i="3" s="1"/>
  <c r="H36" i="2" s="1"/>
  <c r="C41" i="3"/>
  <c r="C42" i="3"/>
  <c r="F42" i="3" s="1"/>
  <c r="H38" i="2" s="1"/>
  <c r="C43" i="3"/>
  <c r="C44" i="3"/>
  <c r="F44" i="3" s="1"/>
  <c r="H40" i="2" s="1"/>
  <c r="C45" i="3"/>
  <c r="C46" i="3"/>
  <c r="F46" i="3" s="1"/>
  <c r="H42" i="2" s="1"/>
  <c r="C47" i="3"/>
  <c r="C48" i="3"/>
  <c r="C49" i="3"/>
  <c r="C50" i="3"/>
  <c r="F50" i="3" s="1"/>
  <c r="H46" i="2" s="1"/>
  <c r="C51" i="3"/>
  <c r="C52" i="3"/>
  <c r="F52" i="3" s="1"/>
  <c r="H48" i="2" s="1"/>
  <c r="C53" i="3"/>
  <c r="C54" i="3"/>
  <c r="F54" i="3" s="1"/>
  <c r="H50" i="2" s="1"/>
  <c r="C55" i="3"/>
  <c r="C56" i="3"/>
  <c r="F56" i="3" s="1"/>
  <c r="H52" i="2" s="1"/>
  <c r="C57" i="3"/>
  <c r="C58" i="3"/>
  <c r="F58" i="3" s="1"/>
  <c r="H54" i="2" s="1"/>
  <c r="C10" i="3"/>
  <c r="F10" i="3" s="1"/>
  <c r="H6" i="2" s="1"/>
  <c r="R12" i="3"/>
  <c r="R14" i="3"/>
  <c r="R16" i="3"/>
  <c r="R18" i="3"/>
  <c r="R20" i="3"/>
  <c r="R22" i="3"/>
  <c r="R24" i="3"/>
  <c r="R26" i="3"/>
  <c r="R28" i="3"/>
  <c r="R30" i="3"/>
  <c r="R32" i="3"/>
  <c r="R34" i="3"/>
  <c r="R36" i="3"/>
  <c r="R38" i="3"/>
  <c r="R40" i="3"/>
  <c r="R42" i="3"/>
  <c r="R44" i="3"/>
  <c r="R46" i="3"/>
  <c r="R48" i="3"/>
  <c r="R50" i="3"/>
  <c r="R52" i="3"/>
  <c r="R54" i="3"/>
  <c r="R56" i="3"/>
  <c r="R58" i="3"/>
  <c r="R60" i="3"/>
  <c r="R10" i="3"/>
  <c r="Q11" i="3"/>
  <c r="Q13" i="3"/>
  <c r="Q15" i="3"/>
  <c r="Q17" i="3"/>
  <c r="Q19" i="3"/>
  <c r="Q21" i="3"/>
  <c r="Q23" i="3"/>
  <c r="Q25" i="3"/>
  <c r="Q27" i="3"/>
  <c r="Q29" i="3"/>
  <c r="Q31" i="3"/>
  <c r="Q33" i="3"/>
  <c r="Q35" i="3"/>
  <c r="Q37" i="3"/>
  <c r="Q39" i="3"/>
  <c r="Q41" i="3"/>
  <c r="Q43" i="3"/>
  <c r="Q45" i="3"/>
  <c r="Q47" i="3"/>
  <c r="Q49" i="3"/>
  <c r="Q51" i="3"/>
  <c r="Q53" i="3"/>
  <c r="Q55" i="3"/>
  <c r="Q57" i="3"/>
  <c r="Q59" i="3"/>
  <c r="Q61" i="3"/>
  <c r="Q63" i="3"/>
  <c r="Q65" i="3"/>
  <c r="Q67" i="3"/>
  <c r="Q69" i="3"/>
  <c r="Q71" i="3"/>
  <c r="Q73" i="3"/>
  <c r="Q75" i="3"/>
  <c r="Q77" i="3"/>
  <c r="Q79" i="3"/>
  <c r="Q81" i="3"/>
  <c r="Q9" i="3"/>
  <c r="P12" i="3"/>
  <c r="P14" i="3"/>
  <c r="P16" i="3"/>
  <c r="P18" i="3"/>
  <c r="P20" i="3"/>
  <c r="P22" i="3"/>
  <c r="P24" i="3"/>
  <c r="P26" i="3"/>
  <c r="P28" i="3"/>
  <c r="P30" i="3"/>
  <c r="P32" i="3"/>
  <c r="P34" i="3"/>
  <c r="P36" i="3"/>
  <c r="P38" i="3"/>
  <c r="P40" i="3"/>
  <c r="P42" i="3"/>
  <c r="P44" i="3"/>
  <c r="P46" i="3"/>
  <c r="P48" i="3"/>
  <c r="P50" i="3"/>
  <c r="P52" i="3"/>
  <c r="P54" i="3"/>
  <c r="P56" i="3"/>
  <c r="P58" i="3"/>
  <c r="P60" i="3"/>
  <c r="P10" i="3"/>
  <c r="O11" i="3"/>
  <c r="O13" i="3"/>
  <c r="O15" i="3"/>
  <c r="O17" i="3"/>
  <c r="O19" i="3"/>
  <c r="O21" i="3"/>
  <c r="O23" i="3"/>
  <c r="O25" i="3"/>
  <c r="O27" i="3"/>
  <c r="O29" i="3"/>
  <c r="O31" i="3"/>
  <c r="O33" i="3"/>
  <c r="O35" i="3"/>
  <c r="O37" i="3"/>
  <c r="O39" i="3"/>
  <c r="O41" i="3"/>
  <c r="O43" i="3"/>
  <c r="O45" i="3"/>
  <c r="O47" i="3"/>
  <c r="O49" i="3"/>
  <c r="O51" i="3"/>
  <c r="O53" i="3"/>
  <c r="O55" i="3"/>
  <c r="O57" i="3"/>
  <c r="O59" i="3"/>
  <c r="O61" i="3"/>
  <c r="O63" i="3"/>
  <c r="O65" i="3"/>
  <c r="O67" i="3"/>
  <c r="O69" i="3"/>
  <c r="O71" i="3"/>
  <c r="O73" i="3"/>
  <c r="O75" i="3"/>
  <c r="O77" i="3"/>
  <c r="O79" i="3"/>
  <c r="O81" i="3"/>
  <c r="O9" i="3"/>
  <c r="N12" i="3"/>
  <c r="N14" i="3"/>
  <c r="N16" i="3"/>
  <c r="N18" i="3"/>
  <c r="N20" i="3"/>
  <c r="N22" i="3"/>
  <c r="N24" i="3"/>
  <c r="N26" i="3"/>
  <c r="N28" i="3"/>
  <c r="N30" i="3"/>
  <c r="N32" i="3"/>
  <c r="N34" i="3"/>
  <c r="N36" i="3"/>
  <c r="N38" i="3"/>
  <c r="N40" i="3"/>
  <c r="N42" i="3"/>
  <c r="N44" i="3"/>
  <c r="N46" i="3"/>
  <c r="N48" i="3"/>
  <c r="N50" i="3"/>
  <c r="N52" i="3"/>
  <c r="N54" i="3"/>
  <c r="N56" i="3"/>
  <c r="N58" i="3"/>
  <c r="N60" i="3"/>
  <c r="N10" i="3"/>
  <c r="M11" i="3"/>
  <c r="M13" i="3"/>
  <c r="M15" i="3"/>
  <c r="M17" i="3"/>
  <c r="M19" i="3"/>
  <c r="M21" i="3"/>
  <c r="M23" i="3"/>
  <c r="M25" i="3"/>
  <c r="M27" i="3"/>
  <c r="M29" i="3"/>
  <c r="M31" i="3"/>
  <c r="M33" i="3"/>
  <c r="M35" i="3"/>
  <c r="M37" i="3"/>
  <c r="M39" i="3"/>
  <c r="M41" i="3"/>
  <c r="M43" i="3"/>
  <c r="M45" i="3"/>
  <c r="M47" i="3"/>
  <c r="M49" i="3"/>
  <c r="M51" i="3"/>
  <c r="M53" i="3"/>
  <c r="M55" i="3"/>
  <c r="M57" i="3"/>
  <c r="M59" i="3"/>
  <c r="M61" i="3"/>
  <c r="M63" i="3"/>
  <c r="M65" i="3"/>
  <c r="M67" i="3"/>
  <c r="M69" i="3"/>
  <c r="M71" i="3"/>
  <c r="M73" i="3"/>
  <c r="M75" i="3"/>
  <c r="M77" i="3"/>
  <c r="M79" i="3"/>
  <c r="M81" i="3"/>
  <c r="M9" i="3"/>
  <c r="L12" i="3"/>
  <c r="L14" i="3"/>
  <c r="L16" i="3"/>
  <c r="L18" i="3"/>
  <c r="L20" i="3"/>
  <c r="L22" i="3"/>
  <c r="L24" i="3"/>
  <c r="L26" i="3"/>
  <c r="L28" i="3"/>
  <c r="L30" i="3"/>
  <c r="L32" i="3"/>
  <c r="L34" i="3"/>
  <c r="L36" i="3"/>
  <c r="L38" i="3"/>
  <c r="L40" i="3"/>
  <c r="L42" i="3"/>
  <c r="L44" i="3"/>
  <c r="L46" i="3"/>
  <c r="L48" i="3"/>
  <c r="L50" i="3"/>
  <c r="L52" i="3"/>
  <c r="L54" i="3"/>
  <c r="L56" i="3"/>
  <c r="L58" i="3"/>
  <c r="L60" i="3"/>
  <c r="L10" i="3"/>
  <c r="K9" i="3"/>
  <c r="K11" i="3"/>
  <c r="K13" i="3"/>
  <c r="K15" i="3"/>
  <c r="K17" i="3"/>
  <c r="K19" i="3"/>
  <c r="K21" i="3"/>
  <c r="K23" i="3"/>
  <c r="K25" i="3"/>
  <c r="K27" i="3"/>
  <c r="K29" i="3"/>
  <c r="K31" i="3"/>
  <c r="K33" i="3"/>
  <c r="K35" i="3"/>
  <c r="K37" i="3"/>
  <c r="K39" i="3"/>
  <c r="K41" i="3"/>
  <c r="K43" i="3"/>
  <c r="K45" i="3"/>
  <c r="K47" i="3"/>
  <c r="K49" i="3"/>
  <c r="K51" i="3"/>
  <c r="K53" i="3"/>
  <c r="K55" i="3"/>
  <c r="K57" i="3"/>
  <c r="K59" i="3"/>
  <c r="K61" i="3"/>
  <c r="K63" i="3"/>
  <c r="K65" i="3"/>
  <c r="K67" i="3"/>
  <c r="K69" i="3"/>
  <c r="K71" i="3"/>
  <c r="K73" i="3"/>
  <c r="K75" i="3"/>
  <c r="K77" i="3"/>
  <c r="K79" i="3"/>
  <c r="K81" i="3"/>
  <c r="J12" i="3"/>
  <c r="J14" i="3"/>
  <c r="J16" i="3"/>
  <c r="J18" i="3"/>
  <c r="J20" i="3"/>
  <c r="J22" i="3"/>
  <c r="J24" i="3"/>
  <c r="J26" i="3"/>
  <c r="J28" i="3"/>
  <c r="J30" i="3"/>
  <c r="J32" i="3"/>
  <c r="J34" i="3"/>
  <c r="J36" i="3"/>
  <c r="J38" i="3"/>
  <c r="J40" i="3"/>
  <c r="J42" i="3"/>
  <c r="J44" i="3"/>
  <c r="J46" i="3"/>
  <c r="J48" i="3"/>
  <c r="J50" i="3"/>
  <c r="J52" i="3"/>
  <c r="J54" i="3"/>
  <c r="J56" i="3"/>
  <c r="J58" i="3"/>
  <c r="J60" i="3"/>
  <c r="J10" i="3"/>
  <c r="I11" i="3"/>
  <c r="I13" i="3"/>
  <c r="I15" i="3"/>
  <c r="I17" i="3"/>
  <c r="I19" i="3"/>
  <c r="I21" i="3"/>
  <c r="I23" i="3"/>
  <c r="I25" i="3"/>
  <c r="I27" i="3"/>
  <c r="I29" i="3"/>
  <c r="I31" i="3"/>
  <c r="I33" i="3"/>
  <c r="I35" i="3"/>
  <c r="I37" i="3"/>
  <c r="I39" i="3"/>
  <c r="I41" i="3"/>
  <c r="I43" i="3"/>
  <c r="I45" i="3"/>
  <c r="I47" i="3"/>
  <c r="I49" i="3"/>
  <c r="I51" i="3"/>
  <c r="I53" i="3"/>
  <c r="I55" i="3"/>
  <c r="I57" i="3"/>
  <c r="I59" i="3"/>
  <c r="I61" i="3"/>
  <c r="I63" i="3"/>
  <c r="I65" i="3"/>
  <c r="I67" i="3"/>
  <c r="I69" i="3"/>
  <c r="I71" i="3"/>
  <c r="I73" i="3"/>
  <c r="I75" i="3"/>
  <c r="I77" i="3"/>
  <c r="I79" i="3"/>
  <c r="I81" i="3"/>
  <c r="U11" i="3"/>
  <c r="G11" i="3" s="1"/>
  <c r="J8" i="2" s="1"/>
  <c r="U10" i="3"/>
  <c r="U12" i="3"/>
  <c r="U13" i="3"/>
  <c r="G13" i="3" s="1"/>
  <c r="J10" i="2" s="1"/>
  <c r="U14" i="3"/>
  <c r="U15" i="3"/>
  <c r="G15" i="3" s="1"/>
  <c r="J12" i="2" s="1"/>
  <c r="U16" i="3"/>
  <c r="U17" i="3"/>
  <c r="G17" i="3" s="1"/>
  <c r="J14" i="2" s="1"/>
  <c r="U18" i="3"/>
  <c r="U19" i="3"/>
  <c r="G19" i="3" s="1"/>
  <c r="J16" i="2" s="1"/>
  <c r="U20" i="3"/>
  <c r="U21" i="3"/>
  <c r="G21" i="3" s="1"/>
  <c r="J18" i="2" s="1"/>
  <c r="U22" i="3"/>
  <c r="U23" i="3"/>
  <c r="G23" i="3" s="1"/>
  <c r="J20" i="2" s="1"/>
  <c r="U24" i="3"/>
  <c r="U25" i="3"/>
  <c r="G25" i="3" s="1"/>
  <c r="J22" i="2" s="1"/>
  <c r="U26" i="3"/>
  <c r="U27" i="3"/>
  <c r="G27" i="3" s="1"/>
  <c r="J24" i="2" s="1"/>
  <c r="U28" i="3"/>
  <c r="U29" i="3"/>
  <c r="G29" i="3" s="1"/>
  <c r="J26" i="2" s="1"/>
  <c r="U30" i="3"/>
  <c r="U31" i="3"/>
  <c r="G31" i="3" s="1"/>
  <c r="J28" i="2" s="1"/>
  <c r="U32" i="3"/>
  <c r="U33" i="3"/>
  <c r="G33" i="3" s="1"/>
  <c r="J30" i="2" s="1"/>
  <c r="U34" i="3"/>
  <c r="U35" i="3"/>
  <c r="G35" i="3" s="1"/>
  <c r="J32" i="2" s="1"/>
  <c r="U36" i="3"/>
  <c r="U37" i="3"/>
  <c r="G37" i="3" s="1"/>
  <c r="J34" i="2" s="1"/>
  <c r="U38" i="3"/>
  <c r="U39" i="3"/>
  <c r="G39" i="3" s="1"/>
  <c r="J36" i="2" s="1"/>
  <c r="U40" i="3"/>
  <c r="U41" i="3"/>
  <c r="G41" i="3" s="1"/>
  <c r="J38" i="2" s="1"/>
  <c r="U42" i="3"/>
  <c r="U43" i="3"/>
  <c r="G43" i="3" s="1"/>
  <c r="J40" i="2" s="1"/>
  <c r="U44" i="3"/>
  <c r="U45" i="3"/>
  <c r="G45" i="3" s="1"/>
  <c r="J42" i="2" s="1"/>
  <c r="U46" i="3"/>
  <c r="U47" i="3"/>
  <c r="G47" i="3" s="1"/>
  <c r="J44" i="2" s="1"/>
  <c r="U48" i="3"/>
  <c r="U49" i="3"/>
  <c r="G49" i="3" s="1"/>
  <c r="J46" i="2" s="1"/>
  <c r="U50" i="3"/>
  <c r="U51" i="3"/>
  <c r="G51" i="3" s="1"/>
  <c r="J48" i="2" s="1"/>
  <c r="U52" i="3"/>
  <c r="U53" i="3"/>
  <c r="G53" i="3" s="1"/>
  <c r="J50" i="2" s="1"/>
  <c r="U54" i="3"/>
  <c r="U55" i="3"/>
  <c r="G55" i="3" s="1"/>
  <c r="J52" i="2" s="1"/>
  <c r="U56" i="3"/>
  <c r="U57" i="3"/>
  <c r="G57" i="3" s="1"/>
  <c r="J54" i="2" s="1"/>
  <c r="U58" i="3"/>
  <c r="U59" i="3"/>
  <c r="G59" i="3" s="1"/>
  <c r="J56" i="2" s="1"/>
  <c r="U60" i="3"/>
  <c r="U61" i="3"/>
  <c r="G61" i="3" s="1"/>
  <c r="J58" i="2" s="1"/>
  <c r="U63" i="3"/>
  <c r="G63" i="3" s="1"/>
  <c r="J60" i="2" s="1"/>
  <c r="U65" i="3"/>
  <c r="G65" i="3" s="1"/>
  <c r="J62" i="2" s="1"/>
  <c r="U67" i="3"/>
  <c r="G67" i="3" s="1"/>
  <c r="J64" i="2" s="1"/>
  <c r="U69" i="3"/>
  <c r="G69" i="3" s="1"/>
  <c r="J66" i="2" s="1"/>
  <c r="U71" i="3"/>
  <c r="G71" i="3" s="1"/>
  <c r="J68" i="2" s="1"/>
  <c r="U73" i="3"/>
  <c r="G73" i="3" s="1"/>
  <c r="J70" i="2" s="1"/>
  <c r="U75" i="3"/>
  <c r="G75" i="3" s="1"/>
  <c r="J72" i="2" s="1"/>
  <c r="U77" i="3"/>
  <c r="G77" i="3" s="1"/>
  <c r="J74" i="2" s="1"/>
  <c r="U79" i="3"/>
  <c r="G79" i="3" s="1"/>
  <c r="J76" i="2" s="1"/>
  <c r="U81" i="3"/>
  <c r="G81" i="3" s="1"/>
  <c r="J78" i="2" s="1"/>
  <c r="T10" i="3"/>
  <c r="T11" i="3"/>
  <c r="G8" i="2" s="1"/>
  <c r="T12" i="3"/>
  <c r="T13" i="3"/>
  <c r="G10" i="2" s="1"/>
  <c r="T14" i="3"/>
  <c r="T15" i="3"/>
  <c r="G12" i="2" s="1"/>
  <c r="T16" i="3"/>
  <c r="T17" i="3"/>
  <c r="G14" i="2" s="1"/>
  <c r="T18" i="3"/>
  <c r="T19" i="3"/>
  <c r="G16" i="2" s="1"/>
  <c r="T20" i="3"/>
  <c r="T21" i="3"/>
  <c r="G18" i="2" s="1"/>
  <c r="T22" i="3"/>
  <c r="T23" i="3"/>
  <c r="G20" i="2" s="1"/>
  <c r="T24" i="3"/>
  <c r="T25" i="3"/>
  <c r="G22" i="2" s="1"/>
  <c r="T26" i="3"/>
  <c r="T27" i="3"/>
  <c r="G24" i="2" s="1"/>
  <c r="T28" i="3"/>
  <c r="T29" i="3"/>
  <c r="G26" i="2" s="1"/>
  <c r="T30" i="3"/>
  <c r="T31" i="3"/>
  <c r="G28" i="2" s="1"/>
  <c r="T32" i="3"/>
  <c r="T33" i="3"/>
  <c r="G30" i="2" s="1"/>
  <c r="T34" i="3"/>
  <c r="T35" i="3"/>
  <c r="G32" i="2" s="1"/>
  <c r="T36" i="3"/>
  <c r="T37" i="3"/>
  <c r="G34" i="2" s="1"/>
  <c r="T38" i="3"/>
  <c r="T39" i="3"/>
  <c r="G36" i="2" s="1"/>
  <c r="T40" i="3"/>
  <c r="T41" i="3"/>
  <c r="G38" i="2" s="1"/>
  <c r="T42" i="3"/>
  <c r="T43" i="3"/>
  <c r="G40" i="2" s="1"/>
  <c r="T44" i="3"/>
  <c r="T45" i="3"/>
  <c r="G42" i="2" s="1"/>
  <c r="T46" i="3"/>
  <c r="T47" i="3"/>
  <c r="G44" i="2" s="1"/>
  <c r="T48" i="3"/>
  <c r="T49" i="3"/>
  <c r="G46" i="2" s="1"/>
  <c r="T50" i="3"/>
  <c r="T51" i="3"/>
  <c r="G48" i="2" s="1"/>
  <c r="T52" i="3"/>
  <c r="T53" i="3"/>
  <c r="G50" i="2" s="1"/>
  <c r="T54" i="3"/>
  <c r="T55" i="3"/>
  <c r="G52" i="2" s="1"/>
  <c r="T56" i="3"/>
  <c r="T57" i="3"/>
  <c r="G54" i="2" s="1"/>
  <c r="T58" i="3"/>
  <c r="T59" i="3"/>
  <c r="G56" i="2" s="1"/>
  <c r="T60" i="3"/>
  <c r="T61" i="3"/>
  <c r="G58" i="2" s="1"/>
  <c r="T63" i="3"/>
  <c r="G60" i="2" s="1"/>
  <c r="T65" i="3"/>
  <c r="G62" i="2" s="1"/>
  <c r="T67" i="3"/>
  <c r="G64" i="2" s="1"/>
  <c r="T69" i="3"/>
  <c r="G66" i="2" s="1"/>
  <c r="T71" i="3"/>
  <c r="G68" i="2" s="1"/>
  <c r="T73" i="3"/>
  <c r="G70" i="2" s="1"/>
  <c r="T75" i="3"/>
  <c r="G72" i="2" s="1"/>
  <c r="T77" i="3"/>
  <c r="G74" i="2" s="1"/>
  <c r="T79" i="3"/>
  <c r="G76" i="2" s="1"/>
  <c r="T81" i="3"/>
  <c r="G78" i="2" s="1"/>
  <c r="S10" i="3"/>
  <c r="S11" i="3"/>
  <c r="F11" i="3" s="1"/>
  <c r="F8" i="2" s="1"/>
  <c r="S12" i="3"/>
  <c r="S13" i="3"/>
  <c r="F13" i="3" s="1"/>
  <c r="F10" i="2" s="1"/>
  <c r="S14" i="3"/>
  <c r="S15" i="3"/>
  <c r="F15" i="3" s="1"/>
  <c r="F12" i="2" s="1"/>
  <c r="S16" i="3"/>
  <c r="S17" i="3"/>
  <c r="F17" i="3" s="1"/>
  <c r="F14" i="2" s="1"/>
  <c r="S18" i="3"/>
  <c r="S19" i="3"/>
  <c r="F19" i="3" s="1"/>
  <c r="F16" i="2" s="1"/>
  <c r="S20" i="3"/>
  <c r="S21" i="3"/>
  <c r="F21" i="3" s="1"/>
  <c r="F18" i="2" s="1"/>
  <c r="S22" i="3"/>
  <c r="S23" i="3"/>
  <c r="F23" i="3" s="1"/>
  <c r="F20" i="2" s="1"/>
  <c r="S24" i="3"/>
  <c r="S25" i="3"/>
  <c r="F25" i="3" s="1"/>
  <c r="F22" i="2" s="1"/>
  <c r="S26" i="3"/>
  <c r="S27" i="3"/>
  <c r="F27" i="3" s="1"/>
  <c r="F24" i="2" s="1"/>
  <c r="S28" i="3"/>
  <c r="S29" i="3"/>
  <c r="F29" i="3" s="1"/>
  <c r="F26" i="2" s="1"/>
  <c r="S30" i="3"/>
  <c r="S31" i="3"/>
  <c r="F31" i="3" s="1"/>
  <c r="F28" i="2" s="1"/>
  <c r="S32" i="3"/>
  <c r="S33" i="3"/>
  <c r="F33" i="3" s="1"/>
  <c r="F30" i="2" s="1"/>
  <c r="S34" i="3"/>
  <c r="S35" i="3"/>
  <c r="F35" i="3" s="1"/>
  <c r="F32" i="2" s="1"/>
  <c r="S36" i="3"/>
  <c r="S37" i="3"/>
  <c r="F37" i="3" s="1"/>
  <c r="F34" i="2" s="1"/>
  <c r="S38" i="3"/>
  <c r="S39" i="3"/>
  <c r="F39" i="3" s="1"/>
  <c r="F36" i="2" s="1"/>
  <c r="S40" i="3"/>
  <c r="S41" i="3"/>
  <c r="F41" i="3" s="1"/>
  <c r="F38" i="2" s="1"/>
  <c r="S42" i="3"/>
  <c r="S43" i="3"/>
  <c r="F43" i="3" s="1"/>
  <c r="F40" i="2" s="1"/>
  <c r="S44" i="3"/>
  <c r="S45" i="3"/>
  <c r="F45" i="3" s="1"/>
  <c r="F42" i="2" s="1"/>
  <c r="S46" i="3"/>
  <c r="S47" i="3"/>
  <c r="F47" i="3" s="1"/>
  <c r="F44" i="2" s="1"/>
  <c r="S48" i="3"/>
  <c r="S49" i="3"/>
  <c r="F49" i="3" s="1"/>
  <c r="F46" i="2" s="1"/>
  <c r="S50" i="3"/>
  <c r="S51" i="3"/>
  <c r="F51" i="3" s="1"/>
  <c r="F48" i="2" s="1"/>
  <c r="S52" i="3"/>
  <c r="S53" i="3"/>
  <c r="F53" i="3" s="1"/>
  <c r="F50" i="2" s="1"/>
  <c r="S54" i="3"/>
  <c r="S55" i="3"/>
  <c r="F55" i="3" s="1"/>
  <c r="F52" i="2" s="1"/>
  <c r="S56" i="3"/>
  <c r="S57" i="3"/>
  <c r="F57" i="3" s="1"/>
  <c r="F54" i="2" s="1"/>
  <c r="S58" i="3"/>
  <c r="S59" i="3"/>
  <c r="F59" i="3" s="1"/>
  <c r="F56" i="2" s="1"/>
  <c r="S60" i="3"/>
  <c r="S61" i="3"/>
  <c r="F61" i="3" s="1"/>
  <c r="F58" i="2" s="1"/>
  <c r="S63" i="3"/>
  <c r="F63" i="3" s="1"/>
  <c r="F60" i="2" s="1"/>
  <c r="S65" i="3"/>
  <c r="F65" i="3" s="1"/>
  <c r="F62" i="2" s="1"/>
  <c r="S67" i="3"/>
  <c r="F67" i="3" s="1"/>
  <c r="F64" i="2" s="1"/>
  <c r="S69" i="3"/>
  <c r="F69" i="3" s="1"/>
  <c r="F66" i="2" s="1"/>
  <c r="S71" i="3"/>
  <c r="F71" i="3" s="1"/>
  <c r="F68" i="2" s="1"/>
  <c r="S73" i="3"/>
  <c r="F73" i="3" s="1"/>
  <c r="F70" i="2" s="1"/>
  <c r="S75" i="3"/>
  <c r="F75" i="3" s="1"/>
  <c r="F72" i="2" s="1"/>
  <c r="S77" i="3"/>
  <c r="F77" i="3" s="1"/>
  <c r="F74" i="2" s="1"/>
  <c r="S79" i="3"/>
  <c r="F79" i="3" s="1"/>
  <c r="F76" i="2" s="1"/>
  <c r="S81" i="3"/>
  <c r="F81" i="3" s="1"/>
  <c r="F78" i="2" s="1"/>
  <c r="U9" i="3"/>
  <c r="G9" i="3" s="1"/>
  <c r="J6" i="2" s="1"/>
  <c r="T9" i="3"/>
  <c r="G6" i="2" s="1"/>
  <c r="S9" i="3"/>
  <c r="F9" i="3" s="1"/>
  <c r="F6" i="2" s="1"/>
  <c r="L9" i="26"/>
  <c r="L15" i="26"/>
  <c r="AJ34" i="57"/>
  <c r="K16" i="54"/>
  <c r="K17" i="54"/>
  <c r="K15" i="54"/>
  <c r="J15" i="54"/>
  <c r="J16" i="54"/>
  <c r="J17" i="54"/>
  <c r="I17" i="54"/>
  <c r="I16" i="54"/>
  <c r="I15" i="54"/>
  <c r="L49" i="66"/>
  <c r="M49" i="66"/>
  <c r="M50" i="66"/>
  <c r="L50" i="66"/>
  <c r="J102" i="66"/>
  <c r="K102" i="66"/>
  <c r="I102" i="66"/>
  <c r="H2" i="66" s="1"/>
  <c r="G11" i="54"/>
  <c r="G10" i="54"/>
  <c r="G9" i="54"/>
  <c r="G8" i="54"/>
  <c r="G7" i="54"/>
  <c r="D5" i="54"/>
  <c r="D6" i="54" s="1"/>
  <c r="H4" i="54" s="1"/>
  <c r="L60" i="66"/>
  <c r="L61" i="66"/>
  <c r="L62" i="66"/>
  <c r="L63" i="66"/>
  <c r="L64" i="66"/>
  <c r="L65" i="66"/>
  <c r="L66" i="66"/>
  <c r="L67" i="66"/>
  <c r="L68" i="66"/>
  <c r="L69" i="66"/>
  <c r="L70" i="66"/>
  <c r="L71" i="66"/>
  <c r="L72" i="66"/>
  <c r="L73" i="66"/>
  <c r="L74" i="66"/>
  <c r="L75" i="66"/>
  <c r="L76" i="66"/>
  <c r="L77" i="66"/>
  <c r="L78" i="66"/>
  <c r="L79" i="66"/>
  <c r="L80" i="66"/>
  <c r="L81" i="66"/>
  <c r="L82" i="66"/>
  <c r="L83" i="66"/>
  <c r="L84" i="66"/>
  <c r="L85" i="66"/>
  <c r="L86" i="66"/>
  <c r="L87" i="66"/>
  <c r="L88" i="66"/>
  <c r="L89" i="66"/>
  <c r="L90" i="66"/>
  <c r="L91" i="66"/>
  <c r="L92" i="66"/>
  <c r="L93" i="66"/>
  <c r="L94" i="66"/>
  <c r="L95" i="66"/>
  <c r="L96" i="66"/>
  <c r="L97" i="66"/>
  <c r="L98" i="66"/>
  <c r="L99" i="66"/>
  <c r="L100" i="66"/>
  <c r="L51" i="66"/>
  <c r="L52" i="66"/>
  <c r="L53" i="66"/>
  <c r="L54" i="66"/>
  <c r="L55" i="66"/>
  <c r="L56" i="66"/>
  <c r="L57" i="66"/>
  <c r="L58" i="66"/>
  <c r="L59" i="66"/>
  <c r="M51" i="66"/>
  <c r="M52" i="66"/>
  <c r="M53" i="66"/>
  <c r="M54" i="66"/>
  <c r="M55" i="66"/>
  <c r="M56" i="66"/>
  <c r="M57" i="66"/>
  <c r="M58" i="66"/>
  <c r="M59" i="66"/>
  <c r="M60" i="66"/>
  <c r="M61" i="66"/>
  <c r="M62" i="66"/>
  <c r="M63" i="66"/>
  <c r="M64" i="66"/>
  <c r="M65" i="66"/>
  <c r="M66" i="66"/>
  <c r="M67" i="66"/>
  <c r="M68" i="66"/>
  <c r="M69" i="66"/>
  <c r="M70" i="66"/>
  <c r="M71" i="66"/>
  <c r="M72" i="66"/>
  <c r="M73" i="66"/>
  <c r="M74" i="66"/>
  <c r="M75" i="66"/>
  <c r="M76" i="66"/>
  <c r="M77" i="66"/>
  <c r="M78" i="66"/>
  <c r="M79" i="66"/>
  <c r="M80" i="66"/>
  <c r="M81" i="66"/>
  <c r="M82" i="66"/>
  <c r="M83" i="66"/>
  <c r="M84" i="66"/>
  <c r="M85" i="66"/>
  <c r="M86" i="66"/>
  <c r="M87" i="66"/>
  <c r="M88" i="66"/>
  <c r="M89" i="66"/>
  <c r="M90" i="66"/>
  <c r="M91" i="66"/>
  <c r="M92" i="66"/>
  <c r="M93" i="66"/>
  <c r="M94" i="66"/>
  <c r="M95" i="66"/>
  <c r="M96" i="66"/>
  <c r="M97" i="66"/>
  <c r="M98" i="66"/>
  <c r="M99" i="66"/>
  <c r="M100" i="66"/>
  <c r="L18" i="54" l="1"/>
  <c r="L17" i="54"/>
  <c r="L16" i="54"/>
  <c r="M11" i="75"/>
  <c r="M33" i="75"/>
  <c r="M30" i="75"/>
  <c r="M28" i="75"/>
  <c r="M13" i="75"/>
  <c r="M32" i="75"/>
  <c r="L35" i="75"/>
  <c r="T29" i="75" s="1"/>
  <c r="K40" i="70"/>
  <c r="L40" i="70" s="1"/>
  <c r="E25" i="76" s="1"/>
  <c r="H13" i="71"/>
  <c r="F14" i="76" s="1"/>
  <c r="Q17" i="71"/>
  <c r="N18" i="76" s="1"/>
  <c r="Q16" i="71"/>
  <c r="N17" i="76" s="1"/>
  <c r="Q15" i="71"/>
  <c r="N16" i="76" s="1"/>
  <c r="Q9" i="71"/>
  <c r="N10" i="76" s="1"/>
  <c r="O18" i="71"/>
  <c r="T20" i="74"/>
  <c r="H28" i="71"/>
  <c r="F29" i="76" s="1"/>
  <c r="H23" i="71"/>
  <c r="F24" i="76" s="1"/>
  <c r="H18" i="71"/>
  <c r="F19" i="76" s="1"/>
  <c r="H12" i="71"/>
  <c r="F13" i="76" s="1"/>
  <c r="H11" i="71"/>
  <c r="F12" i="76" s="1"/>
  <c r="F33" i="71"/>
  <c r="N17" i="67"/>
  <c r="H8" i="71"/>
  <c r="F9" i="76" s="1"/>
  <c r="M11" i="74"/>
  <c r="M32" i="74"/>
  <c r="M27" i="74"/>
  <c r="M26" i="74"/>
  <c r="M25" i="74"/>
  <c r="M24" i="74"/>
  <c r="M23" i="74"/>
  <c r="M22" i="74"/>
  <c r="M20" i="74"/>
  <c r="M19" i="74"/>
  <c r="M16" i="74"/>
  <c r="M15" i="74"/>
  <c r="M14" i="74"/>
  <c r="K58" i="70"/>
  <c r="K50" i="70"/>
  <c r="L50" i="70" s="1"/>
  <c r="E30" i="76" s="1"/>
  <c r="K38" i="70"/>
  <c r="L38" i="70" s="1"/>
  <c r="E24" i="76" s="1"/>
  <c r="G24" i="76" s="1"/>
  <c r="H24" i="76" s="1"/>
  <c r="K32" i="70"/>
  <c r="L32" i="70" s="1"/>
  <c r="E21" i="76" s="1"/>
  <c r="G21" i="76" s="1"/>
  <c r="H21" i="76" s="1"/>
  <c r="K30" i="70"/>
  <c r="L30" i="70" s="1"/>
  <c r="E20" i="76" s="1"/>
  <c r="G20" i="76" s="1"/>
  <c r="H20" i="76" s="1"/>
  <c r="K22" i="70"/>
  <c r="L22" i="70" s="1"/>
  <c r="E16" i="76" s="1"/>
  <c r="K18" i="70"/>
  <c r="L18" i="70" s="1"/>
  <c r="E14" i="76" s="1"/>
  <c r="M12" i="74"/>
  <c r="M31" i="74"/>
  <c r="M13" i="74"/>
  <c r="T31" i="74"/>
  <c r="J35" i="74"/>
  <c r="K78" i="70"/>
  <c r="K74" i="70"/>
  <c r="K72" i="70"/>
  <c r="K70" i="70"/>
  <c r="K68" i="70"/>
  <c r="K66" i="70"/>
  <c r="K62" i="70"/>
  <c r="K54" i="70"/>
  <c r="L54" i="70" s="1"/>
  <c r="E32" i="76" s="1"/>
  <c r="G32" i="76" s="1"/>
  <c r="H32" i="76" s="1"/>
  <c r="K52" i="70"/>
  <c r="L52" i="70" s="1"/>
  <c r="E31" i="76" s="1"/>
  <c r="G31" i="76" s="1"/>
  <c r="H31" i="76" s="1"/>
  <c r="K48" i="70"/>
  <c r="L48" i="70" s="1"/>
  <c r="E29" i="76" s="1"/>
  <c r="K46" i="70"/>
  <c r="L46" i="70" s="1"/>
  <c r="E28" i="76" s="1"/>
  <c r="G28" i="76" s="1"/>
  <c r="H28" i="76" s="1"/>
  <c r="K42" i="70"/>
  <c r="L42" i="70" s="1"/>
  <c r="E26" i="76" s="1"/>
  <c r="G26" i="76" s="1"/>
  <c r="H26" i="76" s="1"/>
  <c r="K36" i="70"/>
  <c r="L36" i="70" s="1"/>
  <c r="E23" i="76" s="1"/>
  <c r="K34" i="70"/>
  <c r="L34" i="70" s="1"/>
  <c r="E22" i="76" s="1"/>
  <c r="K26" i="70"/>
  <c r="L26" i="70" s="1"/>
  <c r="E18" i="76" s="1"/>
  <c r="G80" i="70"/>
  <c r="H32" i="71"/>
  <c r="F33" i="76" s="1"/>
  <c r="H15" i="71"/>
  <c r="F16" i="76" s="1"/>
  <c r="H16" i="71"/>
  <c r="F17" i="76" s="1"/>
  <c r="T31" i="73"/>
  <c r="K10" i="70"/>
  <c r="L10" i="70" s="1"/>
  <c r="E10" i="76" s="1"/>
  <c r="M22" i="75"/>
  <c r="M28" i="74"/>
  <c r="M33" i="73"/>
  <c r="J80" i="70"/>
  <c r="K14" i="70"/>
  <c r="L14" i="70" s="1"/>
  <c r="E12" i="76" s="1"/>
  <c r="M18" i="73"/>
  <c r="F80" i="70"/>
  <c r="K6" i="70"/>
  <c r="K35" i="72"/>
  <c r="T28" i="72" s="1"/>
  <c r="T32" i="72" s="1"/>
  <c r="M9" i="72"/>
  <c r="M11" i="72"/>
  <c r="M16" i="72"/>
  <c r="M18" i="74"/>
  <c r="M23" i="72"/>
  <c r="K35" i="73"/>
  <c r="T28" i="73" s="1"/>
  <c r="M9" i="73"/>
  <c r="G47" i="67"/>
  <c r="K35" i="74"/>
  <c r="T28" i="74" s="1"/>
  <c r="M9" i="74"/>
  <c r="M11" i="73"/>
  <c r="M25" i="75"/>
  <c r="K35" i="75"/>
  <c r="T28" i="75" s="1"/>
  <c r="M9" i="75"/>
  <c r="M33" i="74"/>
  <c r="K60" i="70"/>
  <c r="L35" i="72"/>
  <c r="T29" i="72" s="1"/>
  <c r="L15" i="67"/>
  <c r="L18" i="67"/>
  <c r="L44" i="67"/>
  <c r="L47" i="67"/>
  <c r="L73" i="67"/>
  <c r="L76" i="67"/>
  <c r="T78" i="69"/>
  <c r="F78" i="69"/>
  <c r="K56" i="70"/>
  <c r="L56" i="70" s="1"/>
  <c r="E33" i="76" s="1"/>
  <c r="T64" i="69"/>
  <c r="T74" i="69"/>
  <c r="N15" i="67"/>
  <c r="N18" i="67"/>
  <c r="N44" i="67"/>
  <c r="N47" i="67"/>
  <c r="N73" i="67"/>
  <c r="N76" i="67"/>
  <c r="U68" i="69"/>
  <c r="T68" i="69"/>
  <c r="S78" i="69"/>
  <c r="M17" i="72"/>
  <c r="M21" i="75"/>
  <c r="M25" i="72"/>
  <c r="M26" i="73"/>
  <c r="M29" i="75"/>
  <c r="U74" i="69"/>
  <c r="H14" i="71"/>
  <c r="F15" i="76" s="1"/>
  <c r="J35" i="73"/>
  <c r="E7" i="71"/>
  <c r="E33" i="71" s="1"/>
  <c r="E16" i="67"/>
  <c r="E19" i="67"/>
  <c r="E45" i="67"/>
  <c r="E48" i="67"/>
  <c r="E74" i="67"/>
  <c r="E77" i="67"/>
  <c r="T82" i="69"/>
  <c r="F82" i="69"/>
  <c r="M12" i="75"/>
  <c r="M32" i="72"/>
  <c r="M34" i="74"/>
  <c r="F68" i="69"/>
  <c r="U78" i="69"/>
  <c r="H21" i="71"/>
  <c r="F22" i="76" s="1"/>
  <c r="Q13" i="71"/>
  <c r="N14" i="76" s="1"/>
  <c r="S82" i="69"/>
  <c r="M10" i="74"/>
  <c r="K12" i="70"/>
  <c r="L12" i="70" s="1"/>
  <c r="E11" i="76" s="1"/>
  <c r="G11" i="76" s="1"/>
  <c r="H11" i="76" s="1"/>
  <c r="K20" i="70"/>
  <c r="L20" i="70" s="1"/>
  <c r="E15" i="76" s="1"/>
  <c r="G15" i="76" s="1"/>
  <c r="H15" i="76" s="1"/>
  <c r="K28" i="70"/>
  <c r="L28" i="70" s="1"/>
  <c r="E19" i="76" s="1"/>
  <c r="G19" i="76" s="1"/>
  <c r="H19" i="76" s="1"/>
  <c r="F72" i="69"/>
  <c r="K76" i="70"/>
  <c r="D7" i="71"/>
  <c r="J35" i="72"/>
  <c r="Q11" i="71"/>
  <c r="N12" i="76" s="1"/>
  <c r="H17" i="71"/>
  <c r="F18" i="76" s="1"/>
  <c r="AE19" i="77"/>
  <c r="D4" i="77"/>
  <c r="E20" i="67"/>
  <c r="E49" i="67"/>
  <c r="E78" i="67"/>
  <c r="L35" i="73"/>
  <c r="T29" i="73" s="1"/>
  <c r="M15" i="72"/>
  <c r="M19" i="75"/>
  <c r="M24" i="73"/>
  <c r="M27" i="75"/>
  <c r="M32" i="73"/>
  <c r="Q14" i="71"/>
  <c r="N15" i="76" s="1"/>
  <c r="S7" i="68"/>
  <c r="U76" i="69"/>
  <c r="T76" i="69"/>
  <c r="M10" i="75"/>
  <c r="M14" i="72"/>
  <c r="M17" i="74"/>
  <c r="M22" i="72"/>
  <c r="M26" i="75"/>
  <c r="M30" i="72"/>
  <c r="T72" i="69"/>
  <c r="H22" i="71"/>
  <c r="F23" i="76" s="1"/>
  <c r="M18" i="71"/>
  <c r="E17" i="67"/>
  <c r="E46" i="67"/>
  <c r="E75" i="67"/>
  <c r="Z7" i="68"/>
  <c r="F9" i="68" s="1"/>
  <c r="G9" i="68" s="1"/>
  <c r="H9" i="68" s="1"/>
  <c r="I9" i="68" s="1"/>
  <c r="K9" i="68" s="1"/>
  <c r="L9" i="68" s="1"/>
  <c r="M9" i="68" s="1"/>
  <c r="N9" i="68" s="1"/>
  <c r="O9" i="68" s="1"/>
  <c r="P9" i="68" s="1"/>
  <c r="Q9" i="68" s="1"/>
  <c r="R9" i="68" s="1"/>
  <c r="S9" i="68" s="1"/>
  <c r="T9" i="68" s="1"/>
  <c r="U9" i="68" s="1"/>
  <c r="V9" i="68" s="1"/>
  <c r="W9" i="68" s="1"/>
  <c r="X9" i="68" s="1"/>
  <c r="Y9" i="68" s="1"/>
  <c r="Z9" i="68" s="1"/>
  <c r="AA9" i="68" s="1"/>
  <c r="AB9" i="68" s="1"/>
  <c r="AC9" i="68" s="1"/>
  <c r="AD9" i="68" s="1"/>
  <c r="AE9" i="68" s="1"/>
  <c r="AF9" i="68" s="1"/>
  <c r="AG9" i="68" s="1"/>
  <c r="AH9" i="68" s="1"/>
  <c r="AI9" i="68" s="1"/>
  <c r="AJ9" i="68" s="1"/>
  <c r="AK9" i="68" s="1"/>
  <c r="AL9" i="68" s="1"/>
  <c r="AM9" i="68" s="1"/>
  <c r="AN9" i="68" s="1"/>
  <c r="AO9" i="68" s="1"/>
  <c r="L35" i="74"/>
  <c r="T29" i="74" s="1"/>
  <c r="N11" i="67"/>
  <c r="G17" i="67"/>
  <c r="N40" i="67"/>
  <c r="G46" i="67"/>
  <c r="N69" i="67"/>
  <c r="G75" i="67"/>
  <c r="T62" i="69"/>
  <c r="F62" i="69"/>
  <c r="I62" i="70"/>
  <c r="H62" i="70"/>
  <c r="T80" i="69"/>
  <c r="U80" i="69"/>
  <c r="M13" i="72"/>
  <c r="M17" i="75"/>
  <c r="M21" i="72"/>
  <c r="M22" i="73"/>
  <c r="M29" i="72"/>
  <c r="M30" i="73"/>
  <c r="T66" i="69"/>
  <c r="F76" i="69"/>
  <c r="F80" i="69"/>
  <c r="H9" i="71"/>
  <c r="F10" i="76" s="1"/>
  <c r="H24" i="71"/>
  <c r="F25" i="76" s="1"/>
  <c r="T30" i="73"/>
  <c r="T25" i="73" s="1"/>
  <c r="G12" i="67"/>
  <c r="L17" i="67"/>
  <c r="G41" i="67"/>
  <c r="L46" i="67"/>
  <c r="G70" i="67"/>
  <c r="L75" i="67"/>
  <c r="T70" i="69"/>
  <c r="F70" i="69"/>
  <c r="U66" i="69"/>
  <c r="J35" i="75"/>
  <c r="N12" i="67"/>
  <c r="N41" i="67"/>
  <c r="K8" i="70"/>
  <c r="L8" i="70" s="1"/>
  <c r="E9" i="76" s="1"/>
  <c r="G9" i="76" s="1"/>
  <c r="H9" i="76" s="1"/>
  <c r="K16" i="70"/>
  <c r="L16" i="70" s="1"/>
  <c r="E13" i="76" s="1"/>
  <c r="G13" i="76" s="1"/>
  <c r="H13" i="76" s="1"/>
  <c r="M21" i="73"/>
  <c r="K24" i="70"/>
  <c r="L24" i="70" s="1"/>
  <c r="E17" i="76" s="1"/>
  <c r="G17" i="76" s="1"/>
  <c r="H17" i="76" s="1"/>
  <c r="M29" i="73"/>
  <c r="M30" i="74"/>
  <c r="K64" i="70"/>
  <c r="G33" i="71"/>
  <c r="E15" i="67"/>
  <c r="E18" i="67"/>
  <c r="E44" i="67"/>
  <c r="E47" i="67"/>
  <c r="E73" i="67"/>
  <c r="E76" i="67"/>
  <c r="I70" i="70"/>
  <c r="H70" i="70"/>
  <c r="M12" i="73"/>
  <c r="M19" i="72"/>
  <c r="M20" i="73"/>
  <c r="M23" i="75"/>
  <c r="M27" i="72"/>
  <c r="M31" i="75"/>
  <c r="M34" i="72"/>
  <c r="K44" i="70"/>
  <c r="L44" i="70" s="1"/>
  <c r="E27" i="76" s="1"/>
  <c r="G27" i="76" s="1"/>
  <c r="H27" i="76" s="1"/>
  <c r="F64" i="69"/>
  <c r="U70" i="69"/>
  <c r="G15" i="67"/>
  <c r="G44" i="67"/>
  <c r="G73" i="67"/>
  <c r="G80" i="67" s="1"/>
  <c r="M10" i="72"/>
  <c r="M14" i="75"/>
  <c r="M21" i="74"/>
  <c r="M29" i="74"/>
  <c r="H29" i="71"/>
  <c r="F30" i="76" s="1"/>
  <c r="P8" i="71"/>
  <c r="P18" i="71" s="1"/>
  <c r="T20" i="75"/>
  <c r="N7" i="71"/>
  <c r="N18" i="71" s="1"/>
  <c r="K12" i="2"/>
  <c r="L12" i="2" s="1"/>
  <c r="K38" i="2"/>
  <c r="L38" i="2" s="1"/>
  <c r="K64" i="2"/>
  <c r="L64" i="2" s="1"/>
  <c r="K16" i="2"/>
  <c r="L16" i="2" s="1"/>
  <c r="K18" i="2"/>
  <c r="L18" i="2" s="1"/>
  <c r="K56" i="2"/>
  <c r="L56" i="2" s="1"/>
  <c r="K34" i="2"/>
  <c r="L34" i="2" s="1"/>
  <c r="K62" i="2"/>
  <c r="L62" i="2" s="1"/>
  <c r="K6" i="2"/>
  <c r="L6" i="2" s="1"/>
  <c r="K46" i="2"/>
  <c r="L46" i="2" s="1"/>
  <c r="K8" i="2"/>
  <c r="L8" i="2" s="1"/>
  <c r="K40" i="2"/>
  <c r="L40" i="2" s="1"/>
  <c r="K28" i="2"/>
  <c r="L28" i="2" s="1"/>
  <c r="K76" i="2"/>
  <c r="L76" i="2" s="1"/>
  <c r="K52" i="2"/>
  <c r="L52" i="2" s="1"/>
  <c r="K68" i="2"/>
  <c r="L68" i="2" s="1"/>
  <c r="K44" i="2"/>
  <c r="L44" i="2" s="1"/>
  <c r="K70" i="2"/>
  <c r="L70" i="2" s="1"/>
  <c r="K66" i="2"/>
  <c r="L66" i="2" s="1"/>
  <c r="K42" i="2"/>
  <c r="K30" i="2"/>
  <c r="L30" i="2" s="1"/>
  <c r="K78" i="2"/>
  <c r="L78" i="2" s="1"/>
  <c r="K54" i="2"/>
  <c r="K20" i="2"/>
  <c r="L20" i="2" s="1"/>
  <c r="K74" i="2"/>
  <c r="L74" i="2" s="1"/>
  <c r="K50" i="2"/>
  <c r="L50" i="2" s="1"/>
  <c r="K14" i="2"/>
  <c r="L14" i="2" s="1"/>
  <c r="K60" i="2"/>
  <c r="L60" i="2" s="1"/>
  <c r="K36" i="2"/>
  <c r="L36" i="2" s="1"/>
  <c r="K32" i="2"/>
  <c r="L32" i="2" s="1"/>
  <c r="K10" i="2"/>
  <c r="K58" i="2"/>
  <c r="L58" i="2" s="1"/>
  <c r="K24" i="2"/>
  <c r="L24" i="2" s="1"/>
  <c r="K72" i="2"/>
  <c r="L72" i="2" s="1"/>
  <c r="K48" i="2"/>
  <c r="L48" i="2" s="1"/>
  <c r="K22" i="2"/>
  <c r="L22" i="2" s="1"/>
  <c r="K26" i="2"/>
  <c r="L26" i="2" s="1"/>
  <c r="L15" i="54"/>
  <c r="M102" i="66"/>
  <c r="L2" i="66" s="1"/>
  <c r="L102" i="66"/>
  <c r="J2" i="66" s="1"/>
  <c r="L6" i="63"/>
  <c r="V6" i="63" s="1"/>
  <c r="L6" i="62"/>
  <c r="V6" i="62" s="1"/>
  <c r="L6" i="61"/>
  <c r="V6" i="61" s="1"/>
  <c r="L6" i="60"/>
  <c r="V6" i="60" s="1"/>
  <c r="J9" i="61"/>
  <c r="E7" i="59" s="1"/>
  <c r="K4" i="65"/>
  <c r="L4" i="65"/>
  <c r="M4" i="65"/>
  <c r="N4" i="65"/>
  <c r="O4" i="65"/>
  <c r="P4" i="65"/>
  <c r="Q4" i="65"/>
  <c r="R4" i="65"/>
  <c r="S4" i="65"/>
  <c r="T4" i="65"/>
  <c r="U4" i="65"/>
  <c r="V4" i="65"/>
  <c r="W4" i="65"/>
  <c r="X4" i="65"/>
  <c r="Y4" i="65"/>
  <c r="Z4" i="65"/>
  <c r="AA4" i="65"/>
  <c r="AB4" i="65"/>
  <c r="AC4" i="65"/>
  <c r="AD4" i="65"/>
  <c r="AE4" i="65"/>
  <c r="AF4" i="65"/>
  <c r="AG4" i="65"/>
  <c r="AH4" i="65"/>
  <c r="AI4" i="65"/>
  <c r="AJ4" i="65"/>
  <c r="J4" i="65"/>
  <c r="I4" i="65"/>
  <c r="H4" i="65"/>
  <c r="F12" i="57"/>
  <c r="H8" i="58" s="1"/>
  <c r="F14" i="57"/>
  <c r="F16" i="57"/>
  <c r="H12" i="58" s="1"/>
  <c r="F18" i="57"/>
  <c r="F20" i="57"/>
  <c r="H16" i="58" s="1"/>
  <c r="F22" i="57"/>
  <c r="F24" i="57"/>
  <c r="H20" i="58" s="1"/>
  <c r="F26" i="57"/>
  <c r="H22" i="58" s="1"/>
  <c r="F28" i="57"/>
  <c r="H24" i="58" s="1"/>
  <c r="F30" i="57"/>
  <c r="H26" i="58" s="1"/>
  <c r="F32" i="57"/>
  <c r="H28" i="58" s="1"/>
  <c r="F34" i="57"/>
  <c r="H30" i="58" s="1"/>
  <c r="F36" i="57"/>
  <c r="H32" i="58" s="1"/>
  <c r="F38" i="57"/>
  <c r="H34" i="58" s="1"/>
  <c r="F40" i="57"/>
  <c r="H36" i="58" s="1"/>
  <c r="F42" i="57"/>
  <c r="H38" i="58" s="1"/>
  <c r="F44" i="57"/>
  <c r="H40" i="58" s="1"/>
  <c r="F46" i="57"/>
  <c r="H42" i="58" s="1"/>
  <c r="F48" i="57"/>
  <c r="H44" i="58" s="1"/>
  <c r="F50" i="57"/>
  <c r="H46" i="58" s="1"/>
  <c r="F52" i="57"/>
  <c r="H48" i="58" s="1"/>
  <c r="F54" i="57"/>
  <c r="H50" i="58" s="1"/>
  <c r="F56" i="57"/>
  <c r="H52" i="58" s="1"/>
  <c r="F58" i="57"/>
  <c r="H54" i="58" s="1"/>
  <c r="F60" i="57"/>
  <c r="H56" i="58" s="1"/>
  <c r="F10" i="57"/>
  <c r="H6" i="58" s="1"/>
  <c r="AL168" i="65"/>
  <c r="AK168" i="65"/>
  <c r="AJ168" i="65"/>
  <c r="AI168" i="65"/>
  <c r="AH168" i="65"/>
  <c r="AG168" i="65"/>
  <c r="AF168" i="65"/>
  <c r="AE168" i="65"/>
  <c r="AD168" i="65"/>
  <c r="AC168" i="65"/>
  <c r="AD83" i="56" s="1"/>
  <c r="AB168" i="65"/>
  <c r="AA168" i="65"/>
  <c r="Z168" i="65"/>
  <c r="Y168" i="65"/>
  <c r="X168" i="65"/>
  <c r="W168" i="65"/>
  <c r="V168" i="65"/>
  <c r="U168" i="65"/>
  <c r="T168" i="65"/>
  <c r="S168" i="65"/>
  <c r="R168" i="65"/>
  <c r="Q168" i="65"/>
  <c r="P168" i="65"/>
  <c r="O168" i="65"/>
  <c r="N168" i="65"/>
  <c r="M168" i="65"/>
  <c r="L168" i="65"/>
  <c r="K168" i="65"/>
  <c r="J168" i="65"/>
  <c r="I168" i="65"/>
  <c r="H168" i="65"/>
  <c r="G167" i="65"/>
  <c r="G166" i="65"/>
  <c r="W169" i="65" s="1"/>
  <c r="G165" i="65"/>
  <c r="G164" i="65"/>
  <c r="G163" i="65"/>
  <c r="G162" i="65"/>
  <c r="G161" i="65"/>
  <c r="G160" i="65"/>
  <c r="G159" i="65"/>
  <c r="G158" i="65"/>
  <c r="AL153" i="65"/>
  <c r="AK153" i="65"/>
  <c r="AJ153" i="65"/>
  <c r="AI153" i="65"/>
  <c r="AH153" i="65"/>
  <c r="AI81" i="56" s="1"/>
  <c r="AG153" i="65"/>
  <c r="AF153" i="65"/>
  <c r="AE153" i="65"/>
  <c r="AD153" i="65"/>
  <c r="AC153" i="65"/>
  <c r="AB153" i="65"/>
  <c r="AA153" i="65"/>
  <c r="Z153" i="65"/>
  <c r="Y153" i="65"/>
  <c r="X153" i="65"/>
  <c r="W153" i="65"/>
  <c r="V153" i="65"/>
  <c r="U153" i="65"/>
  <c r="T153" i="65"/>
  <c r="S153" i="65"/>
  <c r="R153" i="65"/>
  <c r="Q153" i="65"/>
  <c r="P153" i="65"/>
  <c r="O153" i="65"/>
  <c r="N153" i="65"/>
  <c r="M153" i="65"/>
  <c r="L153" i="65"/>
  <c r="K153" i="65"/>
  <c r="J153" i="65"/>
  <c r="K81" i="56" s="1"/>
  <c r="I153" i="65"/>
  <c r="H153" i="65"/>
  <c r="G152" i="65"/>
  <c r="G151" i="65"/>
  <c r="W154" i="65" s="1"/>
  <c r="G150" i="65"/>
  <c r="G149" i="65"/>
  <c r="G148" i="65"/>
  <c r="G147" i="65"/>
  <c r="G146" i="65"/>
  <c r="F153" i="65" s="1"/>
  <c r="AE154" i="65" s="1"/>
  <c r="G145" i="65"/>
  <c r="G144" i="65"/>
  <c r="G143" i="65"/>
  <c r="AL138" i="65"/>
  <c r="AK138" i="65"/>
  <c r="AJ138" i="65"/>
  <c r="AI138" i="65"/>
  <c r="AH138" i="65"/>
  <c r="AG138" i="65"/>
  <c r="AF138" i="65"/>
  <c r="AE138" i="65"/>
  <c r="AD138" i="65"/>
  <c r="AC138" i="65"/>
  <c r="AB138" i="65"/>
  <c r="AA138" i="65"/>
  <c r="Z138" i="65"/>
  <c r="Y138" i="65"/>
  <c r="X138" i="65"/>
  <c r="W138" i="65"/>
  <c r="V138" i="65"/>
  <c r="U138" i="65"/>
  <c r="T138" i="65"/>
  <c r="S138" i="65"/>
  <c r="R138" i="65"/>
  <c r="Q138" i="65"/>
  <c r="P138" i="65"/>
  <c r="O138" i="65"/>
  <c r="N138" i="65"/>
  <c r="M138" i="65"/>
  <c r="L138" i="65"/>
  <c r="K138" i="65"/>
  <c r="J138" i="65"/>
  <c r="I138" i="65"/>
  <c r="H138" i="65"/>
  <c r="G137" i="65"/>
  <c r="G136" i="65"/>
  <c r="W139" i="65" s="1"/>
  <c r="G135" i="65"/>
  <c r="G134" i="65"/>
  <c r="G133" i="65"/>
  <c r="G132" i="65"/>
  <c r="G131" i="65"/>
  <c r="G130" i="65"/>
  <c r="G129" i="65"/>
  <c r="G128" i="65"/>
  <c r="AL123" i="65"/>
  <c r="AK123" i="65"/>
  <c r="AJ123" i="65"/>
  <c r="AI123" i="65"/>
  <c r="AH123" i="65"/>
  <c r="AG123" i="65"/>
  <c r="AF123" i="65"/>
  <c r="AG77" i="56" s="1"/>
  <c r="AE123" i="65"/>
  <c r="AD123" i="65"/>
  <c r="AC123" i="65"/>
  <c r="AB123" i="65"/>
  <c r="AA123" i="65"/>
  <c r="Z123" i="65"/>
  <c r="Y123" i="65"/>
  <c r="X123" i="65"/>
  <c r="W123" i="65"/>
  <c r="V123" i="65"/>
  <c r="U123" i="65"/>
  <c r="T123" i="65"/>
  <c r="S123" i="65"/>
  <c r="R123" i="65"/>
  <c r="Q123" i="65"/>
  <c r="P123" i="65"/>
  <c r="O123" i="65"/>
  <c r="N123" i="65"/>
  <c r="M123" i="65"/>
  <c r="L123" i="65"/>
  <c r="K123" i="65"/>
  <c r="J123" i="65"/>
  <c r="I123" i="65"/>
  <c r="H123" i="65"/>
  <c r="I77" i="56" s="1"/>
  <c r="U76" i="57" s="1"/>
  <c r="G122" i="65"/>
  <c r="G121" i="65"/>
  <c r="W124" i="65" s="1"/>
  <c r="G120" i="65"/>
  <c r="G119" i="65"/>
  <c r="G118" i="65"/>
  <c r="G117" i="65"/>
  <c r="G116" i="65"/>
  <c r="G115" i="65"/>
  <c r="G114" i="65"/>
  <c r="F123" i="65" s="1"/>
  <c r="AE124" i="65" s="1"/>
  <c r="G113" i="65"/>
  <c r="AL108" i="65"/>
  <c r="AK108" i="65"/>
  <c r="AL75" i="56" s="1"/>
  <c r="AJ108" i="65"/>
  <c r="AI108" i="65"/>
  <c r="AH108" i="65"/>
  <c r="AG108" i="65"/>
  <c r="AF108" i="65"/>
  <c r="AE108" i="65"/>
  <c r="AD108" i="65"/>
  <c r="AC108" i="65"/>
  <c r="AB108" i="65"/>
  <c r="AA108" i="65"/>
  <c r="Z108" i="65"/>
  <c r="Y108" i="65"/>
  <c r="Z75" i="56" s="1"/>
  <c r="X108" i="65"/>
  <c r="W108" i="65"/>
  <c r="V108" i="65"/>
  <c r="U108" i="65"/>
  <c r="T108" i="65"/>
  <c r="S108" i="65"/>
  <c r="R108" i="65"/>
  <c r="Q108" i="65"/>
  <c r="P108" i="65"/>
  <c r="O108" i="65"/>
  <c r="N108" i="65"/>
  <c r="M108" i="65"/>
  <c r="L108" i="65"/>
  <c r="K108" i="65"/>
  <c r="J108" i="65"/>
  <c r="I108" i="65"/>
  <c r="H108" i="65"/>
  <c r="G107" i="65"/>
  <c r="G106" i="65"/>
  <c r="W109" i="65" s="1"/>
  <c r="G105" i="65"/>
  <c r="G104" i="65"/>
  <c r="G103" i="65"/>
  <c r="G102" i="65"/>
  <c r="G101" i="65"/>
  <c r="G100" i="65"/>
  <c r="G99" i="65"/>
  <c r="G98" i="65"/>
  <c r="AL93" i="65"/>
  <c r="AK93" i="65"/>
  <c r="AJ93" i="65"/>
  <c r="AI93" i="65"/>
  <c r="AH93" i="65"/>
  <c r="AG93" i="65"/>
  <c r="AF93" i="65"/>
  <c r="AE93" i="65"/>
  <c r="AD93" i="65"/>
  <c r="AE73" i="56" s="1"/>
  <c r="AC93" i="65"/>
  <c r="AB93" i="65"/>
  <c r="AA93" i="65"/>
  <c r="Z93" i="65"/>
  <c r="Y93" i="65"/>
  <c r="X93" i="65"/>
  <c r="W93" i="65"/>
  <c r="V93" i="65"/>
  <c r="U93" i="65"/>
  <c r="T93" i="65"/>
  <c r="S93" i="65"/>
  <c r="R93" i="65"/>
  <c r="Q93" i="65"/>
  <c r="P93" i="65"/>
  <c r="O93" i="65"/>
  <c r="N93" i="65"/>
  <c r="M93" i="65"/>
  <c r="L93" i="65"/>
  <c r="K93" i="65"/>
  <c r="J93" i="65"/>
  <c r="I93" i="65"/>
  <c r="H93" i="65"/>
  <c r="G92" i="65"/>
  <c r="G91" i="65"/>
  <c r="W94" i="65" s="1"/>
  <c r="G90" i="65"/>
  <c r="G89" i="65"/>
  <c r="G88" i="65"/>
  <c r="G87" i="65"/>
  <c r="G86" i="65"/>
  <c r="G85" i="65"/>
  <c r="G84" i="65"/>
  <c r="G83" i="65"/>
  <c r="AL78" i="65"/>
  <c r="AK78" i="65"/>
  <c r="AJ78" i="65"/>
  <c r="AI78" i="65"/>
  <c r="AJ71" i="56" s="1"/>
  <c r="AH78" i="65"/>
  <c r="AG78" i="65"/>
  <c r="AF78" i="65"/>
  <c r="AE78" i="65"/>
  <c r="AD78" i="65"/>
  <c r="AC78" i="65"/>
  <c r="AB78" i="65"/>
  <c r="AA78" i="65"/>
  <c r="Z78" i="65"/>
  <c r="Y78" i="65"/>
  <c r="X78" i="65"/>
  <c r="W78" i="65"/>
  <c r="X71" i="56" s="1"/>
  <c r="V78" i="65"/>
  <c r="U78" i="65"/>
  <c r="T78" i="65"/>
  <c r="S78" i="65"/>
  <c r="R78" i="65"/>
  <c r="Q78" i="65"/>
  <c r="P78" i="65"/>
  <c r="O78" i="65"/>
  <c r="N78" i="65"/>
  <c r="M78" i="65"/>
  <c r="L78" i="65"/>
  <c r="K78" i="65"/>
  <c r="J78" i="65"/>
  <c r="I78" i="65"/>
  <c r="H78" i="65"/>
  <c r="G77" i="65"/>
  <c r="G76" i="65"/>
  <c r="W79" i="65" s="1"/>
  <c r="G75" i="65"/>
  <c r="G74" i="65"/>
  <c r="G73" i="65"/>
  <c r="G72" i="65"/>
  <c r="G71" i="65"/>
  <c r="G70" i="65"/>
  <c r="G69" i="65"/>
  <c r="F78" i="65" s="1"/>
  <c r="AE79" i="65" s="1"/>
  <c r="G68" i="65"/>
  <c r="AL63" i="65"/>
  <c r="AK63" i="65"/>
  <c r="AJ63" i="65"/>
  <c r="AI63" i="65"/>
  <c r="AH63" i="65"/>
  <c r="AG63" i="65"/>
  <c r="AF63" i="65"/>
  <c r="AE63" i="65"/>
  <c r="AD63" i="65"/>
  <c r="AC63" i="65"/>
  <c r="AB63" i="65"/>
  <c r="AC69" i="56" s="1"/>
  <c r="AA63" i="65"/>
  <c r="Z63" i="65"/>
  <c r="Y63" i="65"/>
  <c r="X63" i="65"/>
  <c r="W63" i="65"/>
  <c r="V63" i="65"/>
  <c r="U63" i="65"/>
  <c r="T63" i="65"/>
  <c r="S63" i="65"/>
  <c r="R63" i="65"/>
  <c r="Q63" i="65"/>
  <c r="P63" i="65"/>
  <c r="O63" i="65"/>
  <c r="N63" i="65"/>
  <c r="M63" i="65"/>
  <c r="L63" i="65"/>
  <c r="K63" i="65"/>
  <c r="J63" i="65"/>
  <c r="I63" i="65"/>
  <c r="H63" i="65"/>
  <c r="G62" i="65"/>
  <c r="G61" i="65"/>
  <c r="W64" i="65" s="1"/>
  <c r="G60" i="65"/>
  <c r="G59" i="65"/>
  <c r="G58" i="65"/>
  <c r="G57" i="65"/>
  <c r="G56" i="65"/>
  <c r="G55" i="65"/>
  <c r="G54" i="65"/>
  <c r="G53" i="65"/>
  <c r="AL48" i="65"/>
  <c r="AK48" i="65"/>
  <c r="AJ48" i="65"/>
  <c r="AI48" i="65"/>
  <c r="AH48" i="65"/>
  <c r="AG48" i="65"/>
  <c r="AH67" i="56" s="1"/>
  <c r="AF48" i="65"/>
  <c r="AE48" i="65"/>
  <c r="AD48" i="65"/>
  <c r="AC48" i="65"/>
  <c r="AB48" i="65"/>
  <c r="AA48" i="65"/>
  <c r="Z48" i="65"/>
  <c r="Y48" i="65"/>
  <c r="X48" i="65"/>
  <c r="W48" i="65"/>
  <c r="V48" i="65"/>
  <c r="U48" i="65"/>
  <c r="T48" i="65"/>
  <c r="S48" i="65"/>
  <c r="R48" i="65"/>
  <c r="Q48" i="65"/>
  <c r="P48" i="65"/>
  <c r="O48" i="65"/>
  <c r="N48" i="65"/>
  <c r="M48" i="65"/>
  <c r="L48" i="65"/>
  <c r="K48" i="65"/>
  <c r="J48" i="65"/>
  <c r="I48" i="65"/>
  <c r="J67" i="56" s="1"/>
  <c r="H48" i="65"/>
  <c r="G47" i="65"/>
  <c r="G46" i="65"/>
  <c r="W49" i="65" s="1"/>
  <c r="G45" i="65"/>
  <c r="G44" i="65"/>
  <c r="G43" i="65"/>
  <c r="G42" i="65"/>
  <c r="G41" i="65"/>
  <c r="G40" i="65"/>
  <c r="G39" i="65"/>
  <c r="G38" i="65"/>
  <c r="AL33" i="65"/>
  <c r="AK33" i="65"/>
  <c r="AJ33" i="65"/>
  <c r="AI33" i="65"/>
  <c r="AH33" i="65"/>
  <c r="AG33" i="65"/>
  <c r="AF33" i="65"/>
  <c r="AE33" i="65"/>
  <c r="AD33" i="65"/>
  <c r="AC33" i="65"/>
  <c r="AB33" i="65"/>
  <c r="AA33" i="65"/>
  <c r="Z33" i="65"/>
  <c r="Y33" i="65"/>
  <c r="X33" i="65"/>
  <c r="W33" i="65"/>
  <c r="V33" i="65"/>
  <c r="U33" i="65"/>
  <c r="T33" i="65"/>
  <c r="S33" i="65"/>
  <c r="R33" i="65"/>
  <c r="Q33" i="65"/>
  <c r="P33" i="65"/>
  <c r="O33" i="65"/>
  <c r="N33" i="65"/>
  <c r="M33" i="65"/>
  <c r="L33" i="65"/>
  <c r="K33" i="65"/>
  <c r="J33" i="65"/>
  <c r="I33" i="65"/>
  <c r="H33" i="65"/>
  <c r="G32" i="65"/>
  <c r="G31" i="65"/>
  <c r="W34" i="65" s="1"/>
  <c r="G30" i="65"/>
  <c r="G29" i="65"/>
  <c r="G28" i="65"/>
  <c r="G27" i="65"/>
  <c r="G26" i="65"/>
  <c r="G25" i="65"/>
  <c r="G24" i="65"/>
  <c r="F33" i="65" s="1"/>
  <c r="AE34" i="65" s="1"/>
  <c r="G23" i="65"/>
  <c r="AL18" i="65"/>
  <c r="AK18" i="65"/>
  <c r="AJ18" i="65"/>
  <c r="AI18" i="65"/>
  <c r="AH18" i="65"/>
  <c r="AG18" i="65"/>
  <c r="AF18" i="65"/>
  <c r="AE18" i="65"/>
  <c r="AF63" i="56" s="1"/>
  <c r="AD18" i="65"/>
  <c r="AC18" i="65"/>
  <c r="AB18" i="65"/>
  <c r="AA18" i="65"/>
  <c r="Z18" i="65"/>
  <c r="Y18" i="65"/>
  <c r="X18" i="65"/>
  <c r="W18" i="65"/>
  <c r="V18" i="65"/>
  <c r="U18" i="65"/>
  <c r="T18" i="65"/>
  <c r="S18" i="65"/>
  <c r="R18" i="65"/>
  <c r="Q18" i="65"/>
  <c r="P18" i="65"/>
  <c r="O18" i="65"/>
  <c r="N18" i="65"/>
  <c r="M18" i="65"/>
  <c r="L18" i="65"/>
  <c r="K18" i="65"/>
  <c r="J18" i="65"/>
  <c r="I18" i="65"/>
  <c r="H18" i="65"/>
  <c r="I63" i="56" s="1"/>
  <c r="G17" i="65"/>
  <c r="G16" i="65"/>
  <c r="W19" i="65" s="1"/>
  <c r="G15" i="65"/>
  <c r="G14" i="65"/>
  <c r="G13" i="65"/>
  <c r="G12" i="65"/>
  <c r="G11" i="65"/>
  <c r="G10" i="65"/>
  <c r="G9" i="65"/>
  <c r="G8" i="65"/>
  <c r="I35" i="63"/>
  <c r="H35" i="63"/>
  <c r="J34" i="63"/>
  <c r="G32" i="59" s="1"/>
  <c r="J33" i="63"/>
  <c r="G31" i="59" s="1"/>
  <c r="J32" i="63"/>
  <c r="T31" i="63"/>
  <c r="J31" i="63"/>
  <c r="G29" i="59" s="1"/>
  <c r="J30" i="63"/>
  <c r="G28" i="59" s="1"/>
  <c r="J29" i="63"/>
  <c r="G27" i="59" s="1"/>
  <c r="J28" i="63"/>
  <c r="G26" i="59" s="1"/>
  <c r="J27" i="63"/>
  <c r="J26" i="63"/>
  <c r="G24" i="59" s="1"/>
  <c r="J25" i="63"/>
  <c r="J24" i="63"/>
  <c r="G22" i="59" s="1"/>
  <c r="J23" i="63"/>
  <c r="G21" i="59" s="1"/>
  <c r="J22" i="63"/>
  <c r="G20" i="59" s="1"/>
  <c r="J21" i="63"/>
  <c r="U20" i="63"/>
  <c r="S20" i="63"/>
  <c r="R20" i="63"/>
  <c r="J20" i="63"/>
  <c r="T19" i="63"/>
  <c r="J19" i="63"/>
  <c r="T18" i="63"/>
  <c r="P16" i="59" s="1"/>
  <c r="J18" i="63"/>
  <c r="G16" i="59" s="1"/>
  <c r="T17" i="63"/>
  <c r="P15" i="59" s="1"/>
  <c r="J17" i="63"/>
  <c r="G15" i="59" s="1"/>
  <c r="T16" i="63"/>
  <c r="P14" i="59" s="1"/>
  <c r="J16" i="63"/>
  <c r="T15" i="63"/>
  <c r="J15" i="63"/>
  <c r="T14" i="63"/>
  <c r="J14" i="63"/>
  <c r="G12" i="59" s="1"/>
  <c r="T13" i="63"/>
  <c r="P11" i="59" s="1"/>
  <c r="J13" i="63"/>
  <c r="G11" i="59" s="1"/>
  <c r="T12" i="63"/>
  <c r="J12" i="63"/>
  <c r="G10" i="59" s="1"/>
  <c r="T11" i="63"/>
  <c r="P9" i="59" s="1"/>
  <c r="J11" i="63"/>
  <c r="G9" i="59" s="1"/>
  <c r="T10" i="63"/>
  <c r="P8" i="59" s="1"/>
  <c r="J10" i="63"/>
  <c r="G8" i="59" s="1"/>
  <c r="T9" i="63"/>
  <c r="J9" i="63"/>
  <c r="I35" i="62"/>
  <c r="H35" i="62"/>
  <c r="J34" i="62"/>
  <c r="F32" i="59" s="1"/>
  <c r="J33" i="62"/>
  <c r="F31" i="59" s="1"/>
  <c r="J32" i="62"/>
  <c r="J31" i="62"/>
  <c r="F29" i="59" s="1"/>
  <c r="J30" i="62"/>
  <c r="J29" i="62"/>
  <c r="F27" i="59" s="1"/>
  <c r="J28" i="62"/>
  <c r="J27" i="62"/>
  <c r="J26" i="62"/>
  <c r="J25" i="62"/>
  <c r="F23" i="59" s="1"/>
  <c r="J24" i="62"/>
  <c r="J23" i="62"/>
  <c r="F21" i="59" s="1"/>
  <c r="J22" i="62"/>
  <c r="F20" i="59" s="1"/>
  <c r="J21" i="62"/>
  <c r="U20" i="62"/>
  <c r="S20" i="62"/>
  <c r="R20" i="62"/>
  <c r="J20" i="62"/>
  <c r="F18" i="59" s="1"/>
  <c r="T19" i="62"/>
  <c r="O17" i="59" s="1"/>
  <c r="J19" i="62"/>
  <c r="T18" i="62"/>
  <c r="O16" i="59" s="1"/>
  <c r="J18" i="62"/>
  <c r="T17" i="62"/>
  <c r="O15" i="59" s="1"/>
  <c r="J17" i="62"/>
  <c r="F15" i="59" s="1"/>
  <c r="T16" i="62"/>
  <c r="J16" i="62"/>
  <c r="F14" i="59" s="1"/>
  <c r="T15" i="62"/>
  <c r="O13" i="59" s="1"/>
  <c r="J15" i="62"/>
  <c r="T14" i="62"/>
  <c r="J14" i="62"/>
  <c r="F12" i="59" s="1"/>
  <c r="N75" i="55" s="1"/>
  <c r="T13" i="62"/>
  <c r="J13" i="62"/>
  <c r="T12" i="62"/>
  <c r="J12" i="62"/>
  <c r="F10" i="59" s="1"/>
  <c r="T11" i="62"/>
  <c r="J11" i="62"/>
  <c r="F9" i="59" s="1"/>
  <c r="T10" i="62"/>
  <c r="J10" i="62"/>
  <c r="T9" i="62"/>
  <c r="J9" i="62"/>
  <c r="I35" i="61"/>
  <c r="H35" i="61"/>
  <c r="T31" i="61" s="1"/>
  <c r="J34" i="61"/>
  <c r="E32" i="59" s="1"/>
  <c r="J33" i="61"/>
  <c r="E31" i="59" s="1"/>
  <c r="J32" i="61"/>
  <c r="E30" i="59" s="1"/>
  <c r="J31" i="61"/>
  <c r="E29" i="59" s="1"/>
  <c r="J30" i="61"/>
  <c r="J29" i="61"/>
  <c r="J28" i="61"/>
  <c r="E26" i="59" s="1"/>
  <c r="J27" i="61"/>
  <c r="E25" i="59" s="1"/>
  <c r="J26" i="61"/>
  <c r="J25" i="61"/>
  <c r="E23" i="59" s="1"/>
  <c r="J24" i="61"/>
  <c r="J23" i="61"/>
  <c r="E21" i="59" s="1"/>
  <c r="J22" i="61"/>
  <c r="J21" i="61"/>
  <c r="U20" i="61"/>
  <c r="S20" i="61"/>
  <c r="R20" i="61"/>
  <c r="J20" i="61"/>
  <c r="E18" i="59" s="1"/>
  <c r="T19" i="61"/>
  <c r="J19" i="61"/>
  <c r="T18" i="61"/>
  <c r="N16" i="59" s="1"/>
  <c r="J18" i="61"/>
  <c r="E16" i="59" s="1"/>
  <c r="T17" i="61"/>
  <c r="J17" i="61"/>
  <c r="E15" i="59" s="1"/>
  <c r="T16" i="61"/>
  <c r="J16" i="61"/>
  <c r="E14" i="59" s="1"/>
  <c r="T15" i="61"/>
  <c r="N13" i="59" s="1"/>
  <c r="J15" i="61"/>
  <c r="E13" i="59" s="1"/>
  <c r="T14" i="61"/>
  <c r="N12" i="59" s="1"/>
  <c r="J14" i="61"/>
  <c r="E12" i="59" s="1"/>
  <c r="N74" i="55" s="1"/>
  <c r="T13" i="61"/>
  <c r="N11" i="59" s="1"/>
  <c r="J13" i="61"/>
  <c r="E11" i="59" s="1"/>
  <c r="T12" i="61"/>
  <c r="N10" i="59" s="1"/>
  <c r="J12" i="61"/>
  <c r="E10" i="59" s="1"/>
  <c r="T11" i="61"/>
  <c r="N9" i="59" s="1"/>
  <c r="J11" i="61"/>
  <c r="E9" i="59" s="1"/>
  <c r="G45" i="55" s="1"/>
  <c r="T10" i="61"/>
  <c r="N8" i="59" s="1"/>
  <c r="J10" i="61"/>
  <c r="E8" i="59" s="1"/>
  <c r="T9" i="61"/>
  <c r="I35" i="60"/>
  <c r="H35" i="60"/>
  <c r="J34" i="60"/>
  <c r="D32" i="59" s="1"/>
  <c r="J33" i="60"/>
  <c r="D31" i="59" s="1"/>
  <c r="J32" i="60"/>
  <c r="D30" i="59" s="1"/>
  <c r="J31" i="60"/>
  <c r="D29" i="59" s="1"/>
  <c r="J30" i="60"/>
  <c r="D28" i="59" s="1"/>
  <c r="J29" i="60"/>
  <c r="D27" i="59" s="1"/>
  <c r="J28" i="60"/>
  <c r="D26" i="59" s="1"/>
  <c r="J27" i="60"/>
  <c r="D25" i="59" s="1"/>
  <c r="J26" i="60"/>
  <c r="D24" i="59" s="1"/>
  <c r="J25" i="60"/>
  <c r="D23" i="59" s="1"/>
  <c r="J24" i="60"/>
  <c r="D22" i="59" s="1"/>
  <c r="J23" i="60"/>
  <c r="J22" i="60"/>
  <c r="D20" i="59" s="1"/>
  <c r="J21" i="60"/>
  <c r="D19" i="59" s="1"/>
  <c r="U20" i="60"/>
  <c r="S20" i="60"/>
  <c r="R20" i="60"/>
  <c r="J20" i="60"/>
  <c r="D18" i="59" s="1"/>
  <c r="T19" i="60"/>
  <c r="M17" i="59" s="1"/>
  <c r="J19" i="60"/>
  <c r="D17" i="59" s="1"/>
  <c r="T18" i="60"/>
  <c r="M16" i="59" s="1"/>
  <c r="J18" i="60"/>
  <c r="D16" i="59" s="1"/>
  <c r="T17" i="60"/>
  <c r="M15" i="59" s="1"/>
  <c r="J17" i="60"/>
  <c r="D15" i="59" s="1"/>
  <c r="T16" i="60"/>
  <c r="M14" i="59" s="1"/>
  <c r="J16" i="60"/>
  <c r="D14" i="59" s="1"/>
  <c r="T15" i="60"/>
  <c r="M13" i="59" s="1"/>
  <c r="J15" i="60"/>
  <c r="D13" i="59" s="1"/>
  <c r="T14" i="60"/>
  <c r="M12" i="59" s="1"/>
  <c r="J14" i="60"/>
  <c r="D12" i="59" s="1"/>
  <c r="T13" i="60"/>
  <c r="M11" i="59" s="1"/>
  <c r="J13" i="60"/>
  <c r="D11" i="59" s="1"/>
  <c r="T12" i="60"/>
  <c r="M10" i="59" s="1"/>
  <c r="J12" i="60"/>
  <c r="D10" i="59" s="1"/>
  <c r="T11" i="60"/>
  <c r="M9" i="59" s="1"/>
  <c r="J11" i="60"/>
  <c r="T10" i="60"/>
  <c r="M8" i="59" s="1"/>
  <c r="J10" i="60"/>
  <c r="D8" i="59" s="1"/>
  <c r="T9" i="60"/>
  <c r="M7" i="59" s="1"/>
  <c r="J9" i="60"/>
  <c r="D7" i="59" s="1"/>
  <c r="G30" i="59"/>
  <c r="F30" i="59"/>
  <c r="F28" i="59"/>
  <c r="E28" i="59"/>
  <c r="E27" i="59"/>
  <c r="F26" i="59"/>
  <c r="G25" i="59"/>
  <c r="F25" i="59"/>
  <c r="F24" i="59"/>
  <c r="E24" i="59"/>
  <c r="G23" i="59"/>
  <c r="F22" i="59"/>
  <c r="E22" i="59"/>
  <c r="D21" i="59"/>
  <c r="E20" i="59"/>
  <c r="G19" i="59"/>
  <c r="F19" i="59"/>
  <c r="E19" i="59"/>
  <c r="G18" i="59"/>
  <c r="P17" i="59"/>
  <c r="N17" i="59"/>
  <c r="G17" i="59"/>
  <c r="F17" i="59"/>
  <c r="E17" i="59"/>
  <c r="F16" i="59"/>
  <c r="N15" i="59"/>
  <c r="O14" i="59"/>
  <c r="N14" i="59"/>
  <c r="G14" i="59"/>
  <c r="P13" i="59"/>
  <c r="G13" i="59"/>
  <c r="F13" i="59"/>
  <c r="P12" i="59"/>
  <c r="O12" i="59"/>
  <c r="O11" i="59"/>
  <c r="F11" i="59"/>
  <c r="P10" i="59"/>
  <c r="O9" i="59"/>
  <c r="D9" i="59"/>
  <c r="O8" i="59"/>
  <c r="F8" i="59"/>
  <c r="P7" i="59"/>
  <c r="O7" i="59"/>
  <c r="G7" i="59"/>
  <c r="F7" i="59"/>
  <c r="E80" i="58"/>
  <c r="U81" i="57"/>
  <c r="G81" i="57" s="1"/>
  <c r="J78" i="58" s="1"/>
  <c r="T81" i="57"/>
  <c r="G78" i="58" s="1"/>
  <c r="S81" i="57"/>
  <c r="F81" i="57" s="1"/>
  <c r="F78" i="58" s="1"/>
  <c r="U79" i="57"/>
  <c r="G79" i="57" s="1"/>
  <c r="J76" i="58" s="1"/>
  <c r="T79" i="57"/>
  <c r="G76" i="58" s="1"/>
  <c r="S79" i="57"/>
  <c r="F79" i="57" s="1"/>
  <c r="F76" i="58" s="1"/>
  <c r="U77" i="57"/>
  <c r="G77" i="57" s="1"/>
  <c r="J74" i="58" s="1"/>
  <c r="T77" i="57"/>
  <c r="G74" i="58" s="1"/>
  <c r="S77" i="57"/>
  <c r="F77" i="57" s="1"/>
  <c r="F74" i="58" s="1"/>
  <c r="U75" i="57"/>
  <c r="G75" i="57" s="1"/>
  <c r="J72" i="58" s="1"/>
  <c r="T75" i="57"/>
  <c r="G72" i="58" s="1"/>
  <c r="S75" i="57"/>
  <c r="F75" i="57" s="1"/>
  <c r="F72" i="58" s="1"/>
  <c r="U73" i="57"/>
  <c r="G73" i="57" s="1"/>
  <c r="J70" i="58" s="1"/>
  <c r="T73" i="57"/>
  <c r="G70" i="58" s="1"/>
  <c r="S73" i="57"/>
  <c r="F73" i="57" s="1"/>
  <c r="F70" i="58" s="1"/>
  <c r="U71" i="57"/>
  <c r="G71" i="57" s="1"/>
  <c r="J68" i="58" s="1"/>
  <c r="T71" i="57"/>
  <c r="G68" i="58" s="1"/>
  <c r="S71" i="57"/>
  <c r="F71" i="57" s="1"/>
  <c r="F68" i="58" s="1"/>
  <c r="U69" i="57"/>
  <c r="G69" i="57" s="1"/>
  <c r="J66" i="58" s="1"/>
  <c r="T69" i="57"/>
  <c r="G66" i="58" s="1"/>
  <c r="S69" i="57"/>
  <c r="F69" i="57" s="1"/>
  <c r="F66" i="58" s="1"/>
  <c r="U67" i="57"/>
  <c r="G67" i="57" s="1"/>
  <c r="J64" i="58" s="1"/>
  <c r="T67" i="57"/>
  <c r="G64" i="58" s="1"/>
  <c r="S67" i="57"/>
  <c r="F67" i="57" s="1"/>
  <c r="F64" i="58" s="1"/>
  <c r="U65" i="57"/>
  <c r="G65" i="57" s="1"/>
  <c r="J62" i="58" s="1"/>
  <c r="T65" i="57"/>
  <c r="G62" i="58" s="1"/>
  <c r="S65" i="57"/>
  <c r="F65" i="57" s="1"/>
  <c r="F62" i="58" s="1"/>
  <c r="U63" i="57"/>
  <c r="G63" i="57" s="1"/>
  <c r="J60" i="58" s="1"/>
  <c r="T63" i="57"/>
  <c r="G60" i="58" s="1"/>
  <c r="S63" i="57"/>
  <c r="F63" i="57" s="1"/>
  <c r="F60" i="58" s="1"/>
  <c r="U61" i="57"/>
  <c r="G61" i="57" s="1"/>
  <c r="J58" i="58" s="1"/>
  <c r="T61" i="57"/>
  <c r="G58" i="58" s="1"/>
  <c r="S61" i="57"/>
  <c r="F61" i="57" s="1"/>
  <c r="F58" i="58" s="1"/>
  <c r="U60" i="57"/>
  <c r="T60" i="57"/>
  <c r="S60" i="57"/>
  <c r="Q60" i="57"/>
  <c r="P60" i="57"/>
  <c r="AH34" i="57" s="1"/>
  <c r="L34" i="63" s="1"/>
  <c r="O60" i="57"/>
  <c r="N60" i="57"/>
  <c r="AF34" i="57" s="1"/>
  <c r="L34" i="62" s="1"/>
  <c r="M60" i="57"/>
  <c r="L60" i="57"/>
  <c r="AD34" i="57" s="1"/>
  <c r="L34" i="61" s="1"/>
  <c r="J60" i="57"/>
  <c r="AB34" i="57" s="1"/>
  <c r="L34" i="60" s="1"/>
  <c r="U59" i="57"/>
  <c r="G59" i="57" s="1"/>
  <c r="J56" i="58" s="1"/>
  <c r="T59" i="57"/>
  <c r="G56" i="58" s="1"/>
  <c r="S59" i="57"/>
  <c r="F59" i="57" s="1"/>
  <c r="F56" i="58" s="1"/>
  <c r="Q59" i="57"/>
  <c r="AI34" i="57" s="1"/>
  <c r="P59" i="57"/>
  <c r="O59" i="57"/>
  <c r="AG34" i="57" s="1"/>
  <c r="K34" i="63" s="1"/>
  <c r="N59" i="57"/>
  <c r="M59" i="57"/>
  <c r="AE34" i="57" s="1"/>
  <c r="K34" i="62" s="1"/>
  <c r="K59" i="57"/>
  <c r="AC34" i="57" s="1"/>
  <c r="K34" i="61" s="1"/>
  <c r="I59" i="57"/>
  <c r="AA34" i="57" s="1"/>
  <c r="K34" i="60" s="1"/>
  <c r="U58" i="57"/>
  <c r="T58" i="57"/>
  <c r="S58" i="57"/>
  <c r="R58" i="57"/>
  <c r="AJ33" i="57" s="1"/>
  <c r="Q58" i="57"/>
  <c r="P58" i="57"/>
  <c r="O58" i="57"/>
  <c r="N58" i="57"/>
  <c r="AF33" i="57" s="1"/>
  <c r="L33" i="62" s="1"/>
  <c r="M58" i="57"/>
  <c r="L58" i="57"/>
  <c r="AD33" i="57" s="1"/>
  <c r="L33" i="61" s="1"/>
  <c r="J58" i="57"/>
  <c r="AB33" i="57" s="1"/>
  <c r="L33" i="60" s="1"/>
  <c r="U57" i="57"/>
  <c r="G57" i="57" s="1"/>
  <c r="J54" i="58" s="1"/>
  <c r="T57" i="57"/>
  <c r="G54" i="58" s="1"/>
  <c r="S57" i="57"/>
  <c r="F57" i="57" s="1"/>
  <c r="F54" i="58" s="1"/>
  <c r="R57" i="57"/>
  <c r="Q57" i="57"/>
  <c r="AI33" i="57" s="1"/>
  <c r="P57" i="57"/>
  <c r="O57" i="57"/>
  <c r="N57" i="57"/>
  <c r="M57" i="57"/>
  <c r="AE33" i="57" s="1"/>
  <c r="K33" i="62" s="1"/>
  <c r="K57" i="57"/>
  <c r="AC33" i="57" s="1"/>
  <c r="K33" i="61" s="1"/>
  <c r="I57" i="57"/>
  <c r="U56" i="57"/>
  <c r="T56" i="57"/>
  <c r="S56" i="57"/>
  <c r="R56" i="57"/>
  <c r="Q56" i="57"/>
  <c r="P56" i="57"/>
  <c r="O56" i="57"/>
  <c r="N56" i="57"/>
  <c r="AF32" i="57" s="1"/>
  <c r="L32" i="62" s="1"/>
  <c r="M56" i="57"/>
  <c r="L56" i="57"/>
  <c r="AD32" i="57" s="1"/>
  <c r="L32" i="61" s="1"/>
  <c r="J56" i="57"/>
  <c r="U55" i="57"/>
  <c r="G55" i="57" s="1"/>
  <c r="J52" i="58" s="1"/>
  <c r="T55" i="57"/>
  <c r="G52" i="58" s="1"/>
  <c r="S55" i="57"/>
  <c r="R55" i="57"/>
  <c r="Q55" i="57"/>
  <c r="P55" i="57"/>
  <c r="O55" i="57"/>
  <c r="N55" i="57"/>
  <c r="M55" i="57"/>
  <c r="K55" i="57"/>
  <c r="AC32" i="57" s="1"/>
  <c r="K32" i="61" s="1"/>
  <c r="I55" i="57"/>
  <c r="AA32" i="57" s="1"/>
  <c r="K32" i="60" s="1"/>
  <c r="U54" i="57"/>
  <c r="T54" i="57"/>
  <c r="S54" i="57"/>
  <c r="R54" i="57"/>
  <c r="Q54" i="57"/>
  <c r="P54" i="57"/>
  <c r="AH31" i="57" s="1"/>
  <c r="L31" i="63" s="1"/>
  <c r="O54" i="57"/>
  <c r="N54" i="57"/>
  <c r="AF31" i="57" s="1"/>
  <c r="L31" i="62" s="1"/>
  <c r="M54" i="57"/>
  <c r="L54" i="57"/>
  <c r="AD31" i="57" s="1"/>
  <c r="L31" i="61" s="1"/>
  <c r="J54" i="57"/>
  <c r="U53" i="57"/>
  <c r="G53" i="57" s="1"/>
  <c r="J50" i="58" s="1"/>
  <c r="T53" i="57"/>
  <c r="G50" i="58" s="1"/>
  <c r="S53" i="57"/>
  <c r="F53" i="57" s="1"/>
  <c r="F50" i="58" s="1"/>
  <c r="R53" i="57"/>
  <c r="Q53" i="57"/>
  <c r="P53" i="57"/>
  <c r="O53" i="57"/>
  <c r="AG31" i="57" s="1"/>
  <c r="N53" i="57"/>
  <c r="M53" i="57"/>
  <c r="AE31" i="57" s="1"/>
  <c r="K31" i="62" s="1"/>
  <c r="K53" i="57"/>
  <c r="AC31" i="57" s="1"/>
  <c r="I53" i="57"/>
  <c r="AA31" i="57" s="1"/>
  <c r="K31" i="60" s="1"/>
  <c r="U52" i="57"/>
  <c r="T52" i="57"/>
  <c r="S52" i="57"/>
  <c r="R52" i="57"/>
  <c r="Q52" i="57"/>
  <c r="P52" i="57"/>
  <c r="O52" i="57"/>
  <c r="N52" i="57"/>
  <c r="AF30" i="57" s="1"/>
  <c r="L30" i="62" s="1"/>
  <c r="M52" i="57"/>
  <c r="L52" i="57"/>
  <c r="AD30" i="57" s="1"/>
  <c r="L30" i="61" s="1"/>
  <c r="J52" i="57"/>
  <c r="U51" i="57"/>
  <c r="G51" i="57" s="1"/>
  <c r="J48" i="58" s="1"/>
  <c r="T51" i="57"/>
  <c r="G48" i="58" s="1"/>
  <c r="S51" i="57"/>
  <c r="F51" i="57" s="1"/>
  <c r="F48" i="58" s="1"/>
  <c r="R51" i="57"/>
  <c r="Q51" i="57"/>
  <c r="P51" i="57"/>
  <c r="O51" i="57"/>
  <c r="AG30" i="57" s="1"/>
  <c r="K30" i="63" s="1"/>
  <c r="N51" i="57"/>
  <c r="M51" i="57"/>
  <c r="AE30" i="57" s="1"/>
  <c r="K30" i="62" s="1"/>
  <c r="K51" i="57"/>
  <c r="AC30" i="57" s="1"/>
  <c r="K30" i="61" s="1"/>
  <c r="I51" i="57"/>
  <c r="AA30" i="57" s="1"/>
  <c r="K30" i="60" s="1"/>
  <c r="U50" i="57"/>
  <c r="T50" i="57"/>
  <c r="S50" i="57"/>
  <c r="R50" i="57"/>
  <c r="Q50" i="57"/>
  <c r="P50" i="57"/>
  <c r="AH29" i="57" s="1"/>
  <c r="L29" i="63" s="1"/>
  <c r="O50" i="57"/>
  <c r="N50" i="57"/>
  <c r="AF29" i="57" s="1"/>
  <c r="L29" i="62" s="1"/>
  <c r="M50" i="57"/>
  <c r="L50" i="57"/>
  <c r="AD29" i="57" s="1"/>
  <c r="L29" i="61" s="1"/>
  <c r="J50" i="57"/>
  <c r="AB29" i="57" s="1"/>
  <c r="L29" i="60" s="1"/>
  <c r="U49" i="57"/>
  <c r="G49" i="57" s="1"/>
  <c r="J46" i="58" s="1"/>
  <c r="T49" i="57"/>
  <c r="G46" i="58" s="1"/>
  <c r="S49" i="57"/>
  <c r="F49" i="57" s="1"/>
  <c r="F46" i="58" s="1"/>
  <c r="R49" i="57"/>
  <c r="Q49" i="57"/>
  <c r="P49" i="57"/>
  <c r="O49" i="57"/>
  <c r="N49" i="57"/>
  <c r="M49" i="57"/>
  <c r="AE29" i="57" s="1"/>
  <c r="K29" i="62" s="1"/>
  <c r="K49" i="57"/>
  <c r="AC29" i="57" s="1"/>
  <c r="K29" i="61" s="1"/>
  <c r="I49" i="57"/>
  <c r="AA29" i="57" s="1"/>
  <c r="K29" i="60" s="1"/>
  <c r="U48" i="57"/>
  <c r="T48" i="57"/>
  <c r="S48" i="57"/>
  <c r="R48" i="57"/>
  <c r="AJ28" i="57" s="1"/>
  <c r="Q48" i="57"/>
  <c r="P48" i="57"/>
  <c r="AH28" i="57" s="1"/>
  <c r="L28" i="63" s="1"/>
  <c r="O48" i="57"/>
  <c r="N48" i="57"/>
  <c r="AF28" i="57" s="1"/>
  <c r="L28" i="62" s="1"/>
  <c r="M48" i="57"/>
  <c r="L48" i="57"/>
  <c r="AD28" i="57" s="1"/>
  <c r="L28" i="61" s="1"/>
  <c r="J48" i="57"/>
  <c r="U47" i="57"/>
  <c r="G47" i="57" s="1"/>
  <c r="J44" i="58" s="1"/>
  <c r="T47" i="57"/>
  <c r="G44" i="58" s="1"/>
  <c r="S47" i="57"/>
  <c r="F47" i="57" s="1"/>
  <c r="F44" i="58" s="1"/>
  <c r="R47" i="57"/>
  <c r="Q47" i="57"/>
  <c r="P47" i="57"/>
  <c r="O47" i="57"/>
  <c r="N47" i="57"/>
  <c r="M47" i="57"/>
  <c r="AE28" i="57" s="1"/>
  <c r="K47" i="57"/>
  <c r="AC28" i="57" s="1"/>
  <c r="K28" i="61" s="1"/>
  <c r="I47" i="57"/>
  <c r="AA28" i="57" s="1"/>
  <c r="K28" i="60" s="1"/>
  <c r="U46" i="57"/>
  <c r="T46" i="57"/>
  <c r="S46" i="57"/>
  <c r="R46" i="57"/>
  <c r="AJ27" i="57" s="1"/>
  <c r="Q46" i="57"/>
  <c r="P46" i="57"/>
  <c r="O46" i="57"/>
  <c r="N46" i="57"/>
  <c r="M46" i="57"/>
  <c r="L46" i="57"/>
  <c r="AD27" i="57" s="1"/>
  <c r="L27" i="61" s="1"/>
  <c r="J46" i="57"/>
  <c r="U45" i="57"/>
  <c r="G45" i="57" s="1"/>
  <c r="J42" i="58" s="1"/>
  <c r="T45" i="57"/>
  <c r="G42" i="58" s="1"/>
  <c r="S45" i="57"/>
  <c r="F45" i="57" s="1"/>
  <c r="F42" i="58" s="1"/>
  <c r="R45" i="57"/>
  <c r="Q45" i="57"/>
  <c r="AI27" i="57" s="1"/>
  <c r="P45" i="57"/>
  <c r="O45" i="57"/>
  <c r="N45" i="57"/>
  <c r="M45" i="57"/>
  <c r="AE27" i="57" s="1"/>
  <c r="K27" i="62" s="1"/>
  <c r="K45" i="57"/>
  <c r="AC27" i="57" s="1"/>
  <c r="K27" i="61" s="1"/>
  <c r="I45" i="57"/>
  <c r="AA27" i="57" s="1"/>
  <c r="K27" i="60" s="1"/>
  <c r="U44" i="57"/>
  <c r="T44" i="57"/>
  <c r="S44" i="57"/>
  <c r="Q44" i="57"/>
  <c r="P44" i="57"/>
  <c r="O44" i="57"/>
  <c r="N44" i="57"/>
  <c r="M44" i="57"/>
  <c r="L44" i="57"/>
  <c r="AD26" i="57" s="1"/>
  <c r="L26" i="61" s="1"/>
  <c r="J44" i="57"/>
  <c r="U43" i="57"/>
  <c r="G43" i="57" s="1"/>
  <c r="J40" i="58" s="1"/>
  <c r="T43" i="57"/>
  <c r="G40" i="58" s="1"/>
  <c r="S43" i="57"/>
  <c r="F43" i="57" s="1"/>
  <c r="F40" i="58" s="1"/>
  <c r="Q43" i="57"/>
  <c r="AI26" i="57" s="1"/>
  <c r="P43" i="57"/>
  <c r="O43" i="57"/>
  <c r="N43" i="57"/>
  <c r="M43" i="57"/>
  <c r="AE26" i="57" s="1"/>
  <c r="K26" i="62" s="1"/>
  <c r="K43" i="57"/>
  <c r="AC26" i="57" s="1"/>
  <c r="K26" i="61" s="1"/>
  <c r="I43" i="57"/>
  <c r="AA26" i="57" s="1"/>
  <c r="K26" i="60" s="1"/>
  <c r="U42" i="57"/>
  <c r="T42" i="57"/>
  <c r="S42" i="57"/>
  <c r="R42" i="57"/>
  <c r="AJ25" i="57" s="1"/>
  <c r="Q42" i="57"/>
  <c r="P42" i="57"/>
  <c r="O42" i="57"/>
  <c r="N42" i="57"/>
  <c r="AF25" i="57" s="1"/>
  <c r="L25" i="62" s="1"/>
  <c r="M42" i="57"/>
  <c r="L42" i="57"/>
  <c r="AD25" i="57" s="1"/>
  <c r="L25" i="61" s="1"/>
  <c r="J42" i="57"/>
  <c r="U41" i="57"/>
  <c r="G41" i="57" s="1"/>
  <c r="J38" i="58" s="1"/>
  <c r="T41" i="57"/>
  <c r="G38" i="58" s="1"/>
  <c r="S41" i="57"/>
  <c r="F41" i="57" s="1"/>
  <c r="F38" i="58" s="1"/>
  <c r="R41" i="57"/>
  <c r="Q41" i="57"/>
  <c r="AI25" i="57" s="1"/>
  <c r="P41" i="57"/>
  <c r="O41" i="57"/>
  <c r="N41" i="57"/>
  <c r="M41" i="57"/>
  <c r="AE25" i="57" s="1"/>
  <c r="K41" i="57"/>
  <c r="AC25" i="57" s="1"/>
  <c r="K25" i="61" s="1"/>
  <c r="I41" i="57"/>
  <c r="AA25" i="57" s="1"/>
  <c r="K25" i="60" s="1"/>
  <c r="U40" i="57"/>
  <c r="T40" i="57"/>
  <c r="S40" i="57"/>
  <c r="R40" i="57"/>
  <c r="AJ24" i="57" s="1"/>
  <c r="Q40" i="57"/>
  <c r="P40" i="57"/>
  <c r="O40" i="57"/>
  <c r="N40" i="57"/>
  <c r="M40" i="57"/>
  <c r="L40" i="57"/>
  <c r="AD24" i="57" s="1"/>
  <c r="L24" i="61" s="1"/>
  <c r="J40" i="57"/>
  <c r="AB24" i="57" s="1"/>
  <c r="L24" i="60" s="1"/>
  <c r="U39" i="57"/>
  <c r="G39" i="57" s="1"/>
  <c r="J36" i="58" s="1"/>
  <c r="T39" i="57"/>
  <c r="G36" i="58" s="1"/>
  <c r="S39" i="57"/>
  <c r="F39" i="57" s="1"/>
  <c r="F36" i="58" s="1"/>
  <c r="R39" i="57"/>
  <c r="Q39" i="57"/>
  <c r="P39" i="57"/>
  <c r="O39" i="57"/>
  <c r="N39" i="57"/>
  <c r="M39" i="57"/>
  <c r="K39" i="57"/>
  <c r="AC24" i="57" s="1"/>
  <c r="I39" i="57"/>
  <c r="AA24" i="57" s="1"/>
  <c r="K24" i="60" s="1"/>
  <c r="U38" i="57"/>
  <c r="T38" i="57"/>
  <c r="S38" i="57"/>
  <c r="R38" i="57"/>
  <c r="AJ23" i="57" s="1"/>
  <c r="Q38" i="57"/>
  <c r="P38" i="57"/>
  <c r="O38" i="57"/>
  <c r="N38" i="57"/>
  <c r="M38" i="57"/>
  <c r="L38" i="57"/>
  <c r="AD23" i="57" s="1"/>
  <c r="L23" i="61" s="1"/>
  <c r="J38" i="57"/>
  <c r="AB23" i="57" s="1"/>
  <c r="L23" i="60" s="1"/>
  <c r="U37" i="57"/>
  <c r="G37" i="57" s="1"/>
  <c r="J34" i="58" s="1"/>
  <c r="T37" i="57"/>
  <c r="G34" i="58" s="1"/>
  <c r="S37" i="57"/>
  <c r="F37" i="57" s="1"/>
  <c r="F34" i="58" s="1"/>
  <c r="R37" i="57"/>
  <c r="Q37" i="57"/>
  <c r="AI23" i="57" s="1"/>
  <c r="P37" i="57"/>
  <c r="O37" i="57"/>
  <c r="N37" i="57"/>
  <c r="M37" i="57"/>
  <c r="AE23" i="57" s="1"/>
  <c r="K23" i="62" s="1"/>
  <c r="K37" i="57"/>
  <c r="AC23" i="57" s="1"/>
  <c r="I37" i="57"/>
  <c r="AA23" i="57" s="1"/>
  <c r="K23" i="60" s="1"/>
  <c r="U36" i="57"/>
  <c r="T36" i="57"/>
  <c r="S36" i="57"/>
  <c r="R36" i="57"/>
  <c r="AJ22" i="57" s="1"/>
  <c r="Q36" i="57"/>
  <c r="P36" i="57"/>
  <c r="O36" i="57"/>
  <c r="N36" i="57"/>
  <c r="AF22" i="57" s="1"/>
  <c r="L22" i="62" s="1"/>
  <c r="M36" i="57"/>
  <c r="L36" i="57"/>
  <c r="AD22" i="57" s="1"/>
  <c r="L22" i="61" s="1"/>
  <c r="J36" i="57"/>
  <c r="AB22" i="57" s="1"/>
  <c r="L22" i="60" s="1"/>
  <c r="U35" i="57"/>
  <c r="G35" i="57" s="1"/>
  <c r="J32" i="58" s="1"/>
  <c r="T35" i="57"/>
  <c r="G32" i="58" s="1"/>
  <c r="S35" i="57"/>
  <c r="R35" i="57"/>
  <c r="Q35" i="57"/>
  <c r="AI22" i="57" s="1"/>
  <c r="P35" i="57"/>
  <c r="O35" i="57"/>
  <c r="N35" i="57"/>
  <c r="M35" i="57"/>
  <c r="AE22" i="57" s="1"/>
  <c r="K22" i="62" s="1"/>
  <c r="K35" i="57"/>
  <c r="AC22" i="57" s="1"/>
  <c r="K22" i="61" s="1"/>
  <c r="I35" i="57"/>
  <c r="AA22" i="57" s="1"/>
  <c r="K22" i="60" s="1"/>
  <c r="U34" i="57"/>
  <c r="T34" i="57"/>
  <c r="S34" i="57"/>
  <c r="R34" i="57"/>
  <c r="AJ21" i="57" s="1"/>
  <c r="Q34" i="57"/>
  <c r="P34" i="57"/>
  <c r="AH21" i="57" s="1"/>
  <c r="L21" i="63" s="1"/>
  <c r="O34" i="57"/>
  <c r="N34" i="57"/>
  <c r="M34" i="57"/>
  <c r="L34" i="57"/>
  <c r="J34" i="57"/>
  <c r="AH33" i="57"/>
  <c r="L33" i="63" s="1"/>
  <c r="AG33" i="57"/>
  <c r="K33" i="63" s="1"/>
  <c r="AA33" i="57"/>
  <c r="K33" i="60" s="1"/>
  <c r="U33" i="57"/>
  <c r="G33" i="57" s="1"/>
  <c r="J30" i="58" s="1"/>
  <c r="T33" i="57"/>
  <c r="G30" i="58" s="1"/>
  <c r="S33" i="57"/>
  <c r="R33" i="57"/>
  <c r="Q33" i="57"/>
  <c r="AI21" i="57" s="1"/>
  <c r="P33" i="57"/>
  <c r="O33" i="57"/>
  <c r="N33" i="57"/>
  <c r="M33" i="57"/>
  <c r="AE21" i="57" s="1"/>
  <c r="K33" i="57"/>
  <c r="AC21" i="57" s="1"/>
  <c r="K21" i="61" s="1"/>
  <c r="I33" i="57"/>
  <c r="AA21" i="57" s="1"/>
  <c r="K21" i="60" s="1"/>
  <c r="AJ32" i="57"/>
  <c r="AI32" i="57"/>
  <c r="AH32" i="57"/>
  <c r="L32" i="63" s="1"/>
  <c r="AG32" i="57"/>
  <c r="K32" i="63" s="1"/>
  <c r="AE32" i="57"/>
  <c r="K32" i="62" s="1"/>
  <c r="AB32" i="57"/>
  <c r="L32" i="60" s="1"/>
  <c r="U32" i="57"/>
  <c r="T32" i="57"/>
  <c r="S32" i="57"/>
  <c r="R32" i="57"/>
  <c r="AJ20" i="57" s="1"/>
  <c r="Q32" i="57"/>
  <c r="P32" i="57"/>
  <c r="O32" i="57"/>
  <c r="N32" i="57"/>
  <c r="AF20" i="57" s="1"/>
  <c r="L20" i="62" s="1"/>
  <c r="M32" i="57"/>
  <c r="L32" i="57"/>
  <c r="AD20" i="57" s="1"/>
  <c r="L20" i="61" s="1"/>
  <c r="J32" i="57"/>
  <c r="AB20" i="57" s="1"/>
  <c r="L20" i="60" s="1"/>
  <c r="AJ31" i="57"/>
  <c r="AI31" i="57"/>
  <c r="AB31" i="57"/>
  <c r="L31" i="60" s="1"/>
  <c r="U31" i="57"/>
  <c r="G31" i="57" s="1"/>
  <c r="J28" i="58" s="1"/>
  <c r="T31" i="57"/>
  <c r="G28" i="58" s="1"/>
  <c r="S31" i="57"/>
  <c r="F31" i="57" s="1"/>
  <c r="F28" i="58" s="1"/>
  <c r="R31" i="57"/>
  <c r="Q31" i="57"/>
  <c r="P31" i="57"/>
  <c r="O31" i="57"/>
  <c r="N31" i="57"/>
  <c r="M31" i="57"/>
  <c r="AE20" i="57" s="1"/>
  <c r="K31" i="57"/>
  <c r="AC20" i="57" s="1"/>
  <c r="K20" i="61" s="1"/>
  <c r="I31" i="57"/>
  <c r="AA20" i="57" s="1"/>
  <c r="K20" i="60" s="1"/>
  <c r="AJ30" i="57"/>
  <c r="AI30" i="57"/>
  <c r="AH30" i="57"/>
  <c r="L30" i="63" s="1"/>
  <c r="AB30" i="57"/>
  <c r="L30" i="60" s="1"/>
  <c r="U30" i="57"/>
  <c r="T30" i="57"/>
  <c r="S30" i="57"/>
  <c r="R30" i="57"/>
  <c r="AJ19" i="57" s="1"/>
  <c r="Q30" i="57"/>
  <c r="P30" i="57"/>
  <c r="O30" i="57"/>
  <c r="N30" i="57"/>
  <c r="AF19" i="57" s="1"/>
  <c r="L19" i="62" s="1"/>
  <c r="M30" i="57"/>
  <c r="L30" i="57"/>
  <c r="AD19" i="57" s="1"/>
  <c r="L19" i="61" s="1"/>
  <c r="J30" i="57"/>
  <c r="AB19" i="57" s="1"/>
  <c r="L19" i="60" s="1"/>
  <c r="AJ29" i="57"/>
  <c r="AI29" i="57"/>
  <c r="AG29" i="57"/>
  <c r="K29" i="63" s="1"/>
  <c r="U29" i="57"/>
  <c r="G29" i="57" s="1"/>
  <c r="J26" i="58" s="1"/>
  <c r="T29" i="57"/>
  <c r="G26" i="58" s="1"/>
  <c r="S29" i="57"/>
  <c r="F29" i="57" s="1"/>
  <c r="F26" i="58" s="1"/>
  <c r="R29" i="57"/>
  <c r="Q29" i="57"/>
  <c r="AI19" i="57" s="1"/>
  <c r="P29" i="57"/>
  <c r="O29" i="57"/>
  <c r="N29" i="57"/>
  <c r="M29" i="57"/>
  <c r="AE19" i="57" s="1"/>
  <c r="K19" i="62" s="1"/>
  <c r="K29" i="57"/>
  <c r="AC19" i="57" s="1"/>
  <c r="I29" i="57"/>
  <c r="AA19" i="57" s="1"/>
  <c r="K19" i="60" s="1"/>
  <c r="AI28" i="57"/>
  <c r="AG28" i="57"/>
  <c r="K28" i="63" s="1"/>
  <c r="AB28" i="57"/>
  <c r="L28" i="60" s="1"/>
  <c r="U28" i="57"/>
  <c r="T28" i="57"/>
  <c r="S28" i="57"/>
  <c r="R28" i="57"/>
  <c r="AJ18" i="57" s="1"/>
  <c r="Q28" i="57"/>
  <c r="P28" i="57"/>
  <c r="O28" i="57"/>
  <c r="N28" i="57"/>
  <c r="AF18" i="57" s="1"/>
  <c r="L18" i="62" s="1"/>
  <c r="M28" i="57"/>
  <c r="L28" i="57"/>
  <c r="AD18" i="57" s="1"/>
  <c r="L18" i="61" s="1"/>
  <c r="J28" i="57"/>
  <c r="AH27" i="57"/>
  <c r="L27" i="63" s="1"/>
  <c r="AG27" i="57"/>
  <c r="K27" i="63" s="1"/>
  <c r="AF27" i="57"/>
  <c r="L27" i="62" s="1"/>
  <c r="AB27" i="57"/>
  <c r="L27" i="60" s="1"/>
  <c r="U27" i="57"/>
  <c r="G27" i="57" s="1"/>
  <c r="J24" i="58" s="1"/>
  <c r="T27" i="57"/>
  <c r="G24" i="58" s="1"/>
  <c r="S27" i="57"/>
  <c r="F27" i="57" s="1"/>
  <c r="F24" i="58" s="1"/>
  <c r="R27" i="57"/>
  <c r="Q27" i="57"/>
  <c r="AI18" i="57" s="1"/>
  <c r="P27" i="57"/>
  <c r="O27" i="57"/>
  <c r="AG18" i="57" s="1"/>
  <c r="K18" i="63" s="1"/>
  <c r="N27" i="57"/>
  <c r="M27" i="57"/>
  <c r="AE18" i="57" s="1"/>
  <c r="K18" i="62" s="1"/>
  <c r="K27" i="57"/>
  <c r="I27" i="57"/>
  <c r="AA18" i="57" s="1"/>
  <c r="K18" i="60" s="1"/>
  <c r="AJ26" i="57"/>
  <c r="AH26" i="57"/>
  <c r="L26" i="63" s="1"/>
  <c r="AG26" i="57"/>
  <c r="AF26" i="57"/>
  <c r="L26" i="62" s="1"/>
  <c r="AB26" i="57"/>
  <c r="L26" i="60" s="1"/>
  <c r="U26" i="57"/>
  <c r="T26" i="57"/>
  <c r="S26" i="57"/>
  <c r="R26" i="57"/>
  <c r="AJ17" i="57" s="1"/>
  <c r="Q26" i="57"/>
  <c r="P26" i="57"/>
  <c r="AH17" i="57" s="1"/>
  <c r="L17" i="63" s="1"/>
  <c r="O26" i="57"/>
  <c r="N26" i="57"/>
  <c r="M26" i="57"/>
  <c r="L26" i="57"/>
  <c r="AD17" i="57" s="1"/>
  <c r="L17" i="61" s="1"/>
  <c r="J26" i="57"/>
  <c r="AB17" i="57" s="1"/>
  <c r="L17" i="60" s="1"/>
  <c r="AH25" i="57"/>
  <c r="L25" i="63" s="1"/>
  <c r="AG25" i="57"/>
  <c r="AB25" i="57"/>
  <c r="L25" i="60" s="1"/>
  <c r="U25" i="57"/>
  <c r="G25" i="57" s="1"/>
  <c r="J22" i="58" s="1"/>
  <c r="T25" i="57"/>
  <c r="G22" i="58" s="1"/>
  <c r="S25" i="57"/>
  <c r="F25" i="57" s="1"/>
  <c r="F22" i="58" s="1"/>
  <c r="R25" i="57"/>
  <c r="Q25" i="57"/>
  <c r="P25" i="57"/>
  <c r="O25" i="57"/>
  <c r="N25" i="57"/>
  <c r="M25" i="57"/>
  <c r="AE17" i="57" s="1"/>
  <c r="K25" i="57"/>
  <c r="AC17" i="57" s="1"/>
  <c r="K17" i="61" s="1"/>
  <c r="I25" i="57"/>
  <c r="AA17" i="57" s="1"/>
  <c r="K17" i="60" s="1"/>
  <c r="AI24" i="57"/>
  <c r="AH24" i="57"/>
  <c r="L24" i="63" s="1"/>
  <c r="AG24" i="57"/>
  <c r="K24" i="63" s="1"/>
  <c r="AF24" i="57"/>
  <c r="L24" i="62" s="1"/>
  <c r="AE24" i="57"/>
  <c r="U24" i="57"/>
  <c r="T24" i="57"/>
  <c r="S24" i="57"/>
  <c r="R24" i="57"/>
  <c r="AJ16" i="57" s="1"/>
  <c r="Q24" i="57"/>
  <c r="P24" i="57"/>
  <c r="O24" i="57"/>
  <c r="N24" i="57"/>
  <c r="AF16" i="57" s="1"/>
  <c r="L16" i="62" s="1"/>
  <c r="M24" i="57"/>
  <c r="L24" i="57"/>
  <c r="AD16" i="57" s="1"/>
  <c r="L16" i="61" s="1"/>
  <c r="J24" i="57"/>
  <c r="AB16" i="57" s="1"/>
  <c r="L16" i="60" s="1"/>
  <c r="AH23" i="57"/>
  <c r="L23" i="63" s="1"/>
  <c r="AG23" i="57"/>
  <c r="AF23" i="57"/>
  <c r="L23" i="62" s="1"/>
  <c r="U23" i="57"/>
  <c r="G23" i="57" s="1"/>
  <c r="J20" i="58" s="1"/>
  <c r="T23" i="57"/>
  <c r="G20" i="58" s="1"/>
  <c r="S23" i="57"/>
  <c r="F23" i="57" s="1"/>
  <c r="F20" i="58" s="1"/>
  <c r="R23" i="57"/>
  <c r="Q23" i="57"/>
  <c r="AI16" i="57" s="1"/>
  <c r="P23" i="57"/>
  <c r="O23" i="57"/>
  <c r="AG16" i="57" s="1"/>
  <c r="N23" i="57"/>
  <c r="M23" i="57"/>
  <c r="AE16" i="57" s="1"/>
  <c r="K16" i="62" s="1"/>
  <c r="K23" i="57"/>
  <c r="AC16" i="57" s="1"/>
  <c r="K16" i="61" s="1"/>
  <c r="I23" i="57"/>
  <c r="AA16" i="57" s="1"/>
  <c r="K16" i="60" s="1"/>
  <c r="AH22" i="57"/>
  <c r="L22" i="63" s="1"/>
  <c r="AG22" i="57"/>
  <c r="K22" i="63" s="1"/>
  <c r="U22" i="57"/>
  <c r="T22" i="57"/>
  <c r="S22" i="57"/>
  <c r="R22" i="57"/>
  <c r="AJ15" i="57" s="1"/>
  <c r="Q22" i="57"/>
  <c r="P22" i="57"/>
  <c r="AH15" i="57" s="1"/>
  <c r="L15" i="63" s="1"/>
  <c r="O22" i="57"/>
  <c r="N22" i="57"/>
  <c r="AF15" i="57" s="1"/>
  <c r="L15" i="62" s="1"/>
  <c r="M22" i="57"/>
  <c r="L22" i="57"/>
  <c r="AD15" i="57" s="1"/>
  <c r="L15" i="61" s="1"/>
  <c r="J22" i="57"/>
  <c r="AB15" i="57" s="1"/>
  <c r="L15" i="60" s="1"/>
  <c r="AG21" i="57"/>
  <c r="K21" i="63" s="1"/>
  <c r="AF21" i="57"/>
  <c r="L21" i="62" s="1"/>
  <c r="AD21" i="57"/>
  <c r="L21" i="61" s="1"/>
  <c r="AB21" i="57"/>
  <c r="L21" i="60" s="1"/>
  <c r="U21" i="57"/>
  <c r="G21" i="57" s="1"/>
  <c r="J18" i="58" s="1"/>
  <c r="T21" i="57"/>
  <c r="S21" i="57"/>
  <c r="R21" i="57"/>
  <c r="Q21" i="57"/>
  <c r="AI15" i="57" s="1"/>
  <c r="P21" i="57"/>
  <c r="O21" i="57"/>
  <c r="N21" i="57"/>
  <c r="M21" i="57"/>
  <c r="AE15" i="57" s="1"/>
  <c r="K21" i="57"/>
  <c r="AC15" i="57" s="1"/>
  <c r="K15" i="61" s="1"/>
  <c r="I21" i="57"/>
  <c r="AA15" i="57" s="1"/>
  <c r="K15" i="60" s="1"/>
  <c r="AI20" i="57"/>
  <c r="AH20" i="57"/>
  <c r="L20" i="63" s="1"/>
  <c r="AG20" i="57"/>
  <c r="U20" i="57"/>
  <c r="T20" i="57"/>
  <c r="S20" i="57"/>
  <c r="R20" i="57"/>
  <c r="AJ14" i="57" s="1"/>
  <c r="Q20" i="57"/>
  <c r="P20" i="57"/>
  <c r="O20" i="57"/>
  <c r="N20" i="57"/>
  <c r="AF14" i="57" s="1"/>
  <c r="L14" i="62" s="1"/>
  <c r="M20" i="57"/>
  <c r="L20" i="57"/>
  <c r="AD14" i="57" s="1"/>
  <c r="L14" i="61" s="1"/>
  <c r="J20" i="57"/>
  <c r="AB14" i="57" s="1"/>
  <c r="L14" i="60" s="1"/>
  <c r="AH19" i="57"/>
  <c r="L19" i="63" s="1"/>
  <c r="AG19" i="57"/>
  <c r="U19" i="57"/>
  <c r="G19" i="57" s="1"/>
  <c r="T19" i="57"/>
  <c r="S19" i="57"/>
  <c r="F19" i="57" s="1"/>
  <c r="F16" i="58" s="1"/>
  <c r="R19" i="57"/>
  <c r="Q19" i="57"/>
  <c r="AI14" i="57" s="1"/>
  <c r="P19" i="57"/>
  <c r="O19" i="57"/>
  <c r="N19" i="57"/>
  <c r="M19" i="57"/>
  <c r="AE14" i="57" s="1"/>
  <c r="K14" i="62" s="1"/>
  <c r="K19" i="57"/>
  <c r="AC14" i="57" s="1"/>
  <c r="K14" i="61" s="1"/>
  <c r="I19" i="57"/>
  <c r="AA14" i="57" s="1"/>
  <c r="K14" i="60" s="1"/>
  <c r="AH18" i="57"/>
  <c r="L18" i="63" s="1"/>
  <c r="AC18" i="57"/>
  <c r="AB18" i="57"/>
  <c r="L18" i="60" s="1"/>
  <c r="U18" i="57"/>
  <c r="T18" i="57"/>
  <c r="S18" i="57"/>
  <c r="R18" i="57"/>
  <c r="AJ13" i="57" s="1"/>
  <c r="Q18" i="57"/>
  <c r="P18" i="57"/>
  <c r="O18" i="57"/>
  <c r="N18" i="57"/>
  <c r="AF13" i="57" s="1"/>
  <c r="L13" i="62" s="1"/>
  <c r="M18" i="57"/>
  <c r="L18" i="57"/>
  <c r="AD13" i="57" s="1"/>
  <c r="L13" i="61" s="1"/>
  <c r="J18" i="57"/>
  <c r="AB13" i="57" s="1"/>
  <c r="L13" i="60" s="1"/>
  <c r="AI17" i="57"/>
  <c r="AG17" i="57"/>
  <c r="K17" i="63" s="1"/>
  <c r="AF17" i="57"/>
  <c r="L17" i="62" s="1"/>
  <c r="U17" i="57"/>
  <c r="G17" i="57" s="1"/>
  <c r="J14" i="58" s="1"/>
  <c r="T17" i="57"/>
  <c r="S17" i="57"/>
  <c r="F17" i="57" s="1"/>
  <c r="F14" i="58" s="1"/>
  <c r="R17" i="57"/>
  <c r="Q17" i="57"/>
  <c r="AI13" i="57" s="1"/>
  <c r="P17" i="57"/>
  <c r="O17" i="57"/>
  <c r="AG13" i="57" s="1"/>
  <c r="K13" i="63" s="1"/>
  <c r="N17" i="57"/>
  <c r="M17" i="57"/>
  <c r="AE13" i="57" s="1"/>
  <c r="K13" i="62" s="1"/>
  <c r="K17" i="57"/>
  <c r="AC13" i="57" s="1"/>
  <c r="K13" i="61" s="1"/>
  <c r="I17" i="57"/>
  <c r="AA13" i="57" s="1"/>
  <c r="K13" i="60" s="1"/>
  <c r="AH16" i="57"/>
  <c r="L16" i="63" s="1"/>
  <c r="U16" i="57"/>
  <c r="T16" i="57"/>
  <c r="S16" i="57"/>
  <c r="R16" i="57"/>
  <c r="AJ12" i="57" s="1"/>
  <c r="Q16" i="57"/>
  <c r="P16" i="57"/>
  <c r="AH12" i="57" s="1"/>
  <c r="L12" i="63" s="1"/>
  <c r="O16" i="57"/>
  <c r="N16" i="57"/>
  <c r="AF12" i="57" s="1"/>
  <c r="L12" i="62" s="1"/>
  <c r="M16" i="57"/>
  <c r="L16" i="57"/>
  <c r="AD12" i="57" s="1"/>
  <c r="L12" i="61" s="1"/>
  <c r="J16" i="57"/>
  <c r="AB12" i="57" s="1"/>
  <c r="L12" i="60" s="1"/>
  <c r="AG15" i="57"/>
  <c r="U15" i="57"/>
  <c r="G15" i="57" s="1"/>
  <c r="T15" i="57"/>
  <c r="S15" i="57"/>
  <c r="F15" i="57" s="1"/>
  <c r="F12" i="58" s="1"/>
  <c r="R15" i="57"/>
  <c r="Q15" i="57"/>
  <c r="AI12" i="57" s="1"/>
  <c r="P15" i="57"/>
  <c r="O15" i="57"/>
  <c r="AG12" i="57" s="1"/>
  <c r="K12" i="63" s="1"/>
  <c r="N15" i="57"/>
  <c r="M15" i="57"/>
  <c r="AE12" i="57" s="1"/>
  <c r="K12" i="62" s="1"/>
  <c r="K15" i="57"/>
  <c r="AC12" i="57" s="1"/>
  <c r="K12" i="61" s="1"/>
  <c r="I15" i="57"/>
  <c r="AA12" i="57" s="1"/>
  <c r="K12" i="60" s="1"/>
  <c r="AH14" i="57"/>
  <c r="L14" i="63" s="1"/>
  <c r="AG14" i="57"/>
  <c r="K14" i="63" s="1"/>
  <c r="U14" i="57"/>
  <c r="T14" i="57"/>
  <c r="S14" i="57"/>
  <c r="R14" i="57"/>
  <c r="Q14" i="57"/>
  <c r="P14" i="57"/>
  <c r="AH11" i="57" s="1"/>
  <c r="L11" i="63" s="1"/>
  <c r="O14" i="57"/>
  <c r="N14" i="57"/>
  <c r="AF11" i="57" s="1"/>
  <c r="L11" i="62" s="1"/>
  <c r="M14" i="57"/>
  <c r="L14" i="57"/>
  <c r="AD11" i="57" s="1"/>
  <c r="L11" i="61" s="1"/>
  <c r="J14" i="57"/>
  <c r="AB11" i="57" s="1"/>
  <c r="L11" i="60" s="1"/>
  <c r="AH13" i="57"/>
  <c r="L13" i="63" s="1"/>
  <c r="U13" i="57"/>
  <c r="G13" i="57" s="1"/>
  <c r="J10" i="58" s="1"/>
  <c r="T13" i="57"/>
  <c r="S13" i="57"/>
  <c r="F13" i="57" s="1"/>
  <c r="F10" i="58" s="1"/>
  <c r="R13" i="57"/>
  <c r="Q13" i="57"/>
  <c r="AI11" i="57" s="1"/>
  <c r="P13" i="57"/>
  <c r="O13" i="57"/>
  <c r="AG11" i="57" s="1"/>
  <c r="K11" i="63" s="1"/>
  <c r="N13" i="57"/>
  <c r="M13" i="57"/>
  <c r="AE11" i="57" s="1"/>
  <c r="K11" i="62" s="1"/>
  <c r="K13" i="57"/>
  <c r="AC11" i="57" s="1"/>
  <c r="K11" i="61" s="1"/>
  <c r="I13" i="57"/>
  <c r="AA11" i="57" s="1"/>
  <c r="K11" i="60" s="1"/>
  <c r="U12" i="57"/>
  <c r="T12" i="57"/>
  <c r="S12" i="57"/>
  <c r="R12" i="57"/>
  <c r="AJ10" i="57" s="1"/>
  <c r="Q12" i="57"/>
  <c r="P12" i="57"/>
  <c r="AH10" i="57" s="1"/>
  <c r="L10" i="63" s="1"/>
  <c r="O12" i="57"/>
  <c r="N12" i="57"/>
  <c r="AF10" i="57" s="1"/>
  <c r="L10" i="62" s="1"/>
  <c r="M12" i="57"/>
  <c r="L12" i="57"/>
  <c r="AD10" i="57" s="1"/>
  <c r="L10" i="61" s="1"/>
  <c r="J12" i="57"/>
  <c r="AB10" i="57" s="1"/>
  <c r="L10" i="60" s="1"/>
  <c r="AJ11" i="57"/>
  <c r="U11" i="57"/>
  <c r="G11" i="57" s="1"/>
  <c r="T11" i="57"/>
  <c r="G8" i="58" s="1"/>
  <c r="S11" i="57"/>
  <c r="F11" i="57" s="1"/>
  <c r="F8" i="58" s="1"/>
  <c r="R11" i="57"/>
  <c r="Q11" i="57"/>
  <c r="AI10" i="57" s="1"/>
  <c r="P11" i="57"/>
  <c r="O11" i="57"/>
  <c r="AG10" i="57" s="1"/>
  <c r="N11" i="57"/>
  <c r="M11" i="57"/>
  <c r="AE10" i="57" s="1"/>
  <c r="K10" i="62" s="1"/>
  <c r="K11" i="57"/>
  <c r="AC10" i="57" s="1"/>
  <c r="I11" i="57"/>
  <c r="AA10" i="57" s="1"/>
  <c r="K10" i="60" s="1"/>
  <c r="U10" i="57"/>
  <c r="T10" i="57"/>
  <c r="S10" i="57"/>
  <c r="R10" i="57"/>
  <c r="AJ9" i="57" s="1"/>
  <c r="Q10" i="57"/>
  <c r="P10" i="57"/>
  <c r="AH9" i="57" s="1"/>
  <c r="L9" i="63" s="1"/>
  <c r="O10" i="57"/>
  <c r="N10" i="57"/>
  <c r="AF9" i="57" s="1"/>
  <c r="L9" i="62" s="1"/>
  <c r="M10" i="57"/>
  <c r="L10" i="57"/>
  <c r="AD9" i="57" s="1"/>
  <c r="L9" i="61" s="1"/>
  <c r="J10" i="57"/>
  <c r="AB9" i="57" s="1"/>
  <c r="L9" i="60" s="1"/>
  <c r="U9" i="57"/>
  <c r="G9" i="57" s="1"/>
  <c r="J6" i="58" s="1"/>
  <c r="T9" i="57"/>
  <c r="G6" i="58" s="1"/>
  <c r="S9" i="57"/>
  <c r="F9" i="57" s="1"/>
  <c r="F6" i="58" s="1"/>
  <c r="R9" i="57"/>
  <c r="Q9" i="57"/>
  <c r="AI9" i="57" s="1"/>
  <c r="P9" i="57"/>
  <c r="O9" i="57"/>
  <c r="AG9" i="57" s="1"/>
  <c r="K9" i="63" s="1"/>
  <c r="N9" i="57"/>
  <c r="M9" i="57"/>
  <c r="AE9" i="57" s="1"/>
  <c r="K9" i="62" s="1"/>
  <c r="K9" i="57"/>
  <c r="AC9" i="57" s="1"/>
  <c r="K9" i="61" s="1"/>
  <c r="I9" i="57"/>
  <c r="AA9" i="57" s="1"/>
  <c r="K9" i="60" s="1"/>
  <c r="AJ8" i="57"/>
  <c r="AI8" i="57"/>
  <c r="AH8" i="57"/>
  <c r="AG8" i="57"/>
  <c r="AF8" i="57"/>
  <c r="AE8" i="57"/>
  <c r="AD8" i="57"/>
  <c r="AC8" i="57"/>
  <c r="AB8" i="57"/>
  <c r="AA8" i="57"/>
  <c r="AI7" i="57"/>
  <c r="AG7" i="57"/>
  <c r="AE7" i="57"/>
  <c r="AC7" i="57"/>
  <c r="AA7" i="57"/>
  <c r="AM83" i="56"/>
  <c r="AL83" i="56"/>
  <c r="AK83" i="56"/>
  <c r="AJ83" i="56"/>
  <c r="AI83" i="56"/>
  <c r="AH83" i="56"/>
  <c r="AG83" i="56"/>
  <c r="AF83" i="56"/>
  <c r="AE83" i="56"/>
  <c r="AC83" i="56"/>
  <c r="AB83" i="56"/>
  <c r="AA83" i="56"/>
  <c r="Z83" i="56"/>
  <c r="Y83" i="56"/>
  <c r="X83" i="56"/>
  <c r="K83" i="56"/>
  <c r="J83" i="56"/>
  <c r="I83" i="56"/>
  <c r="AM81" i="56"/>
  <c r="AL81" i="56"/>
  <c r="AK81" i="56"/>
  <c r="AJ81" i="56"/>
  <c r="AH81" i="56"/>
  <c r="AG81" i="56"/>
  <c r="AF81" i="56"/>
  <c r="AE81" i="56"/>
  <c r="AD81" i="56"/>
  <c r="AC81" i="56"/>
  <c r="AB81" i="56"/>
  <c r="AA81" i="56"/>
  <c r="Z81" i="56"/>
  <c r="Y81" i="56"/>
  <c r="X81" i="56"/>
  <c r="J81" i="56"/>
  <c r="I81" i="56"/>
  <c r="AM79" i="56"/>
  <c r="AL79" i="56"/>
  <c r="AK79" i="56"/>
  <c r="AJ79" i="56"/>
  <c r="AI79" i="56"/>
  <c r="AH79" i="56"/>
  <c r="AG79" i="56"/>
  <c r="AF79" i="56"/>
  <c r="AE79" i="56"/>
  <c r="AD79" i="56"/>
  <c r="AC79" i="56"/>
  <c r="AB79" i="56"/>
  <c r="AA79" i="56"/>
  <c r="Z79" i="56"/>
  <c r="Y79" i="56"/>
  <c r="X79" i="56"/>
  <c r="K79" i="56"/>
  <c r="J79" i="56"/>
  <c r="I79" i="56"/>
  <c r="AM77" i="56"/>
  <c r="AL77" i="56"/>
  <c r="AK77" i="56"/>
  <c r="AJ77" i="56"/>
  <c r="AI77" i="56"/>
  <c r="AH77" i="56"/>
  <c r="AF77" i="56"/>
  <c r="AE77" i="56"/>
  <c r="AD77" i="56"/>
  <c r="AC77" i="56"/>
  <c r="AB77" i="56"/>
  <c r="AA77" i="56"/>
  <c r="Z77" i="56"/>
  <c r="Y77" i="56"/>
  <c r="X77" i="56"/>
  <c r="K77" i="56"/>
  <c r="J77" i="56"/>
  <c r="AM75" i="56"/>
  <c r="AK75" i="56"/>
  <c r="AJ75" i="56"/>
  <c r="AI75" i="56"/>
  <c r="AH75" i="56"/>
  <c r="AG75" i="56"/>
  <c r="AF75" i="56"/>
  <c r="AE75" i="56"/>
  <c r="AD75" i="56"/>
  <c r="AC75" i="56"/>
  <c r="AB75" i="56"/>
  <c r="AA75" i="56"/>
  <c r="Y75" i="56"/>
  <c r="X75" i="56"/>
  <c r="K75" i="56"/>
  <c r="J75" i="56"/>
  <c r="I75" i="56"/>
  <c r="AM73" i="56"/>
  <c r="AL73" i="56"/>
  <c r="AK73" i="56"/>
  <c r="AJ73" i="56"/>
  <c r="AI73" i="56"/>
  <c r="AH73" i="56"/>
  <c r="AG73" i="56"/>
  <c r="AF73" i="56"/>
  <c r="AD73" i="56"/>
  <c r="AC73" i="56"/>
  <c r="AB73" i="56"/>
  <c r="AA73" i="56"/>
  <c r="Z73" i="56"/>
  <c r="Y73" i="56"/>
  <c r="X73" i="56"/>
  <c r="K73" i="56"/>
  <c r="J73" i="56"/>
  <c r="I73" i="56"/>
  <c r="AM71" i="56"/>
  <c r="AL71" i="56"/>
  <c r="AK71" i="56"/>
  <c r="AI71" i="56"/>
  <c r="AH71" i="56"/>
  <c r="AG71" i="56"/>
  <c r="AF71" i="56"/>
  <c r="AE71" i="56"/>
  <c r="AD71" i="56"/>
  <c r="AC71" i="56"/>
  <c r="AB71" i="56"/>
  <c r="AA71" i="56"/>
  <c r="Z71" i="56"/>
  <c r="Y71" i="56"/>
  <c r="K71" i="56"/>
  <c r="J71" i="56"/>
  <c r="I71" i="56"/>
  <c r="AM69" i="56"/>
  <c r="AL69" i="56"/>
  <c r="AK69" i="56"/>
  <c r="AJ69" i="56"/>
  <c r="AI69" i="56"/>
  <c r="AH69" i="56"/>
  <c r="AG69" i="56"/>
  <c r="AF69" i="56"/>
  <c r="AE69" i="56"/>
  <c r="AD69" i="56"/>
  <c r="AB69" i="56"/>
  <c r="AA69" i="56"/>
  <c r="Z69" i="56"/>
  <c r="Y69" i="56"/>
  <c r="X69" i="56"/>
  <c r="K69" i="56"/>
  <c r="J69" i="56"/>
  <c r="I69" i="56"/>
  <c r="AM67" i="56"/>
  <c r="AL67" i="56"/>
  <c r="AK67" i="56"/>
  <c r="AJ67" i="56"/>
  <c r="AI67" i="56"/>
  <c r="AG67" i="56"/>
  <c r="AF67" i="56"/>
  <c r="AE67" i="56"/>
  <c r="AD67" i="56"/>
  <c r="AC67" i="56"/>
  <c r="AB67" i="56"/>
  <c r="AA67" i="56"/>
  <c r="Z67" i="56"/>
  <c r="Y67" i="56"/>
  <c r="X67" i="56"/>
  <c r="K67" i="56"/>
  <c r="I67" i="56"/>
  <c r="AM65" i="56"/>
  <c r="AL65" i="56"/>
  <c r="AK65" i="56"/>
  <c r="AJ65" i="56"/>
  <c r="AI65" i="56"/>
  <c r="AH65" i="56"/>
  <c r="AG65" i="56"/>
  <c r="AF65" i="56"/>
  <c r="AE65" i="56"/>
  <c r="AD65" i="56"/>
  <c r="AC65" i="56"/>
  <c r="AB65" i="56"/>
  <c r="AA65" i="56"/>
  <c r="Z65" i="56"/>
  <c r="Y65" i="56"/>
  <c r="X65" i="56"/>
  <c r="K65" i="56"/>
  <c r="J65" i="56"/>
  <c r="I65" i="56"/>
  <c r="AM63" i="56"/>
  <c r="AL63" i="56"/>
  <c r="AK63" i="56"/>
  <c r="AJ63" i="56"/>
  <c r="AI63" i="56"/>
  <c r="AH63" i="56"/>
  <c r="AG63" i="56"/>
  <c r="AE63" i="56"/>
  <c r="AD63" i="56"/>
  <c r="AC63" i="56"/>
  <c r="AB63" i="56"/>
  <c r="AA63" i="56"/>
  <c r="Z63" i="56"/>
  <c r="Y63" i="56"/>
  <c r="X63" i="56"/>
  <c r="K63" i="56"/>
  <c r="J63" i="56"/>
  <c r="L7" i="56"/>
  <c r="L77" i="55"/>
  <c r="N76" i="55"/>
  <c r="G76" i="55"/>
  <c r="L69" i="55"/>
  <c r="N69" i="55" s="1"/>
  <c r="G69" i="55"/>
  <c r="E69" i="55"/>
  <c r="G75" i="55" s="1"/>
  <c r="L48" i="55"/>
  <c r="E48" i="55"/>
  <c r="N47" i="55"/>
  <c r="N46" i="55"/>
  <c r="N44" i="55"/>
  <c r="G44" i="55"/>
  <c r="L40" i="55"/>
  <c r="N40" i="55" s="1"/>
  <c r="E40" i="55"/>
  <c r="E44" i="55" s="1"/>
  <c r="E19" i="55"/>
  <c r="G18" i="55"/>
  <c r="E15" i="55"/>
  <c r="L11" i="55"/>
  <c r="L19" i="55" s="1"/>
  <c r="G11" i="55"/>
  <c r="E11" i="55"/>
  <c r="G17" i="55" s="1"/>
  <c r="N3" i="55"/>
  <c r="G70" i="55" s="1"/>
  <c r="G25" i="76" l="1"/>
  <c r="H25" i="76" s="1"/>
  <c r="G18" i="76"/>
  <c r="H18" i="76" s="1"/>
  <c r="L70" i="70"/>
  <c r="M14" i="76" s="1"/>
  <c r="O14" i="76" s="1"/>
  <c r="P14" i="76" s="1"/>
  <c r="L62" i="70"/>
  <c r="M10" i="76" s="1"/>
  <c r="O10" i="76" s="1"/>
  <c r="P10" i="76" s="1"/>
  <c r="T32" i="75"/>
  <c r="T25" i="75"/>
  <c r="G22" i="76"/>
  <c r="H22" i="76" s="1"/>
  <c r="G33" i="76"/>
  <c r="H33" i="76" s="1"/>
  <c r="G14" i="76"/>
  <c r="H14" i="76" s="1"/>
  <c r="N27" i="71"/>
  <c r="G29" i="76"/>
  <c r="H29" i="76" s="1"/>
  <c r="G12" i="76"/>
  <c r="H12" i="76" s="1"/>
  <c r="N22" i="67"/>
  <c r="L80" i="67"/>
  <c r="G30" i="76"/>
  <c r="H30" i="76" s="1"/>
  <c r="G23" i="76"/>
  <c r="H23" i="76" s="1"/>
  <c r="G16" i="76"/>
  <c r="H16" i="76" s="1"/>
  <c r="T25" i="72"/>
  <c r="M35" i="75"/>
  <c r="G22" i="67"/>
  <c r="L22" i="67"/>
  <c r="L51" i="67"/>
  <c r="T25" i="74"/>
  <c r="E22" i="67"/>
  <c r="G51" i="67"/>
  <c r="I60" i="70"/>
  <c r="H60" i="70"/>
  <c r="H7" i="71"/>
  <c r="D33" i="71"/>
  <c r="N22" i="71" s="1"/>
  <c r="I64" i="70"/>
  <c r="H64" i="70"/>
  <c r="N25" i="71"/>
  <c r="N80" i="67"/>
  <c r="H68" i="70"/>
  <c r="I68" i="70"/>
  <c r="N51" i="67"/>
  <c r="M35" i="72"/>
  <c r="I78" i="70"/>
  <c r="H78" i="70"/>
  <c r="L78" i="70" s="1"/>
  <c r="M18" i="76" s="1"/>
  <c r="O18" i="76" s="1"/>
  <c r="P18" i="76" s="1"/>
  <c r="M35" i="74"/>
  <c r="I76" i="70"/>
  <c r="H76" i="70"/>
  <c r="L76" i="70" s="1"/>
  <c r="M17" i="76" s="1"/>
  <c r="O17" i="76" s="1"/>
  <c r="P17" i="76" s="1"/>
  <c r="T32" i="74"/>
  <c r="N29" i="71"/>
  <c r="I66" i="70"/>
  <c r="H66" i="70"/>
  <c r="L66" i="70" s="1"/>
  <c r="M12" i="76" s="1"/>
  <c r="O12" i="76" s="1"/>
  <c r="P12" i="76" s="1"/>
  <c r="I72" i="70"/>
  <c r="H72" i="70"/>
  <c r="L72" i="70" s="1"/>
  <c r="M15" i="76" s="1"/>
  <c r="O15" i="76" s="1"/>
  <c r="P15" i="76" s="1"/>
  <c r="I58" i="70"/>
  <c r="H58" i="70"/>
  <c r="L64" i="70"/>
  <c r="M11" i="76" s="1"/>
  <c r="O11" i="76" s="1"/>
  <c r="P11" i="76" s="1"/>
  <c r="E80" i="67"/>
  <c r="E82" i="67" s="1"/>
  <c r="M35" i="73"/>
  <c r="Q7" i="71"/>
  <c r="T32" i="73"/>
  <c r="K80" i="70"/>
  <c r="L6" i="70"/>
  <c r="Q8" i="71"/>
  <c r="N9" i="76" s="1"/>
  <c r="E51" i="67"/>
  <c r="H74" i="70"/>
  <c r="L74" i="70" s="1"/>
  <c r="M16" i="76" s="1"/>
  <c r="O16" i="76" s="1"/>
  <c r="P16" i="76" s="1"/>
  <c r="I74" i="70"/>
  <c r="L60" i="70"/>
  <c r="M9" i="76" s="1"/>
  <c r="G10" i="76"/>
  <c r="H10" i="76" s="1"/>
  <c r="F80" i="57"/>
  <c r="H76" i="58" s="1"/>
  <c r="T31" i="62"/>
  <c r="P49" i="65"/>
  <c r="N17" i="55"/>
  <c r="G47" i="55"/>
  <c r="E77" i="55"/>
  <c r="F70" i="57"/>
  <c r="H66" i="58" s="1"/>
  <c r="N45" i="55"/>
  <c r="P34" i="65"/>
  <c r="F48" i="65"/>
  <c r="AE49" i="65" s="1"/>
  <c r="P124" i="65"/>
  <c r="F74" i="57"/>
  <c r="H70" i="58" s="1"/>
  <c r="M34" i="60"/>
  <c r="G15" i="55"/>
  <c r="P169" i="65"/>
  <c r="N18" i="55"/>
  <c r="P64" i="65"/>
  <c r="P154" i="65"/>
  <c r="F168" i="65"/>
  <c r="AE169" i="65" s="1"/>
  <c r="F64" i="57"/>
  <c r="H60" i="58" s="1"/>
  <c r="F82" i="57"/>
  <c r="H78" i="58" s="1"/>
  <c r="T31" i="60"/>
  <c r="T30" i="62"/>
  <c r="F63" i="65"/>
  <c r="AE64" i="65" s="1"/>
  <c r="F93" i="65"/>
  <c r="AE94" i="65" s="1"/>
  <c r="P139" i="65"/>
  <c r="F72" i="57"/>
  <c r="H68" i="58" s="1"/>
  <c r="G16" i="55"/>
  <c r="F138" i="65"/>
  <c r="AE139" i="65" s="1"/>
  <c r="G40" i="55"/>
  <c r="E73" i="55"/>
  <c r="P109" i="65"/>
  <c r="G74" i="55"/>
  <c r="G80" i="55" s="1"/>
  <c r="N16" i="55"/>
  <c r="P94" i="65"/>
  <c r="F108" i="65"/>
  <c r="AE109" i="65" s="1"/>
  <c r="M25" i="60"/>
  <c r="G73" i="55"/>
  <c r="P79" i="65"/>
  <c r="T78" i="57"/>
  <c r="K23" i="63"/>
  <c r="M23" i="63" s="1"/>
  <c r="H18" i="58"/>
  <c r="E18" i="55" s="1"/>
  <c r="S64" i="57"/>
  <c r="S78" i="57"/>
  <c r="S74" i="57"/>
  <c r="M22" i="60"/>
  <c r="K26" i="63"/>
  <c r="M26" i="63" s="1"/>
  <c r="S70" i="57"/>
  <c r="S66" i="57"/>
  <c r="F76" i="57"/>
  <c r="H72" i="58" s="1"/>
  <c r="U70" i="57"/>
  <c r="U66" i="57"/>
  <c r="F78" i="57"/>
  <c r="H74" i="58" s="1"/>
  <c r="M25" i="63"/>
  <c r="K25" i="63"/>
  <c r="L29" i="54"/>
  <c r="J34" i="54" s="1"/>
  <c r="U74" i="57"/>
  <c r="S76" i="57"/>
  <c r="M15" i="63"/>
  <c r="K15" i="63"/>
  <c r="K16" i="63"/>
  <c r="M16" i="63" s="1"/>
  <c r="M10" i="63"/>
  <c r="K10" i="63"/>
  <c r="S72" i="57"/>
  <c r="H10" i="58"/>
  <c r="E47" i="55" s="1"/>
  <c r="K20" i="63"/>
  <c r="M20" i="63" s="1"/>
  <c r="U72" i="57"/>
  <c r="U64" i="57"/>
  <c r="U68" i="57"/>
  <c r="F66" i="57"/>
  <c r="H62" i="58" s="1"/>
  <c r="M19" i="63"/>
  <c r="K19" i="63"/>
  <c r="S68" i="57"/>
  <c r="F68" i="57"/>
  <c r="H64" i="58" s="1"/>
  <c r="M29" i="62"/>
  <c r="K28" i="62"/>
  <c r="M28" i="62" s="1"/>
  <c r="K25" i="62"/>
  <c r="M25" i="62" s="1"/>
  <c r="K24" i="62"/>
  <c r="M24" i="62" s="1"/>
  <c r="K21" i="62"/>
  <c r="M21" i="62" s="1"/>
  <c r="K20" i="62"/>
  <c r="M20" i="62" s="1"/>
  <c r="K17" i="62"/>
  <c r="M17" i="62" s="1"/>
  <c r="K15" i="62"/>
  <c r="M15" i="62" s="1"/>
  <c r="G18" i="58"/>
  <c r="E17" i="55" s="1"/>
  <c r="G16" i="58"/>
  <c r="L75" i="55" s="1"/>
  <c r="J16" i="58"/>
  <c r="K16" i="58" s="1"/>
  <c r="G14" i="58"/>
  <c r="E75" i="55" s="1"/>
  <c r="G12" i="58"/>
  <c r="L46" i="55" s="1"/>
  <c r="J12" i="58"/>
  <c r="K12" i="58" s="1"/>
  <c r="G10" i="58"/>
  <c r="E46" i="55" s="1"/>
  <c r="J8" i="58"/>
  <c r="E76" i="55"/>
  <c r="H14" i="58"/>
  <c r="L54" i="2"/>
  <c r="L42" i="2"/>
  <c r="L10" i="2"/>
  <c r="M34" i="62"/>
  <c r="M34" i="61"/>
  <c r="K24" i="61"/>
  <c r="K23" i="61"/>
  <c r="M23" i="61" s="1"/>
  <c r="K19" i="61"/>
  <c r="M19" i="61" s="1"/>
  <c r="K18" i="61"/>
  <c r="M18" i="61" s="1"/>
  <c r="K10" i="61"/>
  <c r="M10" i="61" s="1"/>
  <c r="M30" i="62"/>
  <c r="M32" i="61"/>
  <c r="K31" i="61"/>
  <c r="K31" i="63"/>
  <c r="M31" i="63" s="1"/>
  <c r="M13" i="61"/>
  <c r="K78" i="58"/>
  <c r="M26" i="60"/>
  <c r="M23" i="60"/>
  <c r="M30" i="60"/>
  <c r="M28" i="60"/>
  <c r="M15" i="60"/>
  <c r="M19" i="60"/>
  <c r="H8" i="59"/>
  <c r="F9" i="64" s="1"/>
  <c r="N15" i="55"/>
  <c r="M31" i="60"/>
  <c r="M21" i="60"/>
  <c r="M9" i="60"/>
  <c r="L17" i="55"/>
  <c r="M20" i="60"/>
  <c r="M24" i="60"/>
  <c r="M27" i="60"/>
  <c r="K34" i="58"/>
  <c r="L34" i="58" s="1"/>
  <c r="E22" i="64" s="1"/>
  <c r="K24" i="58"/>
  <c r="L24" i="58" s="1"/>
  <c r="E17" i="64" s="1"/>
  <c r="F35" i="57"/>
  <c r="F33" i="57"/>
  <c r="F21" i="57"/>
  <c r="F18" i="58" s="1"/>
  <c r="K54" i="58"/>
  <c r="L54" i="58" s="1"/>
  <c r="E32" i="64" s="1"/>
  <c r="K22" i="58"/>
  <c r="L22" i="58" s="1"/>
  <c r="E16" i="64" s="1"/>
  <c r="F55" i="57"/>
  <c r="K42" i="58"/>
  <c r="L42" i="58" s="1"/>
  <c r="E26" i="64" s="1"/>
  <c r="S62" i="57"/>
  <c r="P19" i="65"/>
  <c r="F18" i="65"/>
  <c r="F62" i="57"/>
  <c r="T62" i="57"/>
  <c r="M9" i="62"/>
  <c r="S7" i="56"/>
  <c r="Z7" i="56"/>
  <c r="F9" i="56" s="1"/>
  <c r="G9" i="56" s="1"/>
  <c r="H9" i="56" s="1"/>
  <c r="I9" i="56" s="1"/>
  <c r="G46" i="55"/>
  <c r="G51" i="55" s="1"/>
  <c r="P18" i="59"/>
  <c r="Q12" i="59"/>
  <c r="N13" i="64" s="1"/>
  <c r="H24" i="59"/>
  <c r="F25" i="64" s="1"/>
  <c r="H27" i="59"/>
  <c r="F28" i="64" s="1"/>
  <c r="H16" i="59"/>
  <c r="F17" i="64" s="1"/>
  <c r="J35" i="62"/>
  <c r="H17" i="59"/>
  <c r="F18" i="64" s="1"/>
  <c r="T30" i="61"/>
  <c r="Q13" i="59"/>
  <c r="N14" i="64" s="1"/>
  <c r="H20" i="59"/>
  <c r="F21" i="64" s="1"/>
  <c r="H9" i="59"/>
  <c r="F10" i="64" s="1"/>
  <c r="H14" i="59"/>
  <c r="F15" i="64" s="1"/>
  <c r="H22" i="59"/>
  <c r="F23" i="64" s="1"/>
  <c r="H10" i="59"/>
  <c r="F11" i="64" s="1"/>
  <c r="H21" i="59"/>
  <c r="F22" i="64" s="1"/>
  <c r="H15" i="59"/>
  <c r="F16" i="64" s="1"/>
  <c r="H18" i="59"/>
  <c r="F19" i="64" s="1"/>
  <c r="T30" i="60"/>
  <c r="H12" i="59"/>
  <c r="F13" i="64" s="1"/>
  <c r="N73" i="55"/>
  <c r="N80" i="55" s="1"/>
  <c r="H11" i="59"/>
  <c r="F12" i="64" s="1"/>
  <c r="H25" i="59"/>
  <c r="F26" i="64" s="1"/>
  <c r="H26" i="59"/>
  <c r="F27" i="64" s="1"/>
  <c r="N51" i="55"/>
  <c r="H30" i="59"/>
  <c r="F31" i="64" s="1"/>
  <c r="H32" i="59"/>
  <c r="F33" i="64" s="1"/>
  <c r="K76" i="58"/>
  <c r="K74" i="58"/>
  <c r="K64" i="58"/>
  <c r="K62" i="58"/>
  <c r="K60" i="58"/>
  <c r="K20" i="58"/>
  <c r="L20" i="58" s="1"/>
  <c r="E15" i="64" s="1"/>
  <c r="M13" i="60"/>
  <c r="M14" i="63"/>
  <c r="M16" i="60"/>
  <c r="M13" i="63"/>
  <c r="K36" i="58"/>
  <c r="L36" i="58" s="1"/>
  <c r="E23" i="64" s="1"/>
  <c r="K40" i="58"/>
  <c r="L40" i="58" s="1"/>
  <c r="E25" i="64" s="1"/>
  <c r="G25" i="64" s="1"/>
  <c r="H25" i="64" s="1"/>
  <c r="K44" i="58"/>
  <c r="L44" i="58" s="1"/>
  <c r="E27" i="64" s="1"/>
  <c r="M11" i="62"/>
  <c r="M14" i="61"/>
  <c r="M29" i="61"/>
  <c r="M29" i="63"/>
  <c r="M33" i="60"/>
  <c r="K38" i="58"/>
  <c r="L38" i="58" s="1"/>
  <c r="E24" i="64" s="1"/>
  <c r="K50" i="58"/>
  <c r="L50" i="58" s="1"/>
  <c r="E30" i="64" s="1"/>
  <c r="E74" i="55"/>
  <c r="M16" i="61"/>
  <c r="K28" i="58"/>
  <c r="L28" i="58" s="1"/>
  <c r="E19" i="64" s="1"/>
  <c r="M18" i="60"/>
  <c r="K46" i="58"/>
  <c r="L46" i="58" s="1"/>
  <c r="E28" i="64" s="1"/>
  <c r="K48" i="58"/>
  <c r="L48" i="58" s="1"/>
  <c r="E29" i="64" s="1"/>
  <c r="M28" i="61"/>
  <c r="M22" i="62"/>
  <c r="M23" i="62"/>
  <c r="M12" i="62"/>
  <c r="M18" i="62"/>
  <c r="K26" i="58"/>
  <c r="L26" i="58" s="1"/>
  <c r="E18" i="64" s="1"/>
  <c r="M33" i="62"/>
  <c r="M14" i="60"/>
  <c r="K10" i="58"/>
  <c r="M12" i="63"/>
  <c r="M17" i="61"/>
  <c r="M18" i="63"/>
  <c r="M22" i="63"/>
  <c r="M27" i="63"/>
  <c r="N12" i="55"/>
  <c r="N41" i="55"/>
  <c r="N70" i="55"/>
  <c r="L35" i="60"/>
  <c r="T29" i="60" s="1"/>
  <c r="M30" i="61"/>
  <c r="M30" i="63"/>
  <c r="M10" i="62"/>
  <c r="M11" i="63"/>
  <c r="K68" i="58"/>
  <c r="M9" i="61"/>
  <c r="M13" i="62"/>
  <c r="M32" i="60"/>
  <c r="M9" i="63"/>
  <c r="K58" i="58"/>
  <c r="K70" i="58"/>
  <c r="M12" i="61"/>
  <c r="M15" i="61"/>
  <c r="M22" i="61"/>
  <c r="Q16" i="59"/>
  <c r="N17" i="64" s="1"/>
  <c r="M12" i="60"/>
  <c r="M17" i="60"/>
  <c r="M20" i="61"/>
  <c r="K56" i="58"/>
  <c r="L56" i="58" s="1"/>
  <c r="E33" i="64" s="1"/>
  <c r="M21" i="61"/>
  <c r="M25" i="61"/>
  <c r="M32" i="62"/>
  <c r="M33" i="63"/>
  <c r="K72" i="58"/>
  <c r="M29" i="60"/>
  <c r="K66" i="58"/>
  <c r="T80" i="57"/>
  <c r="U62" i="57"/>
  <c r="F33" i="59"/>
  <c r="M10" i="60"/>
  <c r="S80" i="57"/>
  <c r="M19" i="62"/>
  <c r="M21" i="63"/>
  <c r="M31" i="62"/>
  <c r="M32" i="63"/>
  <c r="T72" i="57"/>
  <c r="G33" i="59"/>
  <c r="H13" i="59"/>
  <c r="F14" i="64" s="1"/>
  <c r="E33" i="59"/>
  <c r="L15" i="55"/>
  <c r="L18" i="55"/>
  <c r="L44" i="55"/>
  <c r="L47" i="55"/>
  <c r="L73" i="55"/>
  <c r="L76" i="55"/>
  <c r="M34" i="63"/>
  <c r="L35" i="63"/>
  <c r="T29" i="63" s="1"/>
  <c r="Q11" i="59"/>
  <c r="N12" i="64" s="1"/>
  <c r="H28" i="59"/>
  <c r="F29" i="64" s="1"/>
  <c r="M31" i="61"/>
  <c r="M16" i="62"/>
  <c r="T70" i="57"/>
  <c r="Q9" i="59"/>
  <c r="N10" i="64" s="1"/>
  <c r="Q17" i="59"/>
  <c r="N18" i="64" s="1"/>
  <c r="H23" i="59"/>
  <c r="F24" i="64" s="1"/>
  <c r="T30" i="63"/>
  <c r="M26" i="61"/>
  <c r="Q15" i="59"/>
  <c r="N16" i="64" s="1"/>
  <c r="J35" i="60"/>
  <c r="U78" i="57"/>
  <c r="M11" i="60"/>
  <c r="M14" i="62"/>
  <c r="M17" i="63"/>
  <c r="M26" i="62"/>
  <c r="M27" i="62"/>
  <c r="T68" i="57"/>
  <c r="D33" i="59"/>
  <c r="K35" i="60"/>
  <c r="T28" i="60" s="1"/>
  <c r="T20" i="62"/>
  <c r="O10" i="59"/>
  <c r="Q10" i="59" s="1"/>
  <c r="N11" i="64" s="1"/>
  <c r="J35" i="63"/>
  <c r="E20" i="55"/>
  <c r="E49" i="55"/>
  <c r="E78" i="55"/>
  <c r="H29" i="59"/>
  <c r="F30" i="64" s="1"/>
  <c r="J35" i="61"/>
  <c r="T20" i="63"/>
  <c r="U82" i="57"/>
  <c r="T82" i="57"/>
  <c r="M11" i="61"/>
  <c r="T66" i="57"/>
  <c r="N7" i="59"/>
  <c r="N18" i="59" s="1"/>
  <c r="T20" i="61"/>
  <c r="S82" i="57"/>
  <c r="H19" i="59"/>
  <c r="F20" i="64" s="1"/>
  <c r="L35" i="62"/>
  <c r="T29" i="62" s="1"/>
  <c r="N11" i="55"/>
  <c r="M24" i="63"/>
  <c r="M33" i="61"/>
  <c r="T64" i="57"/>
  <c r="Q8" i="59"/>
  <c r="N9" i="64" s="1"/>
  <c r="Q14" i="59"/>
  <c r="N15" i="64" s="1"/>
  <c r="T20" i="60"/>
  <c r="M28" i="63"/>
  <c r="G12" i="55"/>
  <c r="G41" i="55"/>
  <c r="T76" i="57"/>
  <c r="T74" i="57"/>
  <c r="U80" i="57"/>
  <c r="H7" i="59"/>
  <c r="H31" i="59"/>
  <c r="F32" i="64" s="1"/>
  <c r="M18" i="59"/>
  <c r="E80" i="2"/>
  <c r="E83" i="67"/>
  <c r="J35" i="54"/>
  <c r="L24" i="67" l="1"/>
  <c r="E24" i="67"/>
  <c r="G24" i="67" s="1"/>
  <c r="L82" i="67"/>
  <c r="L53" i="67"/>
  <c r="N53" i="67" s="1"/>
  <c r="E53" i="67"/>
  <c r="G53" i="67" s="1"/>
  <c r="N31" i="71"/>
  <c r="G22" i="55"/>
  <c r="G28" i="64"/>
  <c r="H28" i="64" s="1"/>
  <c r="I68" i="58"/>
  <c r="N8" i="76"/>
  <c r="N19" i="76" s="1"/>
  <c r="Q18" i="71"/>
  <c r="G82" i="67"/>
  <c r="O9" i="76"/>
  <c r="P9" i="76" s="1"/>
  <c r="L58" i="70"/>
  <c r="M8" i="76" s="1"/>
  <c r="H80" i="70"/>
  <c r="H33" i="71"/>
  <c r="F8" i="76"/>
  <c r="F34" i="76" s="1"/>
  <c r="E8" i="76"/>
  <c r="L68" i="70"/>
  <c r="M13" i="76" s="1"/>
  <c r="O13" i="76" s="1"/>
  <c r="P13" i="76" s="1"/>
  <c r="N22" i="55"/>
  <c r="D4" i="65"/>
  <c r="K35" i="63"/>
  <c r="T28" i="63" s="1"/>
  <c r="N29" i="59"/>
  <c r="L16" i="58"/>
  <c r="E13" i="64" s="1"/>
  <c r="G13" i="64" s="1"/>
  <c r="H13" i="64" s="1"/>
  <c r="I58" i="58"/>
  <c r="H58" i="58"/>
  <c r="L58" i="58" s="1"/>
  <c r="M8" i="64" s="1"/>
  <c r="L12" i="58"/>
  <c r="E11" i="64" s="1"/>
  <c r="G11" i="64" s="1"/>
  <c r="H11" i="64" s="1"/>
  <c r="F52" i="58"/>
  <c r="K52" i="58" s="1"/>
  <c r="L52" i="58" s="1"/>
  <c r="E31" i="64" s="1"/>
  <c r="G31" i="64" s="1"/>
  <c r="H31" i="64" s="1"/>
  <c r="F32" i="58"/>
  <c r="K32" i="58" s="1"/>
  <c r="L32" i="58" s="1"/>
  <c r="E21" i="64" s="1"/>
  <c r="G21" i="64" s="1"/>
  <c r="H21" i="64" s="1"/>
  <c r="F30" i="58"/>
  <c r="J80" i="58"/>
  <c r="L78" i="55"/>
  <c r="G80" i="58"/>
  <c r="L49" i="55"/>
  <c r="L10" i="58"/>
  <c r="E10" i="64" s="1"/>
  <c r="K8" i="58"/>
  <c r="L8" i="58" s="1"/>
  <c r="E9" i="64" s="1"/>
  <c r="G9" i="64" s="1"/>
  <c r="H9" i="64" s="1"/>
  <c r="L20" i="55"/>
  <c r="K35" i="61"/>
  <c r="T28" i="61" s="1"/>
  <c r="M24" i="61"/>
  <c r="G23" i="64"/>
  <c r="H23" i="64" s="1"/>
  <c r="E16" i="55"/>
  <c r="E22" i="55" s="1"/>
  <c r="E24" i="55" s="1"/>
  <c r="K18" i="58"/>
  <c r="L18" i="58" s="1"/>
  <c r="E14" i="64" s="1"/>
  <c r="G14" i="64" s="1"/>
  <c r="H14" i="64" s="1"/>
  <c r="G16" i="64"/>
  <c r="H16" i="64" s="1"/>
  <c r="L45" i="55"/>
  <c r="G24" i="64"/>
  <c r="H24" i="64" s="1"/>
  <c r="AE19" i="65"/>
  <c r="G17" i="64"/>
  <c r="H17" i="64" s="1"/>
  <c r="G26" i="64"/>
  <c r="H26" i="64" s="1"/>
  <c r="K14" i="58"/>
  <c r="L14" i="58" s="1"/>
  <c r="E12" i="64" s="1"/>
  <c r="G12" i="64" s="1"/>
  <c r="H12" i="64" s="1"/>
  <c r="L16" i="55"/>
  <c r="G32" i="64"/>
  <c r="H32" i="64" s="1"/>
  <c r="G27" i="64"/>
  <c r="H27" i="64" s="1"/>
  <c r="G29" i="64"/>
  <c r="H29" i="64" s="1"/>
  <c r="T25" i="60"/>
  <c r="J9" i="56"/>
  <c r="G19" i="64"/>
  <c r="H19" i="64" s="1"/>
  <c r="G18" i="64"/>
  <c r="H18" i="64" s="1"/>
  <c r="G10" i="64"/>
  <c r="H10" i="64" s="1"/>
  <c r="G15" i="64"/>
  <c r="H15" i="64" s="1"/>
  <c r="G22" i="64"/>
  <c r="H22" i="64" s="1"/>
  <c r="G33" i="64"/>
  <c r="H33" i="64" s="1"/>
  <c r="E45" i="55"/>
  <c r="E51" i="55" s="1"/>
  <c r="E53" i="55" s="1"/>
  <c r="M35" i="62"/>
  <c r="M35" i="60"/>
  <c r="L74" i="55"/>
  <c r="M27" i="61"/>
  <c r="F8" i="64"/>
  <c r="F34" i="64" s="1"/>
  <c r="H33" i="59"/>
  <c r="T25" i="63"/>
  <c r="N25" i="59"/>
  <c r="I78" i="58"/>
  <c r="L78" i="58" s="1"/>
  <c r="M18" i="64" s="1"/>
  <c r="O18" i="64" s="1"/>
  <c r="P18" i="64" s="1"/>
  <c r="I76" i="58"/>
  <c r="L35" i="61"/>
  <c r="T29" i="61" s="1"/>
  <c r="Q7" i="59"/>
  <c r="I62" i="58"/>
  <c r="T32" i="63"/>
  <c r="I72" i="58"/>
  <c r="L72" i="58" s="1"/>
  <c r="M15" i="64" s="1"/>
  <c r="O15" i="64" s="1"/>
  <c r="P15" i="64" s="1"/>
  <c r="K35" i="62"/>
  <c r="T28" i="62" s="1"/>
  <c r="T32" i="62" s="1"/>
  <c r="O18" i="59"/>
  <c r="N27" i="59" s="1"/>
  <c r="E80" i="55"/>
  <c r="E82" i="55" s="1"/>
  <c r="M35" i="63"/>
  <c r="I66" i="58"/>
  <c r="T32" i="60"/>
  <c r="G30" i="64"/>
  <c r="H30" i="64" s="1"/>
  <c r="I70" i="58"/>
  <c r="L68" i="58"/>
  <c r="M13" i="64" s="1"/>
  <c r="O13" i="64" s="1"/>
  <c r="P13" i="64" s="1"/>
  <c r="I74" i="58"/>
  <c r="L74" i="58" s="1"/>
  <c r="M16" i="64" s="1"/>
  <c r="O16" i="64" s="1"/>
  <c r="P16" i="64" s="1"/>
  <c r="N22" i="59"/>
  <c r="I64" i="58"/>
  <c r="I60" i="58"/>
  <c r="I4" i="10"/>
  <c r="E174" i="28"/>
  <c r="E173" i="28"/>
  <c r="E172" i="28"/>
  <c r="E171" i="28"/>
  <c r="K46" i="28"/>
  <c r="E25" i="55"/>
  <c r="E54" i="55"/>
  <c r="E83" i="55"/>
  <c r="L83" i="67"/>
  <c r="L54" i="67"/>
  <c r="E25" i="67"/>
  <c r="E54" i="67"/>
  <c r="L25" i="67"/>
  <c r="N24" i="67" l="1"/>
  <c r="N82" i="67"/>
  <c r="L80" i="70"/>
  <c r="J81" i="70" s="1"/>
  <c r="N27" i="76"/>
  <c r="M19" i="76"/>
  <c r="O8" i="76"/>
  <c r="P8" i="76" s="1"/>
  <c r="E34" i="76"/>
  <c r="G8" i="76"/>
  <c r="H8" i="76" s="1"/>
  <c r="F80" i="58"/>
  <c r="L80" i="55"/>
  <c r="L82" i="55" s="1"/>
  <c r="N82" i="55" s="1"/>
  <c r="K30" i="58"/>
  <c r="L30" i="58" s="1"/>
  <c r="E20" i="64" s="1"/>
  <c r="G20" i="64" s="1"/>
  <c r="H20" i="64" s="1"/>
  <c r="L51" i="55"/>
  <c r="L53" i="55" s="1"/>
  <c r="N53" i="55" s="1"/>
  <c r="L22" i="55"/>
  <c r="L24" i="55" s="1"/>
  <c r="N24" i="55" s="1"/>
  <c r="K6" i="58"/>
  <c r="L6" i="58" s="1"/>
  <c r="E8" i="64" s="1"/>
  <c r="G8" i="64" s="1"/>
  <c r="H8" i="64" s="1"/>
  <c r="M35" i="61"/>
  <c r="T25" i="61"/>
  <c r="L62" i="58"/>
  <c r="M10" i="64" s="1"/>
  <c r="O10" i="64" s="1"/>
  <c r="P10" i="64" s="1"/>
  <c r="L66" i="58"/>
  <c r="M12" i="64" s="1"/>
  <c r="O12" i="64" s="1"/>
  <c r="P12" i="64" s="1"/>
  <c r="L76" i="58"/>
  <c r="M17" i="64" s="1"/>
  <c r="O17" i="64" s="1"/>
  <c r="P17" i="64" s="1"/>
  <c r="L70" i="58"/>
  <c r="M14" i="64" s="1"/>
  <c r="O14" i="64" s="1"/>
  <c r="P14" i="64" s="1"/>
  <c r="K9" i="56"/>
  <c r="T32" i="61"/>
  <c r="T25" i="62"/>
  <c r="L64" i="58"/>
  <c r="M11" i="64" s="1"/>
  <c r="O11" i="64" s="1"/>
  <c r="P11" i="64" s="1"/>
  <c r="N31" i="59"/>
  <c r="G24" i="55"/>
  <c r="G82" i="55"/>
  <c r="L60" i="58"/>
  <c r="H80" i="58"/>
  <c r="G53" i="55"/>
  <c r="N8" i="64"/>
  <c r="Q18" i="59"/>
  <c r="I48" i="28"/>
  <c r="E175" i="28" s="1"/>
  <c r="L83" i="55"/>
  <c r="L54" i="55"/>
  <c r="L25" i="55"/>
  <c r="H34" i="76" l="1"/>
  <c r="G34" i="76"/>
  <c r="N24" i="76"/>
  <c r="P19" i="76"/>
  <c r="O19" i="76"/>
  <c r="K80" i="58"/>
  <c r="E34" i="64"/>
  <c r="L9" i="56"/>
  <c r="M9" i="56" s="1"/>
  <c r="N19" i="64"/>
  <c r="N27" i="64" s="1"/>
  <c r="O8" i="64"/>
  <c r="P8" i="64" s="1"/>
  <c r="M9" i="64"/>
  <c r="L80" i="58"/>
  <c r="J81" i="58" s="1"/>
  <c r="H34" i="64"/>
  <c r="G34" i="64"/>
  <c r="N3" i="36"/>
  <c r="G12" i="36" s="1"/>
  <c r="L69" i="36"/>
  <c r="E69" i="36"/>
  <c r="G76" i="36" s="1"/>
  <c r="L40" i="36"/>
  <c r="E40" i="36"/>
  <c r="L11" i="36"/>
  <c r="E11" i="36"/>
  <c r="G11" i="36" s="1"/>
  <c r="E24" i="6"/>
  <c r="E25" i="6"/>
  <c r="J26" i="40"/>
  <c r="G24" i="6" s="1"/>
  <c r="J26" i="39"/>
  <c r="F24" i="6" s="1"/>
  <c r="J26" i="38"/>
  <c r="L34" i="37"/>
  <c r="M34" i="37" s="1"/>
  <c r="J26" i="37"/>
  <c r="D24" i="6" s="1"/>
  <c r="J27" i="37"/>
  <c r="D25" i="6" s="1"/>
  <c r="J28" i="37"/>
  <c r="J29" i="37"/>
  <c r="J30" i="37"/>
  <c r="J31" i="37"/>
  <c r="D29" i="6" s="1"/>
  <c r="J32" i="37"/>
  <c r="J33" i="37"/>
  <c r="J34" i="37"/>
  <c r="AJ26" i="3"/>
  <c r="AI26" i="3"/>
  <c r="AI27" i="3"/>
  <c r="AI28" i="3"/>
  <c r="AI29" i="3"/>
  <c r="AI30" i="3"/>
  <c r="AI31" i="3"/>
  <c r="AI32" i="3"/>
  <c r="AI33" i="3"/>
  <c r="AH26" i="3"/>
  <c r="L26" i="40" s="1"/>
  <c r="AH27" i="3"/>
  <c r="L27" i="40" s="1"/>
  <c r="AH28" i="3"/>
  <c r="L28" i="40" s="1"/>
  <c r="AH29" i="3"/>
  <c r="L29" i="40" s="1"/>
  <c r="AH30" i="3"/>
  <c r="L30" i="40" s="1"/>
  <c r="AH31" i="3"/>
  <c r="L31" i="40" s="1"/>
  <c r="AH32" i="3"/>
  <c r="L32" i="40" s="1"/>
  <c r="AH33" i="3"/>
  <c r="L33" i="40" s="1"/>
  <c r="AG26" i="3"/>
  <c r="K26" i="40" s="1"/>
  <c r="AG27" i="3"/>
  <c r="K27" i="40" s="1"/>
  <c r="AG28" i="3"/>
  <c r="K28" i="40" s="1"/>
  <c r="AG29" i="3"/>
  <c r="K29" i="40" s="1"/>
  <c r="AG30" i="3"/>
  <c r="K30" i="40" s="1"/>
  <c r="AG31" i="3"/>
  <c r="K31" i="40" s="1"/>
  <c r="AG32" i="3"/>
  <c r="K32" i="40" s="1"/>
  <c r="AG33" i="3"/>
  <c r="K33" i="40" s="1"/>
  <c r="AF26" i="3"/>
  <c r="L26" i="39" s="1"/>
  <c r="AF27" i="3"/>
  <c r="AF28" i="3"/>
  <c r="AF29" i="3"/>
  <c r="AF30" i="3"/>
  <c r="AF31" i="3"/>
  <c r="AF32" i="3"/>
  <c r="AF33" i="3"/>
  <c r="AE26" i="3"/>
  <c r="K26" i="39" s="1"/>
  <c r="AE27" i="3"/>
  <c r="AE28" i="3"/>
  <c r="AE29" i="3"/>
  <c r="AE30" i="3"/>
  <c r="AE31" i="3"/>
  <c r="AE32" i="3"/>
  <c r="AE33" i="3"/>
  <c r="AD26" i="3"/>
  <c r="L26" i="38" s="1"/>
  <c r="AD27" i="3"/>
  <c r="AD28" i="3"/>
  <c r="AD29" i="3"/>
  <c r="AD30" i="3"/>
  <c r="AD31" i="3"/>
  <c r="AD32" i="3"/>
  <c r="AD33" i="3"/>
  <c r="AC26" i="3"/>
  <c r="K26" i="38" s="1"/>
  <c r="AC27" i="3"/>
  <c r="AC28" i="3"/>
  <c r="AC29" i="3"/>
  <c r="AC30" i="3"/>
  <c r="AC31" i="3"/>
  <c r="AC32" i="3"/>
  <c r="AC33" i="3"/>
  <c r="AB25" i="3"/>
  <c r="AB26" i="3"/>
  <c r="L26" i="37" s="1"/>
  <c r="AB27" i="3"/>
  <c r="L27" i="37" s="1"/>
  <c r="AB28" i="3"/>
  <c r="L28" i="37" s="1"/>
  <c r="AB29" i="3"/>
  <c r="L29" i="37" s="1"/>
  <c r="AB30" i="3"/>
  <c r="L30" i="37" s="1"/>
  <c r="AB31" i="3"/>
  <c r="L31" i="37" s="1"/>
  <c r="AB32" i="3"/>
  <c r="L32" i="37" s="1"/>
  <c r="AB33" i="3"/>
  <c r="L33" i="37" s="1"/>
  <c r="AA10" i="3"/>
  <c r="AA25" i="3"/>
  <c r="AA26" i="3"/>
  <c r="K26" i="37" s="1"/>
  <c r="AA27" i="3"/>
  <c r="K27" i="37" s="1"/>
  <c r="AA28" i="3"/>
  <c r="K28" i="37" s="1"/>
  <c r="AA29" i="3"/>
  <c r="K29" i="37" s="1"/>
  <c r="AA30" i="3"/>
  <c r="K30" i="37" s="1"/>
  <c r="AA31" i="3"/>
  <c r="K31" i="37" s="1"/>
  <c r="AA32" i="3"/>
  <c r="K32" i="37" s="1"/>
  <c r="AA33" i="3"/>
  <c r="K33" i="37" s="1"/>
  <c r="G9" i="6"/>
  <c r="G31" i="6"/>
  <c r="F30" i="6"/>
  <c r="F31" i="6"/>
  <c r="E10" i="6"/>
  <c r="I35" i="40"/>
  <c r="H35" i="40"/>
  <c r="J34" i="40"/>
  <c r="G32" i="6" s="1"/>
  <c r="J33" i="40"/>
  <c r="J32" i="40"/>
  <c r="G30" i="6" s="1"/>
  <c r="J31" i="40"/>
  <c r="G29" i="6" s="1"/>
  <c r="J30" i="40"/>
  <c r="G28" i="6" s="1"/>
  <c r="J29" i="40"/>
  <c r="G27" i="6" s="1"/>
  <c r="J28" i="40"/>
  <c r="G26" i="6" s="1"/>
  <c r="J27" i="40"/>
  <c r="G25" i="6" s="1"/>
  <c r="J25" i="40"/>
  <c r="G23" i="6" s="1"/>
  <c r="J24" i="40"/>
  <c r="G22" i="6" s="1"/>
  <c r="J23" i="40"/>
  <c r="G21" i="6" s="1"/>
  <c r="J22" i="40"/>
  <c r="G20" i="6" s="1"/>
  <c r="J21" i="40"/>
  <c r="G19" i="6" s="1"/>
  <c r="U20" i="40"/>
  <c r="S20" i="40"/>
  <c r="R20" i="40"/>
  <c r="J20" i="40"/>
  <c r="G18" i="6" s="1"/>
  <c r="T19" i="40"/>
  <c r="P17" i="6" s="1"/>
  <c r="J19" i="40"/>
  <c r="G17" i="6" s="1"/>
  <c r="T18" i="40"/>
  <c r="P16" i="6" s="1"/>
  <c r="J18" i="40"/>
  <c r="G16" i="6" s="1"/>
  <c r="T17" i="40"/>
  <c r="P15" i="6" s="1"/>
  <c r="J17" i="40"/>
  <c r="G15" i="6" s="1"/>
  <c r="T16" i="40"/>
  <c r="P14" i="6" s="1"/>
  <c r="J16" i="40"/>
  <c r="G14" i="6" s="1"/>
  <c r="T15" i="40"/>
  <c r="P13" i="6" s="1"/>
  <c r="J15" i="40"/>
  <c r="G13" i="6" s="1"/>
  <c r="T14" i="40"/>
  <c r="P12" i="6" s="1"/>
  <c r="J14" i="40"/>
  <c r="G12" i="6" s="1"/>
  <c r="T13" i="40"/>
  <c r="P11" i="6" s="1"/>
  <c r="J13" i="40"/>
  <c r="G11" i="6" s="1"/>
  <c r="T12" i="40"/>
  <c r="P10" i="6" s="1"/>
  <c r="J12" i="40"/>
  <c r="G10" i="6" s="1"/>
  <c r="T11" i="40"/>
  <c r="P9" i="6" s="1"/>
  <c r="J11" i="40"/>
  <c r="T10" i="40"/>
  <c r="P8" i="6" s="1"/>
  <c r="J10" i="40"/>
  <c r="G8" i="6" s="1"/>
  <c r="T9" i="40"/>
  <c r="P7" i="6" s="1"/>
  <c r="J9" i="40"/>
  <c r="G7" i="6" s="1"/>
  <c r="I35" i="39"/>
  <c r="H35" i="39"/>
  <c r="J34" i="39"/>
  <c r="F32" i="6" s="1"/>
  <c r="J33" i="39"/>
  <c r="J32" i="39"/>
  <c r="J31" i="39"/>
  <c r="F29" i="6" s="1"/>
  <c r="J30" i="39"/>
  <c r="F28" i="6" s="1"/>
  <c r="J29" i="39"/>
  <c r="F27" i="6" s="1"/>
  <c r="J28" i="39"/>
  <c r="F26" i="6" s="1"/>
  <c r="J27" i="39"/>
  <c r="F25" i="6" s="1"/>
  <c r="J25" i="39"/>
  <c r="F23" i="6" s="1"/>
  <c r="J24" i="39"/>
  <c r="F22" i="6" s="1"/>
  <c r="J23" i="39"/>
  <c r="F21" i="6" s="1"/>
  <c r="J22" i="39"/>
  <c r="F20" i="6" s="1"/>
  <c r="J21" i="39"/>
  <c r="F19" i="6" s="1"/>
  <c r="U20" i="39"/>
  <c r="S20" i="39"/>
  <c r="R20" i="39"/>
  <c r="J20" i="39"/>
  <c r="F18" i="6" s="1"/>
  <c r="T19" i="39"/>
  <c r="O17" i="6" s="1"/>
  <c r="J19" i="39"/>
  <c r="F17" i="6" s="1"/>
  <c r="T18" i="39"/>
  <c r="O16" i="6" s="1"/>
  <c r="J18" i="39"/>
  <c r="F16" i="6" s="1"/>
  <c r="T17" i="39"/>
  <c r="O15" i="6" s="1"/>
  <c r="J17" i="39"/>
  <c r="F15" i="6" s="1"/>
  <c r="T16" i="39"/>
  <c r="O14" i="6" s="1"/>
  <c r="J16" i="39"/>
  <c r="F14" i="6" s="1"/>
  <c r="T15" i="39"/>
  <c r="O13" i="6" s="1"/>
  <c r="J15" i="39"/>
  <c r="F13" i="6" s="1"/>
  <c r="T14" i="39"/>
  <c r="O12" i="6" s="1"/>
  <c r="J14" i="39"/>
  <c r="F12" i="6" s="1"/>
  <c r="T13" i="39"/>
  <c r="O11" i="6" s="1"/>
  <c r="J13" i="39"/>
  <c r="F11" i="6" s="1"/>
  <c r="T12" i="39"/>
  <c r="O10" i="6" s="1"/>
  <c r="J12" i="39"/>
  <c r="F10" i="6" s="1"/>
  <c r="T11" i="39"/>
  <c r="O9" i="6" s="1"/>
  <c r="J11" i="39"/>
  <c r="F9" i="6" s="1"/>
  <c r="T10" i="39"/>
  <c r="O8" i="6" s="1"/>
  <c r="J10" i="39"/>
  <c r="F8" i="6" s="1"/>
  <c r="T9" i="39"/>
  <c r="O7" i="6" s="1"/>
  <c r="J9" i="39"/>
  <c r="F7" i="6" s="1"/>
  <c r="I35" i="38"/>
  <c r="H35" i="38"/>
  <c r="J34" i="38"/>
  <c r="E32" i="6" s="1"/>
  <c r="J33" i="38"/>
  <c r="E31" i="6" s="1"/>
  <c r="J32" i="38"/>
  <c r="E30" i="6" s="1"/>
  <c r="J31" i="38"/>
  <c r="E29" i="6" s="1"/>
  <c r="J30" i="38"/>
  <c r="E28" i="6" s="1"/>
  <c r="J29" i="38"/>
  <c r="E27" i="6" s="1"/>
  <c r="J28" i="38"/>
  <c r="E26" i="6" s="1"/>
  <c r="J27" i="38"/>
  <c r="J25" i="38"/>
  <c r="E23" i="6" s="1"/>
  <c r="J24" i="38"/>
  <c r="E22" i="6" s="1"/>
  <c r="J23" i="38"/>
  <c r="E21" i="6" s="1"/>
  <c r="J22" i="38"/>
  <c r="E20" i="6" s="1"/>
  <c r="J21" i="38"/>
  <c r="E19" i="6" s="1"/>
  <c r="U20" i="38"/>
  <c r="S20" i="38"/>
  <c r="R20" i="38"/>
  <c r="J20" i="38"/>
  <c r="E18" i="6" s="1"/>
  <c r="T19" i="38"/>
  <c r="N17" i="6" s="1"/>
  <c r="J19" i="38"/>
  <c r="E17" i="6" s="1"/>
  <c r="T18" i="38"/>
  <c r="N16" i="6" s="1"/>
  <c r="J18" i="38"/>
  <c r="E16" i="6" s="1"/>
  <c r="T17" i="38"/>
  <c r="N15" i="6" s="1"/>
  <c r="J17" i="38"/>
  <c r="E15" i="6" s="1"/>
  <c r="T16" i="38"/>
  <c r="N14" i="6" s="1"/>
  <c r="J16" i="38"/>
  <c r="E14" i="6" s="1"/>
  <c r="T15" i="38"/>
  <c r="N13" i="6" s="1"/>
  <c r="J15" i="38"/>
  <c r="E13" i="6" s="1"/>
  <c r="T14" i="38"/>
  <c r="N12" i="6" s="1"/>
  <c r="J14" i="38"/>
  <c r="E12" i="6" s="1"/>
  <c r="T13" i="38"/>
  <c r="N11" i="6" s="1"/>
  <c r="J13" i="38"/>
  <c r="E11" i="6" s="1"/>
  <c r="T12" i="38"/>
  <c r="N10" i="6" s="1"/>
  <c r="J12" i="38"/>
  <c r="T11" i="38"/>
  <c r="N9" i="6" s="1"/>
  <c r="J11" i="38"/>
  <c r="E9" i="6" s="1"/>
  <c r="T10" i="38"/>
  <c r="N8" i="6" s="1"/>
  <c r="J10" i="38"/>
  <c r="E8" i="6" s="1"/>
  <c r="T9" i="38"/>
  <c r="N7" i="6" s="1"/>
  <c r="J9" i="38"/>
  <c r="E7" i="6" s="1"/>
  <c r="I35" i="37"/>
  <c r="H35" i="37"/>
  <c r="S20" i="37"/>
  <c r="R20" i="37"/>
  <c r="T10" i="37"/>
  <c r="M8" i="6" s="1"/>
  <c r="T11" i="37"/>
  <c r="M9" i="6" s="1"/>
  <c r="T12" i="37"/>
  <c r="M10" i="6" s="1"/>
  <c r="T13" i="37"/>
  <c r="M11" i="6" s="1"/>
  <c r="T14" i="37"/>
  <c r="M12" i="6" s="1"/>
  <c r="T15" i="37"/>
  <c r="M13" i="6" s="1"/>
  <c r="T16" i="37"/>
  <c r="M14" i="6" s="1"/>
  <c r="T17" i="37"/>
  <c r="M15" i="6" s="1"/>
  <c r="T18" i="37"/>
  <c r="M16" i="6" s="1"/>
  <c r="T19" i="37"/>
  <c r="M17" i="6" s="1"/>
  <c r="T9" i="37"/>
  <c r="M7" i="6" s="1"/>
  <c r="J10" i="37"/>
  <c r="D8" i="6" s="1"/>
  <c r="J11" i="37"/>
  <c r="D9" i="6" s="1"/>
  <c r="J12" i="37"/>
  <c r="D10" i="6" s="1"/>
  <c r="J13" i="37"/>
  <c r="D11" i="6" s="1"/>
  <c r="J14" i="37"/>
  <c r="D12" i="6" s="1"/>
  <c r="J15" i="37"/>
  <c r="D13" i="6" s="1"/>
  <c r="J16" i="37"/>
  <c r="D14" i="6" s="1"/>
  <c r="J17" i="37"/>
  <c r="D15" i="6" s="1"/>
  <c r="J18" i="37"/>
  <c r="D16" i="6" s="1"/>
  <c r="J19" i="37"/>
  <c r="D17" i="6" s="1"/>
  <c r="J20" i="37"/>
  <c r="D18" i="6" s="1"/>
  <c r="J21" i="37"/>
  <c r="D19" i="6" s="1"/>
  <c r="J22" i="37"/>
  <c r="D20" i="6" s="1"/>
  <c r="J23" i="37"/>
  <c r="D21" i="6" s="1"/>
  <c r="J24" i="37"/>
  <c r="D22" i="6" s="1"/>
  <c r="J25" i="37"/>
  <c r="D23" i="6" s="1"/>
  <c r="D26" i="6"/>
  <c r="D27" i="6"/>
  <c r="D28" i="6"/>
  <c r="D30" i="6"/>
  <c r="D31" i="6"/>
  <c r="D32" i="6"/>
  <c r="J9" i="37"/>
  <c r="D7" i="6" s="1"/>
  <c r="U20" i="37"/>
  <c r="N29" i="76" l="1"/>
  <c r="N31" i="76"/>
  <c r="H25" i="6"/>
  <c r="N18" i="36"/>
  <c r="G46" i="36"/>
  <c r="H24" i="6"/>
  <c r="F25" i="8" s="1"/>
  <c r="O9" i="64"/>
  <c r="P9" i="64" s="1"/>
  <c r="P19" i="64" s="1"/>
  <c r="N31" i="64" s="1"/>
  <c r="M19" i="64"/>
  <c r="N24" i="64" s="1"/>
  <c r="N9" i="56"/>
  <c r="M30" i="37"/>
  <c r="M26" i="40"/>
  <c r="M28" i="37"/>
  <c r="M31" i="37"/>
  <c r="M29" i="37"/>
  <c r="M26" i="39"/>
  <c r="M32" i="37"/>
  <c r="M26" i="38"/>
  <c r="L76" i="36"/>
  <c r="L44" i="36"/>
  <c r="L46" i="36"/>
  <c r="L47" i="36"/>
  <c r="L48" i="36"/>
  <c r="N16" i="36"/>
  <c r="N15" i="36"/>
  <c r="N17" i="36"/>
  <c r="G47" i="36"/>
  <c r="L15" i="36"/>
  <c r="L17" i="36"/>
  <c r="L18" i="36"/>
  <c r="L19" i="36"/>
  <c r="N69" i="36"/>
  <c r="L75" i="36"/>
  <c r="N73" i="36"/>
  <c r="N75" i="36"/>
  <c r="N47" i="36"/>
  <c r="E73" i="36"/>
  <c r="G74" i="36"/>
  <c r="E47" i="36"/>
  <c r="N11" i="36"/>
  <c r="N46" i="36"/>
  <c r="L77" i="36"/>
  <c r="G69" i="36"/>
  <c r="E75" i="36"/>
  <c r="G40" i="36"/>
  <c r="E77" i="36"/>
  <c r="G44" i="36"/>
  <c r="G73" i="36"/>
  <c r="N74" i="36"/>
  <c r="N76" i="36"/>
  <c r="L73" i="36"/>
  <c r="E76" i="36"/>
  <c r="G75" i="36"/>
  <c r="N44" i="36"/>
  <c r="N45" i="36"/>
  <c r="N40" i="36"/>
  <c r="E44" i="36"/>
  <c r="E46" i="36"/>
  <c r="E48" i="36"/>
  <c r="G45" i="36"/>
  <c r="N70" i="36"/>
  <c r="G70" i="36"/>
  <c r="N41" i="36"/>
  <c r="G41" i="36"/>
  <c r="N12" i="36"/>
  <c r="T31" i="38"/>
  <c r="M27" i="37"/>
  <c r="M26" i="37"/>
  <c r="M33" i="37"/>
  <c r="T30" i="40"/>
  <c r="T31" i="40"/>
  <c r="T20" i="40"/>
  <c r="T31" i="39"/>
  <c r="T30" i="39"/>
  <c r="J35" i="38"/>
  <c r="J35" i="40"/>
  <c r="J35" i="39"/>
  <c r="T20" i="39"/>
  <c r="T20" i="38"/>
  <c r="T30" i="38"/>
  <c r="T30" i="37"/>
  <c r="T31" i="37"/>
  <c r="T20" i="37"/>
  <c r="J35" i="37"/>
  <c r="O19" i="64" l="1"/>
  <c r="N29" i="64" s="1"/>
  <c r="O9" i="56"/>
  <c r="L20" i="36"/>
  <c r="E78" i="36"/>
  <c r="E9" i="8"/>
  <c r="L49" i="36"/>
  <c r="E24" i="8"/>
  <c r="E49" i="36"/>
  <c r="E10" i="8"/>
  <c r="E25" i="8"/>
  <c r="G25" i="8" s="1"/>
  <c r="H25" i="8" s="1"/>
  <c r="E11" i="8"/>
  <c r="L78" i="36"/>
  <c r="J80" i="2"/>
  <c r="L45" i="36"/>
  <c r="E45" i="36"/>
  <c r="E74" i="36"/>
  <c r="L74" i="36"/>
  <c r="L16" i="36"/>
  <c r="N80" i="36"/>
  <c r="G80" i="36"/>
  <c r="N51" i="36"/>
  <c r="N22" i="36"/>
  <c r="G51" i="36"/>
  <c r="G18" i="36"/>
  <c r="E15" i="36"/>
  <c r="AJ10" i="3"/>
  <c r="AJ11" i="3"/>
  <c r="AJ12" i="3"/>
  <c r="AJ13" i="3"/>
  <c r="AJ14" i="3"/>
  <c r="AJ15" i="3"/>
  <c r="AJ16" i="3"/>
  <c r="AJ17" i="3"/>
  <c r="AJ18" i="3"/>
  <c r="AJ19" i="3"/>
  <c r="AJ20" i="3"/>
  <c r="AJ21" i="3"/>
  <c r="AJ22" i="3"/>
  <c r="AJ23" i="3"/>
  <c r="AJ24" i="3"/>
  <c r="AJ25" i="3"/>
  <c r="AJ27" i="3"/>
  <c r="AJ28" i="3"/>
  <c r="AJ29" i="3"/>
  <c r="AJ30" i="3"/>
  <c r="AJ31" i="3"/>
  <c r="AJ32" i="3"/>
  <c r="AJ33" i="3"/>
  <c r="AJ9" i="3"/>
  <c r="AI12" i="3"/>
  <c r="AI13" i="3"/>
  <c r="AI14" i="3"/>
  <c r="AI15" i="3"/>
  <c r="AI16" i="3"/>
  <c r="AI17" i="3"/>
  <c r="AI18" i="3"/>
  <c r="AI19" i="3"/>
  <c r="AI20" i="3"/>
  <c r="AI21" i="3"/>
  <c r="AI22" i="3"/>
  <c r="AI23" i="3"/>
  <c r="AI24" i="3"/>
  <c r="AI25" i="3"/>
  <c r="AI10" i="3"/>
  <c r="AI11" i="3"/>
  <c r="AI9" i="3"/>
  <c r="AI8" i="3"/>
  <c r="AJ8" i="3"/>
  <c r="AI7" i="3"/>
  <c r="AE10" i="3"/>
  <c r="K10" i="39" s="1"/>
  <c r="AB24" i="3"/>
  <c r="L24" i="37" s="1"/>
  <c r="AH16" i="3"/>
  <c r="L16" i="40" s="1"/>
  <c r="AH17" i="3"/>
  <c r="L17" i="40" s="1"/>
  <c r="AH18" i="3"/>
  <c r="L18" i="40" s="1"/>
  <c r="AH19" i="3"/>
  <c r="L19" i="40" s="1"/>
  <c r="AH20" i="3"/>
  <c r="L20" i="40" s="1"/>
  <c r="AH21" i="3"/>
  <c r="L21" i="40" s="1"/>
  <c r="AH22" i="3"/>
  <c r="L22" i="40" s="1"/>
  <c r="AH23" i="3"/>
  <c r="L23" i="40" s="1"/>
  <c r="AH24" i="3"/>
  <c r="L24" i="40" s="1"/>
  <c r="AH25" i="3"/>
  <c r="L25" i="40" s="1"/>
  <c r="L34" i="40"/>
  <c r="AH10" i="3"/>
  <c r="L10" i="40" s="1"/>
  <c r="AH11" i="3"/>
  <c r="L11" i="40" s="1"/>
  <c r="AH12" i="3"/>
  <c r="L12" i="40" s="1"/>
  <c r="AH13" i="3"/>
  <c r="L13" i="40" s="1"/>
  <c r="AH14" i="3"/>
  <c r="L14" i="40" s="1"/>
  <c r="AH15" i="3"/>
  <c r="L15" i="40" s="1"/>
  <c r="AH9" i="3"/>
  <c r="L9" i="40" s="1"/>
  <c r="AF11" i="3"/>
  <c r="L11" i="39" s="1"/>
  <c r="AF12" i="3"/>
  <c r="L12" i="39" s="1"/>
  <c r="AF13" i="3"/>
  <c r="L13" i="39" s="1"/>
  <c r="AF14" i="3"/>
  <c r="L14" i="39" s="1"/>
  <c r="AF15" i="3"/>
  <c r="L15" i="39" s="1"/>
  <c r="AF16" i="3"/>
  <c r="L16" i="39" s="1"/>
  <c r="AF17" i="3"/>
  <c r="L17" i="39" s="1"/>
  <c r="AF18" i="3"/>
  <c r="L18" i="39" s="1"/>
  <c r="AF19" i="3"/>
  <c r="L19" i="39" s="1"/>
  <c r="AF20" i="3"/>
  <c r="L20" i="39" s="1"/>
  <c r="AF21" i="3"/>
  <c r="L21" i="39" s="1"/>
  <c r="AF22" i="3"/>
  <c r="L22" i="39" s="1"/>
  <c r="AF23" i="3"/>
  <c r="L23" i="39" s="1"/>
  <c r="AF24" i="3"/>
  <c r="L24" i="39" s="1"/>
  <c r="AF25" i="3"/>
  <c r="L25" i="39" s="1"/>
  <c r="L27" i="39"/>
  <c r="L28" i="39"/>
  <c r="L29" i="39"/>
  <c r="L30" i="39"/>
  <c r="L31" i="39"/>
  <c r="L32" i="39"/>
  <c r="L33" i="39"/>
  <c r="L34" i="39"/>
  <c r="M34" i="39" s="1"/>
  <c r="AF10" i="3"/>
  <c r="L10" i="39" s="1"/>
  <c r="AF9" i="3"/>
  <c r="L9" i="39" s="1"/>
  <c r="AE11" i="3"/>
  <c r="K11" i="39" s="1"/>
  <c r="AE12" i="3"/>
  <c r="K12" i="39" s="1"/>
  <c r="AE13" i="3"/>
  <c r="K13" i="39" s="1"/>
  <c r="AE23" i="3"/>
  <c r="K23" i="39" s="1"/>
  <c r="K29" i="39"/>
  <c r="AE9" i="3"/>
  <c r="K9" i="39" s="1"/>
  <c r="AD11" i="3"/>
  <c r="L11" i="38" s="1"/>
  <c r="AD12" i="3"/>
  <c r="L12" i="38" s="1"/>
  <c r="AD13" i="3"/>
  <c r="L13" i="38" s="1"/>
  <c r="AD14" i="3"/>
  <c r="L14" i="38" s="1"/>
  <c r="AD15" i="3"/>
  <c r="L15" i="38" s="1"/>
  <c r="AD16" i="3"/>
  <c r="L16" i="38" s="1"/>
  <c r="AD17" i="3"/>
  <c r="L17" i="38" s="1"/>
  <c r="AD18" i="3"/>
  <c r="L18" i="38" s="1"/>
  <c r="AD19" i="3"/>
  <c r="L19" i="38" s="1"/>
  <c r="AD20" i="3"/>
  <c r="L20" i="38" s="1"/>
  <c r="AD21" i="3"/>
  <c r="L21" i="38" s="1"/>
  <c r="AD22" i="3"/>
  <c r="L22" i="38" s="1"/>
  <c r="AD23" i="3"/>
  <c r="L23" i="38" s="1"/>
  <c r="AD24" i="3"/>
  <c r="L24" i="38" s="1"/>
  <c r="AD25" i="3"/>
  <c r="L25" i="38" s="1"/>
  <c r="L27" i="38"/>
  <c r="L28" i="38"/>
  <c r="L29" i="38"/>
  <c r="L30" i="38"/>
  <c r="L31" i="38"/>
  <c r="L32" i="38"/>
  <c r="L33" i="38"/>
  <c r="L34" i="38"/>
  <c r="M34" i="38" s="1"/>
  <c r="AD10" i="3"/>
  <c r="L10" i="38" s="1"/>
  <c r="AD9" i="3"/>
  <c r="L9" i="38" s="1"/>
  <c r="AB10" i="3"/>
  <c r="L10" i="37" s="1"/>
  <c r="AB11" i="3"/>
  <c r="L11" i="37" s="1"/>
  <c r="AB12" i="3"/>
  <c r="L12" i="37" s="1"/>
  <c r="AB13" i="3"/>
  <c r="L13" i="37" s="1"/>
  <c r="AB14" i="3"/>
  <c r="L14" i="37" s="1"/>
  <c r="AB15" i="3"/>
  <c r="L15" i="37" s="1"/>
  <c r="AB16" i="3"/>
  <c r="L16" i="37" s="1"/>
  <c r="AB17" i="3"/>
  <c r="L17" i="37" s="1"/>
  <c r="AB18" i="3"/>
  <c r="L18" i="37" s="1"/>
  <c r="AB19" i="3"/>
  <c r="L19" i="37" s="1"/>
  <c r="AB20" i="3"/>
  <c r="L20" i="37" s="1"/>
  <c r="AB21" i="3"/>
  <c r="L21" i="37" s="1"/>
  <c r="AB22" i="3"/>
  <c r="L22" i="37" s="1"/>
  <c r="AB23" i="3"/>
  <c r="L23" i="37" s="1"/>
  <c r="L25" i="37"/>
  <c r="AB9" i="3"/>
  <c r="L9" i="37" s="1"/>
  <c r="AA11" i="3"/>
  <c r="K11" i="37" s="1"/>
  <c r="AA21" i="3"/>
  <c r="K21" i="37" s="1"/>
  <c r="AA9" i="3"/>
  <c r="P9" i="56" l="1"/>
  <c r="L22" i="36"/>
  <c r="L24" i="36" s="1"/>
  <c r="N24" i="36" s="1"/>
  <c r="L51" i="36"/>
  <c r="L53" i="36" s="1"/>
  <c r="N53" i="36" s="1"/>
  <c r="E80" i="36"/>
  <c r="E82" i="36" s="1"/>
  <c r="G82" i="36" s="1"/>
  <c r="E51" i="36"/>
  <c r="E53" i="36" s="1"/>
  <c r="G53" i="36" s="1"/>
  <c r="L80" i="36"/>
  <c r="L82" i="36" s="1"/>
  <c r="N82" i="36" s="1"/>
  <c r="M13" i="39"/>
  <c r="M23" i="39"/>
  <c r="M10" i="39"/>
  <c r="M12" i="39"/>
  <c r="M29" i="39"/>
  <c r="M11" i="37"/>
  <c r="M11" i="39"/>
  <c r="M21" i="37"/>
  <c r="L35" i="39"/>
  <c r="T29" i="39" s="1"/>
  <c r="L35" i="37"/>
  <c r="T29" i="37" s="1"/>
  <c r="M9" i="39"/>
  <c r="L35" i="38"/>
  <c r="T29" i="38" s="1"/>
  <c r="L35" i="40"/>
  <c r="T29" i="40" s="1"/>
  <c r="G33" i="6"/>
  <c r="M34" i="40"/>
  <c r="M33" i="40"/>
  <c r="M32" i="40"/>
  <c r="M31" i="40"/>
  <c r="M30" i="40"/>
  <c r="M29" i="40"/>
  <c r="M28" i="40"/>
  <c r="M27" i="40"/>
  <c r="AG25" i="3"/>
  <c r="AG24" i="3"/>
  <c r="AG23" i="3"/>
  <c r="AG22" i="3"/>
  <c r="AG21" i="3"/>
  <c r="AG20" i="3"/>
  <c r="AG19" i="3"/>
  <c r="AG18" i="3"/>
  <c r="AG17" i="3"/>
  <c r="AG16" i="3"/>
  <c r="AG15" i="3"/>
  <c r="AG14" i="3"/>
  <c r="AG13" i="3"/>
  <c r="AG12" i="3"/>
  <c r="AG11" i="3"/>
  <c r="AG10" i="3"/>
  <c r="AG9" i="3"/>
  <c r="K9" i="40" s="1"/>
  <c r="K33" i="39"/>
  <c r="M33" i="39" s="1"/>
  <c r="K32" i="39"/>
  <c r="M32" i="39" s="1"/>
  <c r="K31" i="39"/>
  <c r="M31" i="39" s="1"/>
  <c r="K30" i="39"/>
  <c r="M30" i="39" s="1"/>
  <c r="K28" i="39"/>
  <c r="M28" i="39" s="1"/>
  <c r="K27" i="39"/>
  <c r="M27" i="39" s="1"/>
  <c r="AE25" i="3"/>
  <c r="K25" i="39" s="1"/>
  <c r="M25" i="39" s="1"/>
  <c r="AE24" i="3"/>
  <c r="K24" i="39" s="1"/>
  <c r="M24" i="39" s="1"/>
  <c r="AE22" i="3"/>
  <c r="K22" i="39" s="1"/>
  <c r="M22" i="39" s="1"/>
  <c r="AE21" i="3"/>
  <c r="K21" i="39" s="1"/>
  <c r="M21" i="39" s="1"/>
  <c r="AE20" i="3"/>
  <c r="K20" i="39" s="1"/>
  <c r="M20" i="39" s="1"/>
  <c r="AE19" i="3"/>
  <c r="K19" i="39" s="1"/>
  <c r="M19" i="39" s="1"/>
  <c r="AE18" i="3"/>
  <c r="K18" i="39" s="1"/>
  <c r="M18" i="39" s="1"/>
  <c r="AE17" i="3"/>
  <c r="K17" i="39" s="1"/>
  <c r="M17" i="39" s="1"/>
  <c r="AE16" i="3"/>
  <c r="K16" i="39" s="1"/>
  <c r="M16" i="39" s="1"/>
  <c r="AE15" i="3"/>
  <c r="K15" i="39" s="1"/>
  <c r="M15" i="39" s="1"/>
  <c r="AE14" i="3"/>
  <c r="K14" i="39" s="1"/>
  <c r="M14" i="39" s="1"/>
  <c r="K33" i="38"/>
  <c r="M33" i="38" s="1"/>
  <c r="K32" i="38"/>
  <c r="M32" i="38" s="1"/>
  <c r="K31" i="38"/>
  <c r="M31" i="38" s="1"/>
  <c r="K30" i="38"/>
  <c r="M30" i="38" s="1"/>
  <c r="K29" i="38"/>
  <c r="M29" i="38" s="1"/>
  <c r="K28" i="38"/>
  <c r="M28" i="38" s="1"/>
  <c r="K27" i="38"/>
  <c r="M27" i="38" s="1"/>
  <c r="AC25" i="3"/>
  <c r="K25" i="38" s="1"/>
  <c r="M25" i="38" s="1"/>
  <c r="AC24" i="3"/>
  <c r="K24" i="38" s="1"/>
  <c r="M24" i="38" s="1"/>
  <c r="AC23" i="3"/>
  <c r="K23" i="38" s="1"/>
  <c r="M23" i="38" s="1"/>
  <c r="AC22" i="3"/>
  <c r="K22" i="38" s="1"/>
  <c r="M22" i="38" s="1"/>
  <c r="AC21" i="3"/>
  <c r="K21" i="38" s="1"/>
  <c r="M21" i="38" s="1"/>
  <c r="AC20" i="3"/>
  <c r="K20" i="38" s="1"/>
  <c r="M20" i="38" s="1"/>
  <c r="AC19" i="3"/>
  <c r="K19" i="38" s="1"/>
  <c r="M19" i="38" s="1"/>
  <c r="AC18" i="3"/>
  <c r="K18" i="38" s="1"/>
  <c r="M18" i="38" s="1"/>
  <c r="AC17" i="3"/>
  <c r="K17" i="38" s="1"/>
  <c r="M17" i="38" s="1"/>
  <c r="AC16" i="3"/>
  <c r="K16" i="38" s="1"/>
  <c r="M16" i="38" s="1"/>
  <c r="AC15" i="3"/>
  <c r="K15" i="38" s="1"/>
  <c r="M15" i="38" s="1"/>
  <c r="AC14" i="3"/>
  <c r="K14" i="38" s="1"/>
  <c r="M14" i="38" s="1"/>
  <c r="AC13" i="3"/>
  <c r="K13" i="38" s="1"/>
  <c r="M13" i="38" s="1"/>
  <c r="AC12" i="3"/>
  <c r="K12" i="38" s="1"/>
  <c r="M12" i="38" s="1"/>
  <c r="AC11" i="3"/>
  <c r="K11" i="38" s="1"/>
  <c r="M11" i="38" s="1"/>
  <c r="AC10" i="3"/>
  <c r="K10" i="38" s="1"/>
  <c r="M10" i="38" s="1"/>
  <c r="AC9" i="3"/>
  <c r="K9" i="38" s="1"/>
  <c r="K25" i="37"/>
  <c r="M25" i="37" s="1"/>
  <c r="AA24" i="3"/>
  <c r="K24" i="37" s="1"/>
  <c r="M24" i="37" s="1"/>
  <c r="AA23" i="3"/>
  <c r="K23" i="37" s="1"/>
  <c r="M23" i="37" s="1"/>
  <c r="AA22" i="3"/>
  <c r="K22" i="37" s="1"/>
  <c r="M22" i="37" s="1"/>
  <c r="AA20" i="3"/>
  <c r="K20" i="37" s="1"/>
  <c r="M20" i="37" s="1"/>
  <c r="AA19" i="3"/>
  <c r="K19" i="37" s="1"/>
  <c r="M19" i="37" s="1"/>
  <c r="AA18" i="3"/>
  <c r="K18" i="37" s="1"/>
  <c r="M18" i="37" s="1"/>
  <c r="AA17" i="3"/>
  <c r="K17" i="37" s="1"/>
  <c r="M17" i="37" s="1"/>
  <c r="AA16" i="3"/>
  <c r="K16" i="37" s="1"/>
  <c r="M16" i="37" s="1"/>
  <c r="AA15" i="3"/>
  <c r="K15" i="37" s="1"/>
  <c r="M15" i="37" s="1"/>
  <c r="AA13" i="3"/>
  <c r="K13" i="37" s="1"/>
  <c r="M13" i="37" s="1"/>
  <c r="AA12" i="3"/>
  <c r="K12" i="37" s="1"/>
  <c r="M12" i="37" s="1"/>
  <c r="K9" i="37"/>
  <c r="K10" i="37"/>
  <c r="M10" i="37" s="1"/>
  <c r="AA14" i="3"/>
  <c r="K14" i="37" s="1"/>
  <c r="M14" i="37" s="1"/>
  <c r="AC7" i="3"/>
  <c r="AE7" i="3"/>
  <c r="AG7" i="3"/>
  <c r="AA7" i="3"/>
  <c r="AG8" i="3"/>
  <c r="AH8" i="3"/>
  <c r="AF8" i="3"/>
  <c r="AC8" i="3"/>
  <c r="AD8" i="3"/>
  <c r="AE8" i="3"/>
  <c r="AB8" i="3"/>
  <c r="AA8" i="3"/>
  <c r="L54" i="36"/>
  <c r="E83" i="36"/>
  <c r="L25" i="36"/>
  <c r="L83" i="36"/>
  <c r="E54" i="36"/>
  <c r="Q9" i="56" l="1"/>
  <c r="K17" i="40"/>
  <c r="M17" i="40" s="1"/>
  <c r="K20" i="40"/>
  <c r="M20" i="40" s="1"/>
  <c r="K21" i="40"/>
  <c r="M21" i="40" s="1"/>
  <c r="K10" i="40"/>
  <c r="M10" i="40" s="1"/>
  <c r="K22" i="40"/>
  <c r="M22" i="40" s="1"/>
  <c r="K11" i="40"/>
  <c r="M11" i="40" s="1"/>
  <c r="K23" i="40"/>
  <c r="M23" i="40" s="1"/>
  <c r="K18" i="40"/>
  <c r="M18" i="40" s="1"/>
  <c r="K24" i="40"/>
  <c r="K13" i="40"/>
  <c r="M13" i="40" s="1"/>
  <c r="K25" i="40"/>
  <c r="M25" i="40" s="1"/>
  <c r="K19" i="40"/>
  <c r="M19" i="40" s="1"/>
  <c r="K12" i="40"/>
  <c r="M12" i="40" s="1"/>
  <c r="K14" i="40"/>
  <c r="M14" i="40" s="1"/>
  <c r="K15" i="40"/>
  <c r="M15" i="40" s="1"/>
  <c r="K16" i="40"/>
  <c r="M16" i="40" s="1"/>
  <c r="K35" i="39"/>
  <c r="T28" i="39" s="1"/>
  <c r="T32" i="39" s="1"/>
  <c r="M35" i="39"/>
  <c r="M9" i="40"/>
  <c r="K35" i="38"/>
  <c r="T28" i="38" s="1"/>
  <c r="M9" i="38"/>
  <c r="M35" i="38" s="1"/>
  <c r="K35" i="37"/>
  <c r="T28" i="37" s="1"/>
  <c r="M9" i="37"/>
  <c r="M35" i="37" s="1"/>
  <c r="G17" i="36"/>
  <c r="G16" i="36"/>
  <c r="AL168" i="10"/>
  <c r="AM83" i="1" s="1"/>
  <c r="AK168" i="10"/>
  <c r="AL83" i="1" s="1"/>
  <c r="AJ168" i="10"/>
  <c r="AK83" i="1" s="1"/>
  <c r="AI168" i="10"/>
  <c r="AJ83" i="1" s="1"/>
  <c r="AH168" i="10"/>
  <c r="AI83" i="1" s="1"/>
  <c r="AG168" i="10"/>
  <c r="AH83" i="1" s="1"/>
  <c r="AF168" i="10"/>
  <c r="AG83" i="1" s="1"/>
  <c r="AE168" i="10"/>
  <c r="AF83" i="1" s="1"/>
  <c r="AD168" i="10"/>
  <c r="AE83" i="1" s="1"/>
  <c r="AC168" i="10"/>
  <c r="AD83" i="1" s="1"/>
  <c r="AB168" i="10"/>
  <c r="AC83" i="1" s="1"/>
  <c r="AA168" i="10"/>
  <c r="AB83" i="1" s="1"/>
  <c r="Z168" i="10"/>
  <c r="AA83" i="1" s="1"/>
  <c r="Y168" i="10"/>
  <c r="Z83" i="1" s="1"/>
  <c r="X168" i="10"/>
  <c r="Y83" i="1" s="1"/>
  <c r="W168" i="10"/>
  <c r="X83" i="1" s="1"/>
  <c r="V168" i="10"/>
  <c r="W83" i="1" s="1"/>
  <c r="U168" i="10"/>
  <c r="V83" i="1" s="1"/>
  <c r="T168" i="10"/>
  <c r="U83" i="1" s="1"/>
  <c r="N82" i="3" s="1"/>
  <c r="S168" i="10"/>
  <c r="T83" i="1" s="1"/>
  <c r="R168" i="10"/>
  <c r="S83" i="1" s="1"/>
  <c r="Q168" i="10"/>
  <c r="R83" i="1" s="1"/>
  <c r="P168" i="10"/>
  <c r="Q83" i="1" s="1"/>
  <c r="O168" i="10"/>
  <c r="P83" i="1" s="1"/>
  <c r="N168" i="10"/>
  <c r="O83" i="1" s="1"/>
  <c r="M168" i="10"/>
  <c r="N83" i="1" s="1"/>
  <c r="L168" i="10"/>
  <c r="M83" i="1" s="1"/>
  <c r="K168" i="10"/>
  <c r="L83" i="1" s="1"/>
  <c r="J168" i="10"/>
  <c r="K83" i="1" s="1"/>
  <c r="I168" i="10"/>
  <c r="J83" i="1" s="1"/>
  <c r="H168" i="10"/>
  <c r="I83" i="1" s="1"/>
  <c r="AL153" i="10"/>
  <c r="AM81" i="1" s="1"/>
  <c r="AK153" i="10"/>
  <c r="AL81" i="1" s="1"/>
  <c r="AJ153" i="10"/>
  <c r="AK81" i="1" s="1"/>
  <c r="AI153" i="10"/>
  <c r="AJ81" i="1" s="1"/>
  <c r="AH153" i="10"/>
  <c r="AI81" i="1" s="1"/>
  <c r="AG153" i="10"/>
  <c r="AH81" i="1" s="1"/>
  <c r="AF153" i="10"/>
  <c r="AG81" i="1" s="1"/>
  <c r="AE153" i="10"/>
  <c r="AF81" i="1" s="1"/>
  <c r="AD153" i="10"/>
  <c r="AE81" i="1" s="1"/>
  <c r="AC153" i="10"/>
  <c r="AD81" i="1" s="1"/>
  <c r="AB153" i="10"/>
  <c r="AC81" i="1" s="1"/>
  <c r="AA153" i="10"/>
  <c r="AB81" i="1" s="1"/>
  <c r="P80" i="3" s="1"/>
  <c r="Z153" i="10"/>
  <c r="AA81" i="1" s="1"/>
  <c r="Y153" i="10"/>
  <c r="Z81" i="1" s="1"/>
  <c r="X153" i="10"/>
  <c r="Y81" i="1" s="1"/>
  <c r="W153" i="10"/>
  <c r="X81" i="1" s="1"/>
  <c r="V153" i="10"/>
  <c r="W81" i="1" s="1"/>
  <c r="U153" i="10"/>
  <c r="V81" i="1" s="1"/>
  <c r="T153" i="10"/>
  <c r="U81" i="1" s="1"/>
  <c r="S153" i="10"/>
  <c r="T81" i="1" s="1"/>
  <c r="R153" i="10"/>
  <c r="S81" i="1" s="1"/>
  <c r="Q153" i="10"/>
  <c r="R81" i="1" s="1"/>
  <c r="P153" i="10"/>
  <c r="Q81" i="1" s="1"/>
  <c r="O153" i="10"/>
  <c r="P81" i="1" s="1"/>
  <c r="N153" i="10"/>
  <c r="O81" i="1" s="1"/>
  <c r="M153" i="10"/>
  <c r="N81" i="1" s="1"/>
  <c r="L153" i="10"/>
  <c r="M81" i="1" s="1"/>
  <c r="K153" i="10"/>
  <c r="L81" i="1" s="1"/>
  <c r="J153" i="10"/>
  <c r="K81" i="1" s="1"/>
  <c r="I153" i="10"/>
  <c r="J81" i="1" s="1"/>
  <c r="H153" i="10"/>
  <c r="I81" i="1" s="1"/>
  <c r="AL138" i="10"/>
  <c r="AM79" i="1" s="1"/>
  <c r="AK138" i="10"/>
  <c r="AL79" i="1" s="1"/>
  <c r="AJ138" i="10"/>
  <c r="AK79" i="1" s="1"/>
  <c r="AI138" i="10"/>
  <c r="AJ79" i="1" s="1"/>
  <c r="AH138" i="10"/>
  <c r="AI79" i="1" s="1"/>
  <c r="AG138" i="10"/>
  <c r="AH79" i="1" s="1"/>
  <c r="AF138" i="10"/>
  <c r="AG79" i="1" s="1"/>
  <c r="AE138" i="10"/>
  <c r="AF79" i="1" s="1"/>
  <c r="AD138" i="10"/>
  <c r="AE79" i="1" s="1"/>
  <c r="AC138" i="10"/>
  <c r="AD79" i="1" s="1"/>
  <c r="AB138" i="10"/>
  <c r="AC79" i="1" s="1"/>
  <c r="AA138" i="10"/>
  <c r="AB79" i="1" s="1"/>
  <c r="Z138" i="10"/>
  <c r="AA79" i="1" s="1"/>
  <c r="Y138" i="10"/>
  <c r="Z79" i="1" s="1"/>
  <c r="X138" i="10"/>
  <c r="Y79" i="1" s="1"/>
  <c r="W138" i="10"/>
  <c r="X79" i="1" s="1"/>
  <c r="V138" i="10"/>
  <c r="W79" i="1" s="1"/>
  <c r="U138" i="10"/>
  <c r="V79" i="1" s="1"/>
  <c r="T138" i="10"/>
  <c r="U79" i="1" s="1"/>
  <c r="S138" i="10"/>
  <c r="T79" i="1" s="1"/>
  <c r="R138" i="10"/>
  <c r="S79" i="1" s="1"/>
  <c r="Q138" i="10"/>
  <c r="R79" i="1" s="1"/>
  <c r="P138" i="10"/>
  <c r="Q79" i="1" s="1"/>
  <c r="O138" i="10"/>
  <c r="P79" i="1" s="1"/>
  <c r="N138" i="10"/>
  <c r="O79" i="1" s="1"/>
  <c r="M138" i="10"/>
  <c r="N79" i="1" s="1"/>
  <c r="L138" i="10"/>
  <c r="M79" i="1" s="1"/>
  <c r="K138" i="10"/>
  <c r="L79" i="1" s="1"/>
  <c r="J138" i="10"/>
  <c r="K79" i="1" s="1"/>
  <c r="I138" i="10"/>
  <c r="J79" i="1" s="1"/>
  <c r="H138" i="10"/>
  <c r="I79" i="1" s="1"/>
  <c r="AL123" i="10"/>
  <c r="AM77" i="1" s="1"/>
  <c r="AK123" i="10"/>
  <c r="AL77" i="1" s="1"/>
  <c r="AJ123" i="10"/>
  <c r="AK77" i="1" s="1"/>
  <c r="AI123" i="10"/>
  <c r="AJ77" i="1" s="1"/>
  <c r="AH123" i="10"/>
  <c r="AI77" i="1" s="1"/>
  <c r="AG123" i="10"/>
  <c r="AH77" i="1" s="1"/>
  <c r="AF123" i="10"/>
  <c r="AG77" i="1" s="1"/>
  <c r="AE123" i="10"/>
  <c r="AF77" i="1" s="1"/>
  <c r="AD123" i="10"/>
  <c r="AE77" i="1" s="1"/>
  <c r="AC123" i="10"/>
  <c r="AD77" i="1" s="1"/>
  <c r="AB123" i="10"/>
  <c r="AC77" i="1" s="1"/>
  <c r="AA123" i="10"/>
  <c r="AB77" i="1" s="1"/>
  <c r="Z123" i="10"/>
  <c r="AA77" i="1" s="1"/>
  <c r="Y123" i="10"/>
  <c r="Z77" i="1" s="1"/>
  <c r="X123" i="10"/>
  <c r="Y77" i="1" s="1"/>
  <c r="W123" i="10"/>
  <c r="X77" i="1" s="1"/>
  <c r="V123" i="10"/>
  <c r="W77" i="1" s="1"/>
  <c r="U123" i="10"/>
  <c r="V77" i="1" s="1"/>
  <c r="T123" i="10"/>
  <c r="U77" i="1" s="1"/>
  <c r="S123" i="10"/>
  <c r="T77" i="1" s="1"/>
  <c r="R123" i="10"/>
  <c r="S77" i="1" s="1"/>
  <c r="Q123" i="10"/>
  <c r="R77" i="1" s="1"/>
  <c r="P123" i="10"/>
  <c r="Q77" i="1" s="1"/>
  <c r="O123" i="10"/>
  <c r="P77" i="1" s="1"/>
  <c r="N123" i="10"/>
  <c r="O77" i="1" s="1"/>
  <c r="M123" i="10"/>
  <c r="N77" i="1" s="1"/>
  <c r="L123" i="10"/>
  <c r="M77" i="1" s="1"/>
  <c r="K123" i="10"/>
  <c r="L77" i="1" s="1"/>
  <c r="J123" i="10"/>
  <c r="K77" i="1" s="1"/>
  <c r="I123" i="10"/>
  <c r="J77" i="1" s="1"/>
  <c r="H123" i="10"/>
  <c r="I77" i="1" s="1"/>
  <c r="AL108" i="10"/>
  <c r="AM75" i="1" s="1"/>
  <c r="AK108" i="10"/>
  <c r="AL75" i="1" s="1"/>
  <c r="AJ108" i="10"/>
  <c r="AK75" i="1" s="1"/>
  <c r="AI108" i="10"/>
  <c r="AJ75" i="1" s="1"/>
  <c r="AH108" i="10"/>
  <c r="AI75" i="1" s="1"/>
  <c r="AG108" i="10"/>
  <c r="AH75" i="1" s="1"/>
  <c r="AF108" i="10"/>
  <c r="AG75" i="1" s="1"/>
  <c r="AE108" i="10"/>
  <c r="AF75" i="1" s="1"/>
  <c r="AD108" i="10"/>
  <c r="AE75" i="1" s="1"/>
  <c r="AC108" i="10"/>
  <c r="AD75" i="1" s="1"/>
  <c r="AB108" i="10"/>
  <c r="AC75" i="1" s="1"/>
  <c r="AA108" i="10"/>
  <c r="AB75" i="1" s="1"/>
  <c r="Z108" i="10"/>
  <c r="AA75" i="1" s="1"/>
  <c r="Y108" i="10"/>
  <c r="Z75" i="1" s="1"/>
  <c r="X108" i="10"/>
  <c r="Y75" i="1" s="1"/>
  <c r="W108" i="10"/>
  <c r="X75" i="1" s="1"/>
  <c r="V108" i="10"/>
  <c r="W75" i="1" s="1"/>
  <c r="U108" i="10"/>
  <c r="V75" i="1" s="1"/>
  <c r="T108" i="10"/>
  <c r="U75" i="1" s="1"/>
  <c r="S108" i="10"/>
  <c r="T75" i="1" s="1"/>
  <c r="R108" i="10"/>
  <c r="S75" i="1" s="1"/>
  <c r="Q108" i="10"/>
  <c r="R75" i="1" s="1"/>
  <c r="P108" i="10"/>
  <c r="Q75" i="1" s="1"/>
  <c r="O108" i="10"/>
  <c r="P75" i="1" s="1"/>
  <c r="N108" i="10"/>
  <c r="O75" i="1" s="1"/>
  <c r="M108" i="10"/>
  <c r="N75" i="1" s="1"/>
  <c r="L108" i="10"/>
  <c r="M75" i="1" s="1"/>
  <c r="K108" i="10"/>
  <c r="L75" i="1" s="1"/>
  <c r="J108" i="10"/>
  <c r="K75" i="1" s="1"/>
  <c r="I108" i="10"/>
  <c r="J75" i="1" s="1"/>
  <c r="H108" i="10"/>
  <c r="I75" i="1" s="1"/>
  <c r="AL93" i="10"/>
  <c r="AM73" i="1" s="1"/>
  <c r="AK93" i="10"/>
  <c r="AL73" i="1" s="1"/>
  <c r="AJ93" i="10"/>
  <c r="AK73" i="1" s="1"/>
  <c r="AI93" i="10"/>
  <c r="AJ73" i="1" s="1"/>
  <c r="AH93" i="10"/>
  <c r="AI73" i="1" s="1"/>
  <c r="AG93" i="10"/>
  <c r="AH73" i="1" s="1"/>
  <c r="AF93" i="10"/>
  <c r="AG73" i="1" s="1"/>
  <c r="AE93" i="10"/>
  <c r="AF73" i="1" s="1"/>
  <c r="AD93" i="10"/>
  <c r="AE73" i="1" s="1"/>
  <c r="AC93" i="10"/>
  <c r="AD73" i="1" s="1"/>
  <c r="AB93" i="10"/>
  <c r="AC73" i="1" s="1"/>
  <c r="AA93" i="10"/>
  <c r="AB73" i="1" s="1"/>
  <c r="Z93" i="10"/>
  <c r="AA73" i="1" s="1"/>
  <c r="Y93" i="10"/>
  <c r="Z73" i="1" s="1"/>
  <c r="X93" i="10"/>
  <c r="Y73" i="1" s="1"/>
  <c r="W93" i="10"/>
  <c r="X73" i="1" s="1"/>
  <c r="V93" i="10"/>
  <c r="W73" i="1" s="1"/>
  <c r="U93" i="10"/>
  <c r="V73" i="1" s="1"/>
  <c r="T93" i="10"/>
  <c r="U73" i="1" s="1"/>
  <c r="S93" i="10"/>
  <c r="T73" i="1" s="1"/>
  <c r="R93" i="10"/>
  <c r="S73" i="1" s="1"/>
  <c r="Q93" i="10"/>
  <c r="R73" i="1" s="1"/>
  <c r="P93" i="10"/>
  <c r="Q73" i="1" s="1"/>
  <c r="O93" i="10"/>
  <c r="P73" i="1" s="1"/>
  <c r="N93" i="10"/>
  <c r="O73" i="1" s="1"/>
  <c r="M93" i="10"/>
  <c r="N73" i="1" s="1"/>
  <c r="L93" i="10"/>
  <c r="M73" i="1" s="1"/>
  <c r="K93" i="10"/>
  <c r="L73" i="1" s="1"/>
  <c r="J93" i="10"/>
  <c r="K73" i="1" s="1"/>
  <c r="I93" i="10"/>
  <c r="J73" i="1" s="1"/>
  <c r="H93" i="10"/>
  <c r="I73" i="1" s="1"/>
  <c r="AL78" i="10"/>
  <c r="AM71" i="1" s="1"/>
  <c r="AK78" i="10"/>
  <c r="AL71" i="1" s="1"/>
  <c r="AJ78" i="10"/>
  <c r="AK71" i="1" s="1"/>
  <c r="AI78" i="10"/>
  <c r="AJ71" i="1" s="1"/>
  <c r="AH78" i="10"/>
  <c r="AI71" i="1" s="1"/>
  <c r="AG78" i="10"/>
  <c r="AH71" i="1" s="1"/>
  <c r="AF78" i="10"/>
  <c r="AG71" i="1" s="1"/>
  <c r="AE78" i="10"/>
  <c r="AF71" i="1" s="1"/>
  <c r="AD78" i="10"/>
  <c r="AE71" i="1" s="1"/>
  <c r="AC78" i="10"/>
  <c r="AD71" i="1" s="1"/>
  <c r="AB78" i="10"/>
  <c r="AC71" i="1" s="1"/>
  <c r="AA78" i="10"/>
  <c r="AB71" i="1" s="1"/>
  <c r="Z78" i="10"/>
  <c r="AA71" i="1" s="1"/>
  <c r="Y78" i="10"/>
  <c r="Z71" i="1" s="1"/>
  <c r="X78" i="10"/>
  <c r="Y71" i="1" s="1"/>
  <c r="W78" i="10"/>
  <c r="X71" i="1" s="1"/>
  <c r="V78" i="10"/>
  <c r="W71" i="1" s="1"/>
  <c r="U78" i="10"/>
  <c r="V71" i="1" s="1"/>
  <c r="T78" i="10"/>
  <c r="U71" i="1" s="1"/>
  <c r="S78" i="10"/>
  <c r="T71" i="1" s="1"/>
  <c r="R78" i="10"/>
  <c r="S71" i="1" s="1"/>
  <c r="Q78" i="10"/>
  <c r="R71" i="1" s="1"/>
  <c r="P78" i="10"/>
  <c r="Q71" i="1" s="1"/>
  <c r="O78" i="10"/>
  <c r="P71" i="1" s="1"/>
  <c r="N78" i="10"/>
  <c r="O71" i="1" s="1"/>
  <c r="M78" i="10"/>
  <c r="N71" i="1" s="1"/>
  <c r="L78" i="10"/>
  <c r="M71" i="1" s="1"/>
  <c r="K78" i="10"/>
  <c r="L71" i="1" s="1"/>
  <c r="J78" i="10"/>
  <c r="K71" i="1" s="1"/>
  <c r="I78" i="10"/>
  <c r="J71" i="1" s="1"/>
  <c r="H78" i="10"/>
  <c r="I71" i="1" s="1"/>
  <c r="AL63" i="10"/>
  <c r="AM69" i="1" s="1"/>
  <c r="AK63" i="10"/>
  <c r="AL69" i="1" s="1"/>
  <c r="AJ63" i="10"/>
  <c r="AK69" i="1" s="1"/>
  <c r="AI63" i="10"/>
  <c r="AJ69" i="1" s="1"/>
  <c r="AH63" i="10"/>
  <c r="AI69" i="1" s="1"/>
  <c r="AG63" i="10"/>
  <c r="AH69" i="1" s="1"/>
  <c r="AF63" i="10"/>
  <c r="AG69" i="1" s="1"/>
  <c r="AE63" i="10"/>
  <c r="AF69" i="1" s="1"/>
  <c r="AD63" i="10"/>
  <c r="AE69" i="1" s="1"/>
  <c r="AC63" i="10"/>
  <c r="AD69" i="1" s="1"/>
  <c r="AB63" i="10"/>
  <c r="AC69" i="1" s="1"/>
  <c r="AA63" i="10"/>
  <c r="AB69" i="1" s="1"/>
  <c r="Z63" i="10"/>
  <c r="AA69" i="1" s="1"/>
  <c r="Y63" i="10"/>
  <c r="Z69" i="1" s="1"/>
  <c r="X63" i="10"/>
  <c r="Y69" i="1" s="1"/>
  <c r="W63" i="10"/>
  <c r="X69" i="1" s="1"/>
  <c r="V63" i="10"/>
  <c r="W69" i="1" s="1"/>
  <c r="U63" i="10"/>
  <c r="V69" i="1" s="1"/>
  <c r="T63" i="10"/>
  <c r="U69" i="1" s="1"/>
  <c r="S63" i="10"/>
  <c r="T69" i="1" s="1"/>
  <c r="R63" i="10"/>
  <c r="S69" i="1" s="1"/>
  <c r="Q63" i="10"/>
  <c r="R69" i="1" s="1"/>
  <c r="P63" i="10"/>
  <c r="Q69" i="1" s="1"/>
  <c r="O63" i="10"/>
  <c r="P69" i="1" s="1"/>
  <c r="N63" i="10"/>
  <c r="O69" i="1" s="1"/>
  <c r="M63" i="10"/>
  <c r="N69" i="1" s="1"/>
  <c r="L63" i="10"/>
  <c r="M69" i="1" s="1"/>
  <c r="K63" i="10"/>
  <c r="L69" i="1" s="1"/>
  <c r="J63" i="10"/>
  <c r="K69" i="1" s="1"/>
  <c r="I63" i="10"/>
  <c r="J69" i="1" s="1"/>
  <c r="H63" i="10"/>
  <c r="I69" i="1" s="1"/>
  <c r="AL48" i="10"/>
  <c r="AM67" i="1" s="1"/>
  <c r="AK48" i="10"/>
  <c r="AL67" i="1" s="1"/>
  <c r="AJ48" i="10"/>
  <c r="AK67" i="1" s="1"/>
  <c r="AI48" i="10"/>
  <c r="AJ67" i="1" s="1"/>
  <c r="AH48" i="10"/>
  <c r="AI67" i="1" s="1"/>
  <c r="AG48" i="10"/>
  <c r="AH67" i="1" s="1"/>
  <c r="AF48" i="10"/>
  <c r="AG67" i="1" s="1"/>
  <c r="AE48" i="10"/>
  <c r="AF67" i="1" s="1"/>
  <c r="AD48" i="10"/>
  <c r="AE67" i="1" s="1"/>
  <c r="AC48" i="10"/>
  <c r="AD67" i="1" s="1"/>
  <c r="AB48" i="10"/>
  <c r="AC67" i="1" s="1"/>
  <c r="AA48" i="10"/>
  <c r="AB67" i="1" s="1"/>
  <c r="Z48" i="10"/>
  <c r="AA67" i="1" s="1"/>
  <c r="Y48" i="10"/>
  <c r="Z67" i="1" s="1"/>
  <c r="X48" i="10"/>
  <c r="Y67" i="1" s="1"/>
  <c r="W48" i="10"/>
  <c r="X67" i="1" s="1"/>
  <c r="V48" i="10"/>
  <c r="W67" i="1" s="1"/>
  <c r="U48" i="10"/>
  <c r="V67" i="1" s="1"/>
  <c r="T48" i="10"/>
  <c r="U67" i="1" s="1"/>
  <c r="S48" i="10"/>
  <c r="T67" i="1" s="1"/>
  <c r="R48" i="10"/>
  <c r="S67" i="1" s="1"/>
  <c r="Q48" i="10"/>
  <c r="R67" i="1" s="1"/>
  <c r="P48" i="10"/>
  <c r="Q67" i="1" s="1"/>
  <c r="O48" i="10"/>
  <c r="P67" i="1" s="1"/>
  <c r="N48" i="10"/>
  <c r="O67" i="1" s="1"/>
  <c r="M48" i="10"/>
  <c r="N67" i="1" s="1"/>
  <c r="L66" i="3" s="1"/>
  <c r="L48" i="10"/>
  <c r="M67" i="1" s="1"/>
  <c r="K48" i="10"/>
  <c r="L67" i="1" s="1"/>
  <c r="J48" i="10"/>
  <c r="K67" i="1" s="1"/>
  <c r="I48" i="10"/>
  <c r="J67" i="1" s="1"/>
  <c r="H48" i="10"/>
  <c r="I67" i="1" s="1"/>
  <c r="AL33" i="10"/>
  <c r="AM65" i="1" s="1"/>
  <c r="AK33" i="10"/>
  <c r="AL65" i="1" s="1"/>
  <c r="AJ33" i="10"/>
  <c r="AK65" i="1" s="1"/>
  <c r="AI33" i="10"/>
  <c r="AJ65" i="1" s="1"/>
  <c r="AH33" i="10"/>
  <c r="AI65" i="1" s="1"/>
  <c r="AG33" i="10"/>
  <c r="AH65" i="1" s="1"/>
  <c r="AF33" i="10"/>
  <c r="AG65" i="1" s="1"/>
  <c r="AE33" i="10"/>
  <c r="AF65" i="1" s="1"/>
  <c r="AD33" i="10"/>
  <c r="AE65" i="1" s="1"/>
  <c r="AC33" i="10"/>
  <c r="AD65" i="1" s="1"/>
  <c r="AB33" i="10"/>
  <c r="AC65" i="1" s="1"/>
  <c r="AA33" i="10"/>
  <c r="AB65" i="1" s="1"/>
  <c r="Z33" i="10"/>
  <c r="AA65" i="1" s="1"/>
  <c r="Y33" i="10"/>
  <c r="Z65" i="1" s="1"/>
  <c r="X33" i="10"/>
  <c r="Y65" i="1" s="1"/>
  <c r="W33" i="10"/>
  <c r="X65" i="1" s="1"/>
  <c r="V33" i="10"/>
  <c r="W65" i="1" s="1"/>
  <c r="U33" i="10"/>
  <c r="V65" i="1" s="1"/>
  <c r="T33" i="10"/>
  <c r="U65" i="1" s="1"/>
  <c r="N64" i="3" s="1"/>
  <c r="S33" i="10"/>
  <c r="T65" i="1" s="1"/>
  <c r="R33" i="10"/>
  <c r="S65" i="1" s="1"/>
  <c r="Q33" i="10"/>
  <c r="R65" i="1" s="1"/>
  <c r="P33" i="10"/>
  <c r="Q65" i="1" s="1"/>
  <c r="O33" i="10"/>
  <c r="P65" i="1" s="1"/>
  <c r="N33" i="10"/>
  <c r="O65" i="1" s="1"/>
  <c r="M33" i="10"/>
  <c r="N65" i="1" s="1"/>
  <c r="L33" i="10"/>
  <c r="M65" i="1" s="1"/>
  <c r="K33" i="10"/>
  <c r="L65" i="1" s="1"/>
  <c r="J33" i="10"/>
  <c r="K65" i="1" s="1"/>
  <c r="I33" i="10"/>
  <c r="J65" i="1" s="1"/>
  <c r="H33" i="10"/>
  <c r="I65" i="1" s="1"/>
  <c r="J64" i="3" s="1"/>
  <c r="AL18" i="10"/>
  <c r="AM63" i="1" s="1"/>
  <c r="AK18" i="10"/>
  <c r="AL63" i="1" s="1"/>
  <c r="AJ18" i="10"/>
  <c r="AK63" i="1" s="1"/>
  <c r="AI18" i="10"/>
  <c r="AJ63" i="1" s="1"/>
  <c r="AH18" i="10"/>
  <c r="AI63" i="1" s="1"/>
  <c r="AG18" i="10"/>
  <c r="AH63" i="1" s="1"/>
  <c r="AF18" i="10"/>
  <c r="AG63" i="1" s="1"/>
  <c r="AE18" i="10"/>
  <c r="AF63" i="1" s="1"/>
  <c r="AD18" i="10"/>
  <c r="AE63" i="1" s="1"/>
  <c r="AC18" i="10"/>
  <c r="AD63" i="1" s="1"/>
  <c r="AB18" i="10"/>
  <c r="AC63" i="1" s="1"/>
  <c r="AA18" i="10"/>
  <c r="AB63" i="1" s="1"/>
  <c r="Z18" i="10"/>
  <c r="AA63" i="1" s="1"/>
  <c r="Y18" i="10"/>
  <c r="Z63" i="1" s="1"/>
  <c r="X18" i="10"/>
  <c r="Y63" i="1" s="1"/>
  <c r="W18" i="10"/>
  <c r="X63" i="1" s="1"/>
  <c r="V18" i="10"/>
  <c r="W63" i="1" s="1"/>
  <c r="U18" i="10"/>
  <c r="V63" i="1" s="1"/>
  <c r="T18" i="10"/>
  <c r="U63" i="1" s="1"/>
  <c r="S18" i="10"/>
  <c r="T63" i="1" s="1"/>
  <c r="R18" i="10"/>
  <c r="S63" i="1" s="1"/>
  <c r="Q18" i="10"/>
  <c r="R63" i="1" s="1"/>
  <c r="P18" i="10"/>
  <c r="Q63" i="1" s="1"/>
  <c r="O18" i="10"/>
  <c r="P63" i="1" s="1"/>
  <c r="N18" i="10"/>
  <c r="O63" i="1" s="1"/>
  <c r="M18" i="10"/>
  <c r="N63" i="1" s="1"/>
  <c r="L18" i="10"/>
  <c r="M63" i="1" s="1"/>
  <c r="K18" i="10"/>
  <c r="L63" i="1" s="1"/>
  <c r="J18" i="10"/>
  <c r="K63" i="1" s="1"/>
  <c r="I18" i="10"/>
  <c r="J63" i="1" s="1"/>
  <c r="H18" i="10"/>
  <c r="I63" i="1" s="1"/>
  <c r="G167" i="10"/>
  <c r="G166" i="10"/>
  <c r="W169" i="10" s="1"/>
  <c r="G165" i="10"/>
  <c r="G164" i="10"/>
  <c r="G163" i="10"/>
  <c r="G162" i="10"/>
  <c r="G161" i="10"/>
  <c r="G160" i="10"/>
  <c r="G159" i="10"/>
  <c r="G158" i="10"/>
  <c r="G152" i="10"/>
  <c r="G151" i="10"/>
  <c r="W154" i="10" s="1"/>
  <c r="G150" i="10"/>
  <c r="G149" i="10"/>
  <c r="G148" i="10"/>
  <c r="G147" i="10"/>
  <c r="G146" i="10"/>
  <c r="G145" i="10"/>
  <c r="G144" i="10"/>
  <c r="G143" i="10"/>
  <c r="G137" i="10"/>
  <c r="G136" i="10"/>
  <c r="W139" i="10" s="1"/>
  <c r="G135" i="10"/>
  <c r="G134" i="10"/>
  <c r="G133" i="10"/>
  <c r="G132" i="10"/>
  <c r="G131" i="10"/>
  <c r="G130" i="10"/>
  <c r="G129" i="10"/>
  <c r="G128" i="10"/>
  <c r="G122" i="10"/>
  <c r="G121" i="10"/>
  <c r="W124" i="10" s="1"/>
  <c r="G120" i="10"/>
  <c r="G119" i="10"/>
  <c r="G118" i="10"/>
  <c r="G117" i="10"/>
  <c r="G116" i="10"/>
  <c r="G115" i="10"/>
  <c r="G114" i="10"/>
  <c r="G113" i="10"/>
  <c r="G107" i="10"/>
  <c r="G106" i="10"/>
  <c r="W109" i="10" s="1"/>
  <c r="G105" i="10"/>
  <c r="G104" i="10"/>
  <c r="G103" i="10"/>
  <c r="G102" i="10"/>
  <c r="G101" i="10"/>
  <c r="G100" i="10"/>
  <c r="G99" i="10"/>
  <c r="G98" i="10"/>
  <c r="G92" i="10"/>
  <c r="G91" i="10"/>
  <c r="W94" i="10" s="1"/>
  <c r="G90" i="10"/>
  <c r="G89" i="10"/>
  <c r="G88" i="10"/>
  <c r="G87" i="10"/>
  <c r="G86" i="10"/>
  <c r="G85" i="10"/>
  <c r="G84" i="10"/>
  <c r="G83" i="10"/>
  <c r="G77" i="10"/>
  <c r="G76" i="10"/>
  <c r="W79" i="10" s="1"/>
  <c r="G75" i="10"/>
  <c r="G74" i="10"/>
  <c r="G73" i="10"/>
  <c r="G72" i="10"/>
  <c r="G71" i="10"/>
  <c r="G70" i="10"/>
  <c r="G69" i="10"/>
  <c r="G68" i="10"/>
  <c r="G62" i="10"/>
  <c r="G61" i="10"/>
  <c r="W64" i="10" s="1"/>
  <c r="G60" i="10"/>
  <c r="G59" i="10"/>
  <c r="G58" i="10"/>
  <c r="G57" i="10"/>
  <c r="G56" i="10"/>
  <c r="G55" i="10"/>
  <c r="G54" i="10"/>
  <c r="G53" i="10"/>
  <c r="G47" i="10"/>
  <c r="G46" i="10"/>
  <c r="W49" i="10" s="1"/>
  <c r="G45" i="10"/>
  <c r="G44" i="10"/>
  <c r="G43" i="10"/>
  <c r="G42" i="10"/>
  <c r="G41" i="10"/>
  <c r="G40" i="10"/>
  <c r="G39" i="10"/>
  <c r="G38" i="10"/>
  <c r="G32" i="10"/>
  <c r="G31" i="10"/>
  <c r="W34" i="10" s="1"/>
  <c r="G30" i="10"/>
  <c r="G29" i="10"/>
  <c r="G28" i="10"/>
  <c r="G27" i="10"/>
  <c r="G26" i="10"/>
  <c r="G25" i="10"/>
  <c r="G24" i="10"/>
  <c r="G23" i="10"/>
  <c r="G17" i="10"/>
  <c r="G15" i="10"/>
  <c r="G13" i="10"/>
  <c r="G11" i="10"/>
  <c r="G9" i="10"/>
  <c r="E15" i="27"/>
  <c r="I10" i="26"/>
  <c r="I11" i="26"/>
  <c r="I12" i="26"/>
  <c r="I13" i="26"/>
  <c r="I14" i="26"/>
  <c r="I15" i="26"/>
  <c r="I16" i="26"/>
  <c r="I9" i="26"/>
  <c r="H10" i="26"/>
  <c r="H11" i="26"/>
  <c r="H9" i="27" s="1"/>
  <c r="H12" i="26"/>
  <c r="H13" i="26"/>
  <c r="H11" i="27" s="1"/>
  <c r="H14" i="26"/>
  <c r="H15" i="26"/>
  <c r="H13" i="27" s="1"/>
  <c r="H16" i="26"/>
  <c r="H9" i="26"/>
  <c r="H7" i="27" s="1"/>
  <c r="G10" i="26"/>
  <c r="G11" i="26"/>
  <c r="G9" i="27" s="1"/>
  <c r="G12" i="26"/>
  <c r="G13" i="26"/>
  <c r="G11" i="27" s="1"/>
  <c r="G14" i="26"/>
  <c r="G15" i="26"/>
  <c r="G13" i="27" s="1"/>
  <c r="G16" i="26"/>
  <c r="G9" i="26"/>
  <c r="G7" i="27" s="1"/>
  <c r="F9" i="26"/>
  <c r="F7" i="27" s="1"/>
  <c r="F10" i="26"/>
  <c r="F11" i="26"/>
  <c r="F9" i="27" s="1"/>
  <c r="F12" i="26"/>
  <c r="F13" i="26"/>
  <c r="F11" i="27" s="1"/>
  <c r="F14" i="26"/>
  <c r="F15" i="26"/>
  <c r="F13" i="27" s="1"/>
  <c r="F16" i="26"/>
  <c r="J11" i="27" l="1"/>
  <c r="J13" i="27"/>
  <c r="J9" i="27"/>
  <c r="J7" i="27"/>
  <c r="P76" i="3"/>
  <c r="N78" i="3"/>
  <c r="L80" i="3"/>
  <c r="P66" i="3"/>
  <c r="J68" i="3"/>
  <c r="N68" i="3"/>
  <c r="R70" i="3"/>
  <c r="P70" i="3"/>
  <c r="N72" i="3"/>
  <c r="L74" i="3"/>
  <c r="N62" i="3"/>
  <c r="L64" i="3"/>
  <c r="P62" i="3"/>
  <c r="P74" i="3"/>
  <c r="J76" i="3"/>
  <c r="N76" i="3"/>
  <c r="L78" i="3"/>
  <c r="P64" i="3"/>
  <c r="J66" i="3"/>
  <c r="N66" i="3"/>
  <c r="L68" i="3"/>
  <c r="R78" i="3"/>
  <c r="P78" i="3"/>
  <c r="J80" i="3"/>
  <c r="N80" i="3"/>
  <c r="P68" i="3"/>
  <c r="N70" i="3"/>
  <c r="L72" i="3"/>
  <c r="R82" i="3"/>
  <c r="R72" i="3"/>
  <c r="P82" i="3"/>
  <c r="L62" i="3"/>
  <c r="P72" i="3"/>
  <c r="J74" i="3"/>
  <c r="N74" i="3"/>
  <c r="L76" i="3"/>
  <c r="U68" i="3"/>
  <c r="S68" i="3"/>
  <c r="T68" i="3"/>
  <c r="R68" i="3"/>
  <c r="C68" i="3"/>
  <c r="L82" i="3"/>
  <c r="R62" i="3"/>
  <c r="C64" i="3"/>
  <c r="S64" i="3"/>
  <c r="T64" i="3"/>
  <c r="U64" i="3"/>
  <c r="R64" i="3"/>
  <c r="L70" i="3"/>
  <c r="S72" i="3"/>
  <c r="T72" i="3"/>
  <c r="U72" i="3"/>
  <c r="J72" i="3"/>
  <c r="C72" i="3"/>
  <c r="R74" i="3"/>
  <c r="T74" i="3"/>
  <c r="U74" i="3"/>
  <c r="S74" i="3"/>
  <c r="C74" i="3"/>
  <c r="C62" i="3"/>
  <c r="C70" i="3"/>
  <c r="J70" i="3"/>
  <c r="U70" i="3"/>
  <c r="T70" i="3"/>
  <c r="S70" i="3"/>
  <c r="J82" i="3"/>
  <c r="C82" i="3"/>
  <c r="U82" i="3"/>
  <c r="T82" i="3"/>
  <c r="S82" i="3"/>
  <c r="R76" i="3"/>
  <c r="S76" i="3"/>
  <c r="T76" i="3"/>
  <c r="U76" i="3"/>
  <c r="C76" i="3"/>
  <c r="T80" i="3"/>
  <c r="S80" i="3"/>
  <c r="C80" i="3"/>
  <c r="U80" i="3"/>
  <c r="R80" i="3"/>
  <c r="S66" i="3"/>
  <c r="C66" i="3"/>
  <c r="T66" i="3"/>
  <c r="R66" i="3"/>
  <c r="U66" i="3"/>
  <c r="J78" i="3"/>
  <c r="U78" i="3"/>
  <c r="T78" i="3"/>
  <c r="S78" i="3"/>
  <c r="C78" i="3"/>
  <c r="I15" i="27"/>
  <c r="J62" i="3"/>
  <c r="U62" i="3"/>
  <c r="T62" i="3"/>
  <c r="S62" i="3"/>
  <c r="R9" i="56"/>
  <c r="K35" i="40"/>
  <c r="T28" i="40" s="1"/>
  <c r="T32" i="40" s="1"/>
  <c r="M24" i="40"/>
  <c r="M35" i="40" s="1"/>
  <c r="T25" i="39"/>
  <c r="T32" i="38"/>
  <c r="T25" i="38"/>
  <c r="T32" i="37"/>
  <c r="T25" i="37"/>
  <c r="P154" i="10"/>
  <c r="F138" i="10"/>
  <c r="AE139" i="10" s="1"/>
  <c r="P79" i="10"/>
  <c r="F153" i="10"/>
  <c r="AE154" i="10" s="1"/>
  <c r="F78" i="10"/>
  <c r="F33" i="10"/>
  <c r="AE34" i="10" s="1"/>
  <c r="F48" i="10"/>
  <c r="AE49" i="10" s="1"/>
  <c r="P34" i="10"/>
  <c r="P49" i="10"/>
  <c r="F63" i="10"/>
  <c r="AE64" i="10" s="1"/>
  <c r="F93" i="10"/>
  <c r="AE94" i="10" s="1"/>
  <c r="P94" i="10"/>
  <c r="F108" i="10"/>
  <c r="P124" i="10"/>
  <c r="F123" i="10"/>
  <c r="P139" i="10"/>
  <c r="P169" i="10"/>
  <c r="F168" i="10"/>
  <c r="AE169" i="10" s="1"/>
  <c r="P109" i="10"/>
  <c r="P64" i="10"/>
  <c r="H15" i="27"/>
  <c r="F15" i="27"/>
  <c r="K16" i="26"/>
  <c r="K15" i="26"/>
  <c r="K10" i="26"/>
  <c r="K9" i="26"/>
  <c r="K14" i="26"/>
  <c r="K13" i="26"/>
  <c r="K12" i="26"/>
  <c r="K11" i="26"/>
  <c r="G27" i="27"/>
  <c r="F25" i="27" l="1"/>
  <c r="H25" i="27" s="1"/>
  <c r="I25" i="27" s="1"/>
  <c r="F26" i="27"/>
  <c r="H26" i="27" s="1"/>
  <c r="I26" i="27" s="1"/>
  <c r="F24" i="27"/>
  <c r="H24" i="27" s="1"/>
  <c r="I24" i="27" s="1"/>
  <c r="H80" i="2"/>
  <c r="S9" i="56"/>
  <c r="T25" i="40"/>
  <c r="AE79" i="10"/>
  <c r="AE109" i="10"/>
  <c r="AE124" i="10"/>
  <c r="F23" i="27"/>
  <c r="G15" i="27"/>
  <c r="G10" i="10"/>
  <c r="G16" i="10"/>
  <c r="W19" i="10" s="1"/>
  <c r="G14" i="10"/>
  <c r="G12" i="10"/>
  <c r="G8" i="10"/>
  <c r="D3" i="5"/>
  <c r="D2" i="5"/>
  <c r="N18" i="6"/>
  <c r="Q8" i="6"/>
  <c r="N9" i="8" s="1"/>
  <c r="Q9" i="6"/>
  <c r="N10" i="8" s="1"/>
  <c r="Q10" i="6"/>
  <c r="N11" i="8" s="1"/>
  <c r="Q11" i="6"/>
  <c r="N12" i="8" s="1"/>
  <c r="Q12" i="6"/>
  <c r="N13" i="8" s="1"/>
  <c r="Q13" i="6"/>
  <c r="N14" i="8" s="1"/>
  <c r="Q14" i="6"/>
  <c r="N15" i="8" s="1"/>
  <c r="Q15" i="6"/>
  <c r="N16" i="8" s="1"/>
  <c r="Q16" i="6"/>
  <c r="N17" i="8" s="1"/>
  <c r="Q17" i="6"/>
  <c r="N18" i="8" s="1"/>
  <c r="H8" i="6"/>
  <c r="F9" i="8" s="1"/>
  <c r="H9" i="6"/>
  <c r="F10" i="8" s="1"/>
  <c r="H10" i="6"/>
  <c r="F11" i="8" s="1"/>
  <c r="H11" i="6"/>
  <c r="F12" i="8" s="1"/>
  <c r="H12" i="6"/>
  <c r="F13" i="8" s="1"/>
  <c r="H13" i="6"/>
  <c r="F14" i="8" s="1"/>
  <c r="H14" i="6"/>
  <c r="F15" i="8" s="1"/>
  <c r="H15" i="6"/>
  <c r="F16" i="8" s="1"/>
  <c r="H16" i="6"/>
  <c r="F17" i="8" s="1"/>
  <c r="H17" i="6"/>
  <c r="F18" i="8" s="1"/>
  <c r="H18" i="6"/>
  <c r="F19" i="8" s="1"/>
  <c r="H19" i="6"/>
  <c r="F20" i="8" s="1"/>
  <c r="H20" i="6"/>
  <c r="F21" i="8" s="1"/>
  <c r="H21" i="6"/>
  <c r="F22" i="8" s="1"/>
  <c r="H22" i="6"/>
  <c r="F23" i="8" s="1"/>
  <c r="H23" i="6"/>
  <c r="F24" i="8" s="1"/>
  <c r="F26" i="8"/>
  <c r="H26" i="6"/>
  <c r="F27" i="8" s="1"/>
  <c r="H27" i="6"/>
  <c r="F28" i="8" s="1"/>
  <c r="H28" i="6"/>
  <c r="F29" i="8" s="1"/>
  <c r="H29" i="6"/>
  <c r="F30" i="8" s="1"/>
  <c r="H30" i="6"/>
  <c r="F31" i="8" s="1"/>
  <c r="H31" i="6"/>
  <c r="F32" i="8" s="1"/>
  <c r="H7" i="6"/>
  <c r="F8" i="8" s="1"/>
  <c r="G80" i="2"/>
  <c r="F33" i="6"/>
  <c r="E33" i="6"/>
  <c r="P18" i="6"/>
  <c r="O18" i="6"/>
  <c r="F27" i="27" l="1"/>
  <c r="T9" i="56"/>
  <c r="H32" i="6"/>
  <c r="F33" i="8" s="1"/>
  <c r="F34" i="8" s="1"/>
  <c r="G15" i="36"/>
  <c r="G22" i="36" s="1"/>
  <c r="P19" i="10"/>
  <c r="J15" i="27"/>
  <c r="I16" i="27" s="1"/>
  <c r="H23" i="27"/>
  <c r="I23" i="27" s="1"/>
  <c r="I27" i="27" s="1"/>
  <c r="D33" i="6"/>
  <c r="M18" i="6"/>
  <c r="N27" i="6"/>
  <c r="N29" i="6"/>
  <c r="N25" i="6"/>
  <c r="Q7" i="6"/>
  <c r="U9" i="56" l="1"/>
  <c r="H33" i="6"/>
  <c r="H27" i="27"/>
  <c r="Q18" i="6"/>
  <c r="N8" i="8"/>
  <c r="N22" i="6"/>
  <c r="N31" i="6" s="1"/>
  <c r="V9" i="56" l="1"/>
  <c r="N19" i="8"/>
  <c r="N27" i="8" s="1"/>
  <c r="E17" i="36"/>
  <c r="L7" i="1"/>
  <c r="W9" i="56" l="1"/>
  <c r="K80" i="2"/>
  <c r="F80" i="2"/>
  <c r="M15" i="8"/>
  <c r="O15" i="8" s="1"/>
  <c r="P15" i="8" s="1"/>
  <c r="E20" i="36"/>
  <c r="Z7" i="1"/>
  <c r="F9" i="1" s="1"/>
  <c r="S7" i="1"/>
  <c r="E32" i="8"/>
  <c r="G32" i="8" s="1"/>
  <c r="H32" i="8" s="1"/>
  <c r="E29" i="8"/>
  <c r="E26" i="8"/>
  <c r="G26" i="8" s="1"/>
  <c r="H26" i="8" s="1"/>
  <c r="E22" i="8"/>
  <c r="G22" i="8" s="1"/>
  <c r="H22" i="8" s="1"/>
  <c r="M9" i="8"/>
  <c r="O9" i="8" s="1"/>
  <c r="P9" i="8" s="1"/>
  <c r="E16" i="36"/>
  <c r="X9" i="56" l="1"/>
  <c r="G9" i="1"/>
  <c r="H9" i="1" s="1"/>
  <c r="I9" i="1" s="1"/>
  <c r="E28" i="8"/>
  <c r="G28" i="8" s="1"/>
  <c r="H28" i="8" s="1"/>
  <c r="M17" i="8"/>
  <c r="O17" i="8" s="1"/>
  <c r="P17" i="8" s="1"/>
  <c r="M16" i="8"/>
  <c r="O16" i="8" s="1"/>
  <c r="P16" i="8" s="1"/>
  <c r="M14" i="8"/>
  <c r="O14" i="8" s="1"/>
  <c r="P14" i="8" s="1"/>
  <c r="M13" i="8"/>
  <c r="O13" i="8" s="1"/>
  <c r="P13" i="8" s="1"/>
  <c r="M12" i="8"/>
  <c r="O12" i="8" s="1"/>
  <c r="P12" i="8" s="1"/>
  <c r="M11" i="8"/>
  <c r="O11" i="8" s="1"/>
  <c r="P11" i="8" s="1"/>
  <c r="E33" i="8"/>
  <c r="G33" i="8" s="1"/>
  <c r="H33" i="8" s="1"/>
  <c r="E31" i="8"/>
  <c r="G31" i="8" s="1"/>
  <c r="H31" i="8" s="1"/>
  <c r="E30" i="8"/>
  <c r="G30" i="8" s="1"/>
  <c r="H30" i="8" s="1"/>
  <c r="E27" i="8"/>
  <c r="G27" i="8" s="1"/>
  <c r="H27" i="8" s="1"/>
  <c r="G24" i="8"/>
  <c r="H24" i="8" s="1"/>
  <c r="E23" i="8"/>
  <c r="G23" i="8" s="1"/>
  <c r="H23" i="8" s="1"/>
  <c r="E21" i="8"/>
  <c r="G21" i="8" s="1"/>
  <c r="H21" i="8" s="1"/>
  <c r="E16" i="8"/>
  <c r="G16" i="8" s="1"/>
  <c r="H16" i="8" s="1"/>
  <c r="G29" i="8"/>
  <c r="H29" i="8" s="1"/>
  <c r="E18" i="8"/>
  <c r="G18" i="8" s="1"/>
  <c r="H18" i="8" s="1"/>
  <c r="E13" i="8"/>
  <c r="G13" i="8" s="1"/>
  <c r="H13" i="8" s="1"/>
  <c r="E15" i="8"/>
  <c r="G15" i="8" s="1"/>
  <c r="H15" i="8" s="1"/>
  <c r="E20" i="8"/>
  <c r="G20" i="8" s="1"/>
  <c r="H20" i="8" s="1"/>
  <c r="G11" i="8"/>
  <c r="H11" i="8" s="1"/>
  <c r="E12" i="8"/>
  <c r="G12" i="8" s="1"/>
  <c r="H12" i="8" s="1"/>
  <c r="G10" i="8"/>
  <c r="H10" i="8" s="1"/>
  <c r="G9" i="8"/>
  <c r="H9" i="8" s="1"/>
  <c r="E19" i="8"/>
  <c r="G19" i="8" s="1"/>
  <c r="H19" i="8" s="1"/>
  <c r="E8" i="8"/>
  <c r="G8" i="8" s="1"/>
  <c r="H8" i="8" s="1"/>
  <c r="E17" i="8"/>
  <c r="G17" i="8" s="1"/>
  <c r="H17" i="8" s="1"/>
  <c r="E14" i="8"/>
  <c r="G14" i="8" s="1"/>
  <c r="H14" i="8" s="1"/>
  <c r="J9" i="1" l="1"/>
  <c r="J5" i="10"/>
  <c r="J4" i="10" s="1"/>
  <c r="H34" i="8"/>
  <c r="Y9" i="56"/>
  <c r="M18" i="8"/>
  <c r="O18" i="8" s="1"/>
  <c r="P18" i="8" s="1"/>
  <c r="E34" i="8"/>
  <c r="K9" i="1" l="1"/>
  <c r="K5" i="10"/>
  <c r="K4" i="10" s="1"/>
  <c r="Z9" i="56"/>
  <c r="G34" i="8"/>
  <c r="L9" i="1" l="1"/>
  <c r="L5" i="10"/>
  <c r="L4" i="10" s="1"/>
  <c r="AA9" i="56"/>
  <c r="F18" i="10"/>
  <c r="D4" i="10" s="1"/>
  <c r="M9" i="1" l="1"/>
  <c r="M5" i="10"/>
  <c r="M4" i="10" s="1"/>
  <c r="AB9" i="56"/>
  <c r="AE19" i="10"/>
  <c r="N9" i="1" l="1"/>
  <c r="N5" i="10"/>
  <c r="N4" i="10" s="1"/>
  <c r="AC9" i="56"/>
  <c r="E19" i="36"/>
  <c r="E18" i="36"/>
  <c r="O9" i="1" l="1"/>
  <c r="O5" i="10"/>
  <c r="O4" i="10" s="1"/>
  <c r="AD9" i="56"/>
  <c r="E22" i="36"/>
  <c r="E24" i="36" s="1"/>
  <c r="M10" i="8"/>
  <c r="O10" i="8" s="1"/>
  <c r="P10" i="8" s="1"/>
  <c r="E25" i="36"/>
  <c r="P9" i="1" l="1"/>
  <c r="P5" i="10"/>
  <c r="P4" i="10" s="1"/>
  <c r="AE9" i="56"/>
  <c r="L80" i="2"/>
  <c r="J81" i="2" s="1"/>
  <c r="G24" i="36"/>
  <c r="M8" i="8"/>
  <c r="Q9" i="1" l="1"/>
  <c r="Q5" i="10"/>
  <c r="Q4" i="10" s="1"/>
  <c r="AF9" i="56"/>
  <c r="M19" i="8"/>
  <c r="N24" i="8" s="1"/>
  <c r="O8" i="8"/>
  <c r="P8" i="8" s="1"/>
  <c r="P19" i="8" s="1"/>
  <c r="R9" i="1" l="1"/>
  <c r="R5" i="10"/>
  <c r="R4" i="10" s="1"/>
  <c r="AG9" i="56"/>
  <c r="O19" i="8"/>
  <c r="N29" i="8" s="1"/>
  <c r="N31" i="8"/>
  <c r="S9" i="1" l="1"/>
  <c r="S5" i="10"/>
  <c r="S4" i="10" s="1"/>
  <c r="AH9" i="56"/>
  <c r="T9" i="1" l="1"/>
  <c r="T5" i="10"/>
  <c r="T4" i="10" s="1"/>
  <c r="AI9" i="56"/>
  <c r="U9" i="1" l="1"/>
  <c r="U5" i="10"/>
  <c r="U4" i="10" s="1"/>
  <c r="AJ9" i="56"/>
  <c r="V9" i="1" l="1"/>
  <c r="V5" i="10"/>
  <c r="V4" i="10" s="1"/>
  <c r="AK9" i="56"/>
  <c r="W9" i="1" l="1"/>
  <c r="W5" i="10"/>
  <c r="W4" i="10" s="1"/>
  <c r="AL9" i="56"/>
  <c r="AM9" i="56" s="1"/>
  <c r="AN9" i="56" s="1"/>
  <c r="AO9" i="56" s="1"/>
  <c r="X9" i="1" l="1"/>
  <c r="X5" i="10"/>
  <c r="X4" i="10" s="1"/>
  <c r="Y9" i="1" l="1"/>
  <c r="Y5" i="10"/>
  <c r="Y4" i="10" s="1"/>
  <c r="Z9" i="1" l="1"/>
  <c r="Z5" i="10"/>
  <c r="Z4" i="10" s="1"/>
  <c r="AA9" i="1" l="1"/>
  <c r="AA5" i="10"/>
  <c r="AA4" i="10" s="1"/>
  <c r="AB9" i="1" l="1"/>
  <c r="AB5" i="10"/>
  <c r="AB4" i="10" s="1"/>
  <c r="AC9" i="1" l="1"/>
  <c r="AC5" i="10"/>
  <c r="AC4" i="10" s="1"/>
  <c r="AD9" i="1" l="1"/>
  <c r="AD5" i="10"/>
  <c r="AD4" i="10" s="1"/>
  <c r="AE9" i="1" l="1"/>
  <c r="AE5" i="10"/>
  <c r="AE4" i="10" s="1"/>
  <c r="AF9" i="1" l="1"/>
  <c r="AF5" i="10"/>
  <c r="AF4" i="10" s="1"/>
  <c r="AG9" i="1" l="1"/>
  <c r="AG5" i="10"/>
  <c r="AG4" i="10" s="1"/>
  <c r="AH9" i="1" l="1"/>
  <c r="AH5" i="10"/>
  <c r="AH4" i="10" s="1"/>
  <c r="AI9" i="1" l="1"/>
  <c r="AI5" i="10"/>
  <c r="AI4" i="10" s="1"/>
  <c r="AJ9" i="1" l="1"/>
  <c r="AJ5" i="10"/>
  <c r="AJ4" i="10" s="1"/>
  <c r="AK9" i="1" l="1"/>
  <c r="AK5" i="10"/>
  <c r="AK4" i="10" s="1"/>
  <c r="AL9" i="1" l="1"/>
  <c r="AM9" i="1" s="1"/>
  <c r="AN9" i="1" s="1"/>
  <c r="AO9" i="1" s="1"/>
  <c r="AL5" i="10"/>
  <c r="AL4"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Online Order" description="Connection to the 'Online Order' query in the workbook." type="5" refreshedVersion="8" background="1" saveData="1">
    <dbPr connection="Provider=Microsoft.Mashup.OleDb.1;Data Source=$Workbook$;Location=&quot;Online Order&quot;;Extended Properties=&quot;&quot;" command="SELECT * FROM [Online Order]"/>
  </connection>
  <connection id="2" xr16:uid="{00000000-0015-0000-FFFF-FFFF01000000}" keepAlive="1" name="Query - Online Order (2)" description="Connection to the 'Online Order (2)' query in the workbook." type="5" refreshedVersion="8" background="1" saveData="1">
    <dbPr connection="Provider=Microsoft.Mashup.OleDb.1;Data Source=$Workbook$;Location=&quot;Online Order (2)&quot;;Extended Properties=&quot;&quot;" command="SELECT * FROM [Online Order (2)]"/>
  </connection>
  <connection id="3" xr16:uid="{00000000-0015-0000-FFFF-FFFF02000000}" keepAlive="1" name="Query - Sheet3" description="Connection to the 'Sheet3' query in the workbook." type="5" refreshedVersion="8" background="1" saveData="1">
    <dbPr connection="Provider=Microsoft.Mashup.OleDb.1;Data Source=$Workbook$;Location=Sheet3;Extended Properties=&quot;&quot;" command="SELECT * FROM [Sheet3]"/>
  </connection>
</connections>
</file>

<file path=xl/sharedStrings.xml><?xml version="1.0" encoding="utf-8"?>
<sst xmlns="http://schemas.openxmlformats.org/spreadsheetml/2006/main" count="5986" uniqueCount="653">
  <si>
    <t xml:space="preserve">Month Select </t>
  </si>
  <si>
    <t>Jan</t>
  </si>
  <si>
    <t>To</t>
  </si>
  <si>
    <t>Basic Salary</t>
  </si>
  <si>
    <t>Salary of Attendance</t>
  </si>
  <si>
    <t>Salary of Half Day</t>
  </si>
  <si>
    <t>Salary Of Overtime</t>
  </si>
  <si>
    <t>Present Bonouse</t>
  </si>
  <si>
    <t>Hands Of Salary</t>
  </si>
  <si>
    <t>Id No</t>
  </si>
  <si>
    <t>Name</t>
  </si>
  <si>
    <t>Holiday</t>
  </si>
  <si>
    <t>Hafday</t>
  </si>
  <si>
    <t>Absent</t>
  </si>
  <si>
    <t xml:space="preserve">বুলবুল </t>
  </si>
  <si>
    <t>মারুফ</t>
  </si>
  <si>
    <t>খাইরুল</t>
  </si>
  <si>
    <t>আরিফুল</t>
  </si>
  <si>
    <t>সৌরভ</t>
  </si>
  <si>
    <t>মোমিন</t>
  </si>
  <si>
    <t>সজীব</t>
  </si>
  <si>
    <t xml:space="preserve">ইমান </t>
  </si>
  <si>
    <t>মাফিজুল</t>
  </si>
  <si>
    <t>মাসুম-2</t>
  </si>
  <si>
    <t xml:space="preserve">রাকিব </t>
  </si>
  <si>
    <t>সাগর</t>
  </si>
  <si>
    <t>আরাফাত</t>
  </si>
  <si>
    <t>সালাম</t>
  </si>
  <si>
    <t>আশিক</t>
  </si>
  <si>
    <t>মেহেদী</t>
  </si>
  <si>
    <t>মমতাজ</t>
  </si>
  <si>
    <t>নার্গিস</t>
  </si>
  <si>
    <t>মাছুরা</t>
  </si>
  <si>
    <t xml:space="preserve">মারিয়া </t>
  </si>
  <si>
    <t>শিমু</t>
  </si>
  <si>
    <t xml:space="preserve">মৌ </t>
  </si>
  <si>
    <t>সাদিয়া</t>
  </si>
  <si>
    <t>শামসুদ্দিন</t>
  </si>
  <si>
    <t xml:space="preserve">মোজাফফর </t>
  </si>
  <si>
    <t>মোহাইমিনুল</t>
  </si>
  <si>
    <t xml:space="preserve">হাছিনুর </t>
  </si>
  <si>
    <t>নয়ন</t>
  </si>
  <si>
    <t>আরিফ</t>
  </si>
  <si>
    <t xml:space="preserve">শান্ত </t>
  </si>
  <si>
    <t>জামান</t>
  </si>
  <si>
    <t>জুয়েল</t>
  </si>
  <si>
    <t xml:space="preserve">রবিউল </t>
  </si>
  <si>
    <t xml:space="preserve">মাসুদ </t>
  </si>
  <si>
    <t>মোট ক্যাশ</t>
  </si>
  <si>
    <t>বিসমিল্লাহির রাহমানির রাহিম</t>
  </si>
  <si>
    <t>মাসিক খরচ হিসাব</t>
  </si>
  <si>
    <t>ক্রমিক নং</t>
  </si>
  <si>
    <t>নাম</t>
  </si>
  <si>
    <t>১ম সপ্ততা</t>
  </si>
  <si>
    <t>মাসিক হিসাব</t>
  </si>
  <si>
    <t>মাসুম</t>
  </si>
  <si>
    <t>১ম সপ্ততা মোট</t>
  </si>
  <si>
    <t>২য় সাপ্তাহিক মোট</t>
  </si>
  <si>
    <t>৩য় সাপ্তাহিক মোট</t>
  </si>
  <si>
    <t>৪র্থ সাপ্তাহিক মোট</t>
  </si>
  <si>
    <t xml:space="preserve">মোট </t>
  </si>
  <si>
    <t>মোট খরচ</t>
  </si>
  <si>
    <t>২য় সাপ্তাহ</t>
  </si>
  <si>
    <t>৩য় সাপ্তাহ</t>
  </si>
  <si>
    <t>৪র্থ সাপ্তাহ</t>
  </si>
  <si>
    <t>২য় সাপ্তাহ মোট</t>
  </si>
  <si>
    <t>৩য় সাপ্তাহ মোট</t>
  </si>
  <si>
    <t>৪র্থ সাপ্তাহ মোট</t>
  </si>
  <si>
    <t>Friday</t>
  </si>
  <si>
    <t xml:space="preserve">বেতন </t>
  </si>
  <si>
    <t xml:space="preserve">খরচ </t>
  </si>
  <si>
    <t>পাবে /(ঋণ)</t>
  </si>
  <si>
    <t xml:space="preserve">ঋণ </t>
  </si>
  <si>
    <t xml:space="preserve">পাবে </t>
  </si>
  <si>
    <t xml:space="preserve">মোট বেতন </t>
  </si>
  <si>
    <t>মোট পাবে</t>
  </si>
  <si>
    <t xml:space="preserve">মোট ঋণ </t>
  </si>
  <si>
    <t>মাসিক বেতন</t>
  </si>
  <si>
    <t>p</t>
  </si>
  <si>
    <t>P</t>
  </si>
  <si>
    <t>A</t>
  </si>
  <si>
    <t>Dubai</t>
  </si>
  <si>
    <t>koti</t>
  </si>
  <si>
    <t>Top</t>
  </si>
  <si>
    <t>Koti</t>
  </si>
  <si>
    <t>Brand</t>
  </si>
  <si>
    <t>Category</t>
  </si>
  <si>
    <t xml:space="preserve">Borka </t>
  </si>
  <si>
    <t>Orna</t>
  </si>
  <si>
    <t>Taotal</t>
  </si>
  <si>
    <t>Borka  abaya</t>
  </si>
  <si>
    <t>Total Work (৳)</t>
  </si>
  <si>
    <t>MFW</t>
  </si>
  <si>
    <t>T</t>
  </si>
  <si>
    <t>Production</t>
  </si>
  <si>
    <t>Column1</t>
  </si>
  <si>
    <t>Column2</t>
  </si>
  <si>
    <t>Monday</t>
  </si>
  <si>
    <t>Tuesday</t>
  </si>
  <si>
    <t>Wednesday</t>
  </si>
  <si>
    <t>Thursday</t>
  </si>
  <si>
    <t>Saturday</t>
  </si>
  <si>
    <t>Sunday</t>
  </si>
  <si>
    <t>Monday_1</t>
  </si>
  <si>
    <t>Tuesday_2</t>
  </si>
  <si>
    <t>Wednesday_3</t>
  </si>
  <si>
    <t>Thursday_4</t>
  </si>
  <si>
    <t>Friday_5</t>
  </si>
  <si>
    <t>Saturday_6</t>
  </si>
  <si>
    <t>Sunday_7</t>
  </si>
  <si>
    <t>Monday_8</t>
  </si>
  <si>
    <t>Tuesday_9</t>
  </si>
  <si>
    <t>Wednesday_10</t>
  </si>
  <si>
    <t>Thursday_11</t>
  </si>
  <si>
    <t>Friday_12</t>
  </si>
  <si>
    <t>Saturday_13</t>
  </si>
  <si>
    <t>Sunday_14</t>
  </si>
  <si>
    <t>Monday_15</t>
  </si>
  <si>
    <t>Tuesday_16</t>
  </si>
  <si>
    <t>Wednesday_17</t>
  </si>
  <si>
    <t>Thursday_18</t>
  </si>
  <si>
    <t>Friday_19</t>
  </si>
  <si>
    <t>Saturday_20</t>
  </si>
  <si>
    <t>Sunday_21</t>
  </si>
  <si>
    <t>Monday_22</t>
  </si>
  <si>
    <t>Tuesday_23</t>
  </si>
  <si>
    <t>Wednesday_24</t>
  </si>
  <si>
    <t>136</t>
  </si>
  <si>
    <t>137</t>
  </si>
  <si>
    <t>138</t>
  </si>
  <si>
    <t>139</t>
  </si>
  <si>
    <t>In Time</t>
  </si>
  <si>
    <t>Mohan</t>
  </si>
  <si>
    <t>Sagor</t>
  </si>
  <si>
    <t>Moon</t>
  </si>
  <si>
    <t>Shifat</t>
  </si>
  <si>
    <t>মোহন</t>
  </si>
  <si>
    <t>মুন</t>
  </si>
  <si>
    <t>সিফাত</t>
  </si>
  <si>
    <t xml:space="preserve">Present </t>
  </si>
  <si>
    <t>Present Sheet &amp;Salary Calculate</t>
  </si>
  <si>
    <t>H</t>
  </si>
  <si>
    <t xml:space="preserve">মোট কাজ করেছেন </t>
  </si>
  <si>
    <t xml:space="preserve">মোট আয় </t>
  </si>
  <si>
    <t>বোরকা</t>
  </si>
  <si>
    <t>হিজাব</t>
  </si>
  <si>
    <t xml:space="preserve">মোহাইমিনুল </t>
  </si>
  <si>
    <t>হাছিনুর</t>
  </si>
  <si>
    <t xml:space="preserve">আরাফাত  </t>
  </si>
  <si>
    <t xml:space="preserve">জামান </t>
  </si>
  <si>
    <t xml:space="preserve">জুয়েল  </t>
  </si>
  <si>
    <t xml:space="preserve">রবিউল  </t>
  </si>
  <si>
    <t xml:space="preserve">মাসুদ  </t>
  </si>
  <si>
    <t>Total Work</t>
  </si>
  <si>
    <t>মাহামুদ</t>
  </si>
  <si>
    <t>P05256</t>
  </si>
  <si>
    <t>P11453</t>
  </si>
  <si>
    <t>P11593</t>
  </si>
  <si>
    <t>P11817</t>
  </si>
  <si>
    <t>P12049</t>
  </si>
  <si>
    <t>P12371</t>
  </si>
  <si>
    <t>P12463</t>
  </si>
  <si>
    <t>P12627</t>
  </si>
  <si>
    <t>P12776</t>
  </si>
  <si>
    <t>P13034</t>
  </si>
  <si>
    <t>P13114</t>
  </si>
  <si>
    <t>P14477</t>
  </si>
  <si>
    <t>P14553</t>
  </si>
  <si>
    <t>P14723</t>
  </si>
  <si>
    <t>P14887</t>
  </si>
  <si>
    <t>P15159</t>
  </si>
  <si>
    <t>P15337</t>
  </si>
  <si>
    <t>P15520</t>
  </si>
  <si>
    <t>P15671</t>
  </si>
  <si>
    <t>P15800</t>
  </si>
  <si>
    <t>P15927</t>
  </si>
  <si>
    <t>P16038</t>
  </si>
  <si>
    <t>P23505</t>
  </si>
  <si>
    <t>P28837</t>
  </si>
  <si>
    <t>P36860</t>
  </si>
  <si>
    <t>P36978</t>
  </si>
  <si>
    <t>P44998</t>
  </si>
  <si>
    <t>P58964</t>
  </si>
  <si>
    <t>P70274</t>
  </si>
  <si>
    <t>P72388</t>
  </si>
  <si>
    <t>P72456</t>
  </si>
  <si>
    <t>P72662</t>
  </si>
  <si>
    <t>P74358</t>
  </si>
  <si>
    <t>P75704</t>
  </si>
  <si>
    <t>P81405</t>
  </si>
  <si>
    <t>P85669</t>
  </si>
  <si>
    <t>P85932</t>
  </si>
  <si>
    <t>P88443</t>
  </si>
  <si>
    <t>P88679</t>
  </si>
  <si>
    <t>P88823</t>
  </si>
  <si>
    <t>P89174</t>
  </si>
  <si>
    <t>P89260</t>
  </si>
  <si>
    <t>P89386</t>
  </si>
  <si>
    <t>P89415</t>
  </si>
  <si>
    <t>P89449</t>
  </si>
  <si>
    <t>P89509</t>
  </si>
  <si>
    <t>P89562</t>
  </si>
  <si>
    <t>P89593</t>
  </si>
  <si>
    <t>P89673</t>
  </si>
  <si>
    <t>P89722</t>
  </si>
  <si>
    <t>P89810</t>
  </si>
  <si>
    <t>P89821</t>
  </si>
  <si>
    <t>P89860</t>
  </si>
  <si>
    <t>P89978</t>
  </si>
  <si>
    <t>P90015</t>
  </si>
  <si>
    <t>P90087</t>
  </si>
  <si>
    <t>P90101</t>
  </si>
  <si>
    <t>P90229</t>
  </si>
  <si>
    <t>P90259</t>
  </si>
  <si>
    <t>P90455</t>
  </si>
  <si>
    <t>P90645</t>
  </si>
  <si>
    <t>P90748</t>
  </si>
  <si>
    <t>P91837</t>
  </si>
  <si>
    <t>Borka</t>
  </si>
  <si>
    <t>N</t>
  </si>
  <si>
    <t>O</t>
  </si>
  <si>
    <t>Sat</t>
  </si>
  <si>
    <t>Sun</t>
  </si>
  <si>
    <t>Mon</t>
  </si>
  <si>
    <t>Tue</t>
  </si>
  <si>
    <t>Wed</t>
  </si>
  <si>
    <t>Thu</t>
  </si>
  <si>
    <t>Fri</t>
  </si>
  <si>
    <t>৩য় সপ্ততা</t>
  </si>
  <si>
    <t xml:space="preserve"> ৪র্থ সাপ্তাহ</t>
  </si>
  <si>
    <t>Feb</t>
  </si>
  <si>
    <t>Mar</t>
  </si>
  <si>
    <t>Apr</t>
  </si>
  <si>
    <t>May</t>
  </si>
  <si>
    <t>Jun</t>
  </si>
  <si>
    <t>Jul</t>
  </si>
  <si>
    <t>Aug</t>
  </si>
  <si>
    <t>Sep</t>
  </si>
  <si>
    <t>Oct</t>
  </si>
  <si>
    <t>Nov</t>
  </si>
  <si>
    <t>Dec</t>
  </si>
  <si>
    <t>৫ম সাপ্তাহ</t>
  </si>
  <si>
    <t>Maymuna Fashion World</t>
  </si>
  <si>
    <t>1 No.College Road,House No-70,Kamrangirchar,Dhaka-1211</t>
  </si>
  <si>
    <t>Salary Slip/Pay Slip</t>
  </si>
  <si>
    <t>EMP ID</t>
  </si>
  <si>
    <t>Designation</t>
  </si>
  <si>
    <t>EMP Name</t>
  </si>
  <si>
    <t>Month/Year</t>
  </si>
  <si>
    <t>Earnings</t>
  </si>
  <si>
    <t>Total Earning</t>
  </si>
  <si>
    <t>Net Salary</t>
  </si>
  <si>
    <t>Salary in Word</t>
  </si>
  <si>
    <t>Salary Paid By:</t>
  </si>
  <si>
    <t>Cash</t>
  </si>
  <si>
    <t>First Week</t>
  </si>
  <si>
    <t>Second Week</t>
  </si>
  <si>
    <t>Third Week</t>
  </si>
  <si>
    <t>Fourth Week</t>
  </si>
  <si>
    <t>Deductions</t>
  </si>
  <si>
    <t>Total Deductions</t>
  </si>
  <si>
    <t>Emp Signature</t>
  </si>
  <si>
    <t>A/C Signature</t>
  </si>
  <si>
    <t>খরচ</t>
  </si>
  <si>
    <t>নাস্তা</t>
  </si>
  <si>
    <t>অ নাস্তা</t>
  </si>
  <si>
    <t>মোট বিল</t>
  </si>
  <si>
    <t>মোট নাস্তা</t>
  </si>
  <si>
    <t>মোট অ নাস্তা</t>
  </si>
  <si>
    <t>মোট ব্যায়</t>
  </si>
  <si>
    <t>অগ্রিম খরচ</t>
  </si>
  <si>
    <t>১ম সাপ্তাহ বিল</t>
  </si>
  <si>
    <t>২য় সাপ্তাহ বিল</t>
  </si>
  <si>
    <t>৩য় সাপ্তাহ বিল</t>
  </si>
  <si>
    <t>৪র্থ সাপ্তাহ বিল</t>
  </si>
  <si>
    <t>তুহিন</t>
  </si>
  <si>
    <t>Online Order</t>
  </si>
  <si>
    <t>Column3</t>
  </si>
  <si>
    <t>Column4</t>
  </si>
  <si>
    <t>Column5</t>
  </si>
  <si>
    <t>Column6</t>
  </si>
  <si>
    <t>Column7</t>
  </si>
  <si>
    <t>Column8</t>
  </si>
  <si>
    <t>Column9</t>
  </si>
  <si>
    <t>Column10</t>
  </si>
  <si>
    <t>*Date and Time</t>
  </si>
  <si>
    <t>1. COD NO:-</t>
  </si>
  <si>
    <t>2. Size:-</t>
  </si>
  <si>
    <t>3.Sales Price</t>
  </si>
  <si>
    <t>4. Name:-</t>
  </si>
  <si>
    <t>5. Full Address:-</t>
  </si>
  <si>
    <t>6. Mobile No:-</t>
  </si>
  <si>
    <t>7. Choose Payment Mode</t>
  </si>
  <si>
    <t>9.Burkar screenshort upload:-</t>
  </si>
  <si>
    <t>Column11</t>
  </si>
  <si>
    <t>Received Order</t>
  </si>
  <si>
    <t>Date</t>
  </si>
  <si>
    <t xml:space="preserve"> INVOICE</t>
  </si>
  <si>
    <t>DATE</t>
  </si>
  <si>
    <t>DESCRIPTION</t>
  </si>
  <si>
    <t>QTY</t>
  </si>
  <si>
    <t>UNIT PRICE</t>
  </si>
  <si>
    <t>TOTAL</t>
  </si>
  <si>
    <t>INVOICE NO</t>
  </si>
  <si>
    <t>Unpaid</t>
  </si>
  <si>
    <t>Total Sales</t>
  </si>
  <si>
    <t>New</t>
  </si>
  <si>
    <t>56</t>
  </si>
  <si>
    <t>3000</t>
  </si>
  <si>
    <t>Dhaka Jatrabari purbo dholiper, prubali hotel r samne</t>
  </si>
  <si>
    <t>1889696455</t>
  </si>
  <si>
    <t>Bikash</t>
  </si>
  <si>
    <t>Simple</t>
  </si>
  <si>
    <t>54</t>
  </si>
  <si>
    <t>700</t>
  </si>
  <si>
    <t>Faiza Jannat</t>
  </si>
  <si>
    <t>Nurani 84/3 bonkolapara,subidbazar,Sylhet</t>
  </si>
  <si>
    <t>1902328060</t>
  </si>
  <si>
    <t>52</t>
  </si>
  <si>
    <t>4000</t>
  </si>
  <si>
    <t>MFW-034</t>
  </si>
  <si>
    <t>Mr. Ali</t>
  </si>
  <si>
    <t>Road 11 House 7 Lift 5 Sector 9 Uttra Dhaka.</t>
  </si>
  <si>
    <t xml:space="preserve">01740-942063 </t>
  </si>
  <si>
    <t>Fahim</t>
  </si>
  <si>
    <t>Signature</t>
  </si>
  <si>
    <t>Column12</t>
  </si>
  <si>
    <t>8.Last Dijit :-</t>
  </si>
  <si>
    <t>440</t>
  </si>
  <si>
    <t>2536</t>
  </si>
  <si>
    <t>778</t>
  </si>
  <si>
    <t>OTY Total</t>
  </si>
  <si>
    <t>MFW-008</t>
  </si>
  <si>
    <t>MFW-035</t>
  </si>
  <si>
    <t>Balance in Word:-</t>
  </si>
  <si>
    <t>Stock Check Sheets</t>
  </si>
  <si>
    <t>Print Out Date:</t>
  </si>
  <si>
    <t>30/01/2024  19:52</t>
  </si>
  <si>
    <t>Fiscal Year:</t>
  </si>
  <si>
    <t>01/01/2024 - 31/12/2024  (Active)</t>
  </si>
  <si>
    <t>192.250.239.57</t>
  </si>
  <si>
    <t>Category:</t>
  </si>
  <si>
    <t>All</t>
  </si>
  <si>
    <t>Location:</t>
  </si>
  <si>
    <t>Only Shortage:</t>
  </si>
  <si>
    <t>No</t>
  </si>
  <si>
    <t>Suppress Zeros:</t>
  </si>
  <si>
    <t>Stock ID</t>
  </si>
  <si>
    <t>Description</t>
  </si>
  <si>
    <t>UOM</t>
  </si>
  <si>
    <t>Quantity</t>
  </si>
  <si>
    <t>Demand</t>
  </si>
  <si>
    <t>Available</t>
  </si>
  <si>
    <t>On Order</t>
  </si>
  <si>
    <t>55</t>
  </si>
  <si>
    <t>Simple Borka</t>
  </si>
  <si>
    <t>MFW-032</t>
  </si>
  <si>
    <t>pc</t>
  </si>
  <si>
    <t>MFW-022</t>
  </si>
  <si>
    <t>P54035</t>
  </si>
  <si>
    <t>MFW-030</t>
  </si>
  <si>
    <t>MFW-001</t>
  </si>
  <si>
    <t>MFW-015</t>
  </si>
  <si>
    <t>Pocket Slip Koti Borka</t>
  </si>
  <si>
    <t>MFW-002</t>
  </si>
  <si>
    <t>57</t>
  </si>
  <si>
    <t>Stone 4 Part Borka</t>
  </si>
  <si>
    <t>P16558</t>
  </si>
  <si>
    <t>MFW-033</t>
  </si>
  <si>
    <t>MFW-013</t>
  </si>
  <si>
    <t>58</t>
  </si>
  <si>
    <t>Stone Karchupi Borka</t>
  </si>
  <si>
    <t>MFW-004</t>
  </si>
  <si>
    <t>P88963</t>
  </si>
  <si>
    <t>MFW-010</t>
  </si>
  <si>
    <t>MFW-011</t>
  </si>
  <si>
    <t>MFW-012</t>
  </si>
  <si>
    <t>59</t>
  </si>
  <si>
    <t>Karchupi Borka</t>
  </si>
  <si>
    <t>MFW-020</t>
  </si>
  <si>
    <t>MFW-021</t>
  </si>
  <si>
    <t>60</t>
  </si>
  <si>
    <t>Embrotary 1Part Borka</t>
  </si>
  <si>
    <t>P18890</t>
  </si>
  <si>
    <t>MFW-026</t>
  </si>
  <si>
    <t>Monower</t>
  </si>
  <si>
    <t>MFW-014</t>
  </si>
  <si>
    <t>61</t>
  </si>
  <si>
    <t>Embrotary 1Part Abaya</t>
  </si>
  <si>
    <t>MFW-023</t>
  </si>
  <si>
    <t>62</t>
  </si>
  <si>
    <t>Embrotary 4Part Abaya</t>
  </si>
  <si>
    <t>MFW-016</t>
  </si>
  <si>
    <t>63</t>
  </si>
  <si>
    <t>Stone 1Part Abaya</t>
  </si>
  <si>
    <t>MFW-028</t>
  </si>
  <si>
    <t>MFW-003</t>
  </si>
  <si>
    <t>64</t>
  </si>
  <si>
    <t>Lej Abaya</t>
  </si>
  <si>
    <t>MFW-005</t>
  </si>
  <si>
    <t>MFW-009</t>
  </si>
  <si>
    <t>65</t>
  </si>
  <si>
    <t>Stone Abaya</t>
  </si>
  <si>
    <t>MFW-006</t>
  </si>
  <si>
    <t>66</t>
  </si>
  <si>
    <t>Jori 1Part Borka</t>
  </si>
  <si>
    <t>MFW-007</t>
  </si>
  <si>
    <t>67</t>
  </si>
  <si>
    <t>Simple Hijab</t>
  </si>
  <si>
    <t>MFW-001(H)</t>
  </si>
  <si>
    <t>MFW-002(H)</t>
  </si>
  <si>
    <t>MFW-006(H)</t>
  </si>
  <si>
    <t>MFW-007(H)</t>
  </si>
  <si>
    <t>MFW-009(H)</t>
  </si>
  <si>
    <t>MFW-010(H)</t>
  </si>
  <si>
    <t>MFW-012(H)</t>
  </si>
  <si>
    <t>MFW-017(H)</t>
  </si>
  <si>
    <t>MFW-020(H)</t>
  </si>
  <si>
    <t>68</t>
  </si>
  <si>
    <t>Stone Hijab</t>
  </si>
  <si>
    <t>MFW-003(H)</t>
  </si>
  <si>
    <t>MFW-011(H)</t>
  </si>
  <si>
    <t>MFW-013(H)</t>
  </si>
  <si>
    <t>MFW-014(H)</t>
  </si>
  <si>
    <t>MFW-018(H)</t>
  </si>
  <si>
    <t>MFW-019(H)</t>
  </si>
  <si>
    <t>69</t>
  </si>
  <si>
    <t>Ary Hijab</t>
  </si>
  <si>
    <t>MFW-004(H)</t>
  </si>
  <si>
    <t>MFW-021(H)</t>
  </si>
  <si>
    <t>70</t>
  </si>
  <si>
    <t>Karchupi Hijab</t>
  </si>
  <si>
    <t>MFW-005(H)</t>
  </si>
  <si>
    <t>MFW-008(H)</t>
  </si>
  <si>
    <t>71</t>
  </si>
  <si>
    <t>Kuchi Borka</t>
  </si>
  <si>
    <t>MFW-017</t>
  </si>
  <si>
    <t>72</t>
  </si>
  <si>
    <t>Embrotary 4 Part Borka</t>
  </si>
  <si>
    <t>MFW-018</t>
  </si>
  <si>
    <t>73</t>
  </si>
  <si>
    <t>Karchupi Abaya</t>
  </si>
  <si>
    <t>MFW-019</t>
  </si>
  <si>
    <t>75</t>
  </si>
  <si>
    <t>Lej Borka</t>
  </si>
  <si>
    <t>MFW-024</t>
  </si>
  <si>
    <t>MFW-027</t>
  </si>
  <si>
    <t>76</t>
  </si>
  <si>
    <t>Print Hijab</t>
  </si>
  <si>
    <t>MFW-015(H)</t>
  </si>
  <si>
    <t>MFW-016(H)</t>
  </si>
  <si>
    <t>78</t>
  </si>
  <si>
    <t>Print Borka</t>
  </si>
  <si>
    <t>MFW-025</t>
  </si>
  <si>
    <t>79</t>
  </si>
  <si>
    <t>Ready Hijab</t>
  </si>
  <si>
    <t>P24052</t>
  </si>
  <si>
    <t>MFW-032(H)</t>
  </si>
  <si>
    <t>P24972</t>
  </si>
  <si>
    <t>MFW-033(H)</t>
  </si>
  <si>
    <t>P25045</t>
  </si>
  <si>
    <t>MFW-034(H)</t>
  </si>
  <si>
    <t>P25099</t>
  </si>
  <si>
    <t>MFW-035(H)</t>
  </si>
  <si>
    <t>P25145</t>
  </si>
  <si>
    <t>MFW-036(H)</t>
  </si>
  <si>
    <t>P25196</t>
  </si>
  <si>
    <t>MFW-037(H)</t>
  </si>
  <si>
    <t>P25257</t>
  </si>
  <si>
    <t>MFW-038(H)</t>
  </si>
  <si>
    <t>P25297</t>
  </si>
  <si>
    <t>MFW-039(H)</t>
  </si>
  <si>
    <t>P25345</t>
  </si>
  <si>
    <t>MFW-040(H)</t>
  </si>
  <si>
    <t>P25398</t>
  </si>
  <si>
    <t>MFW-041(H)</t>
  </si>
  <si>
    <t>P25440</t>
  </si>
  <si>
    <t>MFW-042(H)</t>
  </si>
  <si>
    <t>P25497</t>
  </si>
  <si>
    <t>MFW-043(H)</t>
  </si>
  <si>
    <t>P25554</t>
  </si>
  <si>
    <t>MFW-044(H)</t>
  </si>
  <si>
    <t>P25633</t>
  </si>
  <si>
    <t>MFW-045(H)</t>
  </si>
  <si>
    <t>P25688</t>
  </si>
  <si>
    <t>MFW-046(H)</t>
  </si>
  <si>
    <t>MFW-022(H)</t>
  </si>
  <si>
    <t>MFW-023(H)</t>
  </si>
  <si>
    <t>MFW-024(H)</t>
  </si>
  <si>
    <t>MFW-025(H)</t>
  </si>
  <si>
    <t>MFW-026(H)</t>
  </si>
  <si>
    <t>MFW-027(H)</t>
  </si>
  <si>
    <t>MFW-028(H)</t>
  </si>
  <si>
    <t>MFW-029(H)</t>
  </si>
  <si>
    <t>MFW-030(H)</t>
  </si>
  <si>
    <t>MFW-031(H)</t>
  </si>
  <si>
    <t>80</t>
  </si>
  <si>
    <t>Lej koti Borka</t>
  </si>
  <si>
    <t>MFW-029</t>
  </si>
  <si>
    <t>81</t>
  </si>
  <si>
    <t>Stone 1part Borka</t>
  </si>
  <si>
    <t>MFW-031</t>
  </si>
  <si>
    <t>82</t>
  </si>
  <si>
    <t>Muja(H+P)</t>
  </si>
  <si>
    <t>P25913</t>
  </si>
  <si>
    <t>MFW-047(H)</t>
  </si>
  <si>
    <t>Total QTY</t>
  </si>
  <si>
    <t>Total Present</t>
  </si>
  <si>
    <r>
      <t xml:space="preserve">Present </t>
    </r>
    <r>
      <rPr>
        <b/>
        <sz val="11"/>
        <color rgb="FFFF0000"/>
        <rFont val="Calibri"/>
        <family val="2"/>
        <scheme val="minor"/>
      </rPr>
      <t>/</t>
    </r>
    <r>
      <rPr>
        <b/>
        <sz val="11"/>
        <color rgb="FFFFFF00"/>
        <rFont val="Calibri"/>
        <family val="2"/>
        <scheme val="minor"/>
      </rPr>
      <t>Over Time Total</t>
    </r>
  </si>
  <si>
    <t>Salary</t>
  </si>
  <si>
    <t>Sharnil</t>
  </si>
  <si>
    <t>Jala kushtia Thana mirpur</t>
  </si>
  <si>
    <t>1754048934</t>
  </si>
  <si>
    <t>434</t>
  </si>
  <si>
    <t>4100</t>
  </si>
  <si>
    <t>1/2/2024</t>
  </si>
  <si>
    <t>Customise</t>
  </si>
  <si>
    <t>3500</t>
  </si>
  <si>
    <t>Samira Anwar Khanam</t>
  </si>
  <si>
    <t>Lake Wood Residence
Flat no - A 10 &amp; 11
House no - 4
Road no - 88
Gulshan  Dhaka</t>
  </si>
  <si>
    <t>1715609805</t>
  </si>
  <si>
    <t>98</t>
  </si>
  <si>
    <t>30/01/2024</t>
  </si>
  <si>
    <t>31/01/2024</t>
  </si>
  <si>
    <t>Unit Sales Price</t>
  </si>
  <si>
    <t>Unit Cost PRICE</t>
  </si>
  <si>
    <t>Total Sales Price</t>
  </si>
  <si>
    <t>Unit Cost Price</t>
  </si>
  <si>
    <t>Total Cost Price</t>
  </si>
  <si>
    <t>Total Cost</t>
  </si>
  <si>
    <t>1700</t>
  </si>
  <si>
    <t>2/2/2024</t>
  </si>
  <si>
    <t>4200</t>
  </si>
  <si>
    <t>Md Idris</t>
  </si>
  <si>
    <t>chattogram, Hathazari,  modunaghat</t>
  </si>
  <si>
    <t>1813997145</t>
  </si>
  <si>
    <t>3/2/2024</t>
  </si>
  <si>
    <t>Shapla</t>
  </si>
  <si>
    <t>3200</t>
  </si>
  <si>
    <t>Aiman</t>
  </si>
  <si>
    <t xml:space="preserve">Dhaka jatrabari demrar rod a ase Novi tawar cl </t>
  </si>
  <si>
    <t>1602584290</t>
  </si>
  <si>
    <t>290</t>
  </si>
  <si>
    <t>সামিয়া</t>
  </si>
  <si>
    <t>জেলা:চট্টগ্রাম 
থানা:পটিয়া, শান্তির হাট 
এলাকার নাম:হরিণ খাইণ রাস্তার মাথা</t>
  </si>
  <si>
    <t>1841240347</t>
  </si>
  <si>
    <t>47</t>
  </si>
  <si>
    <t>912</t>
  </si>
  <si>
    <t>Terms and Condition</t>
  </si>
  <si>
    <t>Submit</t>
  </si>
  <si>
    <t>SI NO</t>
  </si>
  <si>
    <t>4/2/2024</t>
  </si>
  <si>
    <t>জুই</t>
  </si>
  <si>
    <t>Narayanganj 
Thana:Narayanganj, Sadar
Area: Sayedpur, fakirbari.</t>
  </si>
  <si>
    <t>1716896754</t>
  </si>
  <si>
    <t>MFW-28</t>
  </si>
  <si>
    <t>MFW-037(H</t>
  </si>
  <si>
    <t>MFW-048(H)</t>
  </si>
  <si>
    <t>MFW-049(H)</t>
  </si>
  <si>
    <t>MFW-050(H)</t>
  </si>
  <si>
    <t>MFW-051(H)</t>
  </si>
  <si>
    <t>MFW-052(H)</t>
  </si>
  <si>
    <t>MFW-053(H)</t>
  </si>
  <si>
    <t>MFW-054(H)</t>
  </si>
  <si>
    <t>MFW-055(H)</t>
  </si>
  <si>
    <t>MFW-056(H)</t>
  </si>
  <si>
    <t>MFW-057(H)</t>
  </si>
  <si>
    <t>MFW-058(H)</t>
  </si>
  <si>
    <t>MFW-059(H)</t>
  </si>
  <si>
    <t>MFW-060(H)</t>
  </si>
  <si>
    <t>MFW-062(H)</t>
  </si>
  <si>
    <t>MFW-063(H</t>
  </si>
  <si>
    <t>MFW-064(H)</t>
  </si>
  <si>
    <t>MFW-065(H)</t>
  </si>
  <si>
    <t>MFW-066(H)</t>
  </si>
  <si>
    <t>PREVIES SI NO</t>
  </si>
  <si>
    <t>Balance Total</t>
  </si>
  <si>
    <t>6/2/2024</t>
  </si>
  <si>
    <t>Sarkar</t>
  </si>
  <si>
    <t>Mymensing valuka sidstor megerabari bashil lovello ice cream factory pase dhali vila</t>
  </si>
  <si>
    <t>1811391970</t>
  </si>
  <si>
    <t>2</t>
  </si>
  <si>
    <t>Sale</t>
  </si>
  <si>
    <t>Cost</t>
  </si>
  <si>
    <t>MFW-036</t>
  </si>
  <si>
    <t>Sub Total</t>
  </si>
  <si>
    <t>Wednesday_25</t>
  </si>
  <si>
    <t>10/2/2024</t>
  </si>
  <si>
    <t>Abukalam</t>
  </si>
  <si>
    <t>Muladi,Borishal,Muladi</t>
  </si>
  <si>
    <t>1731510428</t>
  </si>
  <si>
    <t>OK</t>
  </si>
  <si>
    <t>6200</t>
  </si>
  <si>
    <t>11/2/2024</t>
  </si>
  <si>
    <t>3100</t>
  </si>
  <si>
    <t>Black Colour</t>
  </si>
  <si>
    <t/>
  </si>
  <si>
    <t>12/2/2024</t>
  </si>
  <si>
    <t>Sidratul Montaha</t>
  </si>
  <si>
    <t>Address:kornalhat,dokkin kattoli, vanguard garment ltd,
building name:Airbell  3rd flore, C-3 chittagong</t>
  </si>
  <si>
    <t>1972570396</t>
  </si>
  <si>
    <t>MFW-037</t>
  </si>
  <si>
    <t>Head Office</t>
  </si>
  <si>
    <t>Help Line</t>
  </si>
  <si>
    <t>Salary Sheet</t>
  </si>
  <si>
    <t>SL</t>
  </si>
  <si>
    <t>Position</t>
  </si>
  <si>
    <t>Manager</t>
  </si>
  <si>
    <t>Sales man</t>
  </si>
  <si>
    <t>Moon Akter</t>
  </si>
  <si>
    <t>h</t>
  </si>
  <si>
    <t>MFW-038</t>
  </si>
  <si>
    <t>MFW-039</t>
  </si>
  <si>
    <t>MFW-040</t>
  </si>
  <si>
    <t>MFW-067(H)</t>
  </si>
  <si>
    <t>MFW-068(H)</t>
  </si>
  <si>
    <t>MFW-069(H)</t>
  </si>
  <si>
    <t>MFW-070(H)</t>
  </si>
  <si>
    <t>MFW-071(H)</t>
  </si>
  <si>
    <t>MFW-072(H)</t>
  </si>
  <si>
    <t>MFW-073(H)</t>
  </si>
  <si>
    <t>MFW-074(H)</t>
  </si>
  <si>
    <t>MFW-075(H)</t>
  </si>
  <si>
    <t>MFW-076(H)</t>
  </si>
  <si>
    <t>MFW-077(H)</t>
  </si>
  <si>
    <t>MFW-078(H)</t>
  </si>
  <si>
    <t>MFW-079(H)</t>
  </si>
  <si>
    <t>MFW-080(H)</t>
  </si>
  <si>
    <t>MFW-081(H)</t>
  </si>
  <si>
    <t>MFW-082(H)</t>
  </si>
  <si>
    <t>MFW-083(H)</t>
  </si>
  <si>
    <t>MFW-084(H)</t>
  </si>
  <si>
    <t>MFW-085(H)</t>
  </si>
  <si>
    <t>MFW-086(H)</t>
  </si>
  <si>
    <t>MFW-087(H)</t>
  </si>
  <si>
    <t>MFW-088(H)</t>
  </si>
  <si>
    <t>MFW-041</t>
  </si>
  <si>
    <t>MFW-042</t>
  </si>
  <si>
    <t>MFW-043</t>
  </si>
  <si>
    <t>MON</t>
  </si>
  <si>
    <t>TUE</t>
  </si>
  <si>
    <t>WED</t>
  </si>
  <si>
    <t>THU</t>
  </si>
  <si>
    <t>FRI</t>
  </si>
  <si>
    <t>SAT</t>
  </si>
  <si>
    <t>SUN</t>
  </si>
  <si>
    <t>3/9/2024</t>
  </si>
  <si>
    <t>Kajol</t>
  </si>
  <si>
    <t>140</t>
  </si>
  <si>
    <t>Phone No</t>
  </si>
  <si>
    <t>Mohon</t>
  </si>
  <si>
    <t>Picci</t>
  </si>
  <si>
    <t>FEB 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</si>
</sst>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6">
    <numFmt numFmtId="7" formatCode="&quot;Taka-&quot;#,##0.00_);\(&quot;Taka-&quot;#,##0.00\)"/>
    <numFmt numFmtId="43" formatCode="_(* #,##0.00_);_(* \(#,##0.00\);_(* &quot;-&quot;??_);_(@_)"/>
    <numFmt numFmtId="164" formatCode="[$-409]d\-mmm\-yyyy;@"/>
    <numFmt numFmtId="165" formatCode="dd"/>
    <numFmt numFmtId="166" formatCode="#,##0[$৳-845];\-#,##0[$৳-845]"/>
    <numFmt numFmtId="167" formatCode="_(* #,##0_);_(* \(#,##0\);_(* &quot;-&quot;??_);_(@_)"/>
    <numFmt numFmtId="168" formatCode="[$-5000445]0"/>
    <numFmt numFmtId="169" formatCode="#,##0[$৳-845];[Red]#,##0[$৳-845]"/>
    <numFmt numFmtId="170" formatCode="#,##0[$৳-845]"/>
    <numFmt numFmtId="171" formatCode="[$-409]h:mm:ss\ AM/PM;@"/>
    <numFmt numFmtId="172" formatCode="m/d/yy;@"/>
    <numFmt numFmtId="173" formatCode="[$-409]d\-mmm\-yy;@"/>
    <numFmt numFmtId="174" formatCode="000"/>
    <numFmt numFmtId="175" formatCode="[$-409]dd\-mmm\-yy;@"/>
    <numFmt numFmtId="176" formatCode="&quot;Taka-&quot;#,##0.00"/>
    <numFmt numFmtId="177" formatCode="&quot;Taka-&quot;#,##0"/>
    <numFmt numFmtId="178" formatCode="00000000000"/>
    <numFmt numFmtId="179" formatCode="#,##0.00[$৳-845];\-#,##0.00[$৳-845]"/>
    <numFmt numFmtId="180" formatCode="###,###,###,##0.00"/>
    <numFmt numFmtId="181" formatCode="0;[Red]0"/>
    <numFmt numFmtId="182" formatCode="dd/mm/yy;@"/>
    <numFmt numFmtId="183" formatCode="\P00000"/>
    <numFmt numFmtId="184" formatCode="#\ \ &quot;Pes&quot;"/>
    <numFmt numFmtId="185" formatCode="#\ \ &quot;pes&quot;"/>
    <numFmt numFmtId="186" formatCode="00"/>
    <numFmt numFmtId="187" formatCode="#,##0[$ ৳-845];\-#,##0[$ ৳-845]"/>
  </numFmts>
  <fonts count="235" x14ac:knownFonts="1">
    <font>
      <sz val="11"/>
      <color theme="1"/>
      <name val="Calibri"/>
      <family val="2"/>
      <scheme val="minor"/>
    </font>
    <font>
      <sz val="11"/>
      <color theme="1"/>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theme="1"/>
      <name val="Calibri"/>
      <family val="2"/>
      <scheme val="minor"/>
    </font>
    <font>
      <sz val="11"/>
      <color theme="0"/>
      <name val="Calibri"/>
      <family val="2"/>
      <scheme val="minor"/>
    </font>
    <font>
      <b/>
      <sz val="24"/>
      <color theme="0"/>
      <name val="Times New Roman"/>
      <family val="1"/>
    </font>
    <font>
      <sz val="20"/>
      <color theme="1"/>
      <name val="Arial Black"/>
      <family val="2"/>
    </font>
    <font>
      <sz val="20"/>
      <color theme="1"/>
      <name val="Britannic Bold"/>
      <family val="2"/>
    </font>
    <font>
      <b/>
      <sz val="11"/>
      <color rgb="FF9C0006"/>
      <name val="Calibri"/>
      <family val="2"/>
      <scheme val="minor"/>
    </font>
    <font>
      <sz val="16"/>
      <color theme="1"/>
      <name val="Kalpurush ANSI"/>
    </font>
    <font>
      <b/>
      <sz val="18"/>
      <color theme="1"/>
      <name val="Kalpurush ANSI"/>
    </font>
    <font>
      <sz val="20"/>
      <color theme="1"/>
      <name val="Kalpurush ANSI"/>
    </font>
    <font>
      <sz val="16"/>
      <color theme="1"/>
      <name val="Calibri"/>
      <family val="2"/>
      <scheme val="minor"/>
    </font>
    <font>
      <b/>
      <sz val="12"/>
      <color theme="1"/>
      <name val="Calibri"/>
      <family val="2"/>
      <scheme val="minor"/>
    </font>
    <font>
      <sz val="11"/>
      <color theme="1"/>
      <name val="Arial Black"/>
      <family val="2"/>
    </font>
    <font>
      <sz val="14"/>
      <color theme="1"/>
      <name val="Calibri"/>
      <family val="2"/>
      <scheme val="minor"/>
    </font>
    <font>
      <b/>
      <sz val="26"/>
      <color theme="0"/>
      <name val="Arial Black"/>
      <family val="2"/>
    </font>
    <font>
      <sz val="36"/>
      <color theme="0"/>
      <name val="Li Alinur Tatsama ANSI V1"/>
    </font>
    <font>
      <sz val="11"/>
      <color theme="1"/>
      <name val="Bahnschrift SemiLight"/>
      <family val="2"/>
    </font>
    <font>
      <sz val="8"/>
      <name val="Calibri"/>
      <family val="2"/>
      <scheme val="minor"/>
    </font>
    <font>
      <b/>
      <sz val="20"/>
      <color theme="0"/>
      <name val="Calibri"/>
      <family val="2"/>
      <scheme val="minor"/>
    </font>
    <font>
      <b/>
      <sz val="24"/>
      <color theme="1"/>
      <name val="Calibri"/>
      <family val="2"/>
      <scheme val="minor"/>
    </font>
    <font>
      <sz val="28"/>
      <color theme="1"/>
      <name val="Bodoni MT Black"/>
      <family val="1"/>
    </font>
    <font>
      <b/>
      <sz val="18"/>
      <color theme="1"/>
      <name val="Calibri"/>
      <family val="2"/>
      <scheme val="minor"/>
    </font>
    <font>
      <b/>
      <sz val="16"/>
      <color theme="1"/>
      <name val="Times New Roman"/>
      <family val="1"/>
    </font>
    <font>
      <sz val="16"/>
      <color theme="1"/>
      <name val="Times New Roman"/>
      <family val="1"/>
    </font>
    <font>
      <b/>
      <sz val="14"/>
      <color theme="0"/>
      <name val="Lato Black"/>
      <family val="2"/>
    </font>
    <font>
      <b/>
      <sz val="14"/>
      <color rgb="FFFFFF00"/>
      <name val="Times New Roman"/>
      <family val="1"/>
    </font>
    <font>
      <b/>
      <sz val="14"/>
      <color theme="1"/>
      <name val="Lato Black"/>
      <family val="2"/>
    </font>
    <font>
      <sz val="14"/>
      <color theme="1"/>
      <name val="Aptos Narrow"/>
      <family val="2"/>
    </font>
    <font>
      <sz val="14"/>
      <color theme="0"/>
      <name val="Arial Black"/>
      <family val="2"/>
    </font>
    <font>
      <sz val="10"/>
      <color theme="1"/>
      <name val="Calibri"/>
      <family val="2"/>
      <scheme val="minor"/>
    </font>
    <font>
      <sz val="11"/>
      <color theme="1"/>
      <name val="Orloj"/>
      <family val="3"/>
    </font>
    <font>
      <sz val="11"/>
      <color rgb="FF006100"/>
      <name val="Calibri"/>
      <family val="2"/>
      <scheme val="minor"/>
    </font>
    <font>
      <b/>
      <sz val="26"/>
      <color theme="1"/>
      <name val="Calibri"/>
      <family val="2"/>
      <scheme val="minor"/>
    </font>
    <font>
      <sz val="26"/>
      <color theme="1"/>
      <name val="Calibri"/>
      <family val="2"/>
      <scheme val="minor"/>
    </font>
    <font>
      <b/>
      <sz val="12"/>
      <color rgb="FF006100"/>
      <name val="Calibri"/>
      <family val="2"/>
      <scheme val="minor"/>
    </font>
    <font>
      <b/>
      <sz val="14"/>
      <color rgb="FF006100"/>
      <name val="Calibri"/>
      <family val="2"/>
      <scheme val="minor"/>
    </font>
    <font>
      <b/>
      <sz val="14"/>
      <color theme="1"/>
      <name val="Calibri"/>
      <family val="2"/>
      <scheme val="minor"/>
    </font>
    <font>
      <b/>
      <sz val="16"/>
      <color rgb="FF006100"/>
      <name val="Calibri"/>
      <family val="2"/>
      <scheme val="minor"/>
    </font>
    <font>
      <b/>
      <sz val="22"/>
      <color rgb="FF006100"/>
      <name val="Calibri"/>
      <family val="2"/>
      <scheme val="minor"/>
    </font>
    <font>
      <sz val="22"/>
      <color theme="1"/>
      <name val="Calibri"/>
      <family val="2"/>
      <scheme val="minor"/>
    </font>
    <font>
      <sz val="36"/>
      <color theme="1"/>
      <name val="Calibri"/>
      <family val="2"/>
      <scheme val="minor"/>
    </font>
    <font>
      <b/>
      <sz val="20"/>
      <color rgb="FF006100"/>
      <name val="Calibri"/>
      <family val="2"/>
      <scheme val="minor"/>
    </font>
    <font>
      <b/>
      <sz val="16"/>
      <color theme="1"/>
      <name val="Calibri"/>
      <family val="2"/>
      <scheme val="minor"/>
    </font>
    <font>
      <b/>
      <sz val="11"/>
      <color theme="0"/>
      <name val="Calibri"/>
      <family val="2"/>
      <scheme val="minor"/>
    </font>
    <font>
      <sz val="16"/>
      <color theme="0"/>
      <name val="Aptos Narrow"/>
      <family val="2"/>
    </font>
    <font>
      <b/>
      <sz val="12"/>
      <color theme="0"/>
      <name val="Calibri"/>
      <family val="2"/>
      <scheme val="minor"/>
    </font>
    <font>
      <b/>
      <sz val="18"/>
      <color theme="0"/>
      <name val="Calibri"/>
      <family val="2"/>
      <scheme val="minor"/>
    </font>
    <font>
      <b/>
      <sz val="28"/>
      <color rgb="FF006100"/>
      <name val="Calibri"/>
      <family val="2"/>
      <scheme val="minor"/>
    </font>
    <font>
      <sz val="18"/>
      <color theme="1"/>
      <name val="Kalpurush ANSI"/>
    </font>
    <font>
      <b/>
      <sz val="16"/>
      <color theme="1"/>
      <name val="Kalpurush ANSI"/>
    </font>
    <font>
      <b/>
      <sz val="16"/>
      <color rgb="FF006100"/>
      <name val="Kalpurush ANSI"/>
    </font>
    <font>
      <b/>
      <sz val="36"/>
      <color theme="1"/>
      <name val="Kalpurush ANSI"/>
    </font>
    <font>
      <sz val="36"/>
      <color theme="9" tint="-0.249977111117893"/>
      <name val="Kalpurush ANSI"/>
    </font>
    <font>
      <sz val="11"/>
      <color theme="9" tint="-0.499984740745262"/>
      <name val="Calibri"/>
      <family val="2"/>
      <scheme val="minor"/>
    </font>
    <font>
      <b/>
      <sz val="28"/>
      <color theme="9" tint="-0.499984740745262"/>
      <name val="Calibri"/>
      <family val="2"/>
      <scheme val="minor"/>
    </font>
    <font>
      <b/>
      <sz val="20"/>
      <color theme="9" tint="-0.499984740745262"/>
      <name val="Calibri"/>
      <family val="2"/>
      <scheme val="minor"/>
    </font>
    <font>
      <b/>
      <sz val="20"/>
      <color theme="0"/>
      <name val="DigifaceWide"/>
    </font>
    <font>
      <sz val="24"/>
      <color rgb="FFFFFF00"/>
      <name val="Castellar"/>
      <family val="1"/>
    </font>
    <font>
      <b/>
      <sz val="22"/>
      <color theme="1"/>
      <name val="Calibri"/>
      <family val="2"/>
      <scheme val="minor"/>
    </font>
    <font>
      <b/>
      <sz val="20"/>
      <color rgb="FFFFFF00"/>
      <name val="Calibri"/>
      <family val="2"/>
      <scheme val="minor"/>
    </font>
    <font>
      <b/>
      <sz val="16"/>
      <color theme="0"/>
      <name val="Calibri"/>
      <family val="2"/>
      <scheme val="minor"/>
    </font>
    <font>
      <b/>
      <sz val="14"/>
      <color rgb="FF7030A0"/>
      <name val="Arial Black"/>
      <family val="2"/>
    </font>
    <font>
      <b/>
      <sz val="16"/>
      <color theme="9" tint="-0.249977111117893"/>
      <name val="Kalpurush ANSI"/>
    </font>
    <font>
      <b/>
      <sz val="14"/>
      <color theme="1"/>
      <name val="Times New Roman"/>
      <family val="1"/>
    </font>
    <font>
      <b/>
      <sz val="14"/>
      <color theme="9" tint="-0.499984740745262"/>
      <name val="Calibri"/>
      <family val="2"/>
      <scheme val="minor"/>
    </font>
    <font>
      <sz val="11"/>
      <color theme="2" tint="-0.249977111117893"/>
      <name val="Calibri"/>
      <family val="2"/>
      <scheme val="minor"/>
    </font>
    <font>
      <b/>
      <sz val="24"/>
      <color theme="0"/>
      <name val="Calibri"/>
      <family val="2"/>
      <scheme val="minor"/>
    </font>
    <font>
      <b/>
      <sz val="28"/>
      <color theme="0"/>
      <name val="Calibri"/>
      <family val="2"/>
      <scheme val="minor"/>
    </font>
    <font>
      <b/>
      <sz val="26"/>
      <color rgb="FF9C0006"/>
      <name val="Calibri"/>
      <family val="2"/>
      <scheme val="minor"/>
    </font>
    <font>
      <b/>
      <sz val="16"/>
      <color theme="0"/>
      <name val="Aptos Narrow"/>
      <family val="2"/>
    </font>
    <font>
      <b/>
      <sz val="18"/>
      <color rgb="FFC00000"/>
      <name val="Lato Black"/>
      <family val="2"/>
    </font>
    <font>
      <b/>
      <sz val="24"/>
      <color rgb="FF7030A0"/>
      <name val="Calibri"/>
      <family val="2"/>
      <scheme val="minor"/>
    </font>
    <font>
      <sz val="11"/>
      <color rgb="FF002060"/>
      <name val="Calibri"/>
      <family val="2"/>
      <scheme val="minor"/>
    </font>
    <font>
      <b/>
      <sz val="16"/>
      <color theme="1"/>
      <name val="Lato Black"/>
      <family val="2"/>
    </font>
    <font>
      <b/>
      <sz val="36"/>
      <color theme="1"/>
      <name val="Calibri"/>
      <family val="2"/>
      <scheme val="minor"/>
    </font>
    <font>
      <b/>
      <sz val="22"/>
      <color theme="0"/>
      <name val="Calibri"/>
      <family val="2"/>
      <scheme val="minor"/>
    </font>
    <font>
      <b/>
      <sz val="48"/>
      <color rgb="FFFF00FF"/>
      <name val="Arial Black"/>
      <family val="2"/>
    </font>
    <font>
      <b/>
      <sz val="48"/>
      <color rgb="FFFF00FF"/>
      <name val="Calibri"/>
      <family val="2"/>
      <scheme val="minor"/>
    </font>
    <font>
      <sz val="11"/>
      <color theme="1"/>
      <name val="Kalpurush ANSI"/>
    </font>
    <font>
      <b/>
      <sz val="48"/>
      <color rgb="FFFF00FF"/>
      <name val="Kalpurush ANSI"/>
    </font>
    <font>
      <b/>
      <sz val="36"/>
      <color rgb="FFFF00FF"/>
      <name val="Kalpurush ANSI"/>
    </font>
    <font>
      <b/>
      <sz val="28"/>
      <color theme="1"/>
      <name val="Calibri"/>
      <family val="2"/>
      <scheme val="minor"/>
    </font>
    <font>
      <sz val="28"/>
      <color theme="1"/>
      <name val="Calibri"/>
      <family val="2"/>
      <scheme val="minor"/>
    </font>
    <font>
      <sz val="30"/>
      <color theme="1"/>
      <name val="Calibri"/>
      <family val="2"/>
      <scheme val="minor"/>
    </font>
    <font>
      <b/>
      <sz val="48"/>
      <color theme="1"/>
      <name val="Calibri"/>
      <family val="2"/>
      <scheme val="minor"/>
    </font>
    <font>
      <sz val="48"/>
      <color theme="1"/>
      <name val="Century Schoolbook"/>
      <family val="1"/>
    </font>
    <font>
      <sz val="16"/>
      <color theme="1"/>
      <name val="Arial Black"/>
      <family val="2"/>
    </font>
    <font>
      <b/>
      <sz val="36"/>
      <color rgb="FF00B050"/>
      <name val="Calibri"/>
      <family val="2"/>
      <scheme val="minor"/>
    </font>
    <font>
      <b/>
      <sz val="36"/>
      <color rgb="FF00B0F0"/>
      <name val="Calibri"/>
      <family val="2"/>
      <scheme val="minor"/>
    </font>
    <font>
      <b/>
      <sz val="36"/>
      <color rgb="FF92D050"/>
      <name val="Calibri"/>
      <family val="2"/>
      <scheme val="minor"/>
    </font>
    <font>
      <b/>
      <sz val="36"/>
      <color rgb="FFFFC000"/>
      <name val="Calibri"/>
      <family val="2"/>
      <scheme val="minor"/>
    </font>
    <font>
      <b/>
      <sz val="36"/>
      <color rgb="FFC00000"/>
      <name val="Calibri"/>
      <family val="2"/>
      <scheme val="minor"/>
    </font>
    <font>
      <sz val="36"/>
      <color theme="1"/>
      <name val="Aptos Display"/>
      <family val="2"/>
    </font>
    <font>
      <b/>
      <sz val="26"/>
      <color theme="0"/>
      <name val="Calibri"/>
      <family val="2"/>
      <scheme val="minor"/>
    </font>
    <font>
      <b/>
      <sz val="36"/>
      <color theme="0"/>
      <name val="Calibri"/>
      <family val="2"/>
      <scheme val="minor"/>
    </font>
    <font>
      <b/>
      <sz val="28"/>
      <color rgb="FFFFFF00"/>
      <name val="Calibri"/>
      <family val="2"/>
      <scheme val="minor"/>
    </font>
    <font>
      <b/>
      <sz val="36"/>
      <name val="Calibri"/>
      <family val="2"/>
      <scheme val="minor"/>
    </font>
    <font>
      <b/>
      <sz val="36"/>
      <color rgb="FFFF00FF"/>
      <name val="Calibri"/>
      <family val="2"/>
      <scheme val="minor"/>
    </font>
    <font>
      <b/>
      <sz val="26"/>
      <color theme="1"/>
      <name val="Arial Black"/>
      <family val="2"/>
    </font>
    <font>
      <b/>
      <sz val="32"/>
      <color theme="1"/>
      <name val="Calibri"/>
      <family val="2"/>
      <scheme val="minor"/>
    </font>
    <font>
      <b/>
      <sz val="40"/>
      <color theme="1"/>
      <name val="Calibri"/>
      <family val="2"/>
      <scheme val="minor"/>
    </font>
    <font>
      <b/>
      <sz val="30"/>
      <color theme="0"/>
      <name val="Calibri"/>
      <family val="2"/>
      <scheme val="minor"/>
    </font>
    <font>
      <b/>
      <sz val="11"/>
      <color theme="1"/>
      <name val="Arial Black"/>
      <family val="2"/>
    </font>
    <font>
      <b/>
      <sz val="20"/>
      <color theme="1"/>
      <name val="Calibri"/>
      <family val="2"/>
      <scheme val="minor"/>
    </font>
    <font>
      <b/>
      <sz val="14"/>
      <color theme="0"/>
      <name val="Calibri"/>
      <family val="2"/>
      <scheme val="minor"/>
    </font>
    <font>
      <b/>
      <sz val="10"/>
      <color rgb="FF006100"/>
      <name val="Calibri"/>
      <family val="2"/>
      <scheme val="minor"/>
    </font>
    <font>
      <b/>
      <sz val="9"/>
      <name val="Arial Black"/>
      <family val="2"/>
    </font>
    <font>
      <b/>
      <sz val="11"/>
      <color theme="1"/>
      <name val="Open Sans ExtraBold"/>
      <family val="2"/>
    </font>
    <font>
      <b/>
      <sz val="14"/>
      <name val="Arial Black"/>
      <family val="2"/>
    </font>
    <font>
      <sz val="14"/>
      <color theme="1"/>
      <name val="Arial Black"/>
      <family val="2"/>
    </font>
    <font>
      <sz val="24"/>
      <color theme="1"/>
      <name val="Arial Black"/>
      <family val="2"/>
    </font>
    <font>
      <b/>
      <sz val="11"/>
      <color theme="1"/>
      <name val="Montserrat SemiBold"/>
    </font>
    <font>
      <b/>
      <sz val="9"/>
      <color theme="0"/>
      <name val="Calibri"/>
      <family val="2"/>
      <scheme val="minor"/>
    </font>
    <font>
      <b/>
      <sz val="11"/>
      <color theme="1"/>
      <name val="Times New Roman"/>
      <family val="1"/>
    </font>
    <font>
      <b/>
      <sz val="14"/>
      <color theme="1"/>
      <name val="Arial Black"/>
      <family val="2"/>
    </font>
    <font>
      <sz val="12"/>
      <color theme="1"/>
      <name val="Arial Black"/>
      <family val="2"/>
    </font>
    <font>
      <sz val="12"/>
      <color theme="1"/>
      <name val="Calibri"/>
      <family val="2"/>
      <scheme val="minor"/>
    </font>
    <font>
      <b/>
      <sz val="18"/>
      <color rgb="FF006100"/>
      <name val="Calibri"/>
      <family val="2"/>
      <scheme val="minor"/>
    </font>
    <font>
      <b/>
      <sz val="16"/>
      <color theme="9" tint="-0.499984740745262"/>
      <name val="Kalpurush ANSI"/>
    </font>
    <font>
      <b/>
      <sz val="12"/>
      <color theme="1"/>
      <name val="Open Sans ExtraBold"/>
      <family val="2"/>
    </font>
    <font>
      <b/>
      <sz val="11"/>
      <color rgb="FF006100"/>
      <name val="Calibri"/>
      <family val="2"/>
      <scheme val="minor"/>
    </font>
    <font>
      <b/>
      <sz val="22"/>
      <color theme="9" tint="-0.499984740745262"/>
      <name val="Calibri"/>
      <family val="2"/>
      <scheme val="minor"/>
    </font>
    <font>
      <b/>
      <sz val="24"/>
      <color rgb="FF006100"/>
      <name val="Kalpurush ANSI"/>
    </font>
    <font>
      <sz val="28"/>
      <color theme="1"/>
      <name val="Kalpurush ANSI"/>
    </font>
    <font>
      <b/>
      <sz val="20"/>
      <color rgb="FF006100"/>
      <name val="Kalpurush ANSI"/>
    </font>
    <font>
      <b/>
      <sz val="28"/>
      <color theme="9" tint="-0.499984740745262"/>
      <name val="Kalpurush ANSI"/>
    </font>
    <font>
      <sz val="36"/>
      <color theme="9" tint="-0.499984740745262"/>
      <name val="Calibri"/>
      <family val="2"/>
      <scheme val="minor"/>
    </font>
    <font>
      <b/>
      <sz val="32"/>
      <color theme="9" tint="-0.499984740745262"/>
      <name val="Kalpurush ANSI"/>
    </font>
    <font>
      <b/>
      <sz val="26"/>
      <color theme="1"/>
      <name val="Kalpurush ANSI"/>
    </font>
    <font>
      <b/>
      <sz val="8"/>
      <color theme="1"/>
      <name val="Zilla Slab Medium"/>
    </font>
    <font>
      <sz val="11"/>
      <color rgb="FFFF0000"/>
      <name val="Calibri"/>
      <family val="2"/>
      <scheme val="minor"/>
    </font>
    <font>
      <sz val="12"/>
      <color rgb="FFFF0000"/>
      <name val="Calibri"/>
      <family val="2"/>
      <scheme val="minor"/>
    </font>
    <font>
      <sz val="18"/>
      <color theme="1"/>
      <name val="Calibri"/>
      <family val="2"/>
      <scheme val="minor"/>
    </font>
    <font>
      <sz val="12"/>
      <color theme="1"/>
      <name val="Times New Roman"/>
      <family val="1"/>
    </font>
    <font>
      <b/>
      <sz val="12"/>
      <color theme="1"/>
      <name val="Times New Roman"/>
      <family val="1"/>
    </font>
    <font>
      <b/>
      <sz val="24"/>
      <color theme="1"/>
      <name val="Times New Roman"/>
      <family val="1"/>
    </font>
    <font>
      <sz val="10"/>
      <color rgb="FF000000"/>
      <name val="Arial"/>
      <family val="2"/>
    </font>
    <font>
      <sz val="12"/>
      <color rgb="FF000000"/>
      <name val="Roboto"/>
    </font>
    <font>
      <b/>
      <sz val="20"/>
      <color rgb="FFA5A5A5"/>
      <name val="Roboto"/>
    </font>
    <font>
      <b/>
      <sz val="22"/>
      <color rgb="FF4472C4"/>
      <name val="Roboto"/>
    </font>
    <font>
      <sz val="10"/>
      <name val="Roboto"/>
    </font>
    <font>
      <sz val="24"/>
      <color rgb="FF7F7F7F"/>
      <name val="Roboto"/>
    </font>
    <font>
      <sz val="18"/>
      <color rgb="FF7F7F7F"/>
      <name val="Roboto"/>
    </font>
    <font>
      <sz val="11"/>
      <color rgb="FF333F4F"/>
      <name val="Roboto"/>
    </font>
    <font>
      <b/>
      <sz val="9"/>
      <color rgb="FF1F3864"/>
      <name val="Roboto"/>
    </font>
    <font>
      <sz val="10"/>
      <color rgb="FF000000"/>
      <name val="Roboto"/>
    </font>
    <font>
      <b/>
      <sz val="9"/>
      <color rgb="FFFFFFFF"/>
      <name val="Roboto"/>
    </font>
    <font>
      <sz val="9"/>
      <color rgb="FF000000"/>
      <name val="Roboto"/>
    </font>
    <font>
      <b/>
      <sz val="12"/>
      <color rgb="FF333F4F"/>
      <name val="Roboto"/>
    </font>
    <font>
      <sz val="18"/>
      <color rgb="FF333F4F"/>
      <name val="Roboto"/>
    </font>
    <font>
      <b/>
      <sz val="10"/>
      <color rgb="FF000000"/>
      <name val="Roboto"/>
    </font>
    <font>
      <b/>
      <sz val="10"/>
      <color theme="1" tint="0.249977111117893"/>
      <name val="Roboto"/>
    </font>
    <font>
      <b/>
      <sz val="16"/>
      <color theme="1"/>
      <name val="Bahnschrift"/>
      <family val="2"/>
    </font>
    <font>
      <b/>
      <sz val="12"/>
      <color rgb="FFFF0000"/>
      <name val="Calibri"/>
      <family val="2"/>
      <scheme val="minor"/>
    </font>
    <font>
      <b/>
      <sz val="16"/>
      <color rgb="FFFF0000"/>
      <name val="Calibri"/>
      <family val="2"/>
      <scheme val="minor"/>
    </font>
    <font>
      <b/>
      <sz val="11"/>
      <color rgb="FFFF0000"/>
      <name val="Calibri"/>
      <family val="2"/>
      <scheme val="minor"/>
    </font>
    <font>
      <b/>
      <sz val="14"/>
      <color rgb="FFFF0000"/>
      <name val="Calibri"/>
      <family val="2"/>
      <scheme val="minor"/>
    </font>
    <font>
      <b/>
      <sz val="16"/>
      <name val="Kalpurush ANSI"/>
    </font>
    <font>
      <sz val="14"/>
      <color rgb="FF000000"/>
      <name val="Kalpurush ANSI"/>
    </font>
    <font>
      <b/>
      <sz val="8"/>
      <color rgb="FF000000"/>
      <name val="Arial Black"/>
      <family val="2"/>
    </font>
    <font>
      <b/>
      <sz val="13"/>
      <color rgb="FF333F4F"/>
      <name val="Roboto"/>
    </font>
    <font>
      <b/>
      <sz val="10"/>
      <color rgb="FF000000"/>
      <name val="Arial"/>
      <family val="2"/>
    </font>
    <font>
      <sz val="10"/>
      <name val="Arial"/>
      <family val="2"/>
    </font>
    <font>
      <b/>
      <sz val="16"/>
      <name val="Arial"/>
      <family val="2"/>
    </font>
    <font>
      <i/>
      <sz val="10"/>
      <name val="Arial"/>
      <family val="2"/>
    </font>
    <font>
      <b/>
      <sz val="18"/>
      <color rgb="FFC00000"/>
      <name val="Calibri"/>
      <family val="2"/>
      <scheme val="minor"/>
    </font>
    <font>
      <b/>
      <sz val="11"/>
      <color rgb="FFFFFF00"/>
      <name val="Calibri"/>
      <family val="2"/>
      <scheme val="minor"/>
    </font>
    <font>
      <b/>
      <sz val="18"/>
      <color rgb="FFFFFF00"/>
      <name val="Calibri"/>
      <family val="2"/>
      <scheme val="minor"/>
    </font>
    <font>
      <b/>
      <sz val="12"/>
      <color rgb="FFC00000"/>
      <name val="Lato Black"/>
      <family val="2"/>
    </font>
    <font>
      <b/>
      <sz val="24"/>
      <color theme="1"/>
      <name val="Kalpurush ANSI"/>
    </font>
    <font>
      <sz val="20"/>
      <color rgb="FF000000"/>
      <name val="Arial Black"/>
      <family val="2"/>
    </font>
    <font>
      <sz val="11"/>
      <color theme="0" tint="-0.34998626667073579"/>
      <name val="Calibri"/>
      <family val="2"/>
      <scheme val="minor"/>
    </font>
    <font>
      <sz val="22"/>
      <color rgb="FF000000"/>
      <name val="Arial Black"/>
      <family val="2"/>
    </font>
    <font>
      <b/>
      <sz val="8"/>
      <color theme="1"/>
      <name val="Kalpurush ANSI"/>
    </font>
    <font>
      <b/>
      <sz val="18"/>
      <color rgb="FFC00000"/>
      <name val="Kalpurush ANSI"/>
    </font>
    <font>
      <b/>
      <sz val="18"/>
      <color rgb="FF00B050"/>
      <name val="Kalpurush ANSI"/>
    </font>
    <font>
      <b/>
      <sz val="16"/>
      <color rgb="FF00B050"/>
      <name val="Kalpurush ANSI"/>
    </font>
    <font>
      <sz val="20"/>
      <color rgb="FF4B32E2"/>
      <name val="Kalpurush ANSI"/>
    </font>
    <font>
      <b/>
      <sz val="24"/>
      <color rgb="FF4B32E2"/>
      <name val="Kalpurush ANSI"/>
    </font>
    <font>
      <b/>
      <sz val="16"/>
      <color theme="4" tint="-0.499984740745262"/>
      <name val="Calibri"/>
      <family val="2"/>
      <scheme val="minor"/>
    </font>
    <font>
      <sz val="1"/>
      <color theme="1"/>
      <name val="Calibri"/>
      <family val="2"/>
      <scheme val="minor"/>
    </font>
    <font>
      <sz val="1"/>
      <name val="Roboto"/>
    </font>
    <font>
      <b/>
      <sz val="14"/>
      <color theme="5"/>
      <name val="Calibri"/>
      <family val="2"/>
      <scheme val="minor"/>
    </font>
    <font>
      <b/>
      <sz val="14"/>
      <color rgb="FF66FF99"/>
      <name val="Calibri"/>
      <family val="2"/>
      <scheme val="minor"/>
    </font>
    <font>
      <b/>
      <sz val="20"/>
      <color theme="5"/>
      <name val="Calibri"/>
      <family val="2"/>
      <scheme val="minor"/>
    </font>
    <font>
      <sz val="14"/>
      <color rgb="FF000000"/>
      <name val="Arial Black"/>
      <family val="2"/>
    </font>
    <font>
      <b/>
      <sz val="12"/>
      <color theme="1"/>
      <name val="Roboto"/>
    </font>
    <font>
      <sz val="14"/>
      <color theme="9" tint="-0.499984740745262"/>
      <name val="Calibri"/>
      <family val="2"/>
      <scheme val="minor"/>
    </font>
    <font>
      <b/>
      <sz val="20"/>
      <color theme="1"/>
      <name val="Arial Black"/>
      <family val="2"/>
    </font>
    <font>
      <b/>
      <sz val="24"/>
      <color theme="0"/>
      <name val="Roboto"/>
    </font>
    <font>
      <b/>
      <sz val="18"/>
      <color rgb="FFFF0000"/>
      <name val="Calibri"/>
      <family val="2"/>
      <scheme val="minor"/>
    </font>
    <font>
      <b/>
      <sz val="20"/>
      <color rgb="FF66FF99"/>
      <name val="Calibri"/>
      <family val="2"/>
      <scheme val="minor"/>
    </font>
    <font>
      <sz val="14"/>
      <color rgb="FF66FF99"/>
      <name val="Calibri"/>
      <family val="2"/>
      <scheme val="minor"/>
    </font>
    <font>
      <sz val="13"/>
      <color rgb="FFC00000"/>
      <name val="Arial Black"/>
      <family val="2"/>
    </font>
    <font>
      <b/>
      <sz val="16"/>
      <color rgb="FFC00000"/>
      <name val="Arial Black"/>
      <family val="2"/>
    </font>
    <font>
      <b/>
      <sz val="16"/>
      <color theme="1"/>
      <name val="Arial Black"/>
      <family val="2"/>
    </font>
    <font>
      <sz val="14"/>
      <color theme="8" tint="-0.499984740745262"/>
      <name val="Calibri"/>
      <family val="2"/>
      <scheme val="minor"/>
    </font>
    <font>
      <sz val="14"/>
      <color rgb="FFC00000"/>
      <name val="Calibri"/>
      <family val="2"/>
      <scheme val="minor"/>
    </font>
    <font>
      <b/>
      <sz val="11"/>
      <color rgb="FFC00000"/>
      <name val="Symbol"/>
      <family val="1"/>
      <charset val="2"/>
    </font>
    <font>
      <sz val="11"/>
      <color rgb="FFC00000"/>
      <name val="Calibri"/>
      <family val="2"/>
      <scheme val="minor"/>
    </font>
    <font>
      <sz val="1"/>
      <color theme="0" tint="-0.34998626667073579"/>
      <name val="Roboto"/>
    </font>
    <font>
      <b/>
      <sz val="16"/>
      <color rgb="FF0000FF"/>
      <name val="Calibri"/>
      <family val="2"/>
      <scheme val="minor"/>
    </font>
    <font>
      <b/>
      <sz val="14"/>
      <color rgb="FF0000FF"/>
      <name val="Calibri"/>
      <family val="2"/>
      <scheme val="minor"/>
    </font>
    <font>
      <b/>
      <sz val="16"/>
      <color rgb="FF00FF00"/>
      <name val="Calibri"/>
      <family val="2"/>
      <scheme val="minor"/>
    </font>
    <font>
      <b/>
      <sz val="16"/>
      <color theme="5"/>
      <name val="Calibri"/>
      <family val="2"/>
      <scheme val="minor"/>
    </font>
    <font>
      <b/>
      <sz val="18"/>
      <color rgb="FF66FF99"/>
      <name val="Calibri"/>
      <family val="2"/>
      <scheme val="minor"/>
    </font>
    <font>
      <b/>
      <sz val="18"/>
      <color theme="5"/>
      <name val="Calibri"/>
      <family val="2"/>
      <scheme val="minor"/>
    </font>
    <font>
      <sz val="11"/>
      <color theme="0"/>
      <name val="Roboto"/>
    </font>
    <font>
      <sz val="12"/>
      <color theme="0"/>
      <name val="Roboto"/>
    </font>
    <font>
      <sz val="11"/>
      <color theme="0" tint="-0.34998626667073579"/>
      <name val="Roboto"/>
    </font>
    <font>
      <sz val="13"/>
      <color theme="1"/>
      <name val="Segoe UI Variable Text Light"/>
    </font>
    <font>
      <b/>
      <sz val="13"/>
      <name val="Segoe UI Variable Text Light"/>
    </font>
    <font>
      <b/>
      <sz val="12"/>
      <color rgb="FF000000"/>
      <name val="Calibri Light"/>
      <family val="2"/>
      <scheme val="major"/>
    </font>
    <font>
      <b/>
      <sz val="11"/>
      <color theme="0" tint="-0.34998626667073579"/>
      <name val="Calibri"/>
      <family val="2"/>
      <scheme val="minor"/>
    </font>
    <font>
      <b/>
      <sz val="11"/>
      <color theme="8" tint="-0.249977111117893"/>
      <name val="Calibri"/>
      <family val="2"/>
      <scheme val="minor"/>
    </font>
    <font>
      <sz val="11"/>
      <color rgb="FFFF0000"/>
      <name val="Arial Black"/>
      <family val="2"/>
    </font>
    <font>
      <sz val="11"/>
      <color rgb="FF7030A0"/>
      <name val="Arial Black"/>
      <family val="2"/>
    </font>
    <font>
      <sz val="11"/>
      <color rgb="FF00B050"/>
      <name val="Arial Black"/>
      <family val="2"/>
    </font>
    <font>
      <sz val="22"/>
      <color theme="1"/>
      <name val="Kalpurush ANSI"/>
    </font>
    <font>
      <b/>
      <sz val="22"/>
      <color theme="1"/>
      <name val="Kalpurush ANSI"/>
    </font>
    <font>
      <b/>
      <sz val="22"/>
      <color rgb="FF00B050"/>
      <name val="Kalpurush ANSI"/>
    </font>
    <font>
      <b/>
      <sz val="22"/>
      <color rgb="FFC00000"/>
      <name val="Kalpurush ANSI"/>
    </font>
    <font>
      <b/>
      <sz val="22"/>
      <color rgb="FF4B32E2"/>
      <name val="Kalpurush ANSI"/>
    </font>
    <font>
      <b/>
      <sz val="22"/>
      <color theme="0"/>
      <name val="Arial Black"/>
      <family val="2"/>
    </font>
    <font>
      <sz val="22"/>
      <color theme="0"/>
      <name val="Li Alinur Tatsama ANSI V1"/>
    </font>
    <font>
      <b/>
      <sz val="24"/>
      <color rgb="FF00B050"/>
      <name val="Kalpurush ANSI"/>
    </font>
    <font>
      <b/>
      <sz val="24"/>
      <color rgb="FFC00000"/>
      <name val="Kalpurush ANSI"/>
    </font>
    <font>
      <sz val="36"/>
      <color rgb="FF4B32E2"/>
      <name val="Kalpurush ANSI"/>
    </font>
    <font>
      <b/>
      <sz val="22"/>
      <color theme="1"/>
      <name val="Arial Black"/>
      <family val="2"/>
    </font>
    <font>
      <b/>
      <sz val="22"/>
      <color rgb="FFFFFF00"/>
      <name val="Arial Black"/>
      <family val="2"/>
    </font>
    <font>
      <b/>
      <sz val="22"/>
      <color rgb="FFC00000"/>
      <name val="Arial Black"/>
      <family val="2"/>
    </font>
  </fonts>
  <fills count="60">
    <fill>
      <patternFill patternType="none"/>
    </fill>
    <fill>
      <patternFill patternType="gray125"/>
    </fill>
    <fill>
      <patternFill patternType="solid">
        <fgColor rgb="FFFFC7CE"/>
      </patternFill>
    </fill>
    <fill>
      <patternFill patternType="solid">
        <fgColor rgb="FFFFEB9C"/>
      </patternFill>
    </fill>
    <fill>
      <patternFill patternType="solid">
        <fgColor rgb="FFFFCC99"/>
      </patternFill>
    </fill>
    <fill>
      <patternFill patternType="solid">
        <fgColor theme="4"/>
      </patternFill>
    </fill>
    <fill>
      <patternFill patternType="solid">
        <fgColor theme="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7" tint="0.39997558519241921"/>
        <bgColor indexed="65"/>
      </patternFill>
    </fill>
    <fill>
      <patternFill patternType="solid">
        <fgColor theme="9"/>
      </patternFill>
    </fill>
    <fill>
      <patternFill patternType="solid">
        <fgColor theme="1" tint="4.9989318521683403E-2"/>
        <bgColor indexed="64"/>
      </patternFill>
    </fill>
    <fill>
      <patternFill patternType="solid">
        <fgColor rgb="FF00B050"/>
        <bgColor auto="1"/>
      </patternFill>
    </fill>
    <fill>
      <patternFill patternType="solid">
        <fgColor rgb="FFFFFF00"/>
        <bgColor auto="1"/>
      </patternFill>
    </fill>
    <fill>
      <gradientFill type="path" left="0.5" right="0.5" top="0.5" bottom="0.5">
        <stop position="0">
          <color rgb="FFFF7171"/>
        </stop>
        <stop position="1">
          <color rgb="FFFF0000"/>
        </stop>
      </gradientFill>
    </fill>
    <fill>
      <patternFill patternType="solid">
        <fgColor theme="1"/>
        <bgColor indexed="64"/>
      </patternFill>
    </fill>
    <fill>
      <gradientFill type="path" left="0.5" right="0.5" top="0.5" bottom="0.5">
        <stop position="0">
          <color theme="7" tint="0.40000610370189521"/>
        </stop>
        <stop position="1">
          <color theme="7"/>
        </stop>
      </gradientFill>
    </fill>
    <fill>
      <gradientFill degree="90">
        <stop position="0">
          <color theme="6"/>
        </stop>
        <stop position="0.5">
          <color theme="6" tint="0.59999389629810485"/>
        </stop>
        <stop position="1">
          <color theme="6"/>
        </stop>
      </gradientFill>
    </fill>
    <fill>
      <patternFill patternType="solid">
        <fgColor rgb="FFC00000"/>
        <bgColor indexed="64"/>
      </patternFill>
    </fill>
    <fill>
      <patternFill patternType="solid">
        <fgColor rgb="FFC6EFCE"/>
      </patternFill>
    </fill>
    <fill>
      <patternFill patternType="solid">
        <fgColor theme="6"/>
      </patternFill>
    </fill>
    <fill>
      <gradientFill degree="90">
        <stop position="0">
          <color theme="5"/>
        </stop>
        <stop position="0.5">
          <color theme="5" tint="0.59999389629810485"/>
        </stop>
        <stop position="1">
          <color theme="5"/>
        </stop>
      </gradientFill>
    </fill>
    <fill>
      <patternFill patternType="solid">
        <fgColor theme="7" tint="0.79998168889431442"/>
        <bgColor indexed="64"/>
      </patternFill>
    </fill>
    <fill>
      <patternFill patternType="solid">
        <fgColor theme="0"/>
        <bgColor indexed="64"/>
      </patternFill>
    </fill>
    <fill>
      <patternFill patternType="solid">
        <fgColor rgb="FFFFFF00"/>
        <bgColor indexed="64"/>
      </patternFill>
    </fill>
    <fill>
      <patternFill patternType="solid">
        <fgColor rgb="FF7030A0"/>
        <bgColor auto="1"/>
      </patternFill>
    </fill>
    <fill>
      <gradientFill type="path" left="0.5" right="0.5" top="0.5" bottom="0.5">
        <stop position="0">
          <color rgb="FF00B0F0"/>
        </stop>
        <stop position="1">
          <color theme="8" tint="-0.25098422193060094"/>
        </stop>
      </gradientFill>
    </fill>
    <fill>
      <patternFill patternType="solid">
        <fgColor theme="0" tint="-0.14999847407452621"/>
        <bgColor indexed="64"/>
      </patternFill>
    </fill>
    <fill>
      <patternFill patternType="solid">
        <fgColor theme="1" tint="0.14999847407452621"/>
        <bgColor indexed="64"/>
      </patternFill>
    </fill>
    <fill>
      <patternFill patternType="solid">
        <fgColor rgb="FF00B0F0"/>
        <bgColor indexed="64"/>
      </patternFill>
    </fill>
    <fill>
      <patternFill patternType="solid">
        <fgColor rgb="FFFF0000"/>
        <bgColor indexed="64"/>
      </patternFill>
    </fill>
    <fill>
      <patternFill patternType="solid">
        <fgColor rgb="FF92D050"/>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66FF66"/>
        <bgColor indexed="64"/>
      </patternFill>
    </fill>
    <fill>
      <patternFill patternType="solid">
        <fgColor theme="4"/>
        <bgColor indexed="64"/>
      </patternFill>
    </fill>
    <fill>
      <patternFill patternType="solid">
        <fgColor theme="5"/>
        <bgColor indexed="64"/>
      </patternFill>
    </fill>
    <fill>
      <patternFill patternType="solid">
        <fgColor theme="7" tint="0.39997558519241921"/>
        <bgColor indexed="64"/>
      </patternFill>
    </fill>
    <fill>
      <patternFill patternType="solid">
        <fgColor rgb="FF00FFFF"/>
        <bgColor indexed="64"/>
      </patternFill>
    </fill>
    <fill>
      <gradientFill degree="90">
        <stop position="0">
          <color rgb="FFCC00FF"/>
        </stop>
        <stop position="0.5">
          <color rgb="FFFF00FF"/>
        </stop>
        <stop position="1">
          <color rgb="FFCC00FF"/>
        </stop>
      </gradientFill>
    </fill>
    <fill>
      <patternFill patternType="solid">
        <fgColor rgb="FF009999"/>
        <bgColor indexed="64"/>
      </patternFill>
    </fill>
    <fill>
      <patternFill patternType="solid">
        <fgColor rgb="FF7030A0"/>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rgb="FF00B050"/>
        <bgColor indexed="64"/>
      </patternFill>
    </fill>
    <fill>
      <patternFill patternType="solid">
        <fgColor theme="9"/>
        <bgColor indexed="64"/>
      </patternFill>
    </fill>
    <fill>
      <patternFill patternType="solid">
        <fgColor rgb="FFFF00FF"/>
        <bgColor indexed="64"/>
      </patternFill>
    </fill>
    <fill>
      <patternFill patternType="solid">
        <fgColor theme="7"/>
        <bgColor indexed="64"/>
      </patternFill>
    </fill>
    <fill>
      <patternFill patternType="solid">
        <fgColor theme="2" tint="-9.9978637043366805E-2"/>
        <bgColor indexed="64"/>
      </patternFill>
    </fill>
    <fill>
      <gradientFill type="path" left="0.5" right="0.5" top="0.5" bottom="0.5">
        <stop position="0">
          <color rgb="FFFF66FF"/>
        </stop>
        <stop position="1">
          <color rgb="FFFF00FF"/>
        </stop>
      </gradientFill>
    </fill>
    <fill>
      <patternFill patternType="solid">
        <fgColor rgb="FF526680"/>
        <bgColor indexed="64"/>
      </patternFill>
    </fill>
    <fill>
      <gradientFill type="path" left="0.5" right="0.5" top="0.5" bottom="0.5">
        <stop position="0">
          <color rgb="FF00FF00"/>
        </stop>
        <stop position="1">
          <color rgb="FF00FF00"/>
        </stop>
      </gradientFill>
    </fill>
    <fill>
      <gradientFill type="path" left="0.5" right="0.5" top="0.5" bottom="0.5">
        <stop position="0">
          <color rgb="FFFF00FF"/>
        </stop>
        <stop position="1">
          <color rgb="FFFF0000"/>
        </stop>
      </gradientFill>
    </fill>
    <fill>
      <patternFill patternType="solid">
        <fgColor theme="7"/>
      </patternFill>
    </fill>
    <fill>
      <patternFill patternType="solid">
        <fgColor rgb="FF526279"/>
        <bgColor indexed="64"/>
      </patternFill>
    </fill>
    <fill>
      <patternFill patternType="solid">
        <fgColor rgb="FF00FF00"/>
        <bgColor indexed="64"/>
      </patternFill>
    </fill>
    <fill>
      <patternFill patternType="solid">
        <fgColor theme="0"/>
        <bgColor rgb="FFCC0000"/>
      </patternFill>
    </fill>
    <fill>
      <patternFill patternType="solid">
        <fgColor theme="8" tint="-0.49998474074526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146">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thin">
        <color indexed="64"/>
      </left>
      <right/>
      <top style="thin">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right/>
      <top style="thick">
        <color indexed="64"/>
      </top>
      <bottom/>
      <diagonal/>
    </border>
    <border>
      <left style="thin">
        <color indexed="64"/>
      </left>
      <right/>
      <top/>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top style="thick">
        <color indexed="64"/>
      </top>
      <bottom style="double">
        <color indexed="64"/>
      </bottom>
      <diagonal/>
    </border>
    <border>
      <left/>
      <right/>
      <top style="thick">
        <color indexed="64"/>
      </top>
      <bottom style="double">
        <color indexed="64"/>
      </bottom>
      <diagonal/>
    </border>
    <border>
      <left/>
      <right style="double">
        <color indexed="64"/>
      </right>
      <top style="thick">
        <color indexed="64"/>
      </top>
      <bottom style="double">
        <color indexed="64"/>
      </bottom>
      <diagonal/>
    </border>
    <border>
      <left/>
      <right style="double">
        <color indexed="64"/>
      </right>
      <top/>
      <bottom style="thick">
        <color indexed="64"/>
      </bottom>
      <diagonal/>
    </border>
    <border>
      <left/>
      <right/>
      <top/>
      <bottom style="thick">
        <color indexed="64"/>
      </bottom>
      <diagonal/>
    </border>
    <border>
      <left style="double">
        <color indexed="64"/>
      </left>
      <right/>
      <top/>
      <bottom style="thick">
        <color indexed="64"/>
      </bottom>
      <diagonal/>
    </border>
    <border>
      <left style="thick">
        <color rgb="FFFF0000"/>
      </left>
      <right style="thick">
        <color rgb="FFFF0000"/>
      </right>
      <top style="thick">
        <color rgb="FFFF0000"/>
      </top>
      <bottom style="thick">
        <color rgb="FFFF0000"/>
      </bottom>
      <diagonal/>
    </border>
    <border>
      <left style="double">
        <color rgb="FFC00000"/>
      </left>
      <right/>
      <top style="double">
        <color rgb="FFC00000"/>
      </top>
      <bottom/>
      <diagonal/>
    </border>
    <border>
      <left/>
      <right/>
      <top style="double">
        <color rgb="FFC00000"/>
      </top>
      <bottom/>
      <diagonal/>
    </border>
    <border>
      <left/>
      <right style="double">
        <color rgb="FFC00000"/>
      </right>
      <top style="double">
        <color rgb="FFC00000"/>
      </top>
      <bottom/>
      <diagonal/>
    </border>
    <border>
      <left style="double">
        <color rgb="FFC00000"/>
      </left>
      <right/>
      <top/>
      <bottom/>
      <diagonal/>
    </border>
    <border>
      <left/>
      <right style="double">
        <color rgb="FFC00000"/>
      </right>
      <top/>
      <bottom/>
      <diagonal/>
    </border>
    <border>
      <left style="double">
        <color rgb="FFC00000"/>
      </left>
      <right/>
      <top/>
      <bottom style="double">
        <color rgb="FFC00000"/>
      </bottom>
      <diagonal/>
    </border>
    <border>
      <left/>
      <right/>
      <top/>
      <bottom style="double">
        <color rgb="FFC00000"/>
      </bottom>
      <diagonal/>
    </border>
    <border>
      <left/>
      <right style="double">
        <color rgb="FFC00000"/>
      </right>
      <top/>
      <bottom style="double">
        <color rgb="FFC00000"/>
      </bottom>
      <diagonal/>
    </border>
    <border>
      <left/>
      <right style="double">
        <color auto="1"/>
      </right>
      <top/>
      <bottom style="thin">
        <color rgb="FFBFBFBF"/>
      </bottom>
      <diagonal/>
    </border>
    <border>
      <left style="thick">
        <color indexed="64"/>
      </left>
      <right style="thick">
        <color indexed="64"/>
      </right>
      <top style="thick">
        <color indexed="64"/>
      </top>
      <bottom style="thick">
        <color indexed="64"/>
      </bottom>
      <diagonal/>
    </border>
    <border>
      <left/>
      <right/>
      <top style="medium">
        <color indexed="23"/>
      </top>
      <bottom/>
      <diagonal/>
    </border>
    <border>
      <left/>
      <right/>
      <top style="medium">
        <color indexed="23"/>
      </top>
      <bottom style="medium">
        <color indexed="23"/>
      </bottom>
      <diagonal/>
    </border>
    <border>
      <left/>
      <right/>
      <top/>
      <bottom style="thick">
        <color rgb="FFFF0000"/>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style="thick">
        <color indexed="64"/>
      </right>
      <top style="thin">
        <color indexed="64"/>
      </top>
      <bottom/>
      <diagonal/>
    </border>
    <border>
      <left style="thick">
        <color indexed="64"/>
      </left>
      <right style="thick">
        <color indexed="64"/>
      </right>
      <top/>
      <bottom/>
      <diagonal/>
    </border>
    <border>
      <left style="thick">
        <color rgb="FFC00000"/>
      </left>
      <right style="thick">
        <color rgb="FFC00000"/>
      </right>
      <top style="thick">
        <color rgb="FFC00000"/>
      </top>
      <bottom/>
      <diagonal/>
    </border>
    <border>
      <left style="thick">
        <color rgb="FFC00000"/>
      </left>
      <right style="thick">
        <color rgb="FFC00000"/>
      </right>
      <top/>
      <bottom style="thick">
        <color rgb="FFC00000"/>
      </bottom>
      <diagonal/>
    </border>
    <border>
      <left style="thick">
        <color rgb="FFC00000"/>
      </left>
      <right/>
      <top style="thick">
        <color rgb="FFC00000"/>
      </top>
      <bottom/>
      <diagonal/>
    </border>
    <border>
      <left style="thick">
        <color rgb="FFC00000"/>
      </left>
      <right/>
      <top/>
      <bottom style="thick">
        <color rgb="FFC00000"/>
      </bottom>
      <diagonal/>
    </border>
    <border>
      <left style="thin">
        <color indexed="64"/>
      </left>
      <right style="double">
        <color auto="1"/>
      </right>
      <top style="thin">
        <color indexed="64"/>
      </top>
      <bottom style="thin">
        <color indexed="64"/>
      </bottom>
      <diagonal/>
    </border>
    <border>
      <left style="double">
        <color auto="1"/>
      </left>
      <right style="thin">
        <color indexed="64"/>
      </right>
      <top style="thin">
        <color indexed="64"/>
      </top>
      <bottom style="thin">
        <color indexed="64"/>
      </bottom>
      <diagonal/>
    </border>
    <border>
      <left style="thick">
        <color rgb="FFCC00CC"/>
      </left>
      <right style="thick">
        <color rgb="FFCC00CC"/>
      </right>
      <top style="thick">
        <color rgb="FFCC00CC"/>
      </top>
      <bottom style="thick">
        <color rgb="FFCC00CC"/>
      </bottom>
      <diagonal/>
    </border>
    <border>
      <left style="thick">
        <color rgb="FF00FF00"/>
      </left>
      <right style="thick">
        <color rgb="FF00FF00"/>
      </right>
      <top style="thick">
        <color rgb="FF00FF00"/>
      </top>
      <bottom style="thick">
        <color rgb="FF00FF00"/>
      </bottom>
      <diagonal/>
    </border>
    <border>
      <left style="thick">
        <color rgb="FFCC00CC"/>
      </left>
      <right style="thick">
        <color rgb="FFCC00CC"/>
      </right>
      <top style="thick">
        <color rgb="FFCC00CC"/>
      </top>
      <bottom/>
      <diagonal/>
    </border>
    <border>
      <left style="thick">
        <color rgb="FFCC00CC"/>
      </left>
      <right style="thick">
        <color rgb="FFCC00CC"/>
      </right>
      <top/>
      <bottom style="thick">
        <color rgb="FFCC00CC"/>
      </bottom>
      <diagonal/>
    </border>
    <border>
      <left style="thick">
        <color rgb="FF00FF00"/>
      </left>
      <right style="medium">
        <color rgb="FF00FF00"/>
      </right>
      <top style="thick">
        <color rgb="FF00FF00"/>
      </top>
      <bottom style="medium">
        <color rgb="FF00FF00"/>
      </bottom>
      <diagonal/>
    </border>
    <border>
      <left style="medium">
        <color rgb="FF00FF00"/>
      </left>
      <right style="thick">
        <color rgb="FF00FF00"/>
      </right>
      <top style="thick">
        <color rgb="FF00FF00"/>
      </top>
      <bottom style="medium">
        <color rgb="FF00FF00"/>
      </bottom>
      <diagonal/>
    </border>
    <border>
      <left style="thick">
        <color rgb="FF00FF00"/>
      </left>
      <right style="medium">
        <color rgb="FF00FF00"/>
      </right>
      <top style="medium">
        <color rgb="FF00FF00"/>
      </top>
      <bottom style="medium">
        <color rgb="FF00FF00"/>
      </bottom>
      <diagonal/>
    </border>
    <border>
      <left style="medium">
        <color rgb="FF00FF00"/>
      </left>
      <right style="thick">
        <color rgb="FF00FF00"/>
      </right>
      <top style="medium">
        <color rgb="FF00FF00"/>
      </top>
      <bottom style="medium">
        <color rgb="FF00FF00"/>
      </bottom>
      <diagonal/>
    </border>
    <border>
      <left style="thick">
        <color rgb="FF00FF00"/>
      </left>
      <right style="medium">
        <color rgb="FF00FF00"/>
      </right>
      <top style="medium">
        <color rgb="FF00FF00"/>
      </top>
      <bottom style="thick">
        <color rgb="FF00FF00"/>
      </bottom>
      <diagonal/>
    </border>
    <border>
      <left style="medium">
        <color rgb="FF00FF00"/>
      </left>
      <right style="thick">
        <color rgb="FF00FF00"/>
      </right>
      <top style="medium">
        <color rgb="FF00FF00"/>
      </top>
      <bottom style="thick">
        <color rgb="FF00FF00"/>
      </bottom>
      <diagonal/>
    </border>
    <border>
      <left style="double">
        <color indexed="64"/>
      </left>
      <right/>
      <top style="thin">
        <color indexed="64"/>
      </top>
      <bottom style="thin">
        <color indexed="64"/>
      </bottom>
      <diagonal/>
    </border>
    <border>
      <left style="double">
        <color rgb="FFC00000"/>
      </left>
      <right style="thick">
        <color rgb="FFC00000"/>
      </right>
      <top/>
      <bottom/>
      <diagonal/>
    </border>
    <border>
      <left style="thick">
        <color rgb="FFC00000"/>
      </left>
      <right style="thick">
        <color rgb="FFC00000"/>
      </right>
      <top/>
      <bottom/>
      <diagonal/>
    </border>
    <border>
      <left style="thick">
        <color rgb="FFC00000"/>
      </left>
      <right style="double">
        <color rgb="FFC00000"/>
      </right>
      <top/>
      <bottom/>
      <diagonal/>
    </border>
    <border>
      <left style="thin">
        <color indexed="64"/>
      </left>
      <right style="double">
        <color auto="1"/>
      </right>
      <top/>
      <bottom style="thin">
        <color indexed="64"/>
      </bottom>
      <diagonal/>
    </border>
    <border>
      <left style="double">
        <color auto="1"/>
      </left>
      <right/>
      <top style="thick">
        <color auto="1"/>
      </top>
      <bottom/>
      <diagonal/>
    </border>
    <border>
      <left/>
      <right style="double">
        <color auto="1"/>
      </right>
      <top style="thick">
        <color auto="1"/>
      </top>
      <bottom/>
      <diagonal/>
    </border>
    <border>
      <left style="medium">
        <color indexed="64"/>
      </left>
      <right style="thick">
        <color indexed="64"/>
      </right>
      <top style="medium">
        <color indexed="64"/>
      </top>
      <bottom style="thin">
        <color indexed="64"/>
      </bottom>
      <diagonal/>
    </border>
    <border>
      <left style="thick">
        <color indexed="64"/>
      </left>
      <right style="thick">
        <color indexed="64"/>
      </right>
      <top style="medium">
        <color indexed="64"/>
      </top>
      <bottom style="thin">
        <color indexed="64"/>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medium">
        <color indexed="64"/>
      </left>
      <right style="thick">
        <color indexed="64"/>
      </right>
      <top style="thin">
        <color indexed="64"/>
      </top>
      <bottom/>
      <diagonal/>
    </border>
    <border>
      <left style="thick">
        <color indexed="64"/>
      </left>
      <right style="medium">
        <color indexed="64"/>
      </right>
      <top/>
      <bottom/>
      <diagonal/>
    </border>
    <border>
      <left style="medium">
        <color indexed="64"/>
      </left>
      <right style="thick">
        <color indexed="64"/>
      </right>
      <top style="medium">
        <color indexed="64"/>
      </top>
      <bottom style="thick">
        <color indexed="64"/>
      </bottom>
      <diagonal/>
    </border>
    <border>
      <left style="thick">
        <color indexed="64"/>
      </left>
      <right style="thick">
        <color indexed="64"/>
      </right>
      <top style="medium">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diagonal/>
    </border>
    <border>
      <left style="medium">
        <color indexed="64"/>
      </left>
      <right style="thin">
        <color indexed="64"/>
      </right>
      <top style="thick">
        <color indexed="64"/>
      </top>
      <bottom style="thin">
        <color indexed="64"/>
      </bottom>
      <diagonal/>
    </border>
    <border>
      <left style="double">
        <color indexed="64"/>
      </left>
      <right style="thin">
        <color indexed="64"/>
      </right>
      <top style="thick">
        <color indexed="64"/>
      </top>
      <bottom style="thin">
        <color indexed="64"/>
      </bottom>
      <diagonal/>
    </border>
    <border>
      <left style="thin">
        <color indexed="64"/>
      </left>
      <right style="double">
        <color auto="1"/>
      </right>
      <top style="thick">
        <color indexed="64"/>
      </top>
      <bottom style="thin">
        <color indexed="64"/>
      </bottom>
      <diagonal/>
    </border>
    <border>
      <left style="double">
        <color indexed="64"/>
      </left>
      <right style="thin">
        <color indexed="64"/>
      </right>
      <top style="thin">
        <color indexed="64"/>
      </top>
      <bottom style="medium">
        <color indexed="64"/>
      </bottom>
      <diagonal/>
    </border>
    <border>
      <left style="thin">
        <color indexed="64"/>
      </left>
      <right style="double">
        <color auto="1"/>
      </right>
      <top style="thin">
        <color indexed="64"/>
      </top>
      <bottom style="medium">
        <color indexed="64"/>
      </bottom>
      <diagonal/>
    </border>
  </borders>
  <cellStyleXfs count="16">
    <xf numFmtId="0" fontId="0" fillId="0" borderId="0"/>
    <xf numFmtId="43"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6" fillId="5" borderId="0" applyNumberFormat="0" applyBorder="0" applyAlignment="0" applyProtection="0"/>
    <xf numFmtId="0" fontId="6"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6" fillId="10" borderId="0" applyNumberFormat="0" applyBorder="0" applyAlignment="0" applyProtection="0"/>
    <xf numFmtId="0" fontId="35" fillId="19" borderId="0" applyNumberFormat="0" applyBorder="0" applyAlignment="0" applyProtection="0"/>
    <xf numFmtId="0" fontId="6" fillId="20" borderId="0" applyNumberFormat="0" applyBorder="0" applyAlignment="0" applyProtection="0"/>
    <xf numFmtId="0" fontId="6" fillId="53" borderId="0" applyNumberFormat="0" applyBorder="0" applyAlignment="0" applyProtection="0"/>
    <xf numFmtId="0" fontId="140" fillId="0" borderId="0"/>
    <xf numFmtId="0" fontId="166" fillId="0" borderId="0"/>
  </cellStyleXfs>
  <cellXfs count="1222">
    <xf numFmtId="0" fontId="0" fillId="0" borderId="0" xfId="0"/>
    <xf numFmtId="167" fontId="20" fillId="0" borderId="0" xfId="1" applyNumberFormat="1" applyFont="1" applyFill="1" applyBorder="1" applyAlignment="1" applyProtection="1">
      <alignment vertical="center"/>
    </xf>
    <xf numFmtId="0" fontId="0" fillId="0" borderId="0" xfId="0" applyAlignment="1">
      <alignment horizontal="center" vertical="center"/>
    </xf>
    <xf numFmtId="0" fontId="27" fillId="0" borderId="0" xfId="8" applyFont="1" applyFill="1" applyBorder="1" applyAlignment="1" applyProtection="1">
      <alignment horizontal="center" textRotation="90"/>
    </xf>
    <xf numFmtId="0" fontId="0" fillId="0" borderId="37" xfId="0" applyBorder="1"/>
    <xf numFmtId="0" fontId="0" fillId="0" borderId="4" xfId="0" applyBorder="1"/>
    <xf numFmtId="0" fontId="37" fillId="0" borderId="4" xfId="0" applyFont="1" applyBorder="1" applyAlignment="1">
      <alignment horizontal="center" vertical="center"/>
    </xf>
    <xf numFmtId="0" fontId="0" fillId="0" borderId="38" xfId="0" applyBorder="1"/>
    <xf numFmtId="0" fontId="0" fillId="0" borderId="42" xfId="0" applyBorder="1"/>
    <xf numFmtId="167" fontId="0" fillId="0" borderId="0" xfId="1" applyNumberFormat="1" applyFont="1" applyBorder="1" applyAlignment="1">
      <alignment horizontal="center" vertical="center"/>
    </xf>
    <xf numFmtId="0" fontId="0" fillId="0" borderId="43" xfId="0" applyBorder="1"/>
    <xf numFmtId="0" fontId="39" fillId="21" borderId="16" xfId="11" applyFont="1" applyFill="1" applyBorder="1" applyAlignment="1">
      <alignment horizontal="center" vertical="center"/>
    </xf>
    <xf numFmtId="0" fontId="39" fillId="21" borderId="32" xfId="11" applyFont="1" applyFill="1" applyBorder="1" applyAlignment="1">
      <alignment horizontal="center" vertical="center"/>
    </xf>
    <xf numFmtId="0" fontId="40" fillId="8" borderId="6" xfId="8" applyFont="1" applyBorder="1" applyAlignment="1">
      <alignment horizontal="center" vertical="center"/>
    </xf>
    <xf numFmtId="0" fontId="40" fillId="0" borderId="9" xfId="8" applyFont="1" applyFill="1" applyBorder="1" applyAlignment="1">
      <alignment horizontal="center" vertical="center"/>
    </xf>
    <xf numFmtId="0" fontId="40" fillId="8" borderId="9" xfId="8" applyFont="1" applyBorder="1" applyAlignment="1">
      <alignment horizontal="center" vertical="center"/>
    </xf>
    <xf numFmtId="0" fontId="40" fillId="22" borderId="9" xfId="8" applyFont="1" applyFill="1" applyBorder="1" applyAlignment="1">
      <alignment horizontal="center" vertical="center"/>
    </xf>
    <xf numFmtId="0" fontId="40" fillId="8" borderId="12" xfId="8" applyFont="1" applyBorder="1" applyAlignment="1">
      <alignment horizontal="center" vertical="center"/>
    </xf>
    <xf numFmtId="168" fontId="35" fillId="0" borderId="0" xfId="11" applyNumberFormat="1" applyFill="1" applyBorder="1" applyAlignment="1">
      <alignment horizontal="center" vertical="center"/>
    </xf>
    <xf numFmtId="0" fontId="38" fillId="0" borderId="44" xfId="11" applyFont="1" applyFill="1" applyBorder="1" applyAlignment="1">
      <alignment horizontal="center" vertical="center" wrapText="1"/>
    </xf>
    <xf numFmtId="0" fontId="38" fillId="0" borderId="45" xfId="11" applyFont="1" applyFill="1" applyBorder="1" applyAlignment="1">
      <alignment horizontal="center" vertical="center" wrapText="1"/>
    </xf>
    <xf numFmtId="0" fontId="41" fillId="0" borderId="46" xfId="11" applyFont="1" applyFill="1" applyBorder="1" applyAlignment="1">
      <alignment horizontal="center" vertical="center"/>
    </xf>
    <xf numFmtId="0" fontId="35" fillId="0" borderId="0" xfId="11" applyFill="1" applyBorder="1" applyAlignment="1">
      <alignment horizontal="center" vertical="center"/>
    </xf>
    <xf numFmtId="0" fontId="43" fillId="0" borderId="0" xfId="0" applyFont="1" applyAlignment="1">
      <alignment vertical="center"/>
    </xf>
    <xf numFmtId="0" fontId="44" fillId="0" borderId="0" xfId="0" applyFont="1" applyAlignment="1">
      <alignment vertical="center"/>
    </xf>
    <xf numFmtId="0" fontId="39" fillId="0" borderId="19" xfId="11" applyFont="1" applyFill="1" applyBorder="1" applyAlignment="1">
      <alignment horizontal="center" vertical="center" wrapText="1"/>
    </xf>
    <xf numFmtId="0" fontId="39" fillId="0" borderId="20" xfId="11" applyFont="1" applyFill="1" applyBorder="1" applyAlignment="1">
      <alignment horizontal="center" vertical="center" wrapText="1"/>
    </xf>
    <xf numFmtId="0" fontId="39" fillId="0" borderId="33" xfId="11" applyFont="1" applyFill="1" applyBorder="1" applyAlignment="1">
      <alignment horizontal="center" vertical="center" wrapText="1"/>
    </xf>
    <xf numFmtId="0" fontId="41" fillId="0" borderId="33" xfId="11" applyFont="1" applyFill="1" applyBorder="1" applyAlignment="1">
      <alignment horizontal="center" vertical="center"/>
    </xf>
    <xf numFmtId="168" fontId="35" fillId="0" borderId="0" xfId="11" applyNumberFormat="1" applyFill="1" applyBorder="1" applyAlignment="1">
      <alignment vertical="center"/>
    </xf>
    <xf numFmtId="0" fontId="0" fillId="0" borderId="9" xfId="0" applyBorder="1"/>
    <xf numFmtId="0" fontId="0" fillId="0" borderId="0" xfId="0" applyAlignment="1">
      <alignment horizontal="left" vertical="center"/>
    </xf>
    <xf numFmtId="165" fontId="26" fillId="0" borderId="0" xfId="0" applyNumberFormat="1" applyFont="1" applyAlignment="1">
      <alignment horizontal="center" vertical="center"/>
    </xf>
    <xf numFmtId="167" fontId="52" fillId="8" borderId="6" xfId="1" applyNumberFormat="1" applyFont="1" applyFill="1" applyBorder="1" applyAlignment="1">
      <alignment horizontal="center" vertical="center"/>
    </xf>
    <xf numFmtId="166" fontId="52" fillId="8" borderId="17" xfId="1" applyNumberFormat="1" applyFont="1" applyFill="1" applyBorder="1" applyAlignment="1">
      <alignment horizontal="center" vertical="center"/>
    </xf>
    <xf numFmtId="167" fontId="52" fillId="0" borderId="9" xfId="1" applyNumberFormat="1" applyFont="1" applyFill="1" applyBorder="1" applyAlignment="1">
      <alignment horizontal="center" vertical="center"/>
    </xf>
    <xf numFmtId="166" fontId="52" fillId="0" borderId="22" xfId="1" applyNumberFormat="1" applyFont="1" applyFill="1" applyBorder="1" applyAlignment="1">
      <alignment horizontal="center" vertical="center"/>
    </xf>
    <xf numFmtId="167" fontId="52" fillId="8" borderId="9" xfId="1" applyNumberFormat="1" applyFont="1" applyFill="1" applyBorder="1" applyAlignment="1">
      <alignment horizontal="center" vertical="center"/>
    </xf>
    <xf numFmtId="166" fontId="52" fillId="8" borderId="22" xfId="1" applyNumberFormat="1" applyFont="1" applyFill="1" applyBorder="1" applyAlignment="1">
      <alignment horizontal="center" vertical="center"/>
    </xf>
    <xf numFmtId="167" fontId="52" fillId="8" borderId="12" xfId="1" applyNumberFormat="1" applyFont="1" applyFill="1" applyBorder="1" applyAlignment="1">
      <alignment horizontal="center" vertical="center"/>
    </xf>
    <xf numFmtId="166" fontId="52" fillId="8" borderId="23" xfId="1" applyNumberFormat="1" applyFont="1" applyFill="1" applyBorder="1" applyAlignment="1">
      <alignment horizontal="center" vertical="center"/>
    </xf>
    <xf numFmtId="169" fontId="52" fillId="8" borderId="17" xfId="1" applyNumberFormat="1" applyFont="1" applyFill="1" applyBorder="1" applyAlignment="1">
      <alignment horizontal="center" vertical="center"/>
    </xf>
    <xf numFmtId="169" fontId="52" fillId="0" borderId="22" xfId="1" applyNumberFormat="1" applyFont="1" applyFill="1" applyBorder="1" applyAlignment="1">
      <alignment horizontal="center" vertical="center"/>
    </xf>
    <xf numFmtId="169" fontId="52" fillId="8" borderId="22" xfId="1" applyNumberFormat="1" applyFont="1" applyFill="1" applyBorder="1" applyAlignment="1">
      <alignment horizontal="center" vertical="center"/>
    </xf>
    <xf numFmtId="167" fontId="54" fillId="0" borderId="19" xfId="1" applyNumberFormat="1" applyFont="1" applyFill="1" applyBorder="1" applyAlignment="1">
      <alignment horizontal="center" vertical="center"/>
    </xf>
    <xf numFmtId="167" fontId="54" fillId="0" borderId="20" xfId="1" applyNumberFormat="1" applyFont="1" applyFill="1" applyBorder="1" applyAlignment="1">
      <alignment horizontal="center" vertical="center"/>
    </xf>
    <xf numFmtId="169" fontId="54" fillId="0" borderId="33" xfId="1" applyNumberFormat="1" applyFont="1" applyFill="1" applyBorder="1" applyAlignment="1">
      <alignment horizontal="center" vertical="center"/>
    </xf>
    <xf numFmtId="0" fontId="0" fillId="0" borderId="0" xfId="0" applyAlignment="1">
      <alignment horizontal="right"/>
    </xf>
    <xf numFmtId="0" fontId="0" fillId="18" borderId="0" xfId="0" applyFill="1"/>
    <xf numFmtId="0" fontId="33" fillId="18" borderId="0" xfId="0" applyFont="1" applyFill="1"/>
    <xf numFmtId="0" fontId="34" fillId="18" borderId="0" xfId="0" applyFont="1" applyFill="1"/>
    <xf numFmtId="0" fontId="33" fillId="18" borderId="0" xfId="0" applyFont="1" applyFill="1" applyAlignment="1">
      <alignment horizontal="center"/>
    </xf>
    <xf numFmtId="0" fontId="0" fillId="18" borderId="0" xfId="0" applyFill="1" applyAlignment="1">
      <alignment horizontal="center" vertical="center"/>
    </xf>
    <xf numFmtId="0" fontId="0" fillId="0" borderId="0" xfId="0" applyAlignment="1">
      <alignment textRotation="90"/>
    </xf>
    <xf numFmtId="0" fontId="5" fillId="0" borderId="0" xfId="0" applyFont="1"/>
    <xf numFmtId="0" fontId="2" fillId="0" borderId="0" xfId="2" applyFill="1" applyBorder="1" applyAlignment="1" applyProtection="1">
      <alignment horizontal="center" vertical="center"/>
    </xf>
    <xf numFmtId="0" fontId="3" fillId="0" borderId="0" xfId="3" applyFill="1" applyBorder="1" applyAlignment="1" applyProtection="1">
      <alignment horizontal="center" vertical="center"/>
    </xf>
    <xf numFmtId="167" fontId="65" fillId="0" borderId="0" xfId="1" applyNumberFormat="1" applyFont="1" applyFill="1" applyBorder="1" applyAlignment="1" applyProtection="1">
      <alignment horizontal="center" vertical="center"/>
    </xf>
    <xf numFmtId="0" fontId="16" fillId="0" borderId="0" xfId="0" applyFont="1" applyAlignment="1">
      <alignment horizontal="center" vertical="center"/>
    </xf>
    <xf numFmtId="0" fontId="1" fillId="0" borderId="0" xfId="2" applyFont="1" applyFill="1" applyBorder="1" applyAlignment="1" applyProtection="1">
      <alignment horizontal="center" vertical="center"/>
    </xf>
    <xf numFmtId="0" fontId="1" fillId="0" borderId="0" xfId="0" applyFont="1"/>
    <xf numFmtId="0" fontId="1" fillId="0" borderId="0" xfId="3" applyFont="1" applyFill="1" applyBorder="1" applyAlignment="1" applyProtection="1">
      <alignment horizontal="center" vertical="center"/>
    </xf>
    <xf numFmtId="167" fontId="65" fillId="0" borderId="0" xfId="1" applyNumberFormat="1" applyFont="1" applyFill="1" applyBorder="1" applyAlignment="1">
      <alignment horizontal="center" vertical="center"/>
    </xf>
    <xf numFmtId="0" fontId="16" fillId="0" borderId="9" xfId="0" applyFont="1" applyBorder="1" applyAlignment="1">
      <alignment horizontal="center" vertical="center"/>
    </xf>
    <xf numFmtId="0" fontId="2" fillId="0" borderId="9" xfId="2" applyFill="1" applyBorder="1" applyAlignment="1" applyProtection="1">
      <alignment horizontal="center" vertical="center"/>
    </xf>
    <xf numFmtId="0" fontId="16" fillId="27" borderId="9" xfId="0" applyFont="1" applyFill="1" applyBorder="1" applyAlignment="1">
      <alignment horizontal="center" vertical="center"/>
    </xf>
    <xf numFmtId="0" fontId="69" fillId="0" borderId="0" xfId="0" applyFont="1"/>
    <xf numFmtId="167" fontId="0" fillId="0" borderId="0" xfId="1" applyNumberFormat="1" applyFont="1" applyBorder="1" applyAlignment="1" applyProtection="1">
      <alignment horizontal="center" vertical="center"/>
    </xf>
    <xf numFmtId="0" fontId="49" fillId="28" borderId="15" xfId="11" applyFont="1" applyFill="1" applyBorder="1" applyAlignment="1" applyProtection="1">
      <alignment horizontal="center" vertical="center" wrapText="1"/>
    </xf>
    <xf numFmtId="0" fontId="50" fillId="28" borderId="16" xfId="11" applyFont="1" applyFill="1" applyBorder="1" applyAlignment="1" applyProtection="1">
      <alignment horizontal="center" vertical="center"/>
    </xf>
    <xf numFmtId="167" fontId="64" fillId="28" borderId="16" xfId="1" applyNumberFormat="1" applyFont="1" applyFill="1" applyBorder="1" applyAlignment="1" applyProtection="1">
      <alignment horizontal="center" vertical="center"/>
    </xf>
    <xf numFmtId="0" fontId="50" fillId="28" borderId="32" xfId="11" applyFont="1" applyFill="1" applyBorder="1" applyAlignment="1" applyProtection="1">
      <alignment horizontal="center" vertical="center"/>
    </xf>
    <xf numFmtId="167" fontId="11" fillId="8" borderId="6" xfId="1" applyNumberFormat="1" applyFont="1" applyFill="1" applyBorder="1" applyAlignment="1" applyProtection="1">
      <alignment horizontal="center" vertical="center"/>
    </xf>
    <xf numFmtId="169" fontId="11" fillId="8" borderId="6" xfId="1" applyNumberFormat="1" applyFont="1" applyFill="1" applyBorder="1" applyAlignment="1" applyProtection="1">
      <alignment horizontal="center" vertical="center"/>
    </xf>
    <xf numFmtId="169" fontId="11" fillId="8" borderId="17" xfId="1" applyNumberFormat="1" applyFont="1" applyFill="1" applyBorder="1" applyAlignment="1" applyProtection="1">
      <alignment horizontal="center" vertical="center"/>
    </xf>
    <xf numFmtId="167" fontId="11" fillId="8" borderId="9" xfId="1" applyNumberFormat="1" applyFont="1" applyFill="1" applyBorder="1" applyAlignment="1" applyProtection="1">
      <alignment horizontal="center" vertical="center"/>
    </xf>
    <xf numFmtId="169" fontId="11" fillId="8" borderId="9" xfId="1" applyNumberFormat="1" applyFont="1" applyFill="1" applyBorder="1" applyAlignment="1" applyProtection="1">
      <alignment horizontal="center" vertical="center"/>
    </xf>
    <xf numFmtId="169" fontId="11" fillId="8" borderId="22" xfId="1" applyNumberFormat="1" applyFont="1" applyFill="1" applyBorder="1" applyAlignment="1" applyProtection="1">
      <alignment horizontal="center" vertical="center"/>
    </xf>
    <xf numFmtId="0" fontId="39" fillId="0" borderId="19" xfId="11" applyFont="1" applyFill="1" applyBorder="1" applyAlignment="1" applyProtection="1">
      <alignment horizontal="center" vertical="center"/>
    </xf>
    <xf numFmtId="0" fontId="39" fillId="0" borderId="20" xfId="11" applyFont="1" applyFill="1" applyBorder="1" applyAlignment="1" applyProtection="1">
      <alignment horizontal="center" vertical="center"/>
    </xf>
    <xf numFmtId="167" fontId="39" fillId="0" borderId="20" xfId="1" applyNumberFormat="1" applyFont="1" applyFill="1" applyBorder="1" applyAlignment="1" applyProtection="1">
      <alignment horizontal="center" vertical="center"/>
    </xf>
    <xf numFmtId="0" fontId="68" fillId="0" borderId="33" xfId="11" applyFont="1" applyFill="1" applyBorder="1" applyAlignment="1" applyProtection="1">
      <alignment horizontal="center" vertical="center"/>
    </xf>
    <xf numFmtId="0" fontId="2" fillId="48" borderId="9" xfId="2" applyFill="1" applyBorder="1" applyAlignment="1" applyProtection="1">
      <alignment horizontal="center" vertical="center"/>
    </xf>
    <xf numFmtId="0" fontId="76" fillId="0" borderId="0" xfId="0" applyFont="1"/>
    <xf numFmtId="167" fontId="50" fillId="28" borderId="16" xfId="1" applyNumberFormat="1" applyFont="1" applyFill="1" applyBorder="1" applyAlignment="1" applyProtection="1">
      <alignment horizontal="center" vertical="center"/>
    </xf>
    <xf numFmtId="0" fontId="14" fillId="8" borderId="6" xfId="8" applyFont="1" applyBorder="1" applyAlignment="1" applyProtection="1">
      <alignment horizontal="center" vertical="center"/>
    </xf>
    <xf numFmtId="167" fontId="11" fillId="8" borderId="17" xfId="1" applyNumberFormat="1" applyFont="1" applyFill="1" applyBorder="1" applyAlignment="1" applyProtection="1">
      <alignment horizontal="center" vertical="center"/>
    </xf>
    <xf numFmtId="0" fontId="14" fillId="0" borderId="9" xfId="8" applyFont="1" applyFill="1" applyBorder="1" applyAlignment="1" applyProtection="1">
      <alignment horizontal="center" vertical="center"/>
    </xf>
    <xf numFmtId="167" fontId="11" fillId="0" borderId="9" xfId="1" applyNumberFormat="1" applyFont="1" applyFill="1" applyBorder="1" applyAlignment="1" applyProtection="1">
      <alignment horizontal="center" vertical="center"/>
    </xf>
    <xf numFmtId="169" fontId="11" fillId="0" borderId="9" xfId="1" applyNumberFormat="1" applyFont="1" applyFill="1" applyBorder="1" applyAlignment="1" applyProtection="1">
      <alignment horizontal="center" vertical="center"/>
    </xf>
    <xf numFmtId="169" fontId="11" fillId="0" borderId="22" xfId="1" applyNumberFormat="1" applyFont="1" applyFill="1" applyBorder="1" applyAlignment="1" applyProtection="1">
      <alignment horizontal="center" vertical="center"/>
    </xf>
    <xf numFmtId="167" fontId="11" fillId="0" borderId="22" xfId="1" applyNumberFormat="1" applyFont="1" applyFill="1" applyBorder="1" applyAlignment="1" applyProtection="1">
      <alignment horizontal="center" vertical="center"/>
    </xf>
    <xf numFmtId="0" fontId="14" fillId="8" borderId="9" xfId="8" applyFont="1" applyBorder="1" applyAlignment="1" applyProtection="1">
      <alignment horizontal="center" vertical="center"/>
    </xf>
    <xf numFmtId="167" fontId="11" fillId="8" borderId="22" xfId="1" applyNumberFormat="1" applyFont="1" applyFill="1" applyBorder="1" applyAlignment="1" applyProtection="1">
      <alignment horizontal="center" vertical="center"/>
    </xf>
    <xf numFmtId="0" fontId="14" fillId="22" borderId="9" xfId="8" applyFont="1" applyFill="1" applyBorder="1" applyAlignment="1" applyProtection="1">
      <alignment horizontal="center" vertical="center"/>
    </xf>
    <xf numFmtId="0" fontId="14" fillId="8" borderId="12" xfId="8" applyFont="1" applyBorder="1" applyAlignment="1" applyProtection="1">
      <alignment horizontal="center" vertical="center"/>
    </xf>
    <xf numFmtId="167" fontId="11" fillId="8" borderId="12" xfId="1" applyNumberFormat="1" applyFont="1" applyFill="1" applyBorder="1" applyAlignment="1" applyProtection="1">
      <alignment horizontal="center" vertical="center"/>
    </xf>
    <xf numFmtId="169" fontId="11" fillId="8" borderId="12" xfId="1" applyNumberFormat="1" applyFont="1" applyFill="1" applyBorder="1" applyAlignment="1" applyProtection="1">
      <alignment horizontal="center" vertical="center"/>
    </xf>
    <xf numFmtId="167" fontId="11" fillId="8" borderId="23" xfId="1" applyNumberFormat="1" applyFont="1" applyFill="1" applyBorder="1" applyAlignment="1" applyProtection="1">
      <alignment horizontal="center" vertical="center"/>
    </xf>
    <xf numFmtId="0" fontId="14" fillId="0" borderId="0" xfId="0" applyFont="1"/>
    <xf numFmtId="170" fontId="66" fillId="0" borderId="49" xfId="1" applyNumberFormat="1" applyFont="1" applyBorder="1" applyAlignment="1" applyProtection="1">
      <alignment horizontal="right" vertical="center"/>
    </xf>
    <xf numFmtId="170" fontId="66" fillId="0" borderId="50" xfId="1" applyNumberFormat="1" applyFont="1" applyBorder="1" applyAlignment="1" applyProtection="1">
      <alignment horizontal="right" vertical="center"/>
    </xf>
    <xf numFmtId="169" fontId="66" fillId="0" borderId="51" xfId="1" applyNumberFormat="1" applyFont="1" applyBorder="1" applyAlignment="1" applyProtection="1">
      <alignment horizontal="right" vertical="center"/>
    </xf>
    <xf numFmtId="0" fontId="45" fillId="0" borderId="44" xfId="11" applyFont="1" applyFill="1" applyBorder="1" applyAlignment="1" applyProtection="1">
      <alignment horizontal="center" vertical="center"/>
    </xf>
    <xf numFmtId="0" fontId="45" fillId="0" borderId="45" xfId="11" applyFont="1" applyFill="1" applyBorder="1" applyAlignment="1" applyProtection="1">
      <alignment horizontal="center" vertical="center"/>
    </xf>
    <xf numFmtId="167" fontId="45" fillId="0" borderId="45" xfId="1" applyNumberFormat="1" applyFont="1" applyFill="1" applyBorder="1" applyAlignment="1" applyProtection="1">
      <alignment horizontal="center" vertical="center"/>
    </xf>
    <xf numFmtId="0" fontId="59" fillId="0" borderId="46" xfId="11" applyFont="1" applyFill="1" applyBorder="1" applyAlignment="1" applyProtection="1">
      <alignment horizontal="center" vertical="center"/>
    </xf>
    <xf numFmtId="0" fontId="57" fillId="0" borderId="0" xfId="0" applyFont="1"/>
    <xf numFmtId="0" fontId="45" fillId="0" borderId="19" xfId="11" applyFont="1" applyFill="1" applyBorder="1" applyAlignment="1" applyProtection="1">
      <alignment horizontal="center" vertical="center"/>
    </xf>
    <xf numFmtId="0" fontId="45" fillId="0" borderId="20" xfId="11" applyFont="1" applyFill="1" applyBorder="1" applyAlignment="1" applyProtection="1">
      <alignment horizontal="center" vertical="center"/>
    </xf>
    <xf numFmtId="167" fontId="45" fillId="0" borderId="20" xfId="1" applyNumberFormat="1" applyFont="1" applyFill="1" applyBorder="1" applyAlignment="1" applyProtection="1">
      <alignment horizontal="center" vertical="center"/>
    </xf>
    <xf numFmtId="0" fontId="59" fillId="0" borderId="33" xfId="11" applyFont="1" applyFill="1" applyBorder="1" applyAlignment="1" applyProtection="1">
      <alignment horizontal="center" vertical="center"/>
    </xf>
    <xf numFmtId="0" fontId="0" fillId="50" borderId="0" xfId="0" applyFill="1"/>
    <xf numFmtId="165" fontId="0" fillId="0" borderId="0" xfId="0" applyNumberFormat="1" applyAlignment="1">
      <alignment horizontal="center"/>
    </xf>
    <xf numFmtId="0" fontId="0" fillId="50" borderId="4" xfId="0" applyFill="1" applyBorder="1"/>
    <xf numFmtId="0" fontId="0" fillId="50" borderId="38" xfId="0" applyFill="1" applyBorder="1"/>
    <xf numFmtId="0" fontId="0" fillId="50" borderId="24" xfId="0" applyFill="1" applyBorder="1"/>
    <xf numFmtId="0" fontId="0" fillId="50" borderId="40" xfId="0" applyFill="1" applyBorder="1"/>
    <xf numFmtId="170" fontId="81" fillId="50" borderId="0" xfId="0" applyNumberFormat="1" applyFont="1" applyFill="1" applyAlignment="1">
      <alignment vertical="center"/>
    </xf>
    <xf numFmtId="0" fontId="81" fillId="50" borderId="0" xfId="0" applyFont="1" applyFill="1" applyAlignment="1">
      <alignment vertical="center"/>
    </xf>
    <xf numFmtId="0" fontId="62" fillId="50" borderId="42" xfId="0" applyFont="1" applyFill="1" applyBorder="1" applyAlignment="1">
      <alignment vertical="center" wrapText="1"/>
    </xf>
    <xf numFmtId="0" fontId="62" fillId="50" borderId="0" xfId="0" applyFont="1" applyFill="1" applyAlignment="1">
      <alignment vertical="center" wrapText="1"/>
    </xf>
    <xf numFmtId="0" fontId="55" fillId="50" borderId="0" xfId="0" applyFont="1" applyFill="1" applyAlignment="1">
      <alignment vertical="center"/>
    </xf>
    <xf numFmtId="0" fontId="78" fillId="50" borderId="0" xfId="0" applyFont="1" applyFill="1" applyAlignment="1">
      <alignment vertical="center"/>
    </xf>
    <xf numFmtId="167" fontId="80" fillId="50" borderId="0" xfId="1" applyNumberFormat="1" applyFont="1" applyFill="1" applyAlignment="1" applyProtection="1">
      <alignment vertical="center"/>
    </xf>
    <xf numFmtId="167" fontId="80" fillId="50" borderId="0" xfId="1" applyNumberFormat="1" applyFont="1" applyFill="1" applyBorder="1" applyAlignment="1" applyProtection="1">
      <alignment vertical="center"/>
    </xf>
    <xf numFmtId="0" fontId="82" fillId="0" borderId="0" xfId="0" applyFont="1"/>
    <xf numFmtId="170" fontId="40" fillId="32" borderId="49" xfId="0" applyNumberFormat="1" applyFont="1" applyFill="1" applyBorder="1" applyAlignment="1">
      <alignment horizontal="center" vertical="center"/>
    </xf>
    <xf numFmtId="170" fontId="40" fillId="37" borderId="50" xfId="0" applyNumberFormat="1" applyFont="1" applyFill="1" applyBorder="1" applyAlignment="1">
      <alignment horizontal="center" vertical="center"/>
    </xf>
    <xf numFmtId="170" fontId="40" fillId="33" borderId="50" xfId="0" applyNumberFormat="1" applyFont="1" applyFill="1" applyBorder="1" applyAlignment="1">
      <alignment horizontal="center" vertical="center"/>
    </xf>
    <xf numFmtId="170" fontId="40" fillId="34" borderId="50" xfId="0" applyNumberFormat="1" applyFont="1" applyFill="1" applyBorder="1" applyAlignment="1">
      <alignment horizontal="center" vertical="center"/>
    </xf>
    <xf numFmtId="170" fontId="40" fillId="30" borderId="50" xfId="0" applyNumberFormat="1" applyFont="1" applyFill="1" applyBorder="1" applyAlignment="1">
      <alignment horizontal="center" vertical="center"/>
    </xf>
    <xf numFmtId="170" fontId="40" fillId="36" borderId="50" xfId="0" applyNumberFormat="1" applyFont="1" applyFill="1" applyBorder="1" applyAlignment="1">
      <alignment horizontal="center" vertical="center"/>
    </xf>
    <xf numFmtId="170" fontId="40" fillId="31" borderId="50" xfId="0" applyNumberFormat="1" applyFont="1" applyFill="1" applyBorder="1" applyAlignment="1">
      <alignment horizontal="center" vertical="center"/>
    </xf>
    <xf numFmtId="170" fontId="40" fillId="32" borderId="50" xfId="0" applyNumberFormat="1" applyFont="1" applyFill="1" applyBorder="1" applyAlignment="1">
      <alignment horizontal="center" vertical="center"/>
    </xf>
    <xf numFmtId="170" fontId="40" fillId="29" borderId="50" xfId="0" applyNumberFormat="1" applyFont="1" applyFill="1" applyBorder="1" applyAlignment="1">
      <alignment horizontal="center" vertical="center"/>
    </xf>
    <xf numFmtId="170" fontId="40" fillId="38" borderId="50" xfId="0" applyNumberFormat="1" applyFont="1" applyFill="1" applyBorder="1" applyAlignment="1">
      <alignment horizontal="center" vertical="center"/>
    </xf>
    <xf numFmtId="170" fontId="40" fillId="29" borderId="51" xfId="0" applyNumberFormat="1" applyFont="1" applyFill="1" applyBorder="1" applyAlignment="1">
      <alignment horizontal="center" vertical="center"/>
    </xf>
    <xf numFmtId="0" fontId="86" fillId="0" borderId="0" xfId="0" applyFont="1"/>
    <xf numFmtId="0" fontId="44" fillId="0" borderId="0" xfId="0" applyFont="1"/>
    <xf numFmtId="0" fontId="96" fillId="0" borderId="0" xfId="0" applyFont="1"/>
    <xf numFmtId="165" fontId="86" fillId="0" borderId="0" xfId="0" applyNumberFormat="1" applyFont="1" applyAlignment="1">
      <alignment vertical="center"/>
    </xf>
    <xf numFmtId="0" fontId="101" fillId="35" borderId="68" xfId="0" applyFont="1" applyFill="1" applyBorder="1" applyAlignment="1">
      <alignment vertical="center"/>
    </xf>
    <xf numFmtId="170" fontId="100" fillId="23" borderId="69" xfId="0" applyNumberFormat="1" applyFont="1" applyFill="1" applyBorder="1" applyAlignment="1">
      <alignment vertical="center"/>
    </xf>
    <xf numFmtId="0" fontId="101" fillId="35" borderId="69" xfId="0" applyFont="1" applyFill="1" applyBorder="1" applyAlignment="1">
      <alignment vertical="center"/>
    </xf>
    <xf numFmtId="170" fontId="100" fillId="23" borderId="70" xfId="0" applyNumberFormat="1" applyFont="1" applyFill="1" applyBorder="1" applyAlignment="1">
      <alignment vertical="center"/>
    </xf>
    <xf numFmtId="0" fontId="97" fillId="35" borderId="5" xfId="0" applyFont="1" applyFill="1" applyBorder="1" applyAlignment="1" applyProtection="1">
      <alignment horizontal="center" vertical="center"/>
      <protection locked="0"/>
    </xf>
    <xf numFmtId="0" fontId="97" fillId="35" borderId="6" xfId="0" applyFont="1" applyFill="1" applyBorder="1" applyAlignment="1" applyProtection="1">
      <alignment horizontal="center" vertical="center"/>
      <protection locked="0"/>
    </xf>
    <xf numFmtId="0" fontId="97" fillId="35" borderId="17" xfId="0" applyFont="1" applyFill="1" applyBorder="1" applyAlignment="1" applyProtection="1">
      <alignment horizontal="center" vertical="center"/>
      <protection locked="0"/>
    </xf>
    <xf numFmtId="0" fontId="102" fillId="44" borderId="21" xfId="0" applyFont="1" applyFill="1" applyBorder="1" applyAlignment="1" applyProtection="1">
      <alignment horizontal="center" vertical="center"/>
      <protection locked="0"/>
    </xf>
    <xf numFmtId="0" fontId="102" fillId="44" borderId="9" xfId="0" applyFont="1" applyFill="1" applyBorder="1" applyAlignment="1" applyProtection="1">
      <alignment horizontal="center" vertical="center"/>
      <protection locked="0"/>
    </xf>
    <xf numFmtId="0" fontId="102" fillId="44" borderId="22" xfId="0" applyFont="1" applyFill="1" applyBorder="1" applyAlignment="1" applyProtection="1">
      <alignment horizontal="center" vertical="center"/>
      <protection locked="0"/>
    </xf>
    <xf numFmtId="0" fontId="97" fillId="35" borderId="21" xfId="0" applyFont="1" applyFill="1" applyBorder="1" applyAlignment="1" applyProtection="1">
      <alignment horizontal="center" vertical="center"/>
      <protection locked="0"/>
    </xf>
    <xf numFmtId="0" fontId="97" fillId="35" borderId="9" xfId="0" applyFont="1" applyFill="1" applyBorder="1" applyAlignment="1" applyProtection="1">
      <alignment horizontal="center" vertical="center"/>
      <protection locked="0"/>
    </xf>
    <xf numFmtId="0" fontId="97" fillId="35" borderId="22" xfId="0" applyFont="1" applyFill="1" applyBorder="1" applyAlignment="1" applyProtection="1">
      <alignment horizontal="center" vertical="center"/>
      <protection locked="0"/>
    </xf>
    <xf numFmtId="0" fontId="102" fillId="29" borderId="21" xfId="0" applyFont="1" applyFill="1" applyBorder="1" applyAlignment="1" applyProtection="1">
      <alignment horizontal="center" vertical="center"/>
      <protection locked="0"/>
    </xf>
    <xf numFmtId="0" fontId="102" fillId="29" borderId="9" xfId="0" applyFont="1" applyFill="1" applyBorder="1" applyAlignment="1" applyProtection="1">
      <alignment horizontal="center" vertical="center"/>
      <protection locked="0"/>
    </xf>
    <xf numFmtId="0" fontId="102" fillId="29" borderId="22" xfId="0" applyFont="1" applyFill="1" applyBorder="1" applyAlignment="1" applyProtection="1">
      <alignment horizontal="center" vertical="center"/>
      <protection locked="0"/>
    </xf>
    <xf numFmtId="0" fontId="102" fillId="45" borderId="21" xfId="0" applyFont="1" applyFill="1" applyBorder="1" applyAlignment="1" applyProtection="1">
      <alignment horizontal="center" vertical="center"/>
      <protection locked="0"/>
    </xf>
    <xf numFmtId="0" fontId="102" fillId="45" borderId="9" xfId="0" applyFont="1" applyFill="1" applyBorder="1" applyAlignment="1" applyProtection="1">
      <alignment horizontal="center" vertical="center"/>
      <protection locked="0"/>
    </xf>
    <xf numFmtId="0" fontId="102" fillId="45" borderId="22" xfId="0" applyFont="1" applyFill="1" applyBorder="1" applyAlignment="1" applyProtection="1">
      <alignment horizontal="center" vertical="center"/>
      <protection locked="0"/>
    </xf>
    <xf numFmtId="0" fontId="102" fillId="36" borderId="21" xfId="0" applyFont="1" applyFill="1" applyBorder="1" applyAlignment="1" applyProtection="1">
      <alignment horizontal="center" vertical="center"/>
      <protection locked="0"/>
    </xf>
    <xf numFmtId="0" fontId="102" fillId="36" borderId="9" xfId="0" applyFont="1" applyFill="1" applyBorder="1" applyAlignment="1" applyProtection="1">
      <alignment horizontal="center" vertical="center"/>
      <protection locked="0"/>
    </xf>
    <xf numFmtId="0" fontId="102" fillId="36" borderId="22" xfId="0" applyFont="1" applyFill="1" applyBorder="1" applyAlignment="1" applyProtection="1">
      <alignment horizontal="center" vertical="center"/>
      <protection locked="0"/>
    </xf>
    <xf numFmtId="0" fontId="102" fillId="18" borderId="11" xfId="0" applyFont="1" applyFill="1" applyBorder="1" applyAlignment="1" applyProtection="1">
      <alignment horizontal="center" vertical="center"/>
      <protection locked="0"/>
    </xf>
    <xf numFmtId="0" fontId="102" fillId="18" borderId="12" xfId="0" applyFont="1" applyFill="1" applyBorder="1" applyAlignment="1" applyProtection="1">
      <alignment horizontal="center" vertical="center"/>
      <protection locked="0"/>
    </xf>
    <xf numFmtId="0" fontId="102" fillId="18" borderId="23" xfId="0" applyFont="1" applyFill="1" applyBorder="1" applyAlignment="1" applyProtection="1">
      <alignment horizontal="center" vertical="center"/>
      <protection locked="0"/>
    </xf>
    <xf numFmtId="0" fontId="103" fillId="32" borderId="31" xfId="0" applyFont="1" applyFill="1" applyBorder="1" applyAlignment="1">
      <alignment horizontal="right" textRotation="90"/>
    </xf>
    <xf numFmtId="0" fontId="103" fillId="37" borderId="16" xfId="0" applyFont="1" applyFill="1" applyBorder="1" applyAlignment="1">
      <alignment horizontal="right" textRotation="90"/>
    </xf>
    <xf numFmtId="0" fontId="103" fillId="33" borderId="16" xfId="0" applyFont="1" applyFill="1" applyBorder="1" applyAlignment="1">
      <alignment horizontal="right" textRotation="90"/>
    </xf>
    <xf numFmtId="0" fontId="103" fillId="34" borderId="16" xfId="0" applyFont="1" applyFill="1" applyBorder="1" applyAlignment="1">
      <alignment horizontal="right" textRotation="90"/>
    </xf>
    <xf numFmtId="0" fontId="103" fillId="30" borderId="16" xfId="0" applyFont="1" applyFill="1" applyBorder="1" applyAlignment="1">
      <alignment horizontal="right" textRotation="90"/>
    </xf>
    <xf numFmtId="0" fontId="103" fillId="36" borderId="16" xfId="0" applyFont="1" applyFill="1" applyBorder="1" applyAlignment="1">
      <alignment horizontal="right" textRotation="90"/>
    </xf>
    <xf numFmtId="0" fontId="103" fillId="31" borderId="16" xfId="0" applyFont="1" applyFill="1" applyBorder="1" applyAlignment="1">
      <alignment horizontal="right" textRotation="90"/>
    </xf>
    <xf numFmtId="0" fontId="103" fillId="32" borderId="16" xfId="0" applyFont="1" applyFill="1" applyBorder="1" applyAlignment="1">
      <alignment horizontal="right" textRotation="90"/>
    </xf>
    <xf numFmtId="0" fontId="103" fillId="29" borderId="16" xfId="0" applyFont="1" applyFill="1" applyBorder="1" applyAlignment="1">
      <alignment horizontal="right" textRotation="90"/>
    </xf>
    <xf numFmtId="0" fontId="103" fillId="38" borderId="16" xfId="0" applyFont="1" applyFill="1" applyBorder="1" applyAlignment="1">
      <alignment horizontal="right" textRotation="90"/>
    </xf>
    <xf numFmtId="0" fontId="103" fillId="29" borderId="32" xfId="0" applyFont="1" applyFill="1" applyBorder="1" applyAlignment="1">
      <alignment horizontal="right" textRotation="90"/>
    </xf>
    <xf numFmtId="165" fontId="104" fillId="39" borderId="44" xfId="0" applyNumberFormat="1" applyFont="1" applyFill="1" applyBorder="1" applyAlignment="1">
      <alignment horizontal="center" vertical="center"/>
    </xf>
    <xf numFmtId="0" fontId="14" fillId="0" borderId="9" xfId="9" applyFont="1" applyFill="1" applyBorder="1" applyAlignment="1" applyProtection="1">
      <alignment horizontal="center" vertical="center"/>
    </xf>
    <xf numFmtId="0" fontId="14" fillId="27" borderId="9" xfId="9" applyFont="1" applyFill="1" applyBorder="1" applyAlignment="1" applyProtection="1">
      <alignment horizontal="center" vertical="center"/>
    </xf>
    <xf numFmtId="0" fontId="25" fillId="0" borderId="21" xfId="10" applyFont="1" applyFill="1" applyBorder="1" applyAlignment="1" applyProtection="1">
      <alignment horizontal="center" vertical="center"/>
    </xf>
    <xf numFmtId="0" fontId="25" fillId="27" borderId="21" xfId="10" applyFont="1" applyFill="1" applyBorder="1" applyAlignment="1" applyProtection="1">
      <alignment horizontal="center" vertical="center"/>
    </xf>
    <xf numFmtId="0" fontId="25" fillId="0" borderId="5" xfId="10" applyFont="1" applyFill="1" applyBorder="1" applyAlignment="1" applyProtection="1">
      <alignment horizontal="center" vertical="center"/>
    </xf>
    <xf numFmtId="167" fontId="11" fillId="0" borderId="9" xfId="1" applyNumberFormat="1" applyFont="1" applyFill="1" applyBorder="1" applyAlignment="1" applyProtection="1">
      <alignment horizontal="center" vertical="center"/>
      <protection locked="0"/>
    </xf>
    <xf numFmtId="167" fontId="11" fillId="0" borderId="6" xfId="1" applyNumberFormat="1" applyFont="1" applyFill="1" applyBorder="1" applyAlignment="1" applyProtection="1">
      <alignment horizontal="center" vertical="center"/>
    </xf>
    <xf numFmtId="167" fontId="11" fillId="0" borderId="6" xfId="1" applyNumberFormat="1" applyFont="1" applyFill="1" applyBorder="1" applyAlignment="1" applyProtection="1">
      <alignment horizontal="center" vertical="center"/>
      <protection locked="0"/>
    </xf>
    <xf numFmtId="169" fontId="11" fillId="0" borderId="6" xfId="1" applyNumberFormat="1" applyFont="1" applyFill="1" applyBorder="1" applyAlignment="1" applyProtection="1">
      <alignment horizontal="center" vertical="center"/>
    </xf>
    <xf numFmtId="169" fontId="11" fillId="0" borderId="17" xfId="1" applyNumberFormat="1" applyFont="1" applyFill="1" applyBorder="1" applyAlignment="1" applyProtection="1">
      <alignment horizontal="center" vertical="center"/>
    </xf>
    <xf numFmtId="167" fontId="11" fillId="27" borderId="9" xfId="1" applyNumberFormat="1" applyFont="1" applyFill="1" applyBorder="1" applyAlignment="1" applyProtection="1">
      <alignment horizontal="center" vertical="center"/>
    </xf>
    <xf numFmtId="167" fontId="11" fillId="27" borderId="9" xfId="1" applyNumberFormat="1" applyFont="1" applyFill="1" applyBorder="1" applyAlignment="1" applyProtection="1">
      <alignment horizontal="center" vertical="center"/>
      <protection locked="0"/>
    </xf>
    <xf numFmtId="169" fontId="11" fillId="27" borderId="9" xfId="1" applyNumberFormat="1" applyFont="1" applyFill="1" applyBorder="1" applyAlignment="1" applyProtection="1">
      <alignment horizontal="center" vertical="center"/>
    </xf>
    <xf numFmtId="169" fontId="11" fillId="27" borderId="22" xfId="1" applyNumberFormat="1" applyFont="1" applyFill="1" applyBorder="1" applyAlignment="1" applyProtection="1">
      <alignment horizontal="center" vertical="center"/>
    </xf>
    <xf numFmtId="166" fontId="53" fillId="0" borderId="71" xfId="1" applyNumberFormat="1" applyFont="1" applyBorder="1" applyAlignment="1" applyProtection="1">
      <alignment vertical="center"/>
    </xf>
    <xf numFmtId="166" fontId="53" fillId="0" borderId="34" xfId="1" applyNumberFormat="1" applyFont="1" applyBorder="1" applyAlignment="1" applyProtection="1">
      <alignment vertical="center"/>
    </xf>
    <xf numFmtId="166" fontId="53" fillId="0" borderId="74" xfId="1" applyNumberFormat="1" applyFont="1" applyBorder="1" applyAlignment="1" applyProtection="1">
      <alignment vertical="center"/>
    </xf>
    <xf numFmtId="170" fontId="66" fillId="0" borderId="19" xfId="1" applyNumberFormat="1" applyFont="1" applyFill="1" applyBorder="1" applyAlignment="1" applyProtection="1">
      <alignment horizontal="right" vertical="center"/>
    </xf>
    <xf numFmtId="170" fontId="66" fillId="0" borderId="20" xfId="1" applyNumberFormat="1" applyFont="1" applyFill="1" applyBorder="1" applyAlignment="1" applyProtection="1">
      <alignment horizontal="right" vertical="center"/>
    </xf>
    <xf numFmtId="169" fontId="66" fillId="0" borderId="33" xfId="1" applyNumberFormat="1" applyFont="1" applyFill="1" applyBorder="1" applyAlignment="1" applyProtection="1">
      <alignment horizontal="right" vertical="center"/>
    </xf>
    <xf numFmtId="0" fontId="14" fillId="0" borderId="6" xfId="9" applyFont="1" applyFill="1" applyBorder="1" applyAlignment="1" applyProtection="1">
      <alignment horizontal="center" vertical="center"/>
    </xf>
    <xf numFmtId="0" fontId="25" fillId="27" borderId="11" xfId="10" applyFont="1" applyFill="1" applyBorder="1" applyAlignment="1" applyProtection="1">
      <alignment horizontal="center" vertical="center"/>
    </xf>
    <xf numFmtId="0" fontId="14" fillId="27" borderId="12" xfId="9" applyFont="1" applyFill="1" applyBorder="1" applyAlignment="1" applyProtection="1">
      <alignment horizontal="center" vertical="center"/>
    </xf>
    <xf numFmtId="167" fontId="11" fillId="27" borderId="12" xfId="1" applyNumberFormat="1" applyFont="1" applyFill="1" applyBorder="1" applyAlignment="1" applyProtection="1">
      <alignment horizontal="center" vertical="center"/>
    </xf>
    <xf numFmtId="167" fontId="11" fillId="27" borderId="12" xfId="1" applyNumberFormat="1" applyFont="1" applyFill="1" applyBorder="1" applyAlignment="1" applyProtection="1">
      <alignment horizontal="center" vertical="center"/>
      <protection locked="0"/>
    </xf>
    <xf numFmtId="169" fontId="11" fillId="27" borderId="12" xfId="1" applyNumberFormat="1" applyFont="1" applyFill="1" applyBorder="1" applyAlignment="1" applyProtection="1">
      <alignment horizontal="center" vertical="center"/>
    </xf>
    <xf numFmtId="169" fontId="11" fillId="27" borderId="23" xfId="1" applyNumberFormat="1" applyFont="1" applyFill="1" applyBorder="1" applyAlignment="1" applyProtection="1">
      <alignment horizontal="center" vertical="center"/>
    </xf>
    <xf numFmtId="0" fontId="0" fillId="0" borderId="0" xfId="0" applyAlignment="1">
      <alignment horizontal="center"/>
    </xf>
    <xf numFmtId="167" fontId="65" fillId="27" borderId="9" xfId="1" applyNumberFormat="1" applyFont="1" applyFill="1" applyBorder="1" applyAlignment="1" applyProtection="1">
      <alignment horizontal="center" vertical="center"/>
    </xf>
    <xf numFmtId="167" fontId="65" fillId="0" borderId="9" xfId="1" applyNumberFormat="1" applyFont="1" applyFill="1" applyBorder="1" applyAlignment="1" applyProtection="1">
      <alignment horizontal="center" vertical="center"/>
    </xf>
    <xf numFmtId="167" fontId="65" fillId="0" borderId="9" xfId="1" applyNumberFormat="1" applyFont="1" applyBorder="1" applyAlignment="1">
      <alignment horizontal="center" vertical="center"/>
    </xf>
    <xf numFmtId="0" fontId="5" fillId="0" borderId="12" xfId="0" applyFont="1" applyBorder="1" applyAlignment="1">
      <alignment horizontal="center" vertical="center"/>
    </xf>
    <xf numFmtId="0" fontId="27" fillId="0" borderId="2" xfId="8" applyFont="1" applyFill="1" applyBorder="1" applyAlignment="1" applyProtection="1">
      <alignment horizontal="center" textRotation="90"/>
    </xf>
    <xf numFmtId="0" fontId="27" fillId="0" borderId="3" xfId="8" applyFont="1" applyFill="1" applyBorder="1" applyAlignment="1" applyProtection="1">
      <alignment horizontal="center" textRotation="90"/>
    </xf>
    <xf numFmtId="0" fontId="27" fillId="0" borderId="30" xfId="8" applyFont="1" applyFill="1" applyBorder="1" applyAlignment="1" applyProtection="1">
      <alignment horizontal="center" textRotation="90"/>
    </xf>
    <xf numFmtId="0" fontId="5" fillId="0" borderId="0" xfId="0" applyFont="1" applyAlignment="1">
      <alignment horizontal="right" vertical="center"/>
    </xf>
    <xf numFmtId="0" fontId="5" fillId="42" borderId="12" xfId="0" applyFont="1" applyFill="1" applyBorder="1" applyAlignment="1">
      <alignment horizontal="center" vertical="center"/>
    </xf>
    <xf numFmtId="0" fontId="5" fillId="42" borderId="23" xfId="0" applyFont="1" applyFill="1" applyBorder="1" applyAlignment="1">
      <alignment horizontal="center" vertical="center"/>
    </xf>
    <xf numFmtId="0" fontId="40" fillId="0" borderId="34" xfId="0" applyFont="1" applyBorder="1" applyAlignment="1">
      <alignment horizontal="center" vertical="center"/>
    </xf>
    <xf numFmtId="0" fontId="40" fillId="42" borderId="26" xfId="0" applyFont="1" applyFill="1" applyBorder="1" applyAlignment="1">
      <alignment horizontal="center" vertical="center"/>
    </xf>
    <xf numFmtId="0" fontId="40" fillId="0" borderId="26" xfId="0" applyFont="1" applyBorder="1" applyAlignment="1">
      <alignment horizontal="center" vertical="center"/>
    </xf>
    <xf numFmtId="0" fontId="40" fillId="0" borderId="9" xfId="0" applyFont="1" applyBorder="1" applyAlignment="1">
      <alignment horizontal="center" vertical="center"/>
    </xf>
    <xf numFmtId="0" fontId="40" fillId="42" borderId="9" xfId="0" applyFont="1" applyFill="1" applyBorder="1" applyAlignment="1">
      <alignment horizontal="center" vertical="center"/>
    </xf>
    <xf numFmtId="0" fontId="40" fillId="0" borderId="29" xfId="0" applyFont="1" applyBorder="1" applyAlignment="1">
      <alignment horizontal="center" vertical="center"/>
    </xf>
    <xf numFmtId="0" fontId="106" fillId="23" borderId="9" xfId="0" applyFont="1" applyFill="1" applyBorder="1" applyAlignment="1">
      <alignment horizontal="center" vertical="center"/>
    </xf>
    <xf numFmtId="0" fontId="106" fillId="37" borderId="9" xfId="0" applyFont="1" applyFill="1" applyBorder="1" applyAlignment="1">
      <alignment horizontal="center" vertical="center"/>
    </xf>
    <xf numFmtId="0" fontId="48" fillId="26" borderId="0" xfId="0" applyFont="1" applyFill="1" applyAlignment="1">
      <alignment horizontal="center" vertical="center" wrapText="1"/>
    </xf>
    <xf numFmtId="0" fontId="1" fillId="27" borderId="0" xfId="0" applyFont="1" applyFill="1"/>
    <xf numFmtId="167" fontId="1" fillId="0" borderId="0" xfId="1" applyNumberFormat="1" applyFont="1" applyProtection="1"/>
    <xf numFmtId="0" fontId="8" fillId="17" borderId="4" xfId="0" applyFont="1" applyFill="1" applyBorder="1"/>
    <xf numFmtId="165" fontId="26" fillId="0" borderId="2" xfId="0" applyNumberFormat="1" applyFont="1" applyBorder="1" applyAlignment="1">
      <alignment horizontal="center" vertical="center"/>
    </xf>
    <xf numFmtId="165" fontId="26" fillId="0" borderId="3" xfId="0" applyNumberFormat="1" applyFont="1" applyBorder="1" applyAlignment="1">
      <alignment horizontal="center" vertical="center"/>
    </xf>
    <xf numFmtId="165" fontId="26" fillId="0" borderId="30" xfId="0" applyNumberFormat="1" applyFont="1" applyBorder="1" applyAlignment="1">
      <alignment horizontal="center" vertical="center"/>
    </xf>
    <xf numFmtId="165" fontId="26" fillId="0" borderId="38" xfId="0" applyNumberFormat="1" applyFont="1" applyBorder="1" applyAlignment="1">
      <alignment horizontal="center" vertical="center"/>
    </xf>
    <xf numFmtId="172" fontId="0" fillId="0" borderId="0" xfId="0" applyNumberFormat="1"/>
    <xf numFmtId="165" fontId="110" fillId="0" borderId="0" xfId="0" applyNumberFormat="1" applyFont="1" applyAlignment="1">
      <alignment horizontal="center" vertical="center"/>
    </xf>
    <xf numFmtId="0" fontId="111" fillId="0" borderId="9" xfId="3" applyFont="1" applyFill="1" applyBorder="1" applyAlignment="1" applyProtection="1">
      <alignment horizontal="center" vertical="center"/>
      <protection locked="0"/>
    </xf>
    <xf numFmtId="0" fontId="6" fillId="0" borderId="0" xfId="0" applyFont="1"/>
    <xf numFmtId="0" fontId="121" fillId="21" borderId="15" xfId="11" applyFont="1" applyFill="1" applyBorder="1" applyAlignment="1">
      <alignment horizontal="center" vertical="center"/>
    </xf>
    <xf numFmtId="167" fontId="122" fillId="0" borderId="49" xfId="0" applyNumberFormat="1" applyFont="1" applyBorder="1"/>
    <xf numFmtId="167" fontId="122" fillId="0" borderId="50" xfId="0" applyNumberFormat="1" applyFont="1" applyBorder="1"/>
    <xf numFmtId="166" fontId="122" fillId="0" borderId="51" xfId="1" applyNumberFormat="1" applyFont="1" applyBorder="1"/>
    <xf numFmtId="0" fontId="0" fillId="23" borderId="0" xfId="0" applyFill="1"/>
    <xf numFmtId="0" fontId="16" fillId="23" borderId="9" xfId="0" applyFont="1" applyFill="1" applyBorder="1"/>
    <xf numFmtId="0" fontId="113" fillId="23" borderId="9" xfId="0" applyFont="1" applyFill="1" applyBorder="1" applyAlignment="1">
      <alignment horizontal="center" vertical="center"/>
    </xf>
    <xf numFmtId="0" fontId="0" fillId="23" borderId="72" xfId="0" applyFill="1" applyBorder="1" applyAlignment="1">
      <alignment horizontal="center" vertical="center"/>
    </xf>
    <xf numFmtId="0" fontId="0" fillId="23" borderId="0" xfId="0" applyFill="1" applyAlignment="1">
      <alignment vertical="center"/>
    </xf>
    <xf numFmtId="0" fontId="0" fillId="42" borderId="0" xfId="0" applyFill="1"/>
    <xf numFmtId="0" fontId="116" fillId="42" borderId="0" xfId="11" applyFont="1" applyFill="1" applyBorder="1" applyAlignment="1" applyProtection="1">
      <alignment horizontal="center" vertical="center"/>
    </xf>
    <xf numFmtId="167" fontId="116" fillId="42" borderId="0" xfId="1" applyNumberFormat="1" applyFont="1" applyFill="1" applyBorder="1" applyAlignment="1" applyProtection="1">
      <alignment horizontal="center" vertical="center"/>
    </xf>
    <xf numFmtId="174" fontId="107" fillId="8" borderId="5" xfId="8" applyNumberFormat="1" applyFont="1" applyBorder="1" applyAlignment="1">
      <alignment horizontal="center" vertical="center"/>
    </xf>
    <xf numFmtId="174" fontId="107" fillId="0" borderId="21" xfId="8" applyNumberFormat="1" applyFont="1" applyFill="1" applyBorder="1" applyAlignment="1">
      <alignment horizontal="center" vertical="center"/>
    </xf>
    <xf numFmtId="174" fontId="107" fillId="8" borderId="21" xfId="8" applyNumberFormat="1" applyFont="1" applyBorder="1" applyAlignment="1">
      <alignment horizontal="center" vertical="center"/>
    </xf>
    <xf numFmtId="174" fontId="107" fillId="8" borderId="11" xfId="8" applyNumberFormat="1" applyFont="1" applyBorder="1" applyAlignment="1">
      <alignment horizontal="center" vertical="center"/>
    </xf>
    <xf numFmtId="0" fontId="123" fillId="0" borderId="26" xfId="0" applyFont="1" applyBorder="1" applyAlignment="1" applyProtection="1">
      <alignment horizontal="center" vertical="center"/>
      <protection locked="0"/>
    </xf>
    <xf numFmtId="0" fontId="123" fillId="0" borderId="26" xfId="3" applyFont="1" applyFill="1" applyBorder="1" applyAlignment="1" applyProtection="1">
      <alignment horizontal="center" vertical="center"/>
      <protection locked="0"/>
    </xf>
    <xf numFmtId="0" fontId="123" fillId="0" borderId="9" xfId="0" applyFont="1" applyBorder="1" applyAlignment="1" applyProtection="1">
      <alignment horizontal="center" vertical="center"/>
      <protection locked="0"/>
    </xf>
    <xf numFmtId="0" fontId="123" fillId="0" borderId="9" xfId="3" applyFont="1" applyFill="1" applyBorder="1" applyAlignment="1" applyProtection="1">
      <alignment horizontal="center" vertical="center"/>
      <protection locked="0"/>
    </xf>
    <xf numFmtId="0" fontId="0" fillId="0" borderId="24" xfId="0" applyBorder="1"/>
    <xf numFmtId="167" fontId="0" fillId="0" borderId="24" xfId="1" applyNumberFormat="1" applyFont="1" applyBorder="1" applyAlignment="1">
      <alignment horizontal="center" vertical="center"/>
    </xf>
    <xf numFmtId="0" fontId="0" fillId="0" borderId="40" xfId="0" applyBorder="1"/>
    <xf numFmtId="0" fontId="45" fillId="21" borderId="6" xfId="11" applyFont="1" applyFill="1" applyBorder="1" applyAlignment="1">
      <alignment horizontal="center" vertical="center"/>
    </xf>
    <xf numFmtId="0" fontId="124" fillId="0" borderId="0" xfId="11" applyFont="1" applyFill="1" applyBorder="1" applyAlignment="1">
      <alignment horizontal="center" vertical="center"/>
    </xf>
    <xf numFmtId="167" fontId="1" fillId="0" borderId="0" xfId="1" applyNumberFormat="1" applyFill="1" applyBorder="1" applyAlignment="1">
      <alignment horizontal="center" vertical="center"/>
    </xf>
    <xf numFmtId="167" fontId="6" fillId="0" borderId="0" xfId="12" applyNumberFormat="1" applyFill="1" applyBorder="1" applyAlignment="1">
      <alignment horizontal="center" vertical="center"/>
    </xf>
    <xf numFmtId="167" fontId="6" fillId="0" borderId="0" xfId="1" applyNumberFormat="1" applyFont="1" applyFill="1" applyBorder="1" applyAlignment="1">
      <alignment horizontal="center" vertical="center"/>
    </xf>
    <xf numFmtId="167" fontId="6" fillId="0" borderId="0" xfId="13" applyNumberFormat="1" applyFill="1" applyBorder="1" applyAlignment="1">
      <alignment horizontal="center" vertical="center"/>
    </xf>
    <xf numFmtId="169" fontId="6" fillId="0" borderId="0" xfId="5" applyNumberFormat="1" applyFill="1" applyBorder="1" applyAlignment="1">
      <alignment horizontal="center" vertical="center"/>
    </xf>
    <xf numFmtId="0" fontId="107" fillId="8" borderId="9" xfId="8" applyFont="1" applyBorder="1" applyAlignment="1">
      <alignment horizontal="center" vertical="center"/>
    </xf>
    <xf numFmtId="0" fontId="107" fillId="0" borderId="9" xfId="8" applyFont="1" applyFill="1" applyBorder="1" applyAlignment="1">
      <alignment horizontal="center" vertical="center"/>
    </xf>
    <xf numFmtId="0" fontId="107" fillId="22" borderId="9" xfId="8" applyFont="1" applyFill="1" applyBorder="1" applyAlignment="1">
      <alignment horizontal="center" vertical="center"/>
    </xf>
    <xf numFmtId="0" fontId="107" fillId="8" borderId="12" xfId="8" applyFont="1" applyBorder="1" applyAlignment="1">
      <alignment horizontal="center" vertical="center"/>
    </xf>
    <xf numFmtId="0" fontId="125" fillId="23" borderId="12" xfId="11" applyFont="1" applyFill="1" applyBorder="1" applyAlignment="1">
      <alignment horizontal="center" vertical="center"/>
    </xf>
    <xf numFmtId="0" fontId="125" fillId="23" borderId="23" xfId="11" applyFont="1" applyFill="1" applyBorder="1" applyAlignment="1">
      <alignment horizontal="center" vertical="center"/>
    </xf>
    <xf numFmtId="168" fontId="125" fillId="0" borderId="11" xfId="11" applyNumberFormat="1" applyFont="1" applyFill="1" applyBorder="1" applyAlignment="1">
      <alignment horizontal="center" vertical="center"/>
    </xf>
    <xf numFmtId="168" fontId="125" fillId="0" borderId="12" xfId="11" applyNumberFormat="1" applyFont="1" applyFill="1" applyBorder="1" applyAlignment="1">
      <alignment horizontal="center" vertical="center"/>
    </xf>
    <xf numFmtId="0" fontId="125" fillId="23" borderId="12" xfId="11" applyFont="1" applyFill="1" applyBorder="1" applyAlignment="1">
      <alignment horizontal="center" vertical="center" wrapText="1"/>
    </xf>
    <xf numFmtId="167" fontId="127" fillId="8" borderId="9" xfId="1" applyNumberFormat="1" applyFont="1" applyFill="1" applyBorder="1" applyAlignment="1">
      <alignment horizontal="center" vertical="center"/>
    </xf>
    <xf numFmtId="167" fontId="127" fillId="0" borderId="9" xfId="1" applyNumberFormat="1" applyFont="1" applyFill="1" applyBorder="1" applyAlignment="1">
      <alignment horizontal="center" vertical="center"/>
    </xf>
    <xf numFmtId="170" fontId="126" fillId="0" borderId="71" xfId="11" applyNumberFormat="1" applyFont="1" applyFill="1" applyBorder="1" applyAlignment="1">
      <alignment horizontal="center" vertical="center"/>
    </xf>
    <xf numFmtId="0" fontId="107" fillId="8" borderId="6" xfId="8" applyFont="1" applyBorder="1" applyAlignment="1">
      <alignment horizontal="center" vertical="center"/>
    </xf>
    <xf numFmtId="0" fontId="0" fillId="0" borderId="39" xfId="0" applyBorder="1"/>
    <xf numFmtId="167" fontId="127" fillId="8" borderId="6" xfId="1" applyNumberFormat="1" applyFont="1" applyFill="1" applyBorder="1" applyAlignment="1">
      <alignment horizontal="center" vertical="center"/>
    </xf>
    <xf numFmtId="170" fontId="132" fillId="0" borderId="22" xfId="1" applyNumberFormat="1" applyFont="1" applyFill="1" applyBorder="1" applyAlignment="1">
      <alignment horizontal="right" vertical="center"/>
    </xf>
    <xf numFmtId="170" fontId="132" fillId="8" borderId="22" xfId="1" applyNumberFormat="1" applyFont="1" applyFill="1" applyBorder="1" applyAlignment="1">
      <alignment horizontal="right" vertical="center"/>
    </xf>
    <xf numFmtId="170" fontId="132" fillId="8" borderId="23" xfId="1" applyNumberFormat="1" applyFont="1" applyFill="1" applyBorder="1" applyAlignment="1">
      <alignment horizontal="right" vertical="center"/>
    </xf>
    <xf numFmtId="170" fontId="132" fillId="8" borderId="17" xfId="1" applyNumberFormat="1" applyFont="1" applyFill="1" applyBorder="1" applyAlignment="1">
      <alignment horizontal="right" vertical="center"/>
    </xf>
    <xf numFmtId="168" fontId="35" fillId="0" borderId="0" xfId="11" applyNumberFormat="1" applyFill="1" applyBorder="1" applyAlignment="1" applyProtection="1">
      <alignment horizontal="center" vertical="center"/>
    </xf>
    <xf numFmtId="170" fontId="128" fillId="21" borderId="60" xfId="11" applyNumberFormat="1" applyFont="1" applyFill="1" applyBorder="1" applyAlignment="1">
      <alignment horizontal="center" vertical="center"/>
    </xf>
    <xf numFmtId="167" fontId="0" fillId="0" borderId="24" xfId="1" applyNumberFormat="1" applyFont="1" applyBorder="1" applyAlignment="1" applyProtection="1">
      <alignment horizontal="center" vertical="center"/>
    </xf>
    <xf numFmtId="0" fontId="45" fillId="21" borderId="6" xfId="11" applyFont="1" applyFill="1" applyBorder="1" applyAlignment="1" applyProtection="1">
      <alignment horizontal="center" vertical="center"/>
    </xf>
    <xf numFmtId="0" fontId="124" fillId="0" borderId="0" xfId="11" applyFont="1" applyFill="1" applyBorder="1" applyAlignment="1" applyProtection="1">
      <alignment horizontal="center" vertical="center"/>
    </xf>
    <xf numFmtId="170" fontId="128" fillId="21" borderId="12" xfId="11" applyNumberFormat="1" applyFont="1" applyFill="1" applyBorder="1" applyAlignment="1" applyProtection="1">
      <alignment horizontal="center" vertical="center"/>
    </xf>
    <xf numFmtId="174" fontId="107" fillId="8" borderId="71" xfId="8" applyNumberFormat="1" applyFont="1" applyBorder="1" applyAlignment="1" applyProtection="1">
      <alignment horizontal="center" vertical="center"/>
    </xf>
    <xf numFmtId="0" fontId="107" fillId="8" borderId="26" xfId="8" applyFont="1" applyBorder="1" applyAlignment="1" applyProtection="1">
      <alignment horizontal="center" vertical="center"/>
    </xf>
    <xf numFmtId="167" fontId="127" fillId="8" borderId="26" xfId="1" applyNumberFormat="1" applyFont="1" applyFill="1" applyBorder="1" applyAlignment="1" applyProtection="1">
      <alignment horizontal="center" vertical="center"/>
    </xf>
    <xf numFmtId="170" fontId="132" fillId="8" borderId="41" xfId="1" applyNumberFormat="1" applyFont="1" applyFill="1" applyBorder="1" applyAlignment="1" applyProtection="1">
      <alignment horizontal="right" vertical="center"/>
    </xf>
    <xf numFmtId="174" fontId="107" fillId="8" borderId="5" xfId="8" applyNumberFormat="1" applyFont="1" applyBorder="1" applyAlignment="1" applyProtection="1">
      <alignment horizontal="center" vertical="center"/>
    </xf>
    <xf numFmtId="0" fontId="107" fillId="8" borderId="6" xfId="8" applyFont="1" applyBorder="1" applyAlignment="1" applyProtection="1">
      <alignment horizontal="center" vertical="center"/>
    </xf>
    <xf numFmtId="170" fontId="132" fillId="8" borderId="17" xfId="1" applyNumberFormat="1" applyFont="1" applyFill="1" applyBorder="1" applyAlignment="1" applyProtection="1">
      <alignment horizontal="right" vertical="center"/>
    </xf>
    <xf numFmtId="167" fontId="1" fillId="0" borderId="0" xfId="1" applyNumberFormat="1" applyFill="1" applyBorder="1" applyAlignment="1" applyProtection="1">
      <alignment horizontal="center" vertical="center"/>
    </xf>
    <xf numFmtId="174" fontId="107" fillId="0" borderId="21" xfId="8" applyNumberFormat="1" applyFont="1" applyFill="1" applyBorder="1" applyAlignment="1" applyProtection="1">
      <alignment horizontal="center" vertical="center"/>
    </xf>
    <xf numFmtId="0" fontId="107" fillId="0" borderId="9" xfId="8" applyFont="1" applyFill="1" applyBorder="1" applyAlignment="1" applyProtection="1">
      <alignment horizontal="center" vertical="center"/>
    </xf>
    <xf numFmtId="167" fontId="127" fillId="0" borderId="9" xfId="1" applyNumberFormat="1" applyFont="1" applyFill="1" applyBorder="1" applyAlignment="1" applyProtection="1">
      <alignment horizontal="center" vertical="center"/>
    </xf>
    <xf numFmtId="170" fontId="132" fillId="0" borderId="22" xfId="1" applyNumberFormat="1" applyFont="1" applyFill="1" applyBorder="1" applyAlignment="1" applyProtection="1">
      <alignment horizontal="right" vertical="center"/>
    </xf>
    <xf numFmtId="174" fontId="107" fillId="8" borderId="21" xfId="8" applyNumberFormat="1" applyFont="1" applyBorder="1" applyAlignment="1" applyProtection="1">
      <alignment horizontal="center" vertical="center"/>
    </xf>
    <xf numFmtId="0" fontId="107" fillId="8" borderId="9" xfId="8" applyFont="1" applyBorder="1" applyAlignment="1" applyProtection="1">
      <alignment horizontal="center" vertical="center"/>
    </xf>
    <xf numFmtId="167" fontId="127" fillId="8" borderId="9" xfId="1" applyNumberFormat="1" applyFont="1" applyFill="1" applyBorder="1" applyAlignment="1" applyProtection="1">
      <alignment horizontal="center" vertical="center"/>
    </xf>
    <xf numFmtId="170" fontId="132" fillId="8" borderId="22" xfId="1" applyNumberFormat="1" applyFont="1" applyFill="1" applyBorder="1" applyAlignment="1" applyProtection="1">
      <alignment horizontal="right" vertical="center"/>
    </xf>
    <xf numFmtId="0" fontId="107" fillId="22" borderId="9" xfId="8" applyFont="1" applyFill="1" applyBorder="1" applyAlignment="1" applyProtection="1">
      <alignment horizontal="center" vertical="center"/>
    </xf>
    <xf numFmtId="167" fontId="6" fillId="0" borderId="0" xfId="12" applyNumberFormat="1" applyFill="1" applyBorder="1" applyAlignment="1" applyProtection="1">
      <alignment horizontal="center" vertical="center"/>
    </xf>
    <xf numFmtId="174" fontId="107" fillId="8" borderId="11" xfId="8" applyNumberFormat="1" applyFont="1" applyBorder="1" applyAlignment="1" applyProtection="1">
      <alignment horizontal="center" vertical="center"/>
    </xf>
    <xf numFmtId="0" fontId="107" fillId="8" borderId="12" xfId="8" applyFont="1" applyBorder="1" applyAlignment="1" applyProtection="1">
      <alignment horizontal="center" vertical="center"/>
    </xf>
    <xf numFmtId="168" fontId="35" fillId="0" borderId="0" xfId="11" applyNumberFormat="1" applyFill="1" applyBorder="1" applyAlignment="1" applyProtection="1">
      <alignment vertical="center"/>
    </xf>
    <xf numFmtId="167" fontId="6" fillId="0" borderId="0" xfId="1" applyNumberFormat="1" applyFont="1" applyFill="1" applyBorder="1" applyAlignment="1" applyProtection="1">
      <alignment horizontal="center" vertical="center"/>
    </xf>
    <xf numFmtId="167" fontId="6" fillId="0" borderId="0" xfId="13" applyNumberFormat="1" applyFill="1" applyBorder="1" applyAlignment="1" applyProtection="1">
      <alignment horizontal="center" vertical="center"/>
    </xf>
    <xf numFmtId="169" fontId="6" fillId="0" borderId="0" xfId="5" applyNumberFormat="1" applyFill="1" applyBorder="1" applyAlignment="1" applyProtection="1">
      <alignment horizontal="center" vertical="center"/>
    </xf>
    <xf numFmtId="168" fontId="125" fillId="0" borderId="11" xfId="11" applyNumberFormat="1" applyFont="1" applyFill="1" applyBorder="1" applyAlignment="1" applyProtection="1">
      <alignment horizontal="center" vertical="center"/>
    </xf>
    <xf numFmtId="168" fontId="125" fillId="0" borderId="12" xfId="11" applyNumberFormat="1" applyFont="1" applyFill="1" applyBorder="1" applyAlignment="1" applyProtection="1">
      <alignment horizontal="center" vertical="center"/>
    </xf>
    <xf numFmtId="0" fontId="125" fillId="23" borderId="23" xfId="11" applyFont="1" applyFill="1" applyBorder="1" applyAlignment="1" applyProtection="1">
      <alignment horizontal="center" vertical="center"/>
    </xf>
    <xf numFmtId="0" fontId="35" fillId="0" borderId="0" xfId="11" applyFill="1" applyBorder="1" applyAlignment="1" applyProtection="1">
      <alignment horizontal="center" vertical="center"/>
    </xf>
    <xf numFmtId="170" fontId="132" fillId="8" borderId="23" xfId="1" applyNumberFormat="1" applyFont="1" applyFill="1" applyBorder="1" applyAlignment="1" applyProtection="1">
      <alignment horizontal="right" vertical="center"/>
    </xf>
    <xf numFmtId="170" fontId="126" fillId="0" borderId="71" xfId="11" applyNumberFormat="1" applyFont="1" applyFill="1" applyBorder="1" applyAlignment="1" applyProtection="1">
      <alignment horizontal="center" vertical="center"/>
    </xf>
    <xf numFmtId="0" fontId="125" fillId="23" borderId="12" xfId="11" applyFont="1" applyFill="1" applyBorder="1" applyAlignment="1" applyProtection="1">
      <alignment horizontal="center" vertical="center"/>
    </xf>
    <xf numFmtId="0" fontId="125" fillId="23" borderId="12" xfId="11" applyFont="1" applyFill="1" applyBorder="1" applyAlignment="1" applyProtection="1">
      <alignment horizontal="center" vertical="center" wrapText="1"/>
    </xf>
    <xf numFmtId="167" fontId="127" fillId="8" borderId="26" xfId="1" applyNumberFormat="1" applyFont="1" applyFill="1" applyBorder="1" applyAlignment="1" applyProtection="1">
      <alignment horizontal="center" vertical="center"/>
      <protection locked="0"/>
    </xf>
    <xf numFmtId="167" fontId="127" fillId="0" borderId="9" xfId="1" applyNumberFormat="1" applyFont="1" applyFill="1" applyBorder="1" applyAlignment="1" applyProtection="1">
      <alignment horizontal="center" vertical="center"/>
      <protection locked="0"/>
    </xf>
    <xf numFmtId="167" fontId="127" fillId="8" borderId="9" xfId="1" applyNumberFormat="1" applyFont="1" applyFill="1" applyBorder="1" applyAlignment="1" applyProtection="1">
      <alignment horizontal="center" vertical="center"/>
      <protection locked="0"/>
    </xf>
    <xf numFmtId="167" fontId="127" fillId="22" borderId="9" xfId="1" applyNumberFormat="1" applyFont="1" applyFill="1" applyBorder="1" applyAlignment="1" applyProtection="1">
      <alignment horizontal="center" vertical="center"/>
      <protection locked="0"/>
    </xf>
    <xf numFmtId="167" fontId="127" fillId="8" borderId="12" xfId="1" applyNumberFormat="1" applyFont="1" applyFill="1" applyBorder="1" applyAlignment="1" applyProtection="1">
      <alignment horizontal="center" vertical="center"/>
      <protection locked="0"/>
    </xf>
    <xf numFmtId="167" fontId="127" fillId="8" borderId="6" xfId="1" applyNumberFormat="1" applyFont="1" applyFill="1" applyBorder="1" applyAlignment="1" applyProtection="1">
      <alignment horizontal="center" vertical="center"/>
      <protection locked="0"/>
    </xf>
    <xf numFmtId="0" fontId="115" fillId="23" borderId="11" xfId="0" applyFont="1" applyFill="1" applyBorder="1" applyAlignment="1">
      <alignment horizontal="center" vertical="center"/>
    </xf>
    <xf numFmtId="0" fontId="115" fillId="23" borderId="12" xfId="0" applyFont="1" applyFill="1" applyBorder="1" applyAlignment="1">
      <alignment horizontal="center" vertical="center"/>
    </xf>
    <xf numFmtId="0" fontId="0" fillId="23" borderId="72" xfId="0" applyFill="1" applyBorder="1"/>
    <xf numFmtId="0" fontId="120" fillId="23" borderId="17" xfId="0" applyFont="1" applyFill="1" applyBorder="1" applyAlignment="1">
      <alignment horizontal="center" vertical="center"/>
    </xf>
    <xf numFmtId="0" fontId="42" fillId="0" borderId="55" xfId="11" applyFont="1" applyFill="1" applyBorder="1" applyAlignment="1">
      <alignment horizontal="center" vertical="center" wrapText="1"/>
    </xf>
    <xf numFmtId="0" fontId="42" fillId="0" borderId="0" xfId="11" applyFont="1" applyFill="1" applyBorder="1" applyAlignment="1">
      <alignment horizontal="center" vertical="center" wrapText="1"/>
    </xf>
    <xf numFmtId="166" fontId="55" fillId="0" borderId="0" xfId="0" applyNumberFormat="1" applyFont="1" applyAlignment="1">
      <alignment horizontal="center" vertical="center"/>
    </xf>
    <xf numFmtId="166" fontId="55" fillId="0" borderId="56" xfId="0" applyNumberFormat="1" applyFont="1" applyBorder="1" applyAlignment="1">
      <alignment horizontal="center" vertical="center"/>
    </xf>
    <xf numFmtId="174" fontId="17" fillId="0" borderId="48" xfId="0" applyNumberFormat="1" applyFont="1" applyBorder="1" applyAlignment="1">
      <alignment horizontal="center" vertical="center"/>
    </xf>
    <xf numFmtId="174" fontId="17" fillId="0" borderId="75" xfId="0" applyNumberFormat="1" applyFont="1" applyBorder="1" applyAlignment="1">
      <alignment horizontal="center" vertical="center"/>
    </xf>
    <xf numFmtId="174" fontId="17" fillId="0" borderId="76" xfId="0" applyNumberFormat="1" applyFont="1" applyBorder="1" applyAlignment="1">
      <alignment horizontal="center" vertical="center"/>
    </xf>
    <xf numFmtId="0" fontId="106" fillId="0" borderId="9" xfId="0" applyFont="1" applyBorder="1" applyAlignment="1">
      <alignment horizontal="center" vertical="center"/>
    </xf>
    <xf numFmtId="174" fontId="107" fillId="0" borderId="9" xfId="8" applyNumberFormat="1" applyFont="1" applyFill="1" applyBorder="1" applyAlignment="1" applyProtection="1">
      <alignment horizontal="center" vertical="center"/>
    </xf>
    <xf numFmtId="174" fontId="107" fillId="22" borderId="9" xfId="8" applyNumberFormat="1" applyFont="1" applyFill="1" applyBorder="1" applyAlignment="1" applyProtection="1">
      <alignment horizontal="center" vertical="center"/>
    </xf>
    <xf numFmtId="167" fontId="127" fillId="22" borderId="9" xfId="1" applyNumberFormat="1" applyFont="1" applyFill="1" applyBorder="1" applyAlignment="1" applyProtection="1">
      <alignment horizontal="center" vertical="center"/>
    </xf>
    <xf numFmtId="170" fontId="132" fillId="22" borderId="9" xfId="1" applyNumberFormat="1" applyFont="1" applyFill="1" applyBorder="1" applyAlignment="1" applyProtection="1">
      <alignment horizontal="right" vertical="center"/>
    </xf>
    <xf numFmtId="170" fontId="132" fillId="0" borderId="9" xfId="1" applyNumberFormat="1" applyFont="1" applyFill="1" applyBorder="1" applyAlignment="1" applyProtection="1">
      <alignment horizontal="right" vertical="center"/>
    </xf>
    <xf numFmtId="174" fontId="107" fillId="0" borderId="11" xfId="8" applyNumberFormat="1" applyFont="1" applyFill="1" applyBorder="1" applyAlignment="1">
      <alignment horizontal="center" vertical="center"/>
    </xf>
    <xf numFmtId="0" fontId="107" fillId="0" borderId="12" xfId="8" applyFont="1" applyFill="1" applyBorder="1" applyAlignment="1">
      <alignment horizontal="center" vertical="center"/>
    </xf>
    <xf numFmtId="167" fontId="127" fillId="0" borderId="12" xfId="1" applyNumberFormat="1" applyFont="1" applyFill="1" applyBorder="1" applyAlignment="1" applyProtection="1">
      <alignment horizontal="center" vertical="center"/>
      <protection locked="0"/>
    </xf>
    <xf numFmtId="167" fontId="127" fillId="0" borderId="12" xfId="1" applyNumberFormat="1" applyFont="1" applyFill="1" applyBorder="1" applyAlignment="1">
      <alignment horizontal="center" vertical="center"/>
    </xf>
    <xf numFmtId="170" fontId="132" fillId="0" borderId="23" xfId="1" applyNumberFormat="1" applyFont="1" applyFill="1" applyBorder="1" applyAlignment="1">
      <alignment horizontal="right" vertical="center"/>
    </xf>
    <xf numFmtId="167" fontId="127" fillId="22" borderId="9" xfId="1" applyNumberFormat="1" applyFont="1" applyFill="1" applyBorder="1" applyAlignment="1">
      <alignment horizontal="center" vertical="center"/>
    </xf>
    <xf numFmtId="170" fontId="132" fillId="22" borderId="22" xfId="1" applyNumberFormat="1" applyFont="1" applyFill="1" applyBorder="1" applyAlignment="1">
      <alignment horizontal="right" vertical="center"/>
    </xf>
    <xf numFmtId="170" fontId="126" fillId="0" borderId="26" xfId="11" applyNumberFormat="1" applyFont="1" applyFill="1" applyBorder="1" applyAlignment="1" applyProtection="1">
      <alignment horizontal="center" vertical="center"/>
    </xf>
    <xf numFmtId="170" fontId="126" fillId="0" borderId="41" xfId="11" applyNumberFormat="1" applyFont="1" applyFill="1" applyBorder="1" applyAlignment="1" applyProtection="1">
      <alignment horizontal="center" vertical="center"/>
    </xf>
    <xf numFmtId="170" fontId="126" fillId="0" borderId="26" xfId="11" applyNumberFormat="1" applyFont="1" applyFill="1" applyBorder="1" applyAlignment="1">
      <alignment horizontal="center" vertical="center"/>
    </xf>
    <xf numFmtId="170" fontId="126" fillId="0" borderId="41" xfId="11" applyNumberFormat="1" applyFont="1" applyFill="1" applyBorder="1" applyAlignment="1">
      <alignment horizontal="center" vertical="center"/>
    </xf>
    <xf numFmtId="167" fontId="52" fillId="22" borderId="9" xfId="1" applyNumberFormat="1" applyFont="1" applyFill="1" applyBorder="1" applyAlignment="1">
      <alignment horizontal="center" vertical="center"/>
    </xf>
    <xf numFmtId="174" fontId="107" fillId="22" borderId="21" xfId="8" applyNumberFormat="1" applyFont="1" applyFill="1" applyBorder="1" applyAlignment="1">
      <alignment horizontal="center" vertical="center"/>
    </xf>
    <xf numFmtId="169" fontId="52" fillId="22" borderId="22" xfId="1" applyNumberFormat="1" applyFont="1" applyFill="1" applyBorder="1" applyAlignment="1">
      <alignment horizontal="center" vertical="center"/>
    </xf>
    <xf numFmtId="0" fontId="40" fillId="0" borderId="12" xfId="8" applyFont="1" applyFill="1" applyBorder="1" applyAlignment="1">
      <alignment horizontal="center" vertical="center"/>
    </xf>
    <xf numFmtId="167" fontId="52" fillId="0" borderId="12" xfId="1" applyNumberFormat="1" applyFont="1" applyFill="1" applyBorder="1" applyAlignment="1">
      <alignment horizontal="center" vertical="center"/>
    </xf>
    <xf numFmtId="169" fontId="52" fillId="0" borderId="23" xfId="1" applyNumberFormat="1" applyFont="1" applyFill="1" applyBorder="1" applyAlignment="1">
      <alignment horizontal="center" vertical="center"/>
    </xf>
    <xf numFmtId="167" fontId="11" fillId="22" borderId="9" xfId="1" applyNumberFormat="1" applyFont="1" applyFill="1" applyBorder="1" applyAlignment="1" applyProtection="1">
      <alignment horizontal="center" vertical="center"/>
    </xf>
    <xf numFmtId="169" fontId="11" fillId="22" borderId="9" xfId="1" applyNumberFormat="1" applyFont="1" applyFill="1" applyBorder="1" applyAlignment="1" applyProtection="1">
      <alignment horizontal="center" vertical="center"/>
    </xf>
    <xf numFmtId="0" fontId="14" fillId="0" borderId="12" xfId="8" applyFont="1" applyFill="1" applyBorder="1" applyAlignment="1" applyProtection="1">
      <alignment horizontal="center" vertical="center"/>
    </xf>
    <xf numFmtId="0" fontId="134" fillId="54" borderId="0" xfId="0" applyFont="1" applyFill="1"/>
    <xf numFmtId="0" fontId="120" fillId="0" borderId="9" xfId="0" applyFont="1" applyBorder="1" applyAlignment="1">
      <alignment horizontal="center" vertical="center"/>
    </xf>
    <xf numFmtId="0" fontId="136" fillId="0" borderId="0" xfId="0" applyFont="1"/>
    <xf numFmtId="0" fontId="25" fillId="45" borderId="0" xfId="0" applyFont="1" applyFill="1" applyAlignment="1">
      <alignment horizontal="center" textRotation="90"/>
    </xf>
    <xf numFmtId="173" fontId="17" fillId="23" borderId="23" xfId="0" applyNumberFormat="1" applyFont="1" applyFill="1" applyBorder="1" applyAlignment="1">
      <alignment horizontal="center" vertical="center"/>
    </xf>
    <xf numFmtId="0" fontId="86" fillId="23" borderId="83" xfId="0" applyFont="1" applyFill="1" applyBorder="1" applyAlignment="1" applyProtection="1">
      <alignment horizontal="center" vertical="center"/>
      <protection locked="0"/>
    </xf>
    <xf numFmtId="0" fontId="86" fillId="23" borderId="83" xfId="0" applyFont="1" applyFill="1" applyBorder="1" applyAlignment="1">
      <alignment horizontal="right" vertical="center"/>
    </xf>
    <xf numFmtId="0" fontId="0" fillId="23" borderId="84" xfId="0" applyFill="1" applyBorder="1"/>
    <xf numFmtId="0" fontId="0" fillId="23" borderId="85" xfId="0" applyFill="1" applyBorder="1"/>
    <xf numFmtId="0" fontId="0" fillId="23" borderId="86" xfId="0" applyFill="1" applyBorder="1"/>
    <xf numFmtId="0" fontId="0" fillId="23" borderId="87" xfId="0" applyFill="1" applyBorder="1"/>
    <xf numFmtId="0" fontId="0" fillId="23" borderId="88" xfId="0" applyFill="1" applyBorder="1"/>
    <xf numFmtId="0" fontId="0" fillId="23" borderId="89" xfId="0" applyFill="1" applyBorder="1"/>
    <xf numFmtId="0" fontId="0" fillId="23" borderId="90" xfId="0" applyFill="1" applyBorder="1"/>
    <xf numFmtId="0" fontId="0" fillId="23" borderId="91" xfId="0" applyFill="1" applyBorder="1"/>
    <xf numFmtId="0" fontId="137" fillId="23" borderId="87" xfId="0" applyFont="1" applyFill="1" applyBorder="1" applyAlignment="1">
      <alignment horizontal="left" vertical="center"/>
    </xf>
    <xf numFmtId="0" fontId="138" fillId="23" borderId="71" xfId="0" applyFont="1" applyFill="1" applyBorder="1" applyAlignment="1">
      <alignment horizontal="left" vertical="center"/>
    </xf>
    <xf numFmtId="0" fontId="138" fillId="23" borderId="26" xfId="0" applyFont="1" applyFill="1" applyBorder="1" applyAlignment="1">
      <alignment horizontal="left" vertical="center"/>
    </xf>
    <xf numFmtId="0" fontId="137" fillId="23" borderId="88" xfId="0" applyFont="1" applyFill="1" applyBorder="1" applyAlignment="1">
      <alignment horizontal="left" vertical="center"/>
    </xf>
    <xf numFmtId="0" fontId="137" fillId="0" borderId="0" xfId="0" applyFont="1" applyAlignment="1">
      <alignment horizontal="left" vertical="center"/>
    </xf>
    <xf numFmtId="0" fontId="137" fillId="42" borderId="0" xfId="0" applyFont="1" applyFill="1" applyAlignment="1">
      <alignment horizontal="left" vertical="center"/>
    </xf>
    <xf numFmtId="0" fontId="138" fillId="23" borderId="21" xfId="0" applyFont="1" applyFill="1" applyBorder="1" applyAlignment="1">
      <alignment horizontal="left" vertical="center"/>
    </xf>
    <xf numFmtId="0" fontId="138" fillId="23" borderId="9" xfId="0" applyFont="1" applyFill="1" applyBorder="1" applyAlignment="1">
      <alignment horizontal="left" vertical="center"/>
    </xf>
    <xf numFmtId="0" fontId="137" fillId="23" borderId="0" xfId="0" applyFont="1" applyFill="1" applyAlignment="1">
      <alignment horizontal="left" vertical="center"/>
    </xf>
    <xf numFmtId="0" fontId="0" fillId="42" borderId="0" xfId="0" applyFill="1" applyAlignment="1">
      <alignment horizontal="center" vertical="center"/>
    </xf>
    <xf numFmtId="0" fontId="0" fillId="23" borderId="0" xfId="0" applyFill="1" applyAlignment="1">
      <alignment horizontal="center" vertical="center"/>
    </xf>
    <xf numFmtId="0" fontId="0" fillId="23" borderId="85" xfId="0" applyFill="1" applyBorder="1" applyAlignment="1">
      <alignment horizontal="center" vertical="center"/>
    </xf>
    <xf numFmtId="174" fontId="119" fillId="23" borderId="6" xfId="0" applyNumberFormat="1" applyFont="1" applyFill="1" applyBorder="1" applyAlignment="1">
      <alignment horizontal="center" vertical="center"/>
    </xf>
    <xf numFmtId="0" fontId="120" fillId="23" borderId="12" xfId="0" applyFont="1" applyFill="1" applyBorder="1" applyAlignment="1">
      <alignment horizontal="center" vertical="center"/>
    </xf>
    <xf numFmtId="166" fontId="138" fillId="23" borderId="26" xfId="1" applyNumberFormat="1" applyFont="1" applyFill="1" applyBorder="1" applyAlignment="1" applyProtection="1">
      <alignment horizontal="center" vertical="center"/>
    </xf>
    <xf numFmtId="166" fontId="138" fillId="23" borderId="9" xfId="1" applyNumberFormat="1" applyFont="1" applyFill="1" applyBorder="1" applyAlignment="1" applyProtection="1">
      <alignment horizontal="center" vertical="center"/>
    </xf>
    <xf numFmtId="0" fontId="0" fillId="23" borderId="90" xfId="0" applyFill="1" applyBorder="1" applyAlignment="1">
      <alignment horizontal="center" vertical="center"/>
    </xf>
    <xf numFmtId="166" fontId="138" fillId="23" borderId="41" xfId="1" applyNumberFormat="1" applyFont="1" applyFill="1" applyBorder="1" applyAlignment="1" applyProtection="1">
      <alignment horizontal="center" vertical="center"/>
    </xf>
    <xf numFmtId="166" fontId="138" fillId="23" borderId="22" xfId="1" applyNumberFormat="1" applyFont="1" applyFill="1" applyBorder="1" applyAlignment="1" applyProtection="1">
      <alignment horizontal="center" vertical="center"/>
    </xf>
    <xf numFmtId="0" fontId="138" fillId="23" borderId="22" xfId="0" applyFont="1" applyFill="1" applyBorder="1" applyAlignment="1">
      <alignment horizontal="center" vertical="center"/>
    </xf>
    <xf numFmtId="166" fontId="138" fillId="23" borderId="12" xfId="1" applyNumberFormat="1" applyFont="1" applyFill="1" applyBorder="1" applyAlignment="1" applyProtection="1">
      <alignment horizontal="center" vertical="center"/>
    </xf>
    <xf numFmtId="166" fontId="138" fillId="23" borderId="23" xfId="1" applyNumberFormat="1" applyFont="1" applyFill="1" applyBorder="1" applyAlignment="1" applyProtection="1">
      <alignment horizontal="center" vertical="center"/>
    </xf>
    <xf numFmtId="0" fontId="26" fillId="23" borderId="5" xfId="0" applyFont="1" applyFill="1" applyBorder="1" applyAlignment="1">
      <alignment horizontal="left" vertical="center"/>
    </xf>
    <xf numFmtId="0" fontId="26" fillId="23" borderId="11" xfId="0" applyFont="1" applyFill="1" applyBorder="1" applyAlignment="1">
      <alignment horizontal="left" vertical="center"/>
    </xf>
    <xf numFmtId="0" fontId="156" fillId="23" borderId="5" xfId="0" applyFont="1" applyFill="1" applyBorder="1" applyAlignment="1">
      <alignment vertical="center"/>
    </xf>
    <xf numFmtId="0" fontId="156" fillId="23" borderId="11" xfId="0" applyFont="1" applyFill="1" applyBorder="1" applyAlignment="1">
      <alignment vertical="center"/>
    </xf>
    <xf numFmtId="0" fontId="156" fillId="23" borderId="6" xfId="0" applyFont="1" applyFill="1" applyBorder="1" applyAlignment="1">
      <alignment vertical="center"/>
    </xf>
    <xf numFmtId="0" fontId="156" fillId="23" borderId="12" xfId="0" applyFont="1" applyFill="1" applyBorder="1" applyAlignment="1">
      <alignment vertical="center"/>
    </xf>
    <xf numFmtId="0" fontId="135" fillId="0" borderId="9" xfId="0" applyFont="1" applyBorder="1" applyAlignment="1">
      <alignment horizontal="center" vertical="center"/>
    </xf>
    <xf numFmtId="0" fontId="157" fillId="0" borderId="26" xfId="0" applyFont="1" applyBorder="1" applyAlignment="1">
      <alignment horizontal="center" vertical="center"/>
    </xf>
    <xf numFmtId="0" fontId="135" fillId="0" borderId="60" xfId="0" applyFont="1" applyBorder="1" applyAlignment="1">
      <alignment horizontal="center" vertical="center"/>
    </xf>
    <xf numFmtId="0" fontId="120" fillId="0" borderId="26" xfId="0" applyFont="1" applyBorder="1" applyAlignment="1">
      <alignment horizontal="center" vertical="center"/>
    </xf>
    <xf numFmtId="0" fontId="120" fillId="0" borderId="60" xfId="0" applyFont="1" applyBorder="1" applyAlignment="1">
      <alignment horizontal="center" vertical="center"/>
    </xf>
    <xf numFmtId="0" fontId="157" fillId="47" borderId="9" xfId="0" applyFont="1" applyFill="1" applyBorder="1" applyAlignment="1">
      <alignment horizontal="center" vertical="center"/>
    </xf>
    <xf numFmtId="43" fontId="134" fillId="54" borderId="0" xfId="1" applyFont="1" applyFill="1"/>
    <xf numFmtId="43" fontId="157" fillId="0" borderId="26" xfId="1" applyFont="1" applyFill="1" applyBorder="1" applyAlignment="1">
      <alignment horizontal="center" vertical="center"/>
    </xf>
    <xf numFmtId="43" fontId="157" fillId="47" borderId="9" xfId="1" applyFont="1" applyFill="1" applyBorder="1" applyAlignment="1">
      <alignment horizontal="center" vertical="center"/>
    </xf>
    <xf numFmtId="43" fontId="120" fillId="0" borderId="9" xfId="1" applyFont="1" applyFill="1" applyBorder="1" applyAlignment="1">
      <alignment horizontal="center" vertical="center"/>
    </xf>
    <xf numFmtId="43" fontId="135" fillId="0" borderId="9" xfId="1" applyFont="1" applyFill="1" applyBorder="1" applyAlignment="1">
      <alignment horizontal="center" vertical="center"/>
    </xf>
    <xf numFmtId="43" fontId="135" fillId="0" borderId="60" xfId="1" applyFont="1" applyFill="1" applyBorder="1" applyAlignment="1">
      <alignment horizontal="center" vertical="center"/>
    </xf>
    <xf numFmtId="176" fontId="157" fillId="0" borderId="26" xfId="0" applyNumberFormat="1" applyFont="1" applyBorder="1" applyAlignment="1">
      <alignment horizontal="center" vertical="center"/>
    </xf>
    <xf numFmtId="176" fontId="134" fillId="54" borderId="0" xfId="0" applyNumberFormat="1" applyFont="1" applyFill="1"/>
    <xf numFmtId="176" fontId="157" fillId="47" borderId="9" xfId="0" applyNumberFormat="1" applyFont="1" applyFill="1" applyBorder="1" applyAlignment="1">
      <alignment horizontal="center" vertical="center"/>
    </xf>
    <xf numFmtId="176" fontId="120" fillId="0" borderId="9" xfId="0" applyNumberFormat="1" applyFont="1" applyBorder="1" applyAlignment="1">
      <alignment horizontal="center" vertical="center"/>
    </xf>
    <xf numFmtId="176" fontId="135" fillId="0" borderId="9" xfId="0" applyNumberFormat="1" applyFont="1" applyBorder="1" applyAlignment="1">
      <alignment horizontal="center" vertical="center"/>
    </xf>
    <xf numFmtId="176" fontId="135" fillId="0" borderId="60" xfId="0" applyNumberFormat="1" applyFont="1" applyBorder="1" applyAlignment="1">
      <alignment horizontal="center" vertical="center"/>
    </xf>
    <xf numFmtId="0" fontId="158" fillId="0" borderId="26" xfId="0" applyFont="1" applyBorder="1" applyAlignment="1">
      <alignment horizontal="center" vertical="center"/>
    </xf>
    <xf numFmtId="177" fontId="158" fillId="0" borderId="26" xfId="0" applyNumberFormat="1" applyFont="1" applyBorder="1" applyAlignment="1">
      <alignment horizontal="center" vertical="center"/>
    </xf>
    <xf numFmtId="0" fontId="157" fillId="47" borderId="9" xfId="0" applyFont="1" applyFill="1" applyBorder="1" applyAlignment="1">
      <alignment horizontal="center" vertical="center" wrapText="1"/>
    </xf>
    <xf numFmtId="0" fontId="134" fillId="54" borderId="0" xfId="0" applyFont="1" applyFill="1" applyAlignment="1">
      <alignment wrapText="1"/>
    </xf>
    <xf numFmtId="0" fontId="120" fillId="0" borderId="9" xfId="0" applyFont="1" applyBorder="1" applyAlignment="1">
      <alignment horizontal="center" vertical="center" wrapText="1"/>
    </xf>
    <xf numFmtId="0" fontId="135" fillId="0" borderId="9" xfId="0" applyFont="1" applyBorder="1" applyAlignment="1">
      <alignment horizontal="center" vertical="center" wrapText="1"/>
    </xf>
    <xf numFmtId="0" fontId="135" fillId="0" borderId="60" xfId="0" applyFont="1" applyBorder="1" applyAlignment="1">
      <alignment horizontal="center" vertical="center" wrapText="1"/>
    </xf>
    <xf numFmtId="0" fontId="111" fillId="0" borderId="9" xfId="0" applyFont="1" applyBorder="1" applyAlignment="1" applyProtection="1">
      <alignment horizontal="center" vertical="center"/>
      <protection locked="0"/>
    </xf>
    <xf numFmtId="0" fontId="111" fillId="0" borderId="9" xfId="0" applyFont="1" applyBorder="1" applyAlignment="1">
      <alignment horizontal="center" vertical="center"/>
    </xf>
    <xf numFmtId="0" fontId="111" fillId="0" borderId="9" xfId="1" applyNumberFormat="1" applyFont="1" applyFill="1" applyBorder="1" applyAlignment="1" applyProtection="1">
      <alignment horizontal="center" vertical="center"/>
    </xf>
    <xf numFmtId="0" fontId="159" fillId="47" borderId="0" xfId="0" applyFont="1" applyFill="1"/>
    <xf numFmtId="178" fontId="134" fillId="54" borderId="0" xfId="0" applyNumberFormat="1" applyFont="1" applyFill="1"/>
    <xf numFmtId="178" fontId="157" fillId="0" borderId="26" xfId="0" applyNumberFormat="1" applyFont="1" applyBorder="1" applyAlignment="1">
      <alignment horizontal="center" vertical="center"/>
    </xf>
    <xf numFmtId="178" fontId="157" fillId="47" borderId="9" xfId="0" applyNumberFormat="1" applyFont="1" applyFill="1" applyBorder="1" applyAlignment="1">
      <alignment horizontal="center" vertical="center" wrapText="1"/>
    </xf>
    <xf numFmtId="178" fontId="120" fillId="0" borderId="9" xfId="0" applyNumberFormat="1" applyFont="1" applyBorder="1" applyAlignment="1">
      <alignment horizontal="center" vertical="center"/>
    </xf>
    <xf numFmtId="178" fontId="135" fillId="0" borderId="9" xfId="0" applyNumberFormat="1" applyFont="1" applyBorder="1" applyAlignment="1">
      <alignment horizontal="center" vertical="center"/>
    </xf>
    <xf numFmtId="178" fontId="135" fillId="0" borderId="60" xfId="0" applyNumberFormat="1" applyFont="1" applyBorder="1" applyAlignment="1">
      <alignment horizontal="center" vertical="center"/>
    </xf>
    <xf numFmtId="43" fontId="160" fillId="0" borderId="26" xfId="0" applyNumberFormat="1" applyFont="1" applyBorder="1" applyAlignment="1">
      <alignment horizontal="center" vertical="center"/>
    </xf>
    <xf numFmtId="0" fontId="160" fillId="0" borderId="26" xfId="0" applyFont="1" applyBorder="1" applyAlignment="1">
      <alignment horizontal="center" vertical="center" wrapText="1"/>
    </xf>
    <xf numFmtId="167" fontId="11" fillId="0" borderId="12" xfId="1" applyNumberFormat="1" applyFont="1" applyFill="1" applyBorder="1" applyAlignment="1" applyProtection="1">
      <alignment horizontal="center" vertical="center"/>
    </xf>
    <xf numFmtId="169" fontId="11" fillId="0" borderId="12" xfId="1" applyNumberFormat="1" applyFont="1" applyFill="1" applyBorder="1" applyAlignment="1" applyProtection="1">
      <alignment horizontal="center" vertical="center"/>
    </xf>
    <xf numFmtId="169" fontId="11" fillId="0" borderId="23" xfId="1" applyNumberFormat="1" applyFont="1" applyFill="1" applyBorder="1" applyAlignment="1" applyProtection="1">
      <alignment horizontal="center" vertical="center"/>
    </xf>
    <xf numFmtId="166" fontId="161" fillId="30" borderId="17" xfId="1" applyNumberFormat="1" applyFont="1" applyFill="1" applyBorder="1" applyAlignment="1" applyProtection="1">
      <alignment horizontal="center"/>
    </xf>
    <xf numFmtId="0" fontId="166" fillId="0" borderId="0" xfId="15" applyAlignment="1" applyProtection="1">
      <alignment horizontal="left"/>
      <protection locked="0"/>
    </xf>
    <xf numFmtId="0" fontId="166" fillId="0" borderId="0" xfId="15" applyProtection="1">
      <protection locked="0"/>
    </xf>
    <xf numFmtId="0" fontId="168" fillId="0" borderId="95" xfId="15" applyFont="1" applyBorder="1" applyAlignment="1" applyProtection="1">
      <alignment vertical="center"/>
      <protection locked="0"/>
    </xf>
    <xf numFmtId="0" fontId="168" fillId="0" borderId="95" xfId="15" applyFont="1" applyBorder="1" applyAlignment="1" applyProtection="1">
      <alignment horizontal="right" vertical="center"/>
      <protection locked="0"/>
    </xf>
    <xf numFmtId="180" fontId="166" fillId="0" borderId="0" xfId="15" applyNumberFormat="1" applyAlignment="1" applyProtection="1">
      <alignment horizontal="right"/>
      <protection locked="0"/>
    </xf>
    <xf numFmtId="0" fontId="166" fillId="36" borderId="0" xfId="15" applyFill="1" applyAlignment="1" applyProtection="1">
      <alignment horizontal="left"/>
      <protection locked="0"/>
    </xf>
    <xf numFmtId="180" fontId="166" fillId="36" borderId="0" xfId="15" applyNumberFormat="1" applyFill="1" applyAlignment="1" applyProtection="1">
      <alignment horizontal="right"/>
      <protection locked="0"/>
    </xf>
    <xf numFmtId="0" fontId="0" fillId="36" borderId="0" xfId="0" applyFill="1"/>
    <xf numFmtId="180" fontId="166" fillId="36" borderId="9" xfId="15" applyNumberFormat="1" applyFill="1" applyBorder="1" applyAlignment="1" applyProtection="1">
      <alignment horizontal="right"/>
      <protection locked="0"/>
    </xf>
    <xf numFmtId="4" fontId="0" fillId="36" borderId="9" xfId="0" applyNumberFormat="1" applyFill="1" applyBorder="1"/>
    <xf numFmtId="0" fontId="166" fillId="0" borderId="94" xfId="15" applyBorder="1" applyProtection="1">
      <protection locked="0"/>
    </xf>
    <xf numFmtId="180" fontId="0" fillId="0" borderId="0" xfId="0" applyNumberFormat="1"/>
    <xf numFmtId="0" fontId="0" fillId="45" borderId="0" xfId="0" applyFill="1"/>
    <xf numFmtId="0" fontId="169" fillId="42" borderId="0" xfId="0" applyFont="1" applyFill="1" applyAlignment="1">
      <alignment horizontal="center" vertical="center"/>
    </xf>
    <xf numFmtId="181" fontId="0" fillId="0" borderId="0" xfId="0" applyNumberFormat="1" applyAlignment="1">
      <alignment horizontal="center" vertical="center"/>
    </xf>
    <xf numFmtId="0" fontId="108" fillId="44" borderId="93" xfId="10" applyFont="1" applyFill="1" applyBorder="1" applyAlignment="1" applyProtection="1">
      <alignment horizontal="center" vertical="center" wrapText="1"/>
    </xf>
    <xf numFmtId="0" fontId="112" fillId="37" borderId="93" xfId="10" applyFont="1" applyFill="1" applyBorder="1" applyAlignment="1" applyProtection="1">
      <alignment horizontal="center" vertical="center" wrapText="1"/>
    </xf>
    <xf numFmtId="0" fontId="16" fillId="0" borderId="98" xfId="0" applyFont="1" applyBorder="1" applyAlignment="1">
      <alignment horizontal="center" vertical="center"/>
    </xf>
    <xf numFmtId="0" fontId="106" fillId="37" borderId="98" xfId="0" applyFont="1" applyFill="1" applyBorder="1" applyAlignment="1">
      <alignment horizontal="center" vertical="center"/>
    </xf>
    <xf numFmtId="0" fontId="106" fillId="23" borderId="98" xfId="0" applyFont="1" applyFill="1" applyBorder="1" applyAlignment="1">
      <alignment horizontal="center" vertical="center"/>
    </xf>
    <xf numFmtId="0" fontId="106" fillId="0" borderId="98" xfId="0" applyFont="1" applyBorder="1" applyAlignment="1">
      <alignment horizontal="center" vertical="center"/>
    </xf>
    <xf numFmtId="167" fontId="65" fillId="27" borderId="101" xfId="1" applyNumberFormat="1" applyFont="1" applyFill="1" applyBorder="1" applyAlignment="1" applyProtection="1">
      <alignment horizontal="center" vertical="center"/>
    </xf>
    <xf numFmtId="0" fontId="2" fillId="0" borderId="98" xfId="2" applyFill="1" applyBorder="1" applyAlignment="1" applyProtection="1">
      <alignment horizontal="center" vertical="center"/>
    </xf>
    <xf numFmtId="0" fontId="1" fillId="27" borderId="9" xfId="2" applyFont="1" applyFill="1" applyBorder="1" applyAlignment="1" applyProtection="1">
      <alignment horizontal="center" vertical="center"/>
    </xf>
    <xf numFmtId="0" fontId="16" fillId="0" borderId="101" xfId="0" applyFont="1" applyBorder="1" applyAlignment="1">
      <alignment horizontal="center" vertical="center"/>
    </xf>
    <xf numFmtId="0" fontId="1" fillId="27" borderId="101" xfId="2" applyFont="1" applyFill="1" applyBorder="1" applyAlignment="1" applyProtection="1">
      <alignment horizontal="center" vertical="center"/>
    </xf>
    <xf numFmtId="0" fontId="16" fillId="27" borderId="101" xfId="0" applyFont="1" applyFill="1" applyBorder="1" applyAlignment="1">
      <alignment horizontal="center" vertical="center"/>
    </xf>
    <xf numFmtId="165" fontId="0" fillId="0" borderId="0" xfId="0" applyNumberFormat="1"/>
    <xf numFmtId="167" fontId="18" fillId="15" borderId="93" xfId="1" applyNumberFormat="1" applyFont="1" applyFill="1" applyBorder="1" applyAlignment="1" applyProtection="1">
      <alignment vertical="center"/>
    </xf>
    <xf numFmtId="166" fontId="53" fillId="0" borderId="104" xfId="1" applyNumberFormat="1" applyFont="1" applyBorder="1" applyAlignment="1" applyProtection="1">
      <alignment vertical="center"/>
    </xf>
    <xf numFmtId="166" fontId="173" fillId="0" borderId="104" xfId="1" applyNumberFormat="1" applyFont="1" applyBorder="1" applyAlignment="1" applyProtection="1">
      <alignment horizontal="right" vertical="center"/>
    </xf>
    <xf numFmtId="167" fontId="0" fillId="0" borderId="0" xfId="1" applyNumberFormat="1" applyFont="1"/>
    <xf numFmtId="167" fontId="53" fillId="0" borderId="104" xfId="1" applyNumberFormat="1" applyFont="1" applyBorder="1" applyAlignment="1" applyProtection="1">
      <alignment vertical="center"/>
    </xf>
    <xf numFmtId="170" fontId="0" fillId="0" borderId="0" xfId="0" applyNumberFormat="1"/>
    <xf numFmtId="170" fontId="53" fillId="0" borderId="104" xfId="1" applyNumberFormat="1" applyFont="1" applyBorder="1" applyAlignment="1" applyProtection="1">
      <alignment vertical="center"/>
    </xf>
    <xf numFmtId="0" fontId="97" fillId="18" borderId="0" xfId="0" applyFont="1" applyFill="1" applyProtection="1">
      <protection locked="0"/>
    </xf>
    <xf numFmtId="170" fontId="40" fillId="0" borderId="49" xfId="0" applyNumberFormat="1" applyFont="1" applyBorder="1" applyAlignment="1">
      <alignment horizontal="center" vertical="center"/>
    </xf>
    <xf numFmtId="170" fontId="40" fillId="0" borderId="50" xfId="0" applyNumberFormat="1" applyFont="1" applyBorder="1" applyAlignment="1">
      <alignment horizontal="center" vertical="center"/>
    </xf>
    <xf numFmtId="170" fontId="40" fillId="0" borderId="51" xfId="0" applyNumberFormat="1" applyFont="1" applyBorder="1" applyAlignment="1">
      <alignment horizontal="center" vertical="center"/>
    </xf>
    <xf numFmtId="173" fontId="120" fillId="0" borderId="9" xfId="0" applyNumberFormat="1" applyFont="1" applyBorder="1" applyAlignment="1">
      <alignment horizontal="center" vertical="center"/>
    </xf>
    <xf numFmtId="173" fontId="135" fillId="0" borderId="9" xfId="0" applyNumberFormat="1" applyFont="1" applyBorder="1" applyAlignment="1">
      <alignment horizontal="center" vertical="center"/>
    </xf>
    <xf numFmtId="173" fontId="135" fillId="0" borderId="60" xfId="0" applyNumberFormat="1" applyFont="1" applyBorder="1" applyAlignment="1">
      <alignment horizontal="center" vertical="center"/>
    </xf>
    <xf numFmtId="182" fontId="120" fillId="0" borderId="9" xfId="0" applyNumberFormat="1" applyFont="1" applyBorder="1" applyAlignment="1">
      <alignment horizontal="center" vertical="center"/>
    </xf>
    <xf numFmtId="166" fontId="178" fillId="0" borderId="104" xfId="1" applyNumberFormat="1" applyFont="1" applyBorder="1" applyAlignment="1" applyProtection="1">
      <alignment vertical="center"/>
    </xf>
    <xf numFmtId="167" fontId="180" fillId="0" borderId="104" xfId="1" applyNumberFormat="1" applyFont="1" applyBorder="1" applyAlignment="1" applyProtection="1">
      <alignment vertical="center"/>
    </xf>
    <xf numFmtId="166" fontId="182" fillId="0" borderId="104" xfId="1" applyNumberFormat="1" applyFont="1" applyBorder="1" applyAlignment="1" applyProtection="1">
      <alignment horizontal="right" vertical="center"/>
    </xf>
    <xf numFmtId="0" fontId="141" fillId="56" borderId="0" xfId="14" applyFont="1" applyFill="1" applyAlignment="1">
      <alignment vertical="center"/>
    </xf>
    <xf numFmtId="0" fontId="142" fillId="56" borderId="0" xfId="14" applyFont="1" applyFill="1" applyAlignment="1">
      <alignment vertical="center"/>
    </xf>
    <xf numFmtId="0" fontId="143" fillId="56" borderId="0" xfId="14" applyFont="1" applyFill="1" applyAlignment="1">
      <alignment vertical="center"/>
    </xf>
    <xf numFmtId="0" fontId="143" fillId="56" borderId="0" xfId="14" applyFont="1" applyFill="1" applyAlignment="1">
      <alignment horizontal="right" vertical="center"/>
    </xf>
    <xf numFmtId="0" fontId="144" fillId="23" borderId="0" xfId="14" applyFont="1" applyFill="1"/>
    <xf numFmtId="0" fontId="140" fillId="23" borderId="53" xfId="14" applyFill="1" applyBorder="1"/>
    <xf numFmtId="0" fontId="144" fillId="23" borderId="53" xfId="14" applyFont="1" applyFill="1" applyBorder="1"/>
    <xf numFmtId="0" fontId="144" fillId="23" borderId="54" xfId="14" applyFont="1" applyFill="1" applyBorder="1" applyAlignment="1">
      <alignment horizontal="center" vertical="center"/>
    </xf>
    <xf numFmtId="0" fontId="146" fillId="23" borderId="0" xfId="14" applyFont="1" applyFill="1" applyAlignment="1">
      <alignment horizontal="right" vertical="center" wrapText="1"/>
    </xf>
    <xf numFmtId="0" fontId="141" fillId="23" borderId="0" xfId="14" applyFont="1" applyFill="1" applyAlignment="1">
      <alignment vertical="center"/>
    </xf>
    <xf numFmtId="0" fontId="0" fillId="23" borderId="56" xfId="0" applyFill="1" applyBorder="1"/>
    <xf numFmtId="0" fontId="148" fillId="23" borderId="0" xfId="14" applyFont="1" applyFill="1" applyAlignment="1">
      <alignment horizontal="center" vertical="center"/>
    </xf>
    <xf numFmtId="0" fontId="144" fillId="23" borderId="55" xfId="14" applyFont="1" applyFill="1" applyBorder="1"/>
    <xf numFmtId="14" fontId="148" fillId="23" borderId="92" xfId="14" applyNumberFormat="1" applyFont="1" applyFill="1" applyBorder="1" applyAlignment="1">
      <alignment horizontal="center" vertical="center"/>
    </xf>
    <xf numFmtId="14" fontId="149" fillId="23" borderId="0" xfId="14" applyNumberFormat="1" applyFont="1" applyFill="1" applyAlignment="1">
      <alignment horizontal="center" vertical="center"/>
    </xf>
    <xf numFmtId="0" fontId="148" fillId="23" borderId="92" xfId="14" applyFont="1" applyFill="1" applyBorder="1" applyAlignment="1">
      <alignment horizontal="center" vertical="center"/>
    </xf>
    <xf numFmtId="0" fontId="175" fillId="23" borderId="0" xfId="0" applyFont="1" applyFill="1" applyAlignment="1">
      <alignment horizontal="left" vertical="center"/>
    </xf>
    <xf numFmtId="0" fontId="149" fillId="23" borderId="56" xfId="14" applyFont="1" applyFill="1" applyBorder="1" applyAlignment="1">
      <alignment horizontal="left" vertical="center"/>
    </xf>
    <xf numFmtId="0" fontId="149" fillId="23" borderId="0" xfId="14" applyFont="1" applyFill="1" applyAlignment="1">
      <alignment horizontal="left" vertical="center"/>
    </xf>
    <xf numFmtId="174" fontId="0" fillId="23" borderId="0" xfId="0" applyNumberFormat="1" applyFill="1"/>
    <xf numFmtId="167" fontId="0" fillId="23" borderId="0" xfId="0" applyNumberFormat="1" applyFill="1"/>
    <xf numFmtId="0" fontId="150" fillId="23" borderId="0" xfId="14" applyFont="1" applyFill="1" applyAlignment="1">
      <alignment vertical="center"/>
    </xf>
    <xf numFmtId="2" fontId="151" fillId="23" borderId="0" xfId="14" applyNumberFormat="1" applyFont="1" applyFill="1" applyAlignment="1">
      <alignment horizontal="right" vertical="center"/>
    </xf>
    <xf numFmtId="2" fontId="151" fillId="23" borderId="0" xfId="14" applyNumberFormat="1" applyFont="1" applyFill="1" applyAlignment="1">
      <alignment vertical="center"/>
    </xf>
    <xf numFmtId="0" fontId="144" fillId="23" borderId="56" xfId="14" applyFont="1" applyFill="1" applyBorder="1"/>
    <xf numFmtId="174" fontId="0" fillId="23" borderId="55" xfId="0" applyNumberFormat="1" applyFill="1" applyBorder="1" applyAlignment="1">
      <alignment horizontal="center" vertical="center"/>
    </xf>
    <xf numFmtId="174" fontId="0" fillId="23" borderId="57" xfId="0" applyNumberFormat="1" applyFill="1" applyBorder="1"/>
    <xf numFmtId="0" fontId="140" fillId="23" borderId="58" xfId="14" applyFill="1" applyBorder="1"/>
    <xf numFmtId="14" fontId="0" fillId="23" borderId="0" xfId="0" applyNumberFormat="1" applyFill="1"/>
    <xf numFmtId="173" fontId="0" fillId="57" borderId="0" xfId="0" applyNumberFormat="1" applyFill="1"/>
    <xf numFmtId="183" fontId="0" fillId="57" borderId="0" xfId="0" applyNumberFormat="1" applyFill="1"/>
    <xf numFmtId="173" fontId="14" fillId="57" borderId="0" xfId="0" applyNumberFormat="1" applyFont="1" applyFill="1" applyAlignment="1">
      <alignment horizontal="center" vertical="center"/>
    </xf>
    <xf numFmtId="0" fontId="0" fillId="57" borderId="0" xfId="0" applyFill="1"/>
    <xf numFmtId="167" fontId="0" fillId="57" borderId="0" xfId="1" applyNumberFormat="1" applyFont="1" applyFill="1" applyBorder="1"/>
    <xf numFmtId="0" fontId="5" fillId="57" borderId="0" xfId="0" applyFont="1" applyFill="1" applyAlignment="1">
      <alignment horizontal="center" vertical="center"/>
    </xf>
    <xf numFmtId="0" fontId="184" fillId="23" borderId="0" xfId="0" applyFont="1" applyFill="1"/>
    <xf numFmtId="0" fontId="185" fillId="23" borderId="0" xfId="14" applyFont="1" applyFill="1"/>
    <xf numFmtId="174" fontId="46" fillId="23" borderId="114" xfId="0" applyNumberFormat="1" applyFont="1" applyFill="1" applyBorder="1" applyAlignment="1" applyProtection="1">
      <alignment horizontal="center" vertical="center"/>
      <protection locked="0"/>
    </xf>
    <xf numFmtId="0" fontId="141" fillId="23" borderId="58" xfId="14" applyFont="1" applyFill="1" applyBorder="1" applyAlignment="1">
      <alignment horizontal="center" vertical="top"/>
    </xf>
    <xf numFmtId="0" fontId="193" fillId="23" borderId="114" xfId="14" applyFont="1" applyFill="1" applyBorder="1" applyAlignment="1">
      <alignment horizontal="center" vertical="center"/>
    </xf>
    <xf numFmtId="174" fontId="46" fillId="23" borderId="113" xfId="0" applyNumberFormat="1" applyFont="1" applyFill="1" applyBorder="1" applyAlignment="1" applyProtection="1">
      <alignment horizontal="center" vertical="center"/>
      <protection locked="0"/>
    </xf>
    <xf numFmtId="173" fontId="46" fillId="23" borderId="113" xfId="0" applyNumberFormat="1" applyFont="1" applyFill="1" applyBorder="1" applyAlignment="1" applyProtection="1">
      <alignment horizontal="center" vertical="center"/>
      <protection locked="0"/>
    </xf>
    <xf numFmtId="14" fontId="17" fillId="23" borderId="113" xfId="0" applyNumberFormat="1" applyFont="1" applyFill="1" applyBorder="1" applyAlignment="1" applyProtection="1">
      <alignment horizontal="center" vertical="center"/>
      <protection locked="0"/>
    </xf>
    <xf numFmtId="169" fontId="17" fillId="23" borderId="113" xfId="1" applyNumberFormat="1" applyFont="1" applyFill="1" applyBorder="1" applyAlignment="1" applyProtection="1">
      <alignment horizontal="center" vertical="center"/>
      <protection locked="0"/>
    </xf>
    <xf numFmtId="169" fontId="187" fillId="0" borderId="113" xfId="0" applyNumberFormat="1" applyFont="1" applyBorder="1" applyAlignment="1">
      <alignment horizontal="center" vertical="center"/>
    </xf>
    <xf numFmtId="0" fontId="197" fillId="23" borderId="0" xfId="0" applyFont="1" applyFill="1" applyAlignment="1">
      <alignment horizontal="center" vertical="center"/>
    </xf>
    <xf numFmtId="174" fontId="198" fillId="23" borderId="0" xfId="1" applyNumberFormat="1" applyFont="1" applyFill="1" applyAlignment="1">
      <alignment horizontal="center" vertical="center"/>
    </xf>
    <xf numFmtId="0" fontId="200" fillId="57" borderId="0" xfId="0" applyFont="1" applyFill="1"/>
    <xf numFmtId="167" fontId="175" fillId="0" borderId="0" xfId="1" applyNumberFormat="1" applyFont="1" applyProtection="1"/>
    <xf numFmtId="184" fontId="0" fillId="57" borderId="0" xfId="0" applyNumberFormat="1" applyFill="1"/>
    <xf numFmtId="184" fontId="17" fillId="23" borderId="113" xfId="0" applyNumberFormat="1" applyFont="1" applyFill="1" applyBorder="1" applyAlignment="1" applyProtection="1">
      <alignment horizontal="center" vertical="center"/>
      <protection locked="0"/>
    </xf>
    <xf numFmtId="1" fontId="202" fillId="23" borderId="0" xfId="0" applyNumberFormat="1" applyFont="1" applyFill="1" applyAlignment="1">
      <alignment horizontal="center" vertical="center"/>
    </xf>
    <xf numFmtId="174" fontId="203" fillId="23" borderId="0" xfId="0" applyNumberFormat="1" applyFont="1" applyFill="1" applyAlignment="1">
      <alignment horizontal="center" vertical="center"/>
    </xf>
    <xf numFmtId="0" fontId="203" fillId="23" borderId="0" xfId="0" applyFont="1" applyFill="1" applyAlignment="1">
      <alignment horizontal="center" vertical="center"/>
    </xf>
    <xf numFmtId="174" fontId="204" fillId="23" borderId="0" xfId="14" applyNumberFormat="1" applyFont="1" applyFill="1"/>
    <xf numFmtId="173" fontId="204" fillId="23" borderId="0" xfId="14" applyNumberFormat="1" applyFont="1" applyFill="1"/>
    <xf numFmtId="14" fontId="204" fillId="23" borderId="0" xfId="14" applyNumberFormat="1" applyFont="1" applyFill="1"/>
    <xf numFmtId="185" fontId="204" fillId="23" borderId="0" xfId="14" applyNumberFormat="1" applyFont="1" applyFill="1"/>
    <xf numFmtId="169" fontId="204" fillId="23" borderId="0" xfId="14" applyNumberFormat="1" applyFont="1" applyFill="1"/>
    <xf numFmtId="0" fontId="192" fillId="23" borderId="117" xfId="14" applyFont="1" applyFill="1" applyBorder="1" applyAlignment="1">
      <alignment horizontal="left" vertical="center"/>
    </xf>
    <xf numFmtId="173" fontId="46" fillId="23" borderId="118" xfId="0" applyNumberFormat="1" applyFont="1" applyFill="1" applyBorder="1" applyAlignment="1" applyProtection="1">
      <alignment horizontal="center" vertical="center"/>
      <protection locked="0"/>
    </xf>
    <xf numFmtId="0" fontId="199" fillId="23" borderId="119" xfId="0" applyFont="1" applyFill="1" applyBorder="1"/>
    <xf numFmtId="14" fontId="17" fillId="23" borderId="120" xfId="0" applyNumberFormat="1" applyFont="1" applyFill="1" applyBorder="1" applyAlignment="1" applyProtection="1">
      <alignment horizontal="center" vertical="center"/>
      <protection locked="0"/>
    </xf>
    <xf numFmtId="185" fontId="17" fillId="23" borderId="120" xfId="0" applyNumberFormat="1" applyFont="1" applyFill="1" applyBorder="1" applyAlignment="1" applyProtection="1">
      <alignment horizontal="center" vertical="center"/>
      <protection locked="0"/>
    </xf>
    <xf numFmtId="169" fontId="17" fillId="23" borderId="120" xfId="1" applyNumberFormat="1" applyFont="1" applyFill="1" applyBorder="1" applyAlignment="1" applyProtection="1">
      <alignment horizontal="center" vertical="center"/>
      <protection locked="0"/>
    </xf>
    <xf numFmtId="0" fontId="199" fillId="23" borderId="121" xfId="0" applyFont="1" applyFill="1" applyBorder="1"/>
    <xf numFmtId="169" fontId="17" fillId="23" borderId="122" xfId="1" applyNumberFormat="1" applyFont="1" applyFill="1" applyBorder="1" applyAlignment="1" applyProtection="1">
      <alignment horizontal="center" vertical="center"/>
      <protection locked="0"/>
    </xf>
    <xf numFmtId="0" fontId="191" fillId="0" borderId="0" xfId="0" applyFont="1" applyAlignment="1" applyProtection="1">
      <alignment horizontal="center" vertical="center"/>
      <protection locked="0"/>
    </xf>
    <xf numFmtId="0" fontId="147" fillId="23" borderId="0" xfId="14" applyFont="1" applyFill="1" applyAlignment="1">
      <alignment horizontal="left" vertical="center"/>
    </xf>
    <xf numFmtId="0" fontId="154" fillId="23" borderId="0" xfId="14" applyFont="1" applyFill="1" applyAlignment="1">
      <alignment horizontal="left" vertical="center"/>
    </xf>
    <xf numFmtId="0" fontId="149" fillId="23" borderId="0" xfId="14" applyFont="1" applyFill="1" applyAlignment="1">
      <alignment vertical="center"/>
    </xf>
    <xf numFmtId="0" fontId="155" fillId="23" borderId="0" xfId="14" applyFont="1" applyFill="1" applyAlignment="1">
      <alignment vertical="center"/>
    </xf>
    <xf numFmtId="0" fontId="151" fillId="23" borderId="0" xfId="14" applyFont="1" applyFill="1" applyAlignment="1">
      <alignment vertical="center" wrapText="1"/>
    </xf>
    <xf numFmtId="0" fontId="151" fillId="23" borderId="0" xfId="14" applyFont="1" applyFill="1" applyAlignment="1">
      <alignment horizontal="center" vertical="center" wrapText="1"/>
    </xf>
    <xf numFmtId="0" fontId="149" fillId="23" borderId="0" xfId="14" applyFont="1" applyFill="1" applyAlignment="1">
      <alignment vertical="center" wrapText="1"/>
    </xf>
    <xf numFmtId="167" fontId="191" fillId="0" borderId="56" xfId="11" applyNumberFormat="1" applyFont="1" applyFill="1" applyBorder="1" applyAlignment="1" applyProtection="1">
      <alignment horizontal="center" vertical="center"/>
      <protection locked="0"/>
    </xf>
    <xf numFmtId="0" fontId="153" fillId="23" borderId="0" xfId="14" applyFont="1" applyFill="1" applyAlignment="1">
      <alignment horizontal="center" vertical="center"/>
    </xf>
    <xf numFmtId="0" fontId="140" fillId="23" borderId="0" xfId="14" applyFill="1"/>
    <xf numFmtId="0" fontId="152" fillId="23" borderId="0" xfId="14" applyFont="1" applyFill="1" applyAlignment="1">
      <alignment horizontal="right" vertical="center"/>
    </xf>
    <xf numFmtId="170" fontId="186" fillId="0" borderId="113" xfId="0" applyNumberFormat="1" applyFont="1" applyBorder="1" applyAlignment="1">
      <alignment horizontal="center" vertical="center"/>
    </xf>
    <xf numFmtId="183" fontId="107" fillId="15" borderId="124" xfId="0" applyNumberFormat="1" applyFont="1" applyFill="1" applyBorder="1" applyAlignment="1">
      <alignment horizontal="center" vertical="center"/>
    </xf>
    <xf numFmtId="173" fontId="107" fillId="15" borderId="125" xfId="0" applyNumberFormat="1" applyFont="1" applyFill="1" applyBorder="1" applyAlignment="1">
      <alignment horizontal="center" vertical="center"/>
    </xf>
    <xf numFmtId="0" fontId="107" fillId="15" borderId="125" xfId="0" applyFont="1" applyFill="1" applyBorder="1" applyAlignment="1">
      <alignment horizontal="center" vertical="center"/>
    </xf>
    <xf numFmtId="184" fontId="107" fillId="15" borderId="125" xfId="0" applyNumberFormat="1" applyFont="1" applyFill="1" applyBorder="1" applyAlignment="1">
      <alignment horizontal="center" vertical="center"/>
    </xf>
    <xf numFmtId="0" fontId="107" fillId="15" borderId="126" xfId="0" applyFont="1" applyFill="1" applyBorder="1" applyAlignment="1">
      <alignment horizontal="center" vertical="center"/>
    </xf>
    <xf numFmtId="169" fontId="187" fillId="0" borderId="115" xfId="0" applyNumberFormat="1" applyFont="1" applyBorder="1" applyAlignment="1">
      <alignment horizontal="center" vertical="center"/>
    </xf>
    <xf numFmtId="170" fontId="186" fillId="0" borderId="115" xfId="0" applyNumberFormat="1" applyFont="1" applyBorder="1" applyAlignment="1">
      <alignment horizontal="center" vertical="center"/>
    </xf>
    <xf numFmtId="184" fontId="14" fillId="57" borderId="0" xfId="0" applyNumberFormat="1" applyFont="1" applyFill="1" applyAlignment="1">
      <alignment horizontal="center" vertical="center"/>
    </xf>
    <xf numFmtId="0" fontId="14" fillId="57" borderId="0" xfId="0" applyFont="1" applyFill="1" applyAlignment="1">
      <alignment horizontal="center" vertical="center"/>
    </xf>
    <xf numFmtId="169" fontId="14" fillId="57" borderId="0" xfId="0" applyNumberFormat="1" applyFont="1" applyFill="1" applyAlignment="1">
      <alignment horizontal="center" vertical="center"/>
    </xf>
    <xf numFmtId="186" fontId="134" fillId="54" borderId="0" xfId="0" applyNumberFormat="1" applyFont="1" applyFill="1"/>
    <xf numFmtId="186" fontId="157" fillId="0" borderId="26" xfId="0" applyNumberFormat="1" applyFont="1" applyBorder="1" applyAlignment="1">
      <alignment horizontal="center" vertical="center"/>
    </xf>
    <xf numFmtId="186" fontId="157" fillId="47" borderId="9" xfId="0" applyNumberFormat="1" applyFont="1" applyFill="1" applyBorder="1" applyAlignment="1">
      <alignment horizontal="center" vertical="center"/>
    </xf>
    <xf numFmtId="186" fontId="120" fillId="0" borderId="9" xfId="0" applyNumberFormat="1" applyFont="1" applyBorder="1" applyAlignment="1">
      <alignment horizontal="center" vertical="center"/>
    </xf>
    <xf numFmtId="186" fontId="135" fillId="0" borderId="9" xfId="0" applyNumberFormat="1" applyFont="1" applyBorder="1" applyAlignment="1">
      <alignment horizontal="center" vertical="center"/>
    </xf>
    <xf numFmtId="186" fontId="135" fillId="0" borderId="60" xfId="0" applyNumberFormat="1" applyFont="1" applyBorder="1" applyAlignment="1">
      <alignment horizontal="center" vertical="center"/>
    </xf>
    <xf numFmtId="184" fontId="206" fillId="23" borderId="116" xfId="0" applyNumberFormat="1" applyFont="1" applyFill="1" applyBorder="1" applyAlignment="1">
      <alignment vertical="center"/>
    </xf>
    <xf numFmtId="187" fontId="205" fillId="23" borderId="116" xfId="0" applyNumberFormat="1" applyFont="1" applyFill="1" applyBorder="1" applyAlignment="1">
      <alignment horizontal="right" vertical="center"/>
    </xf>
    <xf numFmtId="187" fontId="207" fillId="23" borderId="116" xfId="0" applyNumberFormat="1" applyFont="1" applyFill="1" applyBorder="1" applyAlignment="1">
      <alignment horizontal="right" vertical="center"/>
    </xf>
    <xf numFmtId="187" fontId="208" fillId="23" borderId="116" xfId="0" applyNumberFormat="1" applyFont="1" applyFill="1" applyBorder="1" applyAlignment="1">
      <alignment horizontal="right" vertical="center"/>
    </xf>
    <xf numFmtId="174" fontId="46" fillId="57" borderId="0" xfId="0" applyNumberFormat="1" applyFont="1" applyFill="1" applyAlignment="1" applyProtection="1">
      <alignment horizontal="center" vertical="center"/>
      <protection locked="0"/>
    </xf>
    <xf numFmtId="173" fontId="46" fillId="57" borderId="0" xfId="0" applyNumberFormat="1" applyFont="1" applyFill="1" applyAlignment="1" applyProtection="1">
      <alignment horizontal="center" vertical="center"/>
      <protection locked="0"/>
    </xf>
    <xf numFmtId="14" fontId="17" fillId="57" borderId="0" xfId="0" applyNumberFormat="1" applyFont="1" applyFill="1" applyAlignment="1" applyProtection="1">
      <alignment horizontal="center" vertical="center"/>
      <protection locked="0"/>
    </xf>
    <xf numFmtId="183" fontId="194" fillId="57" borderId="0" xfId="0" applyNumberFormat="1" applyFont="1" applyFill="1" applyAlignment="1">
      <alignment horizontal="center" vertical="center"/>
    </xf>
    <xf numFmtId="173" fontId="194" fillId="57" borderId="0" xfId="0" applyNumberFormat="1" applyFont="1" applyFill="1" applyAlignment="1">
      <alignment horizontal="center" vertical="center"/>
    </xf>
    <xf numFmtId="0" fontId="194" fillId="57" borderId="0" xfId="0" applyFont="1" applyFill="1" applyAlignment="1">
      <alignment horizontal="center" vertical="center"/>
    </xf>
    <xf numFmtId="169" fontId="187" fillId="15" borderId="113" xfId="0" applyNumberFormat="1" applyFont="1" applyFill="1" applyBorder="1" applyAlignment="1">
      <alignment horizontal="center" vertical="center"/>
    </xf>
    <xf numFmtId="170" fontId="186" fillId="15" borderId="113" xfId="0" applyNumberFormat="1" applyFont="1" applyFill="1" applyBorder="1" applyAlignment="1">
      <alignment horizontal="center" vertical="center"/>
    </xf>
    <xf numFmtId="0" fontId="25" fillId="23" borderId="0" xfId="0" applyFont="1" applyFill="1"/>
    <xf numFmtId="174" fontId="46" fillId="23" borderId="0" xfId="0" applyNumberFormat="1" applyFont="1" applyFill="1" applyAlignment="1" applyProtection="1">
      <alignment horizontal="center" vertical="center"/>
      <protection locked="0"/>
    </xf>
    <xf numFmtId="173" fontId="46" fillId="23" borderId="0" xfId="0" applyNumberFormat="1" applyFont="1" applyFill="1" applyAlignment="1" applyProtection="1">
      <alignment horizontal="center" vertical="center"/>
      <protection locked="0"/>
    </xf>
    <xf numFmtId="14" fontId="17" fillId="23" borderId="0" xfId="0" applyNumberFormat="1" applyFont="1" applyFill="1" applyAlignment="1" applyProtection="1">
      <alignment horizontal="center" vertical="center"/>
      <protection locked="0"/>
    </xf>
    <xf numFmtId="185" fontId="17" fillId="23" borderId="0" xfId="0" applyNumberFormat="1" applyFont="1" applyFill="1" applyAlignment="1" applyProtection="1">
      <alignment horizontal="center" vertical="center"/>
      <protection locked="0"/>
    </xf>
    <xf numFmtId="169" fontId="196" fillId="23" borderId="0" xfId="1" applyNumberFormat="1" applyFont="1" applyFill="1" applyBorder="1" applyAlignment="1" applyProtection="1">
      <alignment horizontal="center" vertical="center"/>
      <protection locked="0"/>
    </xf>
    <xf numFmtId="169" fontId="201" fillId="23" borderId="0" xfId="1" applyNumberFormat="1" applyFont="1" applyFill="1" applyBorder="1" applyAlignment="1" applyProtection="1">
      <alignment horizontal="center" vertical="center"/>
      <protection locked="0"/>
    </xf>
    <xf numFmtId="169" fontId="196" fillId="0" borderId="0" xfId="0" applyNumberFormat="1" applyFont="1" applyAlignment="1">
      <alignment horizontal="center" vertical="center"/>
    </xf>
    <xf numFmtId="170" fontId="201" fillId="0" borderId="0" xfId="0" applyNumberFormat="1" applyFont="1" applyAlignment="1">
      <alignment horizontal="center" vertical="center"/>
    </xf>
    <xf numFmtId="0" fontId="211" fillId="0" borderId="0" xfId="14" applyFont="1" applyAlignment="1">
      <alignment horizontal="left" vertical="center"/>
    </xf>
    <xf numFmtId="0" fontId="212" fillId="0" borderId="0" xfId="14" applyFont="1" applyAlignment="1">
      <alignment vertical="center"/>
    </xf>
    <xf numFmtId="0" fontId="212" fillId="0" borderId="0" xfId="14" applyFont="1" applyAlignment="1">
      <alignment horizontal="center" vertical="center"/>
    </xf>
    <xf numFmtId="0" fontId="213" fillId="56" borderId="0" xfId="14" applyFont="1" applyFill="1" applyAlignment="1">
      <alignment vertical="center"/>
    </xf>
    <xf numFmtId="184" fontId="136" fillId="44" borderId="115" xfId="0" applyNumberFormat="1" applyFont="1" applyFill="1" applyBorder="1" applyAlignment="1" applyProtection="1">
      <alignment horizontal="center" vertical="center"/>
      <protection locked="0"/>
    </xf>
    <xf numFmtId="169" fontId="136" fillId="44" borderId="115" xfId="1" applyNumberFormat="1" applyFont="1" applyFill="1" applyBorder="1" applyAlignment="1" applyProtection="1">
      <alignment horizontal="center" vertical="center"/>
      <protection locked="0"/>
    </xf>
    <xf numFmtId="169" fontId="209" fillId="44" borderId="115" xfId="0" applyNumberFormat="1" applyFont="1" applyFill="1" applyBorder="1" applyAlignment="1">
      <alignment horizontal="center" vertical="center"/>
    </xf>
    <xf numFmtId="170" fontId="210" fillId="44" borderId="115" xfId="0" applyNumberFormat="1" applyFont="1" applyFill="1" applyBorder="1" applyAlignment="1">
      <alignment horizontal="center" vertical="center"/>
    </xf>
    <xf numFmtId="174" fontId="46" fillId="0" borderId="113" xfId="0" applyNumberFormat="1" applyFont="1" applyBorder="1" applyAlignment="1" applyProtection="1">
      <alignment horizontal="center" vertical="center"/>
      <protection locked="0"/>
    </xf>
    <xf numFmtId="173" fontId="46" fillId="0" borderId="113" xfId="0" applyNumberFormat="1" applyFont="1" applyBorder="1" applyAlignment="1" applyProtection="1">
      <alignment horizontal="center" vertical="center"/>
      <protection locked="0"/>
    </xf>
    <xf numFmtId="14" fontId="17" fillId="0" borderId="113" xfId="0" applyNumberFormat="1" applyFont="1" applyBorder="1" applyAlignment="1" applyProtection="1">
      <alignment horizontal="center" vertical="center"/>
      <protection locked="0"/>
    </xf>
    <xf numFmtId="184" fontId="201" fillId="0" borderId="113" xfId="0" applyNumberFormat="1" applyFont="1" applyBorder="1" applyAlignment="1" applyProtection="1">
      <alignment horizontal="center" vertical="center"/>
      <protection locked="0"/>
    </xf>
    <xf numFmtId="169" fontId="17" fillId="0" borderId="113" xfId="1" applyNumberFormat="1" applyFont="1" applyFill="1" applyBorder="1" applyAlignment="1" applyProtection="1">
      <alignment horizontal="center" vertical="center"/>
      <protection locked="0"/>
    </xf>
    <xf numFmtId="184" fontId="17" fillId="0" borderId="113" xfId="0" applyNumberFormat="1" applyFont="1" applyBorder="1" applyAlignment="1" applyProtection="1">
      <alignment horizontal="center" vertical="center"/>
      <protection locked="0"/>
    </xf>
    <xf numFmtId="184" fontId="17" fillId="0" borderId="115" xfId="0" applyNumberFormat="1" applyFont="1" applyBorder="1" applyAlignment="1" applyProtection="1">
      <alignment horizontal="center" vertical="center"/>
      <protection locked="0"/>
    </xf>
    <xf numFmtId="169" fontId="17" fillId="0" borderId="115" xfId="1" applyNumberFormat="1" applyFont="1" applyFill="1" applyBorder="1" applyAlignment="1" applyProtection="1">
      <alignment horizontal="center" vertical="center"/>
      <protection locked="0"/>
    </xf>
    <xf numFmtId="0" fontId="215" fillId="23" borderId="112" xfId="14" applyFont="1" applyFill="1" applyBorder="1" applyAlignment="1">
      <alignment horizontal="center" vertical="center"/>
    </xf>
    <xf numFmtId="170" fontId="216" fillId="23" borderId="111" xfId="14" applyNumberFormat="1" applyFont="1" applyFill="1" applyBorder="1" applyAlignment="1">
      <alignment vertical="center"/>
    </xf>
    <xf numFmtId="175" fontId="149" fillId="23" borderId="56" xfId="14" applyNumberFormat="1" applyFont="1" applyFill="1" applyBorder="1" applyAlignment="1">
      <alignment horizontal="center" vertical="top"/>
    </xf>
    <xf numFmtId="174" fontId="149" fillId="23" borderId="56" xfId="14" applyNumberFormat="1" applyFont="1" applyFill="1" applyBorder="1" applyAlignment="1">
      <alignment horizontal="center" vertical="top"/>
    </xf>
    <xf numFmtId="167" fontId="127" fillId="0" borderId="12" xfId="1" applyNumberFormat="1" applyFont="1" applyFill="1" applyBorder="1" applyAlignment="1" applyProtection="1">
      <alignment horizontal="center" vertical="center"/>
    </xf>
    <xf numFmtId="167" fontId="127" fillId="8" borderId="6" xfId="1" applyNumberFormat="1" applyFont="1" applyFill="1" applyBorder="1" applyAlignment="1" applyProtection="1">
      <alignment horizontal="center" vertical="center"/>
    </xf>
    <xf numFmtId="174" fontId="107" fillId="22" borderId="21" xfId="8" applyNumberFormat="1" applyFont="1" applyFill="1" applyBorder="1" applyAlignment="1" applyProtection="1">
      <alignment horizontal="center" vertical="center"/>
    </xf>
    <xf numFmtId="170" fontId="132" fillId="22" borderId="22" xfId="1" applyNumberFormat="1" applyFont="1" applyFill="1" applyBorder="1" applyAlignment="1" applyProtection="1">
      <alignment horizontal="right" vertical="center"/>
    </xf>
    <xf numFmtId="174" fontId="107" fillId="0" borderId="11" xfId="8" applyNumberFormat="1" applyFont="1" applyFill="1" applyBorder="1" applyAlignment="1" applyProtection="1">
      <alignment horizontal="center" vertical="center"/>
    </xf>
    <xf numFmtId="0" fontId="107" fillId="0" borderId="12" xfId="8" applyFont="1" applyFill="1" applyBorder="1" applyAlignment="1" applyProtection="1">
      <alignment horizontal="center" vertical="center"/>
    </xf>
    <xf numFmtId="170" fontId="132" fillId="0" borderId="23" xfId="1" applyNumberFormat="1" applyFont="1" applyFill="1" applyBorder="1" applyAlignment="1" applyProtection="1">
      <alignment horizontal="right" vertical="center"/>
    </xf>
    <xf numFmtId="0" fontId="218" fillId="0" borderId="9" xfId="0" applyFont="1" applyBorder="1" applyAlignment="1" applyProtection="1">
      <alignment horizontal="center" vertical="center"/>
      <protection locked="0"/>
    </xf>
    <xf numFmtId="0" fontId="219" fillId="0" borderId="9" xfId="0" applyFont="1" applyBorder="1" applyAlignment="1">
      <alignment horizontal="center" vertical="center"/>
    </xf>
    <xf numFmtId="0" fontId="219" fillId="27" borderId="9" xfId="0" applyFont="1" applyFill="1" applyBorder="1" applyAlignment="1">
      <alignment horizontal="center" vertical="center"/>
    </xf>
    <xf numFmtId="0" fontId="220" fillId="0" borderId="9" xfId="0" applyFont="1" applyBorder="1" applyAlignment="1">
      <alignment horizontal="center" vertical="center"/>
    </xf>
    <xf numFmtId="0" fontId="220" fillId="27" borderId="9" xfId="0" applyFont="1" applyFill="1" applyBorder="1" applyAlignment="1">
      <alignment horizontal="center" vertical="center"/>
    </xf>
    <xf numFmtId="0" fontId="221" fillId="0" borderId="9" xfId="0" applyFont="1" applyBorder="1" applyAlignment="1">
      <alignment horizontal="center" vertical="center"/>
    </xf>
    <xf numFmtId="0" fontId="221" fillId="48" borderId="9" xfId="0" applyFont="1" applyFill="1" applyBorder="1" applyAlignment="1">
      <alignment horizontal="center" vertical="center"/>
    </xf>
    <xf numFmtId="0" fontId="175" fillId="0" borderId="0" xfId="0" applyFont="1"/>
    <xf numFmtId="0" fontId="134" fillId="0" borderId="0" xfId="0" applyFont="1"/>
    <xf numFmtId="0" fontId="108" fillId="44" borderId="103" xfId="10" applyFont="1" applyFill="1" applyBorder="1" applyAlignment="1" applyProtection="1">
      <alignment horizontal="center" vertical="center" wrapText="1"/>
    </xf>
    <xf numFmtId="0" fontId="112" fillId="37" borderId="103" xfId="10" applyFont="1" applyFill="1" applyBorder="1" applyAlignment="1" applyProtection="1">
      <alignment horizontal="center" vertical="center" wrapText="1"/>
    </xf>
    <xf numFmtId="0" fontId="16" fillId="0" borderId="10" xfId="0" applyFont="1" applyBorder="1" applyAlignment="1">
      <alignment horizontal="center" vertical="center"/>
    </xf>
    <xf numFmtId="0" fontId="106" fillId="23" borderId="6" xfId="0" applyFont="1" applyFill="1" applyBorder="1" applyAlignment="1">
      <alignment horizontal="center" vertical="center"/>
    </xf>
    <xf numFmtId="0" fontId="106" fillId="37" borderId="6" xfId="0" applyFont="1" applyFill="1" applyBorder="1" applyAlignment="1">
      <alignment horizontal="center" vertical="center"/>
    </xf>
    <xf numFmtId="0" fontId="106" fillId="0" borderId="6" xfId="0" applyFont="1" applyBorder="1" applyAlignment="1">
      <alignment horizontal="center" vertical="center"/>
    </xf>
    <xf numFmtId="0" fontId="16" fillId="0" borderId="6" xfId="0" applyFont="1" applyBorder="1" applyAlignment="1">
      <alignment horizontal="center" vertical="center"/>
    </xf>
    <xf numFmtId="0" fontId="16" fillId="0" borderId="17" xfId="0" applyFont="1" applyBorder="1" applyAlignment="1">
      <alignment horizontal="center" vertical="center"/>
    </xf>
    <xf numFmtId="0" fontId="16" fillId="0" borderId="22" xfId="0" applyFont="1" applyBorder="1" applyAlignment="1">
      <alignment horizontal="center" vertical="center"/>
    </xf>
    <xf numFmtId="0" fontId="106" fillId="23" borderId="12" xfId="0" applyFont="1" applyFill="1" applyBorder="1" applyAlignment="1">
      <alignment horizontal="center" vertical="center"/>
    </xf>
    <xf numFmtId="0" fontId="106" fillId="37" borderId="12" xfId="0" applyFont="1" applyFill="1" applyBorder="1" applyAlignment="1">
      <alignment horizontal="center" vertical="center"/>
    </xf>
    <xf numFmtId="0" fontId="106" fillId="0" borderId="12" xfId="0" applyFont="1" applyBorder="1" applyAlignment="1">
      <alignment horizontal="center" vertical="center"/>
    </xf>
    <xf numFmtId="0" fontId="16" fillId="0" borderId="12" xfId="0" applyFont="1" applyBorder="1" applyAlignment="1">
      <alignment horizontal="center" vertical="center"/>
    </xf>
    <xf numFmtId="0" fontId="16" fillId="0" borderId="23" xfId="0" applyFont="1" applyBorder="1" applyAlignment="1">
      <alignment horizontal="center" vertical="center"/>
    </xf>
    <xf numFmtId="0" fontId="16" fillId="0" borderId="25" xfId="0" applyFont="1" applyBorder="1" applyAlignment="1">
      <alignment horizontal="center" vertical="center"/>
    </xf>
    <xf numFmtId="0" fontId="123" fillId="0" borderId="10" xfId="0" applyFont="1" applyBorder="1" applyAlignment="1" applyProtection="1">
      <alignment horizontal="center" vertical="center"/>
      <protection locked="0"/>
    </xf>
    <xf numFmtId="0" fontId="123" fillId="0" borderId="0" xfId="3" applyFont="1" applyFill="1" applyBorder="1" applyAlignment="1" applyProtection="1">
      <alignment horizontal="center" vertical="center"/>
      <protection locked="0"/>
    </xf>
    <xf numFmtId="0" fontId="43" fillId="0" borderId="0" xfId="0" applyFont="1"/>
    <xf numFmtId="167" fontId="227" fillId="15" borderId="93" xfId="1" applyNumberFormat="1" applyFont="1" applyFill="1" applyBorder="1" applyAlignment="1" applyProtection="1">
      <alignment vertical="center"/>
    </xf>
    <xf numFmtId="166" fontId="223" fillId="0" borderId="93" xfId="1" applyNumberFormat="1" applyFont="1" applyBorder="1" applyAlignment="1" applyProtection="1">
      <alignment horizontal="center" vertical="center"/>
    </xf>
    <xf numFmtId="167" fontId="224" fillId="0" borderId="93" xfId="1" applyNumberFormat="1" applyFont="1" applyBorder="1" applyAlignment="1" applyProtection="1">
      <alignment horizontal="center" vertical="center"/>
    </xf>
    <xf numFmtId="166" fontId="225" fillId="0" borderId="93" xfId="1" applyNumberFormat="1" applyFont="1" applyBorder="1" applyAlignment="1" applyProtection="1">
      <alignment horizontal="center" vertical="center"/>
    </xf>
    <xf numFmtId="170" fontId="223" fillId="0" borderId="93" xfId="1" applyNumberFormat="1" applyFont="1" applyBorder="1" applyAlignment="1" applyProtection="1">
      <alignment horizontal="center" vertical="center"/>
    </xf>
    <xf numFmtId="166" fontId="226" fillId="0" borderId="93" xfId="1" applyNumberFormat="1" applyFont="1" applyBorder="1" applyAlignment="1" applyProtection="1">
      <alignment horizontal="center" vertical="center"/>
    </xf>
    <xf numFmtId="0" fontId="68" fillId="0" borderId="26" xfId="0" applyFont="1" applyBorder="1" applyAlignment="1" applyProtection="1">
      <alignment horizontal="center" vertical="center"/>
      <protection locked="0"/>
    </xf>
    <xf numFmtId="166" fontId="191" fillId="0" borderId="127" xfId="11" applyNumberFormat="1" applyFont="1" applyFill="1" applyBorder="1" applyAlignment="1" applyProtection="1">
      <alignment horizontal="center" vertical="center"/>
    </xf>
    <xf numFmtId="174" fontId="46" fillId="59" borderId="142" xfId="0" applyNumberFormat="1" applyFont="1" applyFill="1" applyBorder="1" applyAlignment="1">
      <alignment horizontal="center" vertical="center"/>
    </xf>
    <xf numFmtId="0" fontId="214" fillId="23" borderId="98" xfId="0" applyFont="1" applyFill="1" applyBorder="1" applyAlignment="1">
      <alignment horizontal="center" vertical="center"/>
    </xf>
    <xf numFmtId="167" fontId="214" fillId="23" borderId="98" xfId="1" applyNumberFormat="1" applyFont="1" applyFill="1" applyBorder="1" applyAlignment="1">
      <alignment horizontal="center" vertical="center"/>
    </xf>
    <xf numFmtId="170" fontId="216" fillId="23" borderId="143" xfId="14" applyNumberFormat="1" applyFont="1" applyFill="1" applyBorder="1" applyAlignment="1">
      <alignment vertical="center"/>
    </xf>
    <xf numFmtId="174" fontId="46" fillId="0" borderId="112" xfId="0" applyNumberFormat="1" applyFont="1" applyBorder="1" applyAlignment="1">
      <alignment horizontal="center" vertical="center"/>
    </xf>
    <xf numFmtId="0" fontId="214" fillId="23" borderId="9" xfId="0" applyFont="1" applyFill="1" applyBorder="1" applyAlignment="1">
      <alignment horizontal="center" vertical="center"/>
    </xf>
    <xf numFmtId="167" fontId="214" fillId="23" borderId="9" xfId="1" applyNumberFormat="1" applyFont="1" applyFill="1" applyBorder="1" applyAlignment="1">
      <alignment horizontal="center" vertical="center"/>
    </xf>
    <xf numFmtId="174" fontId="46" fillId="59" borderId="112" xfId="0" applyNumberFormat="1" applyFont="1" applyFill="1" applyBorder="1" applyAlignment="1">
      <alignment horizontal="center" vertical="center"/>
    </xf>
    <xf numFmtId="0" fontId="215" fillId="23" borderId="144" xfId="14" applyFont="1" applyFill="1" applyBorder="1" applyAlignment="1">
      <alignment horizontal="center" vertical="center"/>
    </xf>
    <xf numFmtId="0" fontId="214" fillId="23" borderId="12" xfId="0" applyFont="1" applyFill="1" applyBorder="1" applyAlignment="1">
      <alignment horizontal="center" vertical="center"/>
    </xf>
    <xf numFmtId="167" fontId="214" fillId="23" borderId="12" xfId="1" applyNumberFormat="1" applyFont="1" applyFill="1" applyBorder="1" applyAlignment="1">
      <alignment horizontal="center" vertical="center"/>
    </xf>
    <xf numFmtId="170" fontId="216" fillId="23" borderId="145" xfId="14" applyNumberFormat="1" applyFont="1" applyFill="1" applyBorder="1" applyAlignment="1">
      <alignment vertical="center"/>
    </xf>
    <xf numFmtId="169" fontId="139" fillId="23" borderId="18" xfId="1" applyNumberFormat="1" applyFont="1" applyFill="1" applyBorder="1" applyAlignment="1" applyProtection="1">
      <alignment horizontal="center"/>
    </xf>
    <xf numFmtId="169" fontId="139" fillId="23" borderId="28" xfId="1" applyNumberFormat="1" applyFont="1" applyFill="1" applyBorder="1" applyAlignment="1" applyProtection="1">
      <alignment horizontal="center"/>
    </xf>
    <xf numFmtId="7" fontId="133" fillId="23" borderId="12" xfId="0" applyNumberFormat="1" applyFont="1" applyFill="1" applyBorder="1" applyAlignment="1">
      <alignment horizontal="center" vertical="center"/>
    </xf>
    <xf numFmtId="7" fontId="133" fillId="23" borderId="23" xfId="0" applyNumberFormat="1" applyFont="1" applyFill="1" applyBorder="1" applyAlignment="1">
      <alignment horizontal="center" vertical="center"/>
    </xf>
    <xf numFmtId="0" fontId="117" fillId="23" borderId="0" xfId="0" applyFont="1" applyFill="1" applyAlignment="1">
      <alignment horizontal="center" vertical="top"/>
    </xf>
    <xf numFmtId="0" fontId="16" fillId="23" borderId="0" xfId="0" applyFont="1" applyFill="1" applyAlignment="1">
      <alignment horizontal="center"/>
    </xf>
    <xf numFmtId="0" fontId="118" fillId="23" borderId="44" xfId="0" applyFont="1" applyFill="1" applyBorder="1" applyAlignment="1">
      <alignment horizontal="center"/>
    </xf>
    <xf numFmtId="0" fontId="118" fillId="23" borderId="45" xfId="0" applyFont="1" applyFill="1" applyBorder="1" applyAlignment="1">
      <alignment horizontal="center"/>
    </xf>
    <xf numFmtId="0" fontId="118" fillId="23" borderId="46" xfId="0" applyFont="1" applyFill="1" applyBorder="1" applyAlignment="1">
      <alignment horizontal="center"/>
    </xf>
    <xf numFmtId="0" fontId="114" fillId="23" borderId="0" xfId="0" applyFont="1" applyFill="1" applyAlignment="1">
      <alignment horizontal="center"/>
    </xf>
    <xf numFmtId="0" fontId="169" fillId="42" borderId="96" xfId="0" applyFont="1" applyFill="1" applyBorder="1" applyAlignment="1">
      <alignment horizontal="center" vertical="center"/>
    </xf>
    <xf numFmtId="0" fontId="86" fillId="23" borderId="83" xfId="0" applyFont="1" applyFill="1" applyBorder="1" applyAlignment="1">
      <alignment horizontal="center" vertical="center"/>
    </xf>
    <xf numFmtId="0" fontId="86" fillId="23" borderId="83" xfId="0" applyFont="1" applyFill="1" applyBorder="1" applyAlignment="1" applyProtection="1">
      <alignment horizontal="center" vertical="center"/>
      <protection locked="0"/>
    </xf>
    <xf numFmtId="175" fontId="86" fillId="23" borderId="83" xfId="0" applyNumberFormat="1" applyFont="1" applyFill="1" applyBorder="1" applyAlignment="1" applyProtection="1">
      <alignment horizontal="center" vertical="center"/>
      <protection locked="0"/>
    </xf>
    <xf numFmtId="174" fontId="25" fillId="0" borderId="21" xfId="10" applyNumberFormat="1" applyFont="1" applyFill="1" applyBorder="1" applyAlignment="1" applyProtection="1">
      <alignment horizontal="center" vertical="center"/>
    </xf>
    <xf numFmtId="0" fontId="17" fillId="42" borderId="10" xfId="7" applyFont="1" applyFill="1" applyBorder="1" applyAlignment="1" applyProtection="1">
      <alignment horizontal="center" vertical="center"/>
    </xf>
    <xf numFmtId="0" fontId="17" fillId="42" borderId="25" xfId="7" applyFont="1" applyFill="1" applyBorder="1" applyAlignment="1" applyProtection="1">
      <alignment horizontal="center" vertical="center"/>
    </xf>
    <xf numFmtId="0" fontId="14" fillId="0" borderId="10" xfId="9" applyFont="1" applyFill="1" applyBorder="1" applyAlignment="1" applyProtection="1">
      <alignment horizontal="center" vertical="center"/>
    </xf>
    <xf numFmtId="0" fontId="14" fillId="0" borderId="60" xfId="9" applyFont="1" applyFill="1" applyBorder="1" applyAlignment="1" applyProtection="1">
      <alignment horizontal="center" vertical="center"/>
    </xf>
    <xf numFmtId="0" fontId="14" fillId="0" borderId="26" xfId="9" applyFont="1" applyFill="1" applyBorder="1" applyAlignment="1" applyProtection="1">
      <alignment horizontal="center" vertical="center"/>
    </xf>
    <xf numFmtId="164" fontId="8" fillId="17" borderId="4" xfId="0" applyNumberFormat="1" applyFont="1" applyFill="1" applyBorder="1" applyAlignment="1">
      <alignment horizontal="center"/>
    </xf>
    <xf numFmtId="164" fontId="8" fillId="17" borderId="38" xfId="0" applyNumberFormat="1" applyFont="1" applyFill="1" applyBorder="1" applyAlignment="1">
      <alignment horizontal="center"/>
    </xf>
    <xf numFmtId="0" fontId="9" fillId="16" borderId="0" xfId="0" applyFont="1" applyFill="1" applyAlignment="1">
      <alignment horizontal="center"/>
    </xf>
    <xf numFmtId="174" fontId="25" fillId="0" borderId="5" xfId="10" applyNumberFormat="1" applyFont="1" applyFill="1" applyBorder="1" applyAlignment="1" applyProtection="1">
      <alignment horizontal="center" vertical="center"/>
    </xf>
    <xf numFmtId="0" fontId="14" fillId="0" borderId="63" xfId="9" applyFont="1" applyFill="1" applyBorder="1" applyAlignment="1" applyProtection="1">
      <alignment horizontal="center" vertical="center"/>
    </xf>
    <xf numFmtId="0" fontId="14" fillId="0" borderId="27" xfId="9" applyFont="1" applyFill="1" applyBorder="1" applyAlignment="1" applyProtection="1">
      <alignment horizontal="center" vertical="center"/>
    </xf>
    <xf numFmtId="0" fontId="107" fillId="0" borderId="5" xfId="4" applyFont="1" applyFill="1" applyBorder="1" applyAlignment="1" applyProtection="1">
      <alignment horizontal="center" vertical="center" wrapText="1"/>
    </xf>
    <xf numFmtId="0" fontId="107" fillId="0" borderId="35" xfId="4" applyFont="1" applyFill="1" applyBorder="1" applyAlignment="1" applyProtection="1">
      <alignment horizontal="center" vertical="center" wrapText="1"/>
    </xf>
    <xf numFmtId="0" fontId="24" fillId="0" borderId="32" xfId="3" applyFont="1" applyFill="1" applyBorder="1" applyAlignment="1" applyProtection="1">
      <alignment horizontal="center" vertical="center"/>
    </xf>
    <xf numFmtId="0" fontId="24" fillId="0" borderId="27" xfId="3" applyFont="1" applyFill="1" applyBorder="1" applyAlignment="1" applyProtection="1">
      <alignment horizontal="center" vertical="center"/>
    </xf>
    <xf numFmtId="0" fontId="22" fillId="15" borderId="0" xfId="5" applyFont="1" applyFill="1" applyBorder="1" applyAlignment="1" applyProtection="1">
      <alignment horizontal="center"/>
    </xf>
    <xf numFmtId="0" fontId="7" fillId="15" borderId="0" xfId="5" applyFont="1" applyFill="1" applyBorder="1" applyAlignment="1" applyProtection="1">
      <alignment horizontal="center" vertical="center"/>
    </xf>
    <xf numFmtId="164" fontId="8" fillId="17" borderId="37" xfId="0" applyNumberFormat="1" applyFont="1" applyFill="1" applyBorder="1" applyAlignment="1">
      <alignment horizontal="center"/>
    </xf>
    <xf numFmtId="174" fontId="25" fillId="0" borderId="99" xfId="10" applyNumberFormat="1" applyFont="1" applyFill="1" applyBorder="1" applyAlignment="1" applyProtection="1">
      <alignment horizontal="center" vertical="center"/>
    </xf>
    <xf numFmtId="0" fontId="17" fillId="43" borderId="9" xfId="7" applyFont="1" applyFill="1" applyBorder="1" applyAlignment="1" applyProtection="1">
      <alignment horizontal="center" vertical="center"/>
    </xf>
    <xf numFmtId="0" fontId="40" fillId="0" borderId="9" xfId="0" applyFont="1" applyBorder="1" applyAlignment="1">
      <alignment horizontal="center" vertical="center"/>
    </xf>
    <xf numFmtId="174" fontId="25" fillId="0" borderId="100" xfId="10" applyNumberFormat="1" applyFont="1" applyFill="1" applyBorder="1" applyAlignment="1" applyProtection="1">
      <alignment horizontal="center" vertical="center"/>
    </xf>
    <xf numFmtId="0" fontId="17" fillId="43" borderId="101" xfId="7" applyFont="1" applyFill="1" applyBorder="1" applyAlignment="1" applyProtection="1">
      <alignment horizontal="center" vertical="center"/>
    </xf>
    <xf numFmtId="0" fontId="40" fillId="0" borderId="101" xfId="0" applyFont="1" applyBorder="1" applyAlignment="1">
      <alignment horizontal="center" vertical="center"/>
    </xf>
    <xf numFmtId="0" fontId="14" fillId="0" borderId="9" xfId="9" applyFont="1" applyFill="1" applyBorder="1" applyAlignment="1" applyProtection="1">
      <alignment horizontal="center" vertical="center"/>
    </xf>
    <xf numFmtId="0" fontId="14" fillId="27" borderId="9" xfId="9" applyFont="1" applyFill="1" applyBorder="1" applyAlignment="1" applyProtection="1">
      <alignment horizontal="center" vertical="center"/>
    </xf>
    <xf numFmtId="0" fontId="5" fillId="0" borderId="6" xfId="0" applyFont="1" applyBorder="1" applyAlignment="1">
      <alignment horizontal="center" vertical="center"/>
    </xf>
    <xf numFmtId="0" fontId="5" fillId="0" borderId="17" xfId="0" applyFont="1" applyBorder="1" applyAlignment="1">
      <alignment horizontal="center" vertical="center"/>
    </xf>
    <xf numFmtId="174" fontId="25" fillId="0" borderId="97" xfId="10" applyNumberFormat="1" applyFont="1" applyFill="1" applyBorder="1" applyAlignment="1" applyProtection="1">
      <alignment horizontal="center" vertical="center"/>
    </xf>
    <xf numFmtId="0" fontId="14" fillId="0" borderId="98" xfId="9" applyFont="1" applyFill="1" applyBorder="1" applyAlignment="1" applyProtection="1">
      <alignment horizontal="center" vertical="center"/>
    </xf>
    <xf numFmtId="0" fontId="40" fillId="0" borderId="98" xfId="0" applyFont="1" applyBorder="1" applyAlignment="1">
      <alignment horizontal="center" vertical="center"/>
    </xf>
    <xf numFmtId="0" fontId="109" fillId="21" borderId="93" xfId="11" applyFont="1" applyFill="1" applyBorder="1" applyAlignment="1">
      <alignment horizontal="center" vertical="center" wrapText="1"/>
    </xf>
    <xf numFmtId="0" fontId="1" fillId="24" borderId="93" xfId="6" applyFont="1" applyFill="1" applyBorder="1" applyAlignment="1" applyProtection="1">
      <alignment horizontal="center" vertical="center" textRotation="90"/>
    </xf>
    <xf numFmtId="0" fontId="47" fillId="25" borderId="93" xfId="3" applyFont="1" applyFill="1" applyBorder="1" applyAlignment="1" applyProtection="1">
      <alignment horizontal="center" vertical="center"/>
    </xf>
    <xf numFmtId="0" fontId="10" fillId="2" borderId="93" xfId="2" applyFont="1" applyBorder="1" applyAlignment="1" applyProtection="1">
      <alignment horizontal="center" vertical="center"/>
    </xf>
    <xf numFmtId="0" fontId="10" fillId="2" borderId="103" xfId="2" applyFont="1" applyBorder="1" applyAlignment="1" applyProtection="1">
      <alignment horizontal="center" vertical="center"/>
    </xf>
    <xf numFmtId="0" fontId="25" fillId="0" borderId="5" xfId="4" applyFont="1" applyFill="1" applyBorder="1" applyAlignment="1" applyProtection="1">
      <alignment horizontal="center" vertical="center" wrapText="1"/>
    </xf>
    <xf numFmtId="0" fontId="25" fillId="0" borderId="35" xfId="4" applyFont="1" applyFill="1" applyBorder="1" applyAlignment="1" applyProtection="1">
      <alignment horizontal="center" vertical="center" wrapText="1"/>
    </xf>
    <xf numFmtId="170" fontId="40" fillId="23" borderId="0" xfId="0" applyNumberFormat="1" applyFont="1" applyFill="1" applyAlignment="1">
      <alignment horizontal="center" vertical="center"/>
    </xf>
    <xf numFmtId="170" fontId="40" fillId="0" borderId="0" xfId="0" applyNumberFormat="1" applyFont="1" applyAlignment="1">
      <alignment horizontal="center" vertical="center"/>
    </xf>
    <xf numFmtId="0" fontId="107" fillId="0" borderId="93" xfId="4" applyFont="1" applyFill="1" applyBorder="1" applyAlignment="1" applyProtection="1">
      <alignment horizontal="center" vertical="center" wrapText="1"/>
    </xf>
    <xf numFmtId="0" fontId="24" fillId="0" borderId="93" xfId="3" applyFont="1" applyFill="1" applyBorder="1" applyAlignment="1" applyProtection="1">
      <alignment horizontal="center" vertical="center"/>
    </xf>
    <xf numFmtId="0" fontId="47" fillId="10" borderId="93" xfId="10" applyFont="1" applyBorder="1" applyAlignment="1" applyProtection="1">
      <alignment horizontal="center" vertical="center" wrapText="1"/>
    </xf>
    <xf numFmtId="0" fontId="48" fillId="26" borderId="93" xfId="0" applyFont="1" applyFill="1" applyBorder="1" applyAlignment="1">
      <alignment horizontal="center" vertical="center" wrapText="1"/>
    </xf>
    <xf numFmtId="181" fontId="171" fillId="15" borderId="93" xfId="0" applyNumberFormat="1" applyFont="1" applyFill="1" applyBorder="1" applyAlignment="1">
      <alignment horizontal="center" vertical="center" wrapText="1"/>
    </xf>
    <xf numFmtId="166" fontId="181" fillId="0" borderId="22" xfId="0" applyNumberFormat="1" applyFont="1" applyBorder="1" applyAlignment="1">
      <alignment horizontal="right" vertical="center"/>
    </xf>
    <xf numFmtId="166" fontId="181" fillId="0" borderId="23" xfId="0" applyNumberFormat="1" applyFont="1" applyBorder="1" applyAlignment="1">
      <alignment horizontal="right" vertical="center"/>
    </xf>
    <xf numFmtId="167" fontId="18" fillId="15" borderId="93" xfId="1" applyNumberFormat="1" applyFont="1" applyFill="1" applyBorder="1" applyAlignment="1" applyProtection="1">
      <alignment horizontal="center" vertical="center"/>
    </xf>
    <xf numFmtId="166" fontId="19" fillId="15" borderId="93" xfId="1" applyNumberFormat="1" applyFont="1" applyFill="1" applyBorder="1" applyAlignment="1" applyProtection="1">
      <alignment horizontal="center" vertical="center"/>
    </xf>
    <xf numFmtId="167" fontId="12" fillId="42" borderId="9" xfId="0" applyNumberFormat="1" applyFont="1" applyFill="1" applyBorder="1" applyAlignment="1">
      <alignment horizontal="center" vertical="center"/>
    </xf>
    <xf numFmtId="166" fontId="178" fillId="0" borderId="9" xfId="0" applyNumberFormat="1" applyFont="1" applyBorder="1" applyAlignment="1">
      <alignment horizontal="center" vertical="center"/>
    </xf>
    <xf numFmtId="170" fontId="12" fillId="0" borderId="9" xfId="0" applyNumberFormat="1" applyFont="1" applyBorder="1" applyAlignment="1">
      <alignment horizontal="center" vertical="center"/>
    </xf>
    <xf numFmtId="174" fontId="25" fillId="0" borderId="11" xfId="10" applyNumberFormat="1" applyFont="1" applyFill="1" applyBorder="1" applyAlignment="1" applyProtection="1">
      <alignment horizontal="center" vertical="center"/>
    </xf>
    <xf numFmtId="0" fontId="17" fillId="42" borderId="9" xfId="7" applyFont="1" applyFill="1" applyBorder="1" applyAlignment="1" applyProtection="1">
      <alignment horizontal="center" vertical="center"/>
    </xf>
    <xf numFmtId="0" fontId="17" fillId="42" borderId="12" xfId="7" applyFont="1" applyFill="1" applyBorder="1" applyAlignment="1" applyProtection="1">
      <alignment horizontal="center" vertical="center"/>
    </xf>
    <xf numFmtId="166" fontId="53" fillId="42" borderId="9" xfId="1" applyNumberFormat="1" applyFont="1" applyFill="1" applyBorder="1" applyAlignment="1" applyProtection="1">
      <alignment horizontal="center" vertical="center"/>
      <protection locked="0"/>
    </xf>
    <xf numFmtId="166" fontId="53" fillId="42" borderId="12" xfId="1" applyNumberFormat="1" applyFont="1" applyFill="1" applyBorder="1" applyAlignment="1" applyProtection="1">
      <alignment horizontal="center" vertical="center"/>
      <protection locked="0"/>
    </xf>
    <xf numFmtId="167" fontId="179" fillId="0" borderId="9" xfId="1" applyNumberFormat="1" applyFont="1" applyBorder="1" applyAlignment="1">
      <alignment horizontal="center" vertical="center"/>
    </xf>
    <xf numFmtId="167" fontId="179" fillId="0" borderId="12" xfId="1" applyNumberFormat="1" applyFont="1" applyBorder="1" applyAlignment="1">
      <alignment horizontal="center" vertical="center"/>
    </xf>
    <xf numFmtId="167" fontId="12" fillId="0" borderId="9" xfId="0" applyNumberFormat="1" applyFont="1" applyBorder="1" applyAlignment="1">
      <alignment horizontal="center" vertical="center"/>
    </xf>
    <xf numFmtId="167" fontId="12" fillId="0" borderId="12" xfId="0" applyNumberFormat="1" applyFont="1" applyBorder="1" applyAlignment="1">
      <alignment horizontal="center" vertical="center"/>
    </xf>
    <xf numFmtId="167" fontId="12" fillId="42" borderId="12" xfId="0" applyNumberFormat="1" applyFont="1" applyFill="1" applyBorder="1" applyAlignment="1">
      <alignment horizontal="center" vertical="center"/>
    </xf>
    <xf numFmtId="166" fontId="178" fillId="0" borderId="12" xfId="0" applyNumberFormat="1" applyFont="1" applyBorder="1" applyAlignment="1">
      <alignment horizontal="center" vertical="center"/>
    </xf>
    <xf numFmtId="170" fontId="12" fillId="0" borderId="12" xfId="0" applyNumberFormat="1" applyFont="1" applyBorder="1" applyAlignment="1">
      <alignment horizontal="center" vertical="center"/>
    </xf>
    <xf numFmtId="166" fontId="53" fillId="0" borderId="9" xfId="1" applyNumberFormat="1" applyFont="1" applyBorder="1" applyAlignment="1" applyProtection="1">
      <alignment horizontal="center" vertical="center"/>
      <protection locked="0"/>
    </xf>
    <xf numFmtId="0" fontId="30" fillId="49" borderId="103" xfId="0" applyFont="1" applyFill="1" applyBorder="1" applyAlignment="1">
      <alignment horizontal="center" vertical="center" wrapText="1"/>
    </xf>
    <xf numFmtId="0" fontId="30" fillId="49" borderId="106" xfId="0" applyFont="1" applyFill="1" applyBorder="1" applyAlignment="1">
      <alignment horizontal="center" vertical="center" wrapText="1"/>
    </xf>
    <xf numFmtId="0" fontId="31" fillId="14" borderId="103" xfId="0" applyFont="1" applyFill="1" applyBorder="1" applyAlignment="1">
      <alignment horizontal="center" vertical="center" wrapText="1"/>
    </xf>
    <xf numFmtId="0" fontId="31" fillId="14" borderId="106" xfId="0" applyFont="1" applyFill="1" applyBorder="1" applyAlignment="1">
      <alignment horizontal="center" vertical="center" wrapText="1"/>
    </xf>
    <xf numFmtId="170" fontId="31" fillId="55" borderId="103" xfId="0" applyNumberFormat="1" applyFont="1" applyFill="1" applyBorder="1" applyAlignment="1">
      <alignment horizontal="center" vertical="center" wrapText="1"/>
    </xf>
    <xf numFmtId="170" fontId="31" fillId="55" borderId="106" xfId="0" applyNumberFormat="1" applyFont="1" applyFill="1" applyBorder="1" applyAlignment="1">
      <alignment horizontal="center" vertical="center" wrapText="1"/>
    </xf>
    <xf numFmtId="0" fontId="32" fillId="10" borderId="103" xfId="10" applyFont="1" applyBorder="1" applyAlignment="1" applyProtection="1">
      <alignment horizontal="center" vertical="center" wrapText="1"/>
    </xf>
    <xf numFmtId="0" fontId="32" fillId="10" borderId="106" xfId="10" applyFont="1" applyBorder="1" applyAlignment="1" applyProtection="1">
      <alignment horizontal="center" vertical="center" wrapText="1"/>
    </xf>
    <xf numFmtId="0" fontId="14" fillId="0" borderId="6" xfId="9" applyFont="1" applyFill="1" applyBorder="1" applyAlignment="1" applyProtection="1">
      <alignment horizontal="center" vertical="center"/>
    </xf>
    <xf numFmtId="166" fontId="53" fillId="0" borderId="6" xfId="1" applyNumberFormat="1" applyFont="1" applyBorder="1" applyAlignment="1" applyProtection="1">
      <alignment horizontal="center" vertical="center"/>
      <protection locked="0"/>
    </xf>
    <xf numFmtId="167" fontId="179" fillId="0" borderId="6" xfId="1" applyNumberFormat="1" applyFont="1" applyBorder="1" applyAlignment="1">
      <alignment horizontal="center" vertical="center"/>
    </xf>
    <xf numFmtId="167" fontId="12" fillId="0" borderId="6" xfId="0" applyNumberFormat="1" applyFont="1" applyBorder="1" applyAlignment="1">
      <alignment horizontal="center" vertical="center"/>
    </xf>
    <xf numFmtId="0" fontId="107" fillId="0" borderId="102" xfId="4" applyFont="1" applyFill="1" applyBorder="1" applyAlignment="1" applyProtection="1">
      <alignment horizontal="center" vertical="center" wrapText="1"/>
    </xf>
    <xf numFmtId="0" fontId="107" fillId="0" borderId="105" xfId="4" applyFont="1" applyFill="1" applyBorder="1" applyAlignment="1" applyProtection="1">
      <alignment horizontal="center" vertical="center" wrapText="1"/>
    </xf>
    <xf numFmtId="0" fontId="24" fillId="0" borderId="102" xfId="3" applyFont="1" applyFill="1" applyBorder="1" applyAlignment="1" applyProtection="1">
      <alignment horizontal="center" vertical="center"/>
    </xf>
    <xf numFmtId="0" fontId="24" fillId="0" borderId="105" xfId="3" applyFont="1" applyFill="1" applyBorder="1" applyAlignment="1" applyProtection="1">
      <alignment horizontal="center" vertical="center"/>
    </xf>
    <xf numFmtId="0" fontId="28" fillId="11" borderId="102" xfId="0" applyFont="1" applyFill="1" applyBorder="1" applyAlignment="1">
      <alignment horizontal="center" vertical="center" wrapText="1"/>
    </xf>
    <xf numFmtId="0" fontId="28" fillId="11" borderId="105" xfId="0" applyFont="1" applyFill="1" applyBorder="1" applyAlignment="1">
      <alignment horizontal="center" vertical="center" wrapText="1"/>
    </xf>
    <xf numFmtId="167" fontId="29" fillId="12" borderId="102" xfId="1" applyNumberFormat="1" applyFont="1" applyFill="1" applyBorder="1" applyAlignment="1">
      <alignment horizontal="center" vertical="center" wrapText="1"/>
    </xf>
    <xf numFmtId="167" fontId="29" fillId="12" borderId="105" xfId="1" applyNumberFormat="1" applyFont="1" applyFill="1" applyBorder="1" applyAlignment="1">
      <alignment horizontal="center" vertical="center" wrapText="1"/>
    </xf>
    <xf numFmtId="0" fontId="172" fillId="13" borderId="102" xfId="0" applyFont="1" applyFill="1" applyBorder="1" applyAlignment="1">
      <alignment horizontal="center" vertical="center" wrapText="1"/>
    </xf>
    <xf numFmtId="0" fontId="172" fillId="13" borderId="105" xfId="0" applyFont="1" applyFill="1" applyBorder="1" applyAlignment="1">
      <alignment horizontal="center" vertical="center" wrapText="1"/>
    </xf>
    <xf numFmtId="0" fontId="30" fillId="23" borderId="102" xfId="0" applyFont="1" applyFill="1" applyBorder="1" applyAlignment="1">
      <alignment horizontal="center" vertical="center" wrapText="1"/>
    </xf>
    <xf numFmtId="0" fontId="30" fillId="23" borderId="105" xfId="0" applyFont="1" applyFill="1" applyBorder="1" applyAlignment="1">
      <alignment horizontal="center" vertical="center" wrapText="1"/>
    </xf>
    <xf numFmtId="166" fontId="178" fillId="0" borderId="6" xfId="0" applyNumberFormat="1" applyFont="1" applyBorder="1" applyAlignment="1">
      <alignment horizontal="center" vertical="center"/>
    </xf>
    <xf numFmtId="170" fontId="12" fillId="0" borderId="6" xfId="0" applyNumberFormat="1" applyFont="1" applyBorder="1" applyAlignment="1">
      <alignment horizontal="center" vertical="center"/>
    </xf>
    <xf numFmtId="166" fontId="181" fillId="0" borderId="17" xfId="0" applyNumberFormat="1" applyFont="1" applyBorder="1" applyAlignment="1">
      <alignment horizontal="right" vertical="center"/>
    </xf>
    <xf numFmtId="0" fontId="42" fillId="0" borderId="55" xfId="11" applyFont="1" applyFill="1" applyBorder="1" applyAlignment="1">
      <alignment horizontal="center" vertical="center" wrapText="1"/>
    </xf>
    <xf numFmtId="0" fontId="42" fillId="0" borderId="0" xfId="11" applyFont="1" applyFill="1" applyBorder="1" applyAlignment="1">
      <alignment horizontal="center" vertical="center" wrapText="1"/>
    </xf>
    <xf numFmtId="166" fontId="55" fillId="0" borderId="0" xfId="0" applyNumberFormat="1" applyFont="1" applyAlignment="1">
      <alignment horizontal="center" vertical="center"/>
    </xf>
    <xf numFmtId="166" fontId="55" fillId="0" borderId="56" xfId="0" applyNumberFormat="1" applyFont="1" applyBorder="1" applyAlignment="1">
      <alignment horizontal="center" vertical="center"/>
    </xf>
    <xf numFmtId="0" fontId="42" fillId="0" borderId="55" xfId="11" applyFont="1" applyFill="1" applyBorder="1" applyAlignment="1">
      <alignment horizontal="center" vertical="center"/>
    </xf>
    <xf numFmtId="0" fontId="42" fillId="0" borderId="0" xfId="11" applyFont="1" applyFill="1" applyBorder="1" applyAlignment="1">
      <alignment horizontal="center" vertical="center"/>
    </xf>
    <xf numFmtId="0" fontId="42" fillId="0" borderId="57" xfId="11" applyFont="1" applyFill="1" applyBorder="1" applyAlignment="1">
      <alignment horizontal="center" vertical="center"/>
    </xf>
    <xf numFmtId="0" fontId="42" fillId="0" borderId="58" xfId="11" applyFont="1" applyFill="1" applyBorder="1" applyAlignment="1">
      <alignment horizontal="center" vertical="center"/>
    </xf>
    <xf numFmtId="166" fontId="55" fillId="0" borderId="58" xfId="0" applyNumberFormat="1" applyFont="1" applyBorder="1" applyAlignment="1">
      <alignment horizontal="center" vertical="center"/>
    </xf>
    <xf numFmtId="166" fontId="55" fillId="0" borderId="59" xfId="0" applyNumberFormat="1" applyFont="1" applyBorder="1" applyAlignment="1">
      <alignment horizontal="center" vertical="center"/>
    </xf>
    <xf numFmtId="0" fontId="36" fillId="0" borderId="4" xfId="0" applyFont="1" applyBorder="1" applyAlignment="1">
      <alignment horizontal="center" vertical="center"/>
    </xf>
    <xf numFmtId="0" fontId="37" fillId="0" borderId="4" xfId="0" applyFont="1" applyBorder="1" applyAlignment="1">
      <alignment horizontal="center" vertical="center"/>
    </xf>
    <xf numFmtId="168" fontId="35" fillId="0" borderId="0" xfId="11" applyNumberFormat="1" applyFill="1" applyBorder="1" applyAlignment="1">
      <alignment horizontal="center" vertical="center"/>
    </xf>
    <xf numFmtId="0" fontId="42" fillId="0" borderId="52" xfId="11" applyFont="1" applyFill="1" applyBorder="1" applyAlignment="1">
      <alignment horizontal="center" vertical="center" wrapText="1"/>
    </xf>
    <xf numFmtId="0" fontId="42" fillId="0" borderId="53" xfId="11" applyFont="1" applyFill="1" applyBorder="1" applyAlignment="1">
      <alignment horizontal="center" vertical="center" wrapText="1"/>
    </xf>
    <xf numFmtId="166" fontId="55" fillId="0" borderId="53" xfId="0" applyNumberFormat="1" applyFont="1" applyBorder="1" applyAlignment="1">
      <alignment horizontal="center" vertical="center"/>
    </xf>
    <xf numFmtId="166" fontId="55" fillId="0" borderId="54" xfId="0" applyNumberFormat="1" applyFont="1" applyBorder="1" applyAlignment="1">
      <alignment horizontal="center" vertical="center"/>
    </xf>
    <xf numFmtId="170" fontId="55" fillId="0" borderId="53" xfId="0" applyNumberFormat="1" applyFont="1" applyBorder="1" applyAlignment="1">
      <alignment horizontal="center" vertical="center"/>
    </xf>
    <xf numFmtId="170" fontId="55" fillId="0" borderId="54" xfId="0" applyNumberFormat="1" applyFont="1" applyBorder="1" applyAlignment="1">
      <alignment horizontal="center" vertical="center"/>
    </xf>
    <xf numFmtId="170" fontId="55" fillId="0" borderId="0" xfId="0" applyNumberFormat="1" applyFont="1" applyAlignment="1">
      <alignment horizontal="center" vertical="center"/>
    </xf>
    <xf numFmtId="170" fontId="55" fillId="0" borderId="56" xfId="0" applyNumberFormat="1" applyFont="1" applyBorder="1" applyAlignment="1">
      <alignment horizontal="center" vertical="center"/>
    </xf>
    <xf numFmtId="0" fontId="130" fillId="0" borderId="77" xfId="0" applyFont="1" applyBorder="1" applyAlignment="1">
      <alignment horizontal="right" vertical="center"/>
    </xf>
    <xf numFmtId="0" fontId="130" fillId="0" borderId="78" xfId="0" applyFont="1" applyBorder="1" applyAlignment="1">
      <alignment horizontal="right" vertical="center"/>
    </xf>
    <xf numFmtId="170" fontId="131" fillId="0" borderId="78" xfId="0" applyNumberFormat="1" applyFont="1" applyBorder="1" applyAlignment="1">
      <alignment horizontal="center" vertical="center"/>
    </xf>
    <xf numFmtId="170" fontId="131" fillId="0" borderId="79" xfId="0" applyNumberFormat="1" applyFont="1" applyBorder="1" applyAlignment="1">
      <alignment horizontal="center" vertical="center"/>
    </xf>
    <xf numFmtId="168" fontId="35" fillId="0" borderId="0" xfId="11" applyNumberFormat="1" applyFill="1" applyBorder="1" applyAlignment="1" applyProtection="1">
      <alignment horizontal="center" vertical="center"/>
    </xf>
    <xf numFmtId="0" fontId="125" fillId="0" borderId="55" xfId="0" applyFont="1" applyBorder="1" applyAlignment="1">
      <alignment horizontal="right" vertical="center"/>
    </xf>
    <xf numFmtId="0" fontId="125" fillId="0" borderId="0" xfId="0" applyFont="1" applyAlignment="1">
      <alignment horizontal="right" vertical="center"/>
    </xf>
    <xf numFmtId="170" fontId="129" fillId="0" borderId="0" xfId="0" applyNumberFormat="1" applyFont="1" applyAlignment="1">
      <alignment horizontal="center" vertical="center"/>
    </xf>
    <xf numFmtId="170" fontId="129" fillId="0" borderId="56" xfId="0" applyNumberFormat="1" applyFont="1" applyBorder="1" applyAlignment="1">
      <alignment horizontal="center" vertical="center"/>
    </xf>
    <xf numFmtId="168" fontId="125" fillId="0" borderId="82" xfId="11" applyNumberFormat="1" applyFont="1" applyFill="1" applyBorder="1" applyAlignment="1" applyProtection="1">
      <alignment horizontal="right" vertical="center"/>
    </xf>
    <xf numFmtId="168" fontId="125" fillId="0" borderId="81" xfId="11" applyNumberFormat="1" applyFont="1" applyFill="1" applyBorder="1" applyAlignment="1" applyProtection="1">
      <alignment horizontal="right" vertical="center"/>
    </xf>
    <xf numFmtId="170" fontId="129" fillId="0" borderId="81" xfId="0" applyNumberFormat="1" applyFont="1" applyBorder="1" applyAlignment="1">
      <alignment horizontal="center" vertical="center"/>
    </xf>
    <xf numFmtId="170" fontId="129" fillId="0" borderId="80" xfId="0" applyNumberFormat="1" applyFont="1" applyBorder="1" applyAlignment="1">
      <alignment horizontal="center" vertical="center"/>
    </xf>
    <xf numFmtId="0" fontId="36" fillId="0" borderId="52" xfId="0" applyFont="1" applyBorder="1" applyAlignment="1">
      <alignment horizontal="right" vertical="center"/>
    </xf>
    <xf numFmtId="0" fontId="36" fillId="0" borderId="53" xfId="0" applyFont="1" applyBorder="1" applyAlignment="1">
      <alignment horizontal="right" vertical="center"/>
    </xf>
    <xf numFmtId="0" fontId="36" fillId="0" borderId="55" xfId="0" applyFont="1" applyBorder="1" applyAlignment="1">
      <alignment horizontal="right" vertical="center"/>
    </xf>
    <xf numFmtId="0" fontId="36" fillId="0" borderId="0" xfId="0" applyFont="1" applyAlignment="1">
      <alignment horizontal="right" vertical="center"/>
    </xf>
    <xf numFmtId="0" fontId="88" fillId="0" borderId="4" xfId="0" applyFont="1" applyBorder="1" applyAlignment="1">
      <alignment horizontal="center" vertical="center"/>
    </xf>
    <xf numFmtId="0" fontId="121" fillId="21" borderId="5" xfId="11" applyFont="1" applyFill="1" applyBorder="1" applyAlignment="1" applyProtection="1">
      <alignment horizontal="center" vertical="center"/>
    </xf>
    <xf numFmtId="0" fontId="121" fillId="21" borderId="11" xfId="11" applyFont="1" applyFill="1" applyBorder="1" applyAlignment="1" applyProtection="1">
      <alignment horizontal="center" vertical="center"/>
    </xf>
    <xf numFmtId="0" fontId="45" fillId="21" borderId="6" xfId="11" applyFont="1" applyFill="1" applyBorder="1" applyAlignment="1" applyProtection="1">
      <alignment horizontal="center" vertical="center"/>
    </xf>
    <xf numFmtId="0" fontId="45" fillId="21" borderId="12" xfId="11" applyFont="1" applyFill="1" applyBorder="1" applyAlignment="1" applyProtection="1">
      <alignment horizontal="center" vertical="center"/>
    </xf>
    <xf numFmtId="0" fontId="45" fillId="21" borderId="17" xfId="11" applyFont="1" applyFill="1" applyBorder="1" applyAlignment="1" applyProtection="1">
      <alignment horizontal="center" vertical="center"/>
    </xf>
    <xf numFmtId="0" fontId="45" fillId="21" borderId="23" xfId="11" applyFont="1" applyFill="1" applyBorder="1" applyAlignment="1" applyProtection="1">
      <alignment horizontal="center" vertical="center"/>
    </xf>
    <xf numFmtId="0" fontId="121" fillId="21" borderId="35" xfId="11" applyFont="1" applyFill="1" applyBorder="1" applyAlignment="1" applyProtection="1">
      <alignment horizontal="center" vertical="center"/>
    </xf>
    <xf numFmtId="0" fontId="45" fillId="21" borderId="60" xfId="11" applyFont="1" applyFill="1" applyBorder="1" applyAlignment="1" applyProtection="1">
      <alignment horizontal="center" vertical="center"/>
    </xf>
    <xf numFmtId="0" fontId="45" fillId="21" borderId="36" xfId="11" applyFont="1" applyFill="1" applyBorder="1" applyAlignment="1" applyProtection="1">
      <alignment horizontal="center" vertical="center"/>
    </xf>
    <xf numFmtId="175" fontId="36" fillId="0" borderId="24" xfId="1" applyNumberFormat="1" applyFont="1" applyBorder="1" applyAlignment="1" applyProtection="1">
      <alignment horizontal="center" vertical="center"/>
      <protection locked="0"/>
    </xf>
    <xf numFmtId="175" fontId="36" fillId="0" borderId="40" xfId="1" applyNumberFormat="1" applyFont="1" applyBorder="1" applyAlignment="1" applyProtection="1">
      <alignment horizontal="center" vertical="center"/>
      <protection locked="0"/>
    </xf>
    <xf numFmtId="168" fontId="125" fillId="0" borderId="82" xfId="11" applyNumberFormat="1" applyFont="1" applyFill="1" applyBorder="1" applyAlignment="1">
      <alignment horizontal="right" vertical="center"/>
    </xf>
    <xf numFmtId="168" fontId="125" fillId="0" borderId="81" xfId="11" applyNumberFormat="1" applyFont="1" applyFill="1" applyBorder="1" applyAlignment="1">
      <alignment horizontal="right" vertical="center"/>
    </xf>
    <xf numFmtId="0" fontId="121" fillId="21" borderId="5" xfId="11" applyFont="1" applyFill="1" applyBorder="1" applyAlignment="1">
      <alignment horizontal="center" vertical="center"/>
    </xf>
    <xf numFmtId="0" fontId="121" fillId="21" borderId="35" xfId="11" applyFont="1" applyFill="1" applyBorder="1" applyAlignment="1">
      <alignment horizontal="center" vertical="center"/>
    </xf>
    <xf numFmtId="0" fontId="45" fillId="21" borderId="6" xfId="11" applyFont="1" applyFill="1" applyBorder="1" applyAlignment="1">
      <alignment horizontal="center" vertical="center"/>
    </xf>
    <xf numFmtId="0" fontId="45" fillId="21" borderId="60" xfId="11" applyFont="1" applyFill="1" applyBorder="1" applyAlignment="1">
      <alignment horizontal="center" vertical="center"/>
    </xf>
    <xf numFmtId="0" fontId="45" fillId="21" borderId="17" xfId="11" applyFont="1" applyFill="1" applyBorder="1" applyAlignment="1">
      <alignment horizontal="center" vertical="center"/>
    </xf>
    <xf numFmtId="0" fontId="45" fillId="21" borderId="36" xfId="11" applyFont="1" applyFill="1" applyBorder="1" applyAlignment="1">
      <alignment horizontal="center" vertical="center"/>
    </xf>
    <xf numFmtId="0" fontId="130" fillId="0" borderId="57" xfId="0" applyFont="1" applyBorder="1" applyAlignment="1">
      <alignment horizontal="right" vertical="center"/>
    </xf>
    <xf numFmtId="0" fontId="130" fillId="0" borderId="58" xfId="0" applyFont="1" applyBorder="1" applyAlignment="1">
      <alignment horizontal="right" vertical="center"/>
    </xf>
    <xf numFmtId="170" fontId="131" fillId="0" borderId="58" xfId="0" applyNumberFormat="1" applyFont="1" applyBorder="1" applyAlignment="1">
      <alignment horizontal="center" vertical="center"/>
    </xf>
    <xf numFmtId="170" fontId="131" fillId="0" borderId="59" xfId="0" applyNumberFormat="1" applyFont="1" applyBorder="1" applyAlignment="1">
      <alignment horizontal="center" vertical="center"/>
    </xf>
    <xf numFmtId="167" fontId="51" fillId="0" borderId="55" xfId="1" applyNumberFormat="1" applyFont="1" applyFill="1" applyBorder="1" applyAlignment="1" applyProtection="1">
      <alignment horizontal="center" vertical="center"/>
    </xf>
    <xf numFmtId="167" fontId="51" fillId="0" borderId="0" xfId="1" applyNumberFormat="1" applyFont="1" applyFill="1" applyBorder="1" applyAlignment="1" applyProtection="1">
      <alignment horizontal="center" vertical="center"/>
    </xf>
    <xf numFmtId="170" fontId="56" fillId="0" borderId="0" xfId="0" applyNumberFormat="1" applyFont="1" applyAlignment="1">
      <alignment horizontal="right" vertical="center"/>
    </xf>
    <xf numFmtId="170" fontId="56" fillId="0" borderId="56" xfId="0" applyNumberFormat="1" applyFont="1" applyBorder="1" applyAlignment="1">
      <alignment horizontal="right" vertical="center"/>
    </xf>
    <xf numFmtId="0" fontId="58" fillId="0" borderId="55" xfId="11" applyFont="1" applyFill="1" applyBorder="1" applyAlignment="1" applyProtection="1">
      <alignment horizontal="center" vertical="center"/>
    </xf>
    <xf numFmtId="0" fontId="58" fillId="0" borderId="0" xfId="11" applyFont="1" applyFill="1" applyBorder="1" applyAlignment="1" applyProtection="1">
      <alignment horizontal="center" vertical="center"/>
    </xf>
    <xf numFmtId="0" fontId="58" fillId="0" borderId="57" xfId="11" applyFont="1" applyFill="1" applyBorder="1" applyAlignment="1" applyProtection="1">
      <alignment horizontal="center" vertical="center"/>
    </xf>
    <xf numFmtId="0" fontId="58" fillId="0" borderId="58" xfId="11" applyFont="1" applyFill="1" applyBorder="1" applyAlignment="1" applyProtection="1">
      <alignment horizontal="center" vertical="center"/>
    </xf>
    <xf numFmtId="169" fontId="56" fillId="0" borderId="0" xfId="0" applyNumberFormat="1" applyFont="1" applyAlignment="1">
      <alignment horizontal="right" vertical="center"/>
    </xf>
    <xf numFmtId="169" fontId="56" fillId="0" borderId="56" xfId="0" applyNumberFormat="1" applyFont="1" applyBorder="1" applyAlignment="1">
      <alignment horizontal="right" vertical="center"/>
    </xf>
    <xf numFmtId="169" fontId="56" fillId="0" borderId="58" xfId="0" applyNumberFormat="1" applyFont="1" applyBorder="1" applyAlignment="1">
      <alignment horizontal="right" vertical="center"/>
    </xf>
    <xf numFmtId="169" fontId="56" fillId="0" borderId="59" xfId="0" applyNumberFormat="1" applyFont="1" applyBorder="1" applyAlignment="1">
      <alignment horizontal="right" vertical="center"/>
    </xf>
    <xf numFmtId="0" fontId="51" fillId="0" borderId="52" xfId="11" applyFont="1" applyFill="1" applyBorder="1" applyAlignment="1" applyProtection="1">
      <alignment horizontal="center" vertical="center"/>
    </xf>
    <xf numFmtId="0" fontId="51" fillId="0" borderId="53" xfId="11" applyFont="1" applyFill="1" applyBorder="1" applyAlignment="1" applyProtection="1">
      <alignment horizontal="center" vertical="center"/>
    </xf>
    <xf numFmtId="0" fontId="51" fillId="0" borderId="55" xfId="11" applyFont="1" applyFill="1" applyBorder="1" applyAlignment="1" applyProtection="1">
      <alignment horizontal="center" vertical="center"/>
    </xf>
    <xf numFmtId="0" fontId="51" fillId="0" borderId="0" xfId="11" applyFont="1" applyFill="1" applyBorder="1" applyAlignment="1" applyProtection="1">
      <alignment horizontal="center" vertical="center"/>
    </xf>
    <xf numFmtId="170" fontId="56" fillId="0" borderId="53" xfId="0" applyNumberFormat="1" applyFont="1" applyBorder="1" applyAlignment="1">
      <alignment horizontal="right" vertical="center"/>
    </xf>
    <xf numFmtId="170" fontId="56" fillId="0" borderId="54" xfId="0" applyNumberFormat="1" applyFont="1" applyBorder="1" applyAlignment="1">
      <alignment horizontal="right" vertical="center"/>
    </xf>
    <xf numFmtId="0" fontId="78" fillId="50" borderId="4" xfId="0" applyFont="1" applyFill="1" applyBorder="1" applyAlignment="1">
      <alignment horizontal="center" vertical="center"/>
    </xf>
    <xf numFmtId="0" fontId="78" fillId="50" borderId="24" xfId="0" applyFont="1" applyFill="1" applyBorder="1" applyAlignment="1">
      <alignment horizontal="center" vertical="center"/>
    </xf>
    <xf numFmtId="167" fontId="83" fillId="50" borderId="4" xfId="1" applyNumberFormat="1" applyFont="1" applyFill="1" applyBorder="1" applyAlignment="1" applyProtection="1">
      <alignment horizontal="center" vertical="center"/>
    </xf>
    <xf numFmtId="167" fontId="83" fillId="50" borderId="24" xfId="1" applyNumberFormat="1" applyFont="1" applyFill="1" applyBorder="1" applyAlignment="1" applyProtection="1">
      <alignment horizontal="center" vertical="center"/>
    </xf>
    <xf numFmtId="0" fontId="83" fillId="50" borderId="4" xfId="0" applyFont="1" applyFill="1" applyBorder="1" applyAlignment="1">
      <alignment horizontal="center" vertical="center"/>
    </xf>
    <xf numFmtId="0" fontId="83" fillId="50" borderId="24" xfId="0" applyFont="1" applyFill="1" applyBorder="1" applyAlignment="1">
      <alignment horizontal="center" vertical="center"/>
    </xf>
    <xf numFmtId="0" fontId="55" fillId="50" borderId="4" xfId="0" applyFont="1" applyFill="1" applyBorder="1" applyAlignment="1">
      <alignment horizontal="center" vertical="center"/>
    </xf>
    <xf numFmtId="0" fontId="55" fillId="50" borderId="24" xfId="0" applyFont="1" applyFill="1" applyBorder="1" applyAlignment="1">
      <alignment horizontal="center" vertical="center"/>
    </xf>
    <xf numFmtId="170" fontId="84" fillId="50" borderId="4" xfId="0" applyNumberFormat="1" applyFont="1" applyFill="1" applyBorder="1" applyAlignment="1">
      <alignment horizontal="center" vertical="top"/>
    </xf>
    <xf numFmtId="0" fontId="84" fillId="50" borderId="4" xfId="0" applyFont="1" applyFill="1" applyBorder="1" applyAlignment="1">
      <alignment horizontal="center" vertical="top"/>
    </xf>
    <xf numFmtId="0" fontId="84" fillId="50" borderId="24" xfId="0" applyFont="1" applyFill="1" applyBorder="1" applyAlignment="1">
      <alignment horizontal="center" vertical="top"/>
    </xf>
    <xf numFmtId="0" fontId="71" fillId="18" borderId="21" xfId="0" applyFont="1" applyFill="1" applyBorder="1" applyAlignment="1">
      <alignment horizontal="center" vertical="center" wrapText="1"/>
    </xf>
    <xf numFmtId="0" fontId="71" fillId="18" borderId="9" xfId="0" applyFont="1" applyFill="1" applyBorder="1" applyAlignment="1">
      <alignment horizontal="center" vertical="center" wrapText="1"/>
    </xf>
    <xf numFmtId="0" fontId="71" fillId="18" borderId="11" xfId="0" applyFont="1" applyFill="1" applyBorder="1" applyAlignment="1">
      <alignment horizontal="center" vertical="center" wrapText="1"/>
    </xf>
    <xf numFmtId="0" fontId="71" fillId="18" borderId="12" xfId="0" applyFont="1" applyFill="1" applyBorder="1" applyAlignment="1">
      <alignment horizontal="center" vertical="center" wrapText="1"/>
    </xf>
    <xf numFmtId="0" fontId="98" fillId="18" borderId="63" xfId="0" applyFont="1" applyFill="1" applyBorder="1" applyAlignment="1">
      <alignment horizontal="center" vertical="center"/>
    </xf>
    <xf numFmtId="0" fontId="98" fillId="18" borderId="61" xfId="0" applyFont="1" applyFill="1" applyBorder="1" applyAlignment="1">
      <alignment horizontal="center" vertical="center"/>
    </xf>
    <xf numFmtId="0" fontId="98" fillId="18" borderId="13" xfId="0" applyFont="1" applyFill="1" applyBorder="1" applyAlignment="1">
      <alignment horizontal="center" vertical="center"/>
    </xf>
    <xf numFmtId="0" fontId="98" fillId="18" borderId="64" xfId="0" applyFont="1" applyFill="1" applyBorder="1" applyAlignment="1">
      <alignment horizontal="center" vertical="center"/>
    </xf>
    <xf numFmtId="170" fontId="95" fillId="41" borderId="36" xfId="0" applyNumberFormat="1" applyFont="1" applyFill="1" applyBorder="1" applyAlignment="1">
      <alignment horizontal="center" vertical="center"/>
    </xf>
    <xf numFmtId="170" fontId="95" fillId="41" borderId="33" xfId="0" applyNumberFormat="1" applyFont="1" applyFill="1" applyBorder="1" applyAlignment="1">
      <alignment horizontal="center" vertical="center"/>
    </xf>
    <xf numFmtId="0" fontId="79" fillId="46" borderId="2" xfId="0" applyFont="1" applyFill="1" applyBorder="1" applyAlignment="1">
      <alignment horizontal="center"/>
    </xf>
    <xf numFmtId="0" fontId="79" fillId="46" borderId="3" xfId="0" applyFont="1" applyFill="1" applyBorder="1" applyAlignment="1">
      <alignment horizontal="center"/>
    </xf>
    <xf numFmtId="0" fontId="79" fillId="46" borderId="62" xfId="0" applyFont="1" applyFill="1" applyBorder="1" applyAlignment="1">
      <alignment horizontal="center"/>
    </xf>
    <xf numFmtId="170" fontId="105" fillId="46" borderId="65" xfId="0" applyNumberFormat="1" applyFont="1" applyFill="1" applyBorder="1" applyAlignment="1">
      <alignment horizontal="right"/>
    </xf>
    <xf numFmtId="170" fontId="105" fillId="46" borderId="30" xfId="0" applyNumberFormat="1" applyFont="1" applyFill="1" applyBorder="1" applyAlignment="1">
      <alignment horizontal="right"/>
    </xf>
    <xf numFmtId="0" fontId="62" fillId="50" borderId="37" xfId="0" applyFont="1" applyFill="1" applyBorder="1" applyAlignment="1">
      <alignment horizontal="center" vertical="center" wrapText="1"/>
    </xf>
    <xf numFmtId="0" fontId="62" fillId="50" borderId="4" xfId="0" applyFont="1" applyFill="1" applyBorder="1" applyAlignment="1">
      <alignment horizontal="center" vertical="center" wrapText="1"/>
    </xf>
    <xf numFmtId="0" fontId="62" fillId="50" borderId="39" xfId="0" applyFont="1" applyFill="1" applyBorder="1" applyAlignment="1">
      <alignment horizontal="center" vertical="center" wrapText="1"/>
    </xf>
    <xf numFmtId="0" fontId="62" fillId="50" borderId="24" xfId="0" applyFont="1" applyFill="1" applyBorder="1" applyAlignment="1">
      <alignment horizontal="center" vertical="center" wrapText="1"/>
    </xf>
    <xf numFmtId="0" fontId="71" fillId="45" borderId="21" xfId="0" applyFont="1" applyFill="1" applyBorder="1" applyAlignment="1">
      <alignment horizontal="center" vertical="center"/>
    </xf>
    <xf numFmtId="0" fontId="71" fillId="45" borderId="9" xfId="0" applyFont="1" applyFill="1" applyBorder="1" applyAlignment="1">
      <alignment horizontal="center" vertical="center"/>
    </xf>
    <xf numFmtId="0" fontId="98" fillId="45" borderId="63" xfId="0" applyFont="1" applyFill="1" applyBorder="1" applyAlignment="1">
      <alignment horizontal="center" vertical="center"/>
    </xf>
    <xf numFmtId="0" fontId="98" fillId="45" borderId="61" xfId="0" applyFont="1" applyFill="1" applyBorder="1" applyAlignment="1">
      <alignment horizontal="center" vertical="center"/>
    </xf>
    <xf numFmtId="0" fontId="98" fillId="45" borderId="27" xfId="0" applyFont="1" applyFill="1" applyBorder="1" applyAlignment="1">
      <alignment horizontal="center" vertical="center"/>
    </xf>
    <xf numFmtId="0" fontId="98" fillId="45" borderId="34" xfId="0" applyFont="1" applyFill="1" applyBorder="1" applyAlignment="1">
      <alignment horizontal="center" vertical="center"/>
    </xf>
    <xf numFmtId="170" fontId="93" fillId="41" borderId="36" xfId="0" applyNumberFormat="1" applyFont="1" applyFill="1" applyBorder="1" applyAlignment="1">
      <alignment horizontal="center" vertical="center"/>
    </xf>
    <xf numFmtId="170" fontId="93" fillId="41" borderId="41" xfId="0" applyNumberFormat="1" applyFont="1" applyFill="1" applyBorder="1" applyAlignment="1">
      <alignment horizontal="center" vertical="center"/>
    </xf>
    <xf numFmtId="0" fontId="71" fillId="36" borderId="21" xfId="0" applyFont="1" applyFill="1" applyBorder="1" applyAlignment="1">
      <alignment horizontal="center" vertical="center"/>
    </xf>
    <xf numFmtId="0" fontId="71" fillId="36" borderId="9" xfId="0" applyFont="1" applyFill="1" applyBorder="1" applyAlignment="1">
      <alignment horizontal="center" vertical="center"/>
    </xf>
    <xf numFmtId="0" fontId="98" fillId="36" borderId="63" xfId="0" applyFont="1" applyFill="1" applyBorder="1" applyAlignment="1">
      <alignment horizontal="center" vertical="center"/>
    </xf>
    <xf numFmtId="0" fontId="98" fillId="36" borderId="61" xfId="0" applyFont="1" applyFill="1" applyBorder="1" applyAlignment="1">
      <alignment horizontal="center" vertical="center"/>
    </xf>
    <xf numFmtId="0" fontId="98" fillId="36" borderId="27" xfId="0" applyFont="1" applyFill="1" applyBorder="1" applyAlignment="1">
      <alignment horizontal="center" vertical="center"/>
    </xf>
    <xf numFmtId="0" fontId="98" fillId="36" borderId="34" xfId="0" applyFont="1" applyFill="1" applyBorder="1" applyAlignment="1">
      <alignment horizontal="center" vertical="center"/>
    </xf>
    <xf numFmtId="170" fontId="94" fillId="41" borderId="36" xfId="0" applyNumberFormat="1" applyFont="1" applyFill="1" applyBorder="1" applyAlignment="1">
      <alignment horizontal="center" vertical="center"/>
    </xf>
    <xf numFmtId="170" fontId="94" fillId="41" borderId="41" xfId="0" applyNumberFormat="1" applyFont="1" applyFill="1" applyBorder="1" applyAlignment="1">
      <alignment horizontal="center" vertical="center"/>
    </xf>
    <xf numFmtId="0" fontId="71" fillId="44" borderId="5" xfId="0" applyFont="1" applyFill="1" applyBorder="1" applyAlignment="1">
      <alignment horizontal="center" vertical="center"/>
    </xf>
    <xf numFmtId="0" fontId="71" fillId="44" borderId="6" xfId="0" applyFont="1" applyFill="1" applyBorder="1" applyAlignment="1">
      <alignment horizontal="center" vertical="center"/>
    </xf>
    <xf numFmtId="0" fontId="71" fillId="44" borderId="21" xfId="0" applyFont="1" applyFill="1" applyBorder="1" applyAlignment="1">
      <alignment horizontal="center" vertical="center"/>
    </xf>
    <xf numFmtId="0" fontId="71" fillId="44" borderId="9" xfId="0" applyFont="1" applyFill="1" applyBorder="1" applyAlignment="1">
      <alignment horizontal="center" vertical="center"/>
    </xf>
    <xf numFmtId="0" fontId="98" fillId="44" borderId="7" xfId="0" applyFont="1" applyFill="1" applyBorder="1" applyAlignment="1">
      <alignment horizontal="center" vertical="center" wrapText="1"/>
    </xf>
    <xf numFmtId="0" fontId="98" fillId="44" borderId="31" xfId="0" applyFont="1" applyFill="1" applyBorder="1" applyAlignment="1">
      <alignment horizontal="center" vertical="center" wrapText="1"/>
    </xf>
    <xf numFmtId="0" fontId="98" fillId="44" borderId="27" xfId="0" applyFont="1" applyFill="1" applyBorder="1" applyAlignment="1">
      <alignment horizontal="center" vertical="center" wrapText="1"/>
    </xf>
    <xf numFmtId="0" fontId="98" fillId="44" borderId="34" xfId="0" applyFont="1" applyFill="1" applyBorder="1" applyAlignment="1">
      <alignment horizontal="center" vertical="center" wrapText="1"/>
    </xf>
    <xf numFmtId="170" fontId="91" fillId="41" borderId="32" xfId="0" applyNumberFormat="1" applyFont="1" applyFill="1" applyBorder="1" applyAlignment="1">
      <alignment horizontal="center" vertical="center"/>
    </xf>
    <xf numFmtId="170" fontId="91" fillId="41" borderId="41" xfId="0" applyNumberFormat="1" applyFont="1" applyFill="1" applyBorder="1" applyAlignment="1">
      <alignment horizontal="center" vertical="center"/>
    </xf>
    <xf numFmtId="0" fontId="71" fillId="29" borderId="21" xfId="0" applyFont="1" applyFill="1" applyBorder="1" applyAlignment="1">
      <alignment horizontal="center" vertical="center"/>
    </xf>
    <xf numFmtId="0" fontId="71" fillId="29" borderId="9" xfId="0" applyFont="1" applyFill="1" applyBorder="1" applyAlignment="1">
      <alignment horizontal="center" vertical="center"/>
    </xf>
    <xf numFmtId="0" fontId="98" fillId="29" borderId="63" xfId="0" applyFont="1" applyFill="1" applyBorder="1" applyAlignment="1">
      <alignment horizontal="center" vertical="center"/>
    </xf>
    <xf numFmtId="0" fontId="98" fillId="29" borderId="61" xfId="0" applyFont="1" applyFill="1" applyBorder="1" applyAlignment="1">
      <alignment horizontal="center" vertical="center"/>
    </xf>
    <xf numFmtId="0" fontId="98" fillId="29" borderId="27" xfId="0" applyFont="1" applyFill="1" applyBorder="1" applyAlignment="1">
      <alignment horizontal="center" vertical="center"/>
    </xf>
    <xf numFmtId="0" fontId="98" fillId="29" borderId="34" xfId="0" applyFont="1" applyFill="1" applyBorder="1" applyAlignment="1">
      <alignment horizontal="center" vertical="center"/>
    </xf>
    <xf numFmtId="170" fontId="92" fillId="41" borderId="36" xfId="0" applyNumberFormat="1" applyFont="1" applyFill="1" applyBorder="1" applyAlignment="1">
      <alignment horizontal="center" vertical="center"/>
    </xf>
    <xf numFmtId="170" fontId="92" fillId="41" borderId="41" xfId="0" applyNumberFormat="1" applyFont="1" applyFill="1" applyBorder="1" applyAlignment="1">
      <alignment horizontal="center" vertical="center"/>
    </xf>
    <xf numFmtId="174" fontId="85" fillId="51" borderId="11" xfId="10" applyNumberFormat="1" applyFont="1" applyFill="1" applyBorder="1" applyAlignment="1" applyProtection="1">
      <alignment horizontal="center" vertical="center"/>
    </xf>
    <xf numFmtId="174" fontId="85" fillId="51" borderId="12" xfId="10" applyNumberFormat="1" applyFont="1" applyFill="1" applyBorder="1" applyAlignment="1" applyProtection="1">
      <alignment horizontal="center" vertical="center"/>
    </xf>
    <xf numFmtId="0" fontId="87" fillId="51" borderId="12" xfId="7" applyFont="1" applyFill="1" applyBorder="1" applyAlignment="1" applyProtection="1">
      <alignment horizontal="center" vertical="center"/>
    </xf>
    <xf numFmtId="0" fontId="87" fillId="51" borderId="23" xfId="7" applyFont="1" applyFill="1" applyBorder="1" applyAlignment="1" applyProtection="1">
      <alignment horizontal="center" vertical="center"/>
    </xf>
    <xf numFmtId="0" fontId="100" fillId="40" borderId="38" xfId="7" applyFont="1" applyFill="1" applyBorder="1" applyAlignment="1" applyProtection="1">
      <alignment horizontal="center" vertical="center" wrapText="1"/>
    </xf>
    <xf numFmtId="0" fontId="100" fillId="40" borderId="14" xfId="7" applyFont="1" applyFill="1" applyBorder="1" applyAlignment="1" applyProtection="1">
      <alignment horizontal="center" vertical="center" wrapText="1"/>
    </xf>
    <xf numFmtId="0" fontId="99" fillId="18" borderId="19" xfId="10" applyFont="1" applyFill="1" applyBorder="1" applyAlignment="1" applyProtection="1">
      <alignment horizontal="center" vertical="center"/>
    </xf>
    <xf numFmtId="0" fontId="99" fillId="18" borderId="13" xfId="10" applyFont="1" applyFill="1" applyBorder="1" applyAlignment="1" applyProtection="1">
      <alignment horizontal="center" vertical="center"/>
    </xf>
    <xf numFmtId="0" fontId="63" fillId="18" borderId="19" xfId="7" applyFont="1" applyFill="1" applyBorder="1" applyAlignment="1" applyProtection="1">
      <alignment horizontal="center" vertical="center"/>
    </xf>
    <xf numFmtId="0" fontId="63" fillId="18" borderId="20" xfId="7" applyFont="1" applyFill="1" applyBorder="1" applyAlignment="1" applyProtection="1">
      <alignment horizontal="center" vertical="center"/>
    </xf>
    <xf numFmtId="0" fontId="63" fillId="18" borderId="33" xfId="7" applyFont="1" applyFill="1" applyBorder="1" applyAlignment="1" applyProtection="1">
      <alignment horizontal="center" vertical="center"/>
    </xf>
    <xf numFmtId="0" fontId="83" fillId="50" borderId="0" xfId="0" applyFont="1" applyFill="1" applyAlignment="1">
      <alignment horizontal="center" vertical="center"/>
    </xf>
    <xf numFmtId="0" fontId="55" fillId="50" borderId="0" xfId="0" applyFont="1" applyFill="1" applyAlignment="1">
      <alignment horizontal="center" vertical="center"/>
    </xf>
    <xf numFmtId="0" fontId="84" fillId="50" borderId="0" xfId="0" applyFont="1" applyFill="1" applyAlignment="1">
      <alignment horizontal="center" vertical="top"/>
    </xf>
    <xf numFmtId="0" fontId="62" fillId="50" borderId="42" xfId="0" applyFont="1" applyFill="1" applyBorder="1" applyAlignment="1">
      <alignment horizontal="center" vertical="center" wrapText="1"/>
    </xf>
    <xf numFmtId="0" fontId="62" fillId="50" borderId="0" xfId="0" applyFont="1" applyFill="1" applyAlignment="1">
      <alignment horizontal="center" vertical="center" wrapText="1"/>
    </xf>
    <xf numFmtId="0" fontId="78" fillId="50" borderId="0" xfId="0" applyFont="1" applyFill="1" applyAlignment="1">
      <alignment horizontal="center" vertical="center"/>
    </xf>
    <xf numFmtId="167" fontId="83" fillId="50" borderId="0" xfId="1" applyNumberFormat="1" applyFont="1" applyFill="1" applyBorder="1" applyAlignment="1" applyProtection="1">
      <alignment horizontal="center" vertical="center"/>
    </xf>
    <xf numFmtId="170" fontId="83" fillId="50" borderId="4" xfId="0" applyNumberFormat="1" applyFont="1" applyFill="1" applyBorder="1" applyAlignment="1">
      <alignment horizontal="center" vertical="center"/>
    </xf>
    <xf numFmtId="0" fontId="90" fillId="52" borderId="2" xfId="0" applyFont="1" applyFill="1" applyBorder="1" applyAlignment="1">
      <alignment horizontal="center" vertical="center"/>
    </xf>
    <xf numFmtId="0" fontId="90" fillId="52" borderId="3" xfId="0" applyFont="1" applyFill="1" applyBorder="1" applyAlignment="1">
      <alignment horizontal="center" vertical="center"/>
    </xf>
    <xf numFmtId="170" fontId="89" fillId="52" borderId="3" xfId="0" applyNumberFormat="1" applyFont="1" applyFill="1" applyBorder="1" applyAlignment="1">
      <alignment horizontal="center" vertical="center"/>
    </xf>
    <xf numFmtId="0" fontId="89" fillId="52" borderId="3" xfId="0" applyFont="1" applyFill="1" applyBorder="1" applyAlignment="1">
      <alignment horizontal="center" vertical="center"/>
    </xf>
    <xf numFmtId="0" fontId="89" fillId="52" borderId="30" xfId="0" applyFont="1" applyFill="1" applyBorder="1" applyAlignment="1">
      <alignment horizontal="center" vertical="center"/>
    </xf>
    <xf numFmtId="0" fontId="85" fillId="51" borderId="71" xfId="0" applyFont="1" applyFill="1" applyBorder="1" applyAlignment="1">
      <alignment horizontal="center"/>
    </xf>
    <xf numFmtId="0" fontId="85" fillId="51" borderId="26" xfId="0" applyFont="1" applyFill="1" applyBorder="1" applyAlignment="1">
      <alignment horizontal="center"/>
    </xf>
    <xf numFmtId="0" fontId="88" fillId="51" borderId="26" xfId="0" applyFont="1" applyFill="1" applyBorder="1" applyAlignment="1">
      <alignment horizontal="center"/>
    </xf>
    <xf numFmtId="0" fontId="88" fillId="51" borderId="41" xfId="0" applyFont="1" applyFill="1" applyBorder="1" applyAlignment="1">
      <alignment horizontal="center"/>
    </xf>
    <xf numFmtId="164" fontId="61" fillId="18" borderId="2" xfId="0" applyNumberFormat="1" applyFont="1" applyFill="1" applyBorder="1" applyAlignment="1">
      <alignment horizontal="center"/>
    </xf>
    <xf numFmtId="164" fontId="61" fillId="18" borderId="3" xfId="0" applyNumberFormat="1" applyFont="1" applyFill="1" applyBorder="1" applyAlignment="1">
      <alignment horizontal="center"/>
    </xf>
    <xf numFmtId="164" fontId="61" fillId="18" borderId="30" xfId="0" applyNumberFormat="1" applyFont="1" applyFill="1" applyBorder="1" applyAlignment="1">
      <alignment horizontal="center"/>
    </xf>
    <xf numFmtId="171" fontId="60" fillId="18" borderId="37" xfId="0" applyNumberFormat="1" applyFont="1" applyFill="1" applyBorder="1" applyAlignment="1">
      <alignment horizontal="center" vertical="center"/>
    </xf>
    <xf numFmtId="171" fontId="60" fillId="18" borderId="4" xfId="0" applyNumberFormat="1" applyFont="1" applyFill="1" applyBorder="1" applyAlignment="1">
      <alignment horizontal="center" vertical="center"/>
    </xf>
    <xf numFmtId="171" fontId="60" fillId="18" borderId="38" xfId="0" applyNumberFormat="1" applyFont="1" applyFill="1" applyBorder="1" applyAlignment="1">
      <alignment horizontal="center" vertical="center"/>
    </xf>
    <xf numFmtId="171" fontId="60" fillId="18" borderId="39" xfId="0" applyNumberFormat="1" applyFont="1" applyFill="1" applyBorder="1" applyAlignment="1">
      <alignment horizontal="center" vertical="center"/>
    </xf>
    <xf numFmtId="171" fontId="60" fillId="18" borderId="24" xfId="0" applyNumberFormat="1" applyFont="1" applyFill="1" applyBorder="1" applyAlignment="1">
      <alignment horizontal="center" vertical="center"/>
    </xf>
    <xf numFmtId="171" fontId="60" fillId="18" borderId="40" xfId="0" applyNumberFormat="1" applyFont="1" applyFill="1" applyBorder="1" applyAlignment="1">
      <alignment horizontal="center" vertical="center"/>
    </xf>
    <xf numFmtId="0" fontId="47" fillId="18" borderId="0" xfId="0" applyFont="1" applyFill="1" applyAlignment="1">
      <alignment horizontal="center" vertical="center"/>
    </xf>
    <xf numFmtId="166" fontId="231" fillId="0" borderId="22" xfId="0" applyNumberFormat="1" applyFont="1" applyBorder="1" applyAlignment="1">
      <alignment horizontal="right" vertical="center"/>
    </xf>
    <xf numFmtId="166" fontId="231" fillId="0" borderId="36" xfId="0" applyNumberFormat="1" applyFont="1" applyBorder="1" applyAlignment="1">
      <alignment horizontal="right" vertical="center"/>
    </xf>
    <xf numFmtId="167" fontId="227" fillId="15" borderId="93" xfId="1" applyNumberFormat="1" applyFont="1" applyFill="1" applyBorder="1" applyAlignment="1" applyProtection="1">
      <alignment horizontal="center" vertical="center"/>
    </xf>
    <xf numFmtId="166" fontId="228" fillId="15" borderId="93" xfId="1" applyNumberFormat="1" applyFont="1" applyFill="1" applyBorder="1" applyAlignment="1" applyProtection="1">
      <alignment horizontal="center" vertical="center"/>
    </xf>
    <xf numFmtId="167" fontId="173" fillId="42" borderId="9" xfId="0" applyNumberFormat="1" applyFont="1" applyFill="1" applyBorder="1" applyAlignment="1">
      <alignment horizontal="center" vertical="center"/>
    </xf>
    <xf numFmtId="166" fontId="230" fillId="0" borderId="9" xfId="0" applyNumberFormat="1" applyFont="1" applyBorder="1" applyAlignment="1">
      <alignment horizontal="center" vertical="center"/>
    </xf>
    <xf numFmtId="170" fontId="173" fillId="0" borderId="9" xfId="0" applyNumberFormat="1" applyFont="1" applyBorder="1" applyAlignment="1">
      <alignment horizontal="center" vertical="center"/>
    </xf>
    <xf numFmtId="174" fontId="62" fillId="0" borderId="21" xfId="10" applyNumberFormat="1" applyFont="1" applyFill="1" applyBorder="1" applyAlignment="1" applyProtection="1">
      <alignment horizontal="center" vertical="center"/>
    </xf>
    <xf numFmtId="174" fontId="62" fillId="0" borderId="11" xfId="10" applyNumberFormat="1" applyFont="1" applyFill="1" applyBorder="1" applyAlignment="1" applyProtection="1">
      <alignment horizontal="center" vertical="center"/>
    </xf>
    <xf numFmtId="0" fontId="43" fillId="42" borderId="9" xfId="7" applyFont="1" applyFill="1" applyBorder="1" applyAlignment="1" applyProtection="1">
      <alignment horizontal="center" vertical="center"/>
    </xf>
    <xf numFmtId="0" fontId="43" fillId="42" borderId="12" xfId="7" applyFont="1" applyFill="1" applyBorder="1" applyAlignment="1" applyProtection="1">
      <alignment horizontal="center" vertical="center"/>
    </xf>
    <xf numFmtId="166" fontId="173" fillId="42" borderId="9" xfId="1" applyNumberFormat="1" applyFont="1" applyFill="1" applyBorder="1" applyAlignment="1" applyProtection="1">
      <alignment horizontal="center" vertical="center"/>
      <protection locked="0"/>
    </xf>
    <xf numFmtId="166" fontId="173" fillId="42" borderId="60" xfId="1" applyNumberFormat="1" applyFont="1" applyFill="1" applyBorder="1" applyAlignment="1" applyProtection="1">
      <alignment horizontal="center" vertical="center"/>
      <protection locked="0"/>
    </xf>
    <xf numFmtId="167" fontId="229" fillId="0" borderId="9" xfId="1" applyNumberFormat="1" applyFont="1" applyBorder="1" applyAlignment="1">
      <alignment horizontal="center" vertical="center"/>
    </xf>
    <xf numFmtId="167" fontId="229" fillId="0" borderId="60" xfId="1" applyNumberFormat="1" applyFont="1" applyBorder="1" applyAlignment="1">
      <alignment horizontal="center" vertical="center"/>
    </xf>
    <xf numFmtId="167" fontId="173" fillId="0" borderId="9" xfId="0" applyNumberFormat="1" applyFont="1" applyBorder="1" applyAlignment="1">
      <alignment horizontal="center" vertical="center"/>
    </xf>
    <xf numFmtId="167" fontId="173" fillId="0" borderId="60" xfId="0" applyNumberFormat="1" applyFont="1" applyBorder="1" applyAlignment="1">
      <alignment horizontal="center" vertical="center"/>
    </xf>
    <xf numFmtId="167" fontId="173" fillId="42" borderId="60" xfId="0" applyNumberFormat="1" applyFont="1" applyFill="1" applyBorder="1" applyAlignment="1">
      <alignment horizontal="center" vertical="center"/>
    </xf>
    <xf numFmtId="166" fontId="230" fillId="0" borderId="60" xfId="0" applyNumberFormat="1" applyFont="1" applyBorder="1" applyAlignment="1">
      <alignment horizontal="center" vertical="center"/>
    </xf>
    <xf numFmtId="170" fontId="173" fillId="0" borderId="60" xfId="0" applyNumberFormat="1" applyFont="1" applyBorder="1" applyAlignment="1">
      <alignment horizontal="center" vertical="center"/>
    </xf>
    <xf numFmtId="0" fontId="43" fillId="0" borderId="9" xfId="9" applyFont="1" applyFill="1" applyBorder="1" applyAlignment="1" applyProtection="1">
      <alignment horizontal="center" vertical="center"/>
    </xf>
    <xf numFmtId="166" fontId="173" fillId="0" borderId="9" xfId="1" applyNumberFormat="1" applyFont="1" applyBorder="1" applyAlignment="1" applyProtection="1">
      <alignment horizontal="center" vertical="center"/>
      <protection locked="0"/>
    </xf>
    <xf numFmtId="0" fontId="232" fillId="49" borderId="103" xfId="0" applyFont="1" applyFill="1" applyBorder="1" applyAlignment="1">
      <alignment horizontal="center" vertical="center" wrapText="1"/>
    </xf>
    <xf numFmtId="0" fontId="232" fillId="49" borderId="106" xfId="0" applyFont="1" applyFill="1" applyBorder="1" applyAlignment="1">
      <alignment horizontal="center" vertical="center" wrapText="1"/>
    </xf>
    <xf numFmtId="0" fontId="232" fillId="14" borderId="103" xfId="0" applyFont="1" applyFill="1" applyBorder="1" applyAlignment="1">
      <alignment horizontal="center" vertical="center" wrapText="1"/>
    </xf>
    <xf numFmtId="0" fontId="232" fillId="14" borderId="106" xfId="0" applyFont="1" applyFill="1" applyBorder="1" applyAlignment="1">
      <alignment horizontal="center" vertical="center" wrapText="1"/>
    </xf>
    <xf numFmtId="170" fontId="232" fillId="55" borderId="103" xfId="0" applyNumberFormat="1" applyFont="1" applyFill="1" applyBorder="1" applyAlignment="1">
      <alignment horizontal="center" vertical="center" wrapText="1"/>
    </xf>
    <xf numFmtId="170" fontId="232" fillId="55" borderId="106" xfId="0" applyNumberFormat="1" applyFont="1" applyFill="1" applyBorder="1" applyAlignment="1">
      <alignment horizontal="center" vertical="center" wrapText="1"/>
    </xf>
    <xf numFmtId="0" fontId="227" fillId="10" borderId="103" xfId="10" applyFont="1" applyBorder="1" applyAlignment="1" applyProtection="1">
      <alignment horizontal="center" vertical="center" wrapText="1"/>
    </xf>
    <xf numFmtId="0" fontId="227" fillId="10" borderId="106" xfId="10" applyFont="1" applyBorder="1" applyAlignment="1" applyProtection="1">
      <alignment horizontal="center" vertical="center" wrapText="1"/>
    </xf>
    <xf numFmtId="174" fontId="62" fillId="0" borderId="5" xfId="10" applyNumberFormat="1" applyFont="1" applyFill="1" applyBorder="1" applyAlignment="1" applyProtection="1">
      <alignment horizontal="center" vertical="center"/>
    </xf>
    <xf numFmtId="0" fontId="43" fillId="0" borderId="6" xfId="9" applyFont="1" applyFill="1" applyBorder="1" applyAlignment="1" applyProtection="1">
      <alignment horizontal="center" vertical="center"/>
    </xf>
    <xf numFmtId="166" fontId="173" fillId="0" borderId="6" xfId="1" applyNumberFormat="1" applyFont="1" applyBorder="1" applyAlignment="1" applyProtection="1">
      <alignment horizontal="center" vertical="center"/>
      <protection locked="0"/>
    </xf>
    <xf numFmtId="167" fontId="229" fillId="0" borderId="6" xfId="1" applyNumberFormat="1" applyFont="1" applyBorder="1" applyAlignment="1">
      <alignment horizontal="center" vertical="center"/>
    </xf>
    <xf numFmtId="167" fontId="173" fillId="0" borderId="6" xfId="0" applyNumberFormat="1" applyFont="1" applyBorder="1" applyAlignment="1">
      <alignment horizontal="center" vertical="center"/>
    </xf>
    <xf numFmtId="0" fontId="232" fillId="0" borderId="102" xfId="4" applyFont="1" applyFill="1" applyBorder="1" applyAlignment="1" applyProtection="1">
      <alignment horizontal="center" vertical="center" wrapText="1"/>
    </xf>
    <xf numFmtId="0" fontId="232" fillId="0" borderId="105" xfId="4" applyFont="1" applyFill="1" applyBorder="1" applyAlignment="1" applyProtection="1">
      <alignment horizontal="center" vertical="center" wrapText="1"/>
    </xf>
    <xf numFmtId="0" fontId="232" fillId="0" borderId="102" xfId="3" applyFont="1" applyFill="1" applyBorder="1" applyAlignment="1" applyProtection="1">
      <alignment horizontal="center" vertical="center"/>
    </xf>
    <xf numFmtId="0" fontId="232" fillId="0" borderId="105" xfId="3" applyFont="1" applyFill="1" applyBorder="1" applyAlignment="1" applyProtection="1">
      <alignment horizontal="center" vertical="center"/>
    </xf>
    <xf numFmtId="0" fontId="227" fillId="11" borderId="102" xfId="0" applyFont="1" applyFill="1" applyBorder="1" applyAlignment="1">
      <alignment horizontal="center" vertical="center" wrapText="1"/>
    </xf>
    <xf numFmtId="0" fontId="227" fillId="11" borderId="105" xfId="0" applyFont="1" applyFill="1" applyBorder="1" applyAlignment="1">
      <alignment horizontal="center" vertical="center" wrapText="1"/>
    </xf>
    <xf numFmtId="167" fontId="233" fillId="12" borderId="102" xfId="1" applyNumberFormat="1" applyFont="1" applyFill="1" applyBorder="1" applyAlignment="1">
      <alignment horizontal="center" vertical="center" wrapText="1"/>
    </xf>
    <xf numFmtId="167" fontId="233" fillId="12" borderId="105" xfId="1" applyNumberFormat="1" applyFont="1" applyFill="1" applyBorder="1" applyAlignment="1">
      <alignment horizontal="center" vertical="center" wrapText="1"/>
    </xf>
    <xf numFmtId="0" fontId="234" fillId="13" borderId="102" xfId="0" applyFont="1" applyFill="1" applyBorder="1" applyAlignment="1">
      <alignment horizontal="center" vertical="center" wrapText="1"/>
    </xf>
    <xf numFmtId="0" fontId="234" fillId="13" borderId="105" xfId="0" applyFont="1" applyFill="1" applyBorder="1" applyAlignment="1">
      <alignment horizontal="center" vertical="center" wrapText="1"/>
    </xf>
    <xf numFmtId="0" fontId="232" fillId="23" borderId="102" xfId="0" applyFont="1" applyFill="1" applyBorder="1" applyAlignment="1">
      <alignment horizontal="center" vertical="center" wrapText="1"/>
    </xf>
    <xf numFmtId="0" fontId="232" fillId="23" borderId="105" xfId="0" applyFont="1" applyFill="1" applyBorder="1" applyAlignment="1">
      <alignment horizontal="center" vertical="center" wrapText="1"/>
    </xf>
    <xf numFmtId="166" fontId="230" fillId="0" borderId="6" xfId="0" applyNumberFormat="1" applyFont="1" applyBorder="1" applyAlignment="1">
      <alignment horizontal="center" vertical="center"/>
    </xf>
    <xf numFmtId="170" fontId="173" fillId="0" borderId="6" xfId="0" applyNumberFormat="1" applyFont="1" applyBorder="1" applyAlignment="1">
      <alignment horizontal="center" vertical="center"/>
    </xf>
    <xf numFmtId="166" fontId="231" fillId="0" borderId="17" xfId="0" applyNumberFormat="1" applyFont="1" applyBorder="1" applyAlignment="1">
      <alignment horizontal="right" vertical="center"/>
    </xf>
    <xf numFmtId="4" fontId="43" fillId="0" borderId="0" xfId="0" applyNumberFormat="1" applyFont="1" applyAlignment="1">
      <alignment horizontal="center" vertical="center"/>
    </xf>
    <xf numFmtId="0" fontId="43" fillId="0" borderId="0" xfId="0" applyFont="1" applyAlignment="1">
      <alignment horizontal="center" vertical="center"/>
    </xf>
    <xf numFmtId="0" fontId="62" fillId="45" borderId="0" xfId="0" applyFont="1" applyFill="1" applyAlignment="1">
      <alignment horizontal="center"/>
    </xf>
    <xf numFmtId="3" fontId="107" fillId="45" borderId="0" xfId="0" applyNumberFormat="1" applyFont="1" applyFill="1" applyAlignment="1">
      <alignment horizontal="center"/>
    </xf>
    <xf numFmtId="0" fontId="43" fillId="45" borderId="0" xfId="0" applyFont="1" applyFill="1" applyAlignment="1">
      <alignment horizontal="center" vertical="center"/>
    </xf>
    <xf numFmtId="0" fontId="167" fillId="0" borderId="94" xfId="15" applyFont="1" applyBorder="1" applyAlignment="1" applyProtection="1">
      <alignment horizontal="left"/>
      <protection locked="0"/>
    </xf>
    <xf numFmtId="0" fontId="166" fillId="0" borderId="0" xfId="15" applyAlignment="1" applyProtection="1">
      <alignment horizontal="left"/>
      <protection locked="0"/>
    </xf>
    <xf numFmtId="0" fontId="166" fillId="0" borderId="0" xfId="15" applyProtection="1">
      <protection locked="0"/>
    </xf>
    <xf numFmtId="0" fontId="0" fillId="0" borderId="0" xfId="0" applyAlignment="1">
      <alignment horizontal="center"/>
    </xf>
    <xf numFmtId="0" fontId="165" fillId="23" borderId="58" xfId="14" applyFont="1" applyFill="1" applyBorder="1" applyAlignment="1">
      <alignment horizontal="center" vertical="center"/>
    </xf>
    <xf numFmtId="0" fontId="165" fillId="23" borderId="59" xfId="14" applyFont="1" applyFill="1" applyBorder="1" applyAlignment="1">
      <alignment horizontal="center" vertical="center"/>
    </xf>
    <xf numFmtId="0" fontId="164" fillId="23" borderId="55" xfId="14" applyFont="1" applyFill="1" applyBorder="1" applyAlignment="1">
      <alignment horizontal="left" vertical="center"/>
    </xf>
    <xf numFmtId="0" fontId="164" fillId="23" borderId="0" xfId="14" applyFont="1" applyFill="1" applyAlignment="1">
      <alignment horizontal="left" vertical="center"/>
    </xf>
    <xf numFmtId="0" fontId="145" fillId="23" borderId="52" xfId="14" applyFont="1" applyFill="1" applyBorder="1" applyAlignment="1">
      <alignment horizontal="left" vertical="center" wrapText="1"/>
    </xf>
    <xf numFmtId="0" fontId="145" fillId="23" borderId="53" xfId="14" applyFont="1" applyFill="1" applyBorder="1" applyAlignment="1">
      <alignment horizontal="left" vertical="center" wrapText="1"/>
    </xf>
    <xf numFmtId="0" fontId="183" fillId="23" borderId="0" xfId="0" applyFont="1" applyFill="1" applyAlignment="1">
      <alignment horizontal="right" vertical="center"/>
    </xf>
    <xf numFmtId="0" fontId="163" fillId="23" borderId="112" xfId="14" applyFont="1" applyFill="1" applyBorder="1" applyAlignment="1">
      <alignment horizontal="center" vertical="center" wrapText="1"/>
    </xf>
    <xf numFmtId="0" fontId="163" fillId="23" borderId="9" xfId="14" applyFont="1" applyFill="1" applyBorder="1" applyAlignment="1">
      <alignment horizontal="center" vertical="center" wrapText="1"/>
    </xf>
    <xf numFmtId="179" fontId="162" fillId="23" borderId="9" xfId="14" applyNumberFormat="1" applyFont="1" applyFill="1" applyBorder="1" applyAlignment="1">
      <alignment horizontal="center" vertical="center" wrapText="1"/>
    </xf>
    <xf numFmtId="0" fontId="144" fillId="23" borderId="123" xfId="14" applyFont="1" applyFill="1" applyBorder="1" applyAlignment="1">
      <alignment horizontal="center"/>
    </xf>
    <xf numFmtId="0" fontId="144" fillId="23" borderId="29" xfId="14" applyFont="1" applyFill="1" applyBorder="1" applyAlignment="1">
      <alignment horizontal="center"/>
    </xf>
    <xf numFmtId="167" fontId="191" fillId="0" borderId="10" xfId="0" applyNumberFormat="1" applyFont="1" applyBorder="1" applyAlignment="1">
      <alignment horizontal="center" vertical="center"/>
    </xf>
    <xf numFmtId="0" fontId="191" fillId="0" borderId="29" xfId="0" applyFont="1" applyBorder="1" applyAlignment="1">
      <alignment horizontal="center" vertical="center"/>
    </xf>
    <xf numFmtId="0" fontId="190" fillId="56" borderId="129" xfId="14" applyFont="1" applyFill="1" applyBorder="1" applyAlignment="1">
      <alignment horizontal="center" vertical="center"/>
    </xf>
    <xf numFmtId="0" fontId="190" fillId="56" borderId="80" xfId="14" applyFont="1" applyFill="1" applyBorder="1" applyAlignment="1">
      <alignment horizontal="center" vertical="center"/>
    </xf>
    <xf numFmtId="0" fontId="190" fillId="56" borderId="72" xfId="14" applyFont="1" applyFill="1" applyBorder="1" applyAlignment="1">
      <alignment horizontal="center" vertical="center"/>
    </xf>
    <xf numFmtId="0" fontId="190" fillId="56" borderId="81" xfId="14" applyFont="1" applyFill="1" applyBorder="1" applyAlignment="1">
      <alignment horizontal="center" vertical="center"/>
    </xf>
    <xf numFmtId="0" fontId="190" fillId="56" borderId="128" xfId="14" applyFont="1" applyFill="1" applyBorder="1" applyAlignment="1">
      <alignment horizontal="center" vertical="center"/>
    </xf>
    <xf numFmtId="0" fontId="190" fillId="56" borderId="82" xfId="14" applyFont="1" applyFill="1" applyBorder="1" applyAlignment="1">
      <alignment horizontal="center" vertical="center"/>
    </xf>
    <xf numFmtId="173" fontId="46" fillId="24" borderId="107" xfId="0" applyNumberFormat="1" applyFont="1" applyFill="1" applyBorder="1" applyAlignment="1">
      <alignment horizontal="center" vertical="center"/>
    </xf>
    <xf numFmtId="173" fontId="46" fillId="24" borderId="108" xfId="0" applyNumberFormat="1" applyFont="1" applyFill="1" applyBorder="1" applyAlignment="1">
      <alignment horizontal="center" vertical="center"/>
    </xf>
    <xf numFmtId="0" fontId="25" fillId="24" borderId="109" xfId="0" applyFont="1" applyFill="1" applyBorder="1" applyAlignment="1">
      <alignment horizontal="center" vertical="center"/>
    </xf>
    <xf numFmtId="0" fontId="25" fillId="24" borderId="110" xfId="0" applyFont="1" applyFill="1" applyBorder="1" applyAlignment="1">
      <alignment horizontal="center" vertical="center"/>
    </xf>
    <xf numFmtId="0" fontId="107" fillId="24" borderId="107" xfId="0" applyFont="1" applyFill="1" applyBorder="1" applyAlignment="1">
      <alignment horizontal="center" vertical="center"/>
    </xf>
    <xf numFmtId="0" fontId="107" fillId="24" borderId="108" xfId="0" applyFont="1" applyFill="1" applyBorder="1" applyAlignment="1">
      <alignment horizontal="center" vertical="center"/>
    </xf>
    <xf numFmtId="169" fontId="195" fillId="15" borderId="107" xfId="0" applyNumberFormat="1" applyFont="1" applyFill="1" applyBorder="1" applyAlignment="1">
      <alignment horizontal="center" vertical="center"/>
    </xf>
    <xf numFmtId="169" fontId="195" fillId="15" borderId="108" xfId="0" applyNumberFormat="1" applyFont="1" applyFill="1" applyBorder="1" applyAlignment="1">
      <alignment horizontal="center" vertical="center"/>
    </xf>
    <xf numFmtId="169" fontId="188" fillId="15" borderId="107" xfId="0" applyNumberFormat="1" applyFont="1" applyFill="1" applyBorder="1" applyAlignment="1">
      <alignment horizontal="center" vertical="center"/>
    </xf>
    <xf numFmtId="169" fontId="188" fillId="15" borderId="108" xfId="0" applyNumberFormat="1" applyFont="1" applyFill="1" applyBorder="1" applyAlignment="1">
      <alignment horizontal="center" vertical="center"/>
    </xf>
    <xf numFmtId="169" fontId="22" fillId="15" borderId="107" xfId="0" applyNumberFormat="1" applyFont="1" applyFill="1" applyBorder="1" applyAlignment="1">
      <alignment horizontal="center" vertical="center"/>
    </xf>
    <xf numFmtId="169" fontId="22" fillId="15" borderId="108" xfId="0" applyNumberFormat="1" applyFont="1" applyFill="1" applyBorder="1" applyAlignment="1">
      <alignment horizontal="center" vertical="center"/>
    </xf>
    <xf numFmtId="0" fontId="72" fillId="2" borderId="18" xfId="2" applyFont="1" applyBorder="1" applyAlignment="1" applyProtection="1">
      <alignment horizontal="center" vertical="center"/>
    </xf>
    <xf numFmtId="0" fontId="72" fillId="2" borderId="63" xfId="2" applyFont="1" applyBorder="1" applyAlignment="1" applyProtection="1">
      <alignment horizontal="center" vertical="center"/>
    </xf>
    <xf numFmtId="0" fontId="73" fillId="26" borderId="32" xfId="0" applyFont="1" applyFill="1" applyBorder="1" applyAlignment="1">
      <alignment horizontal="center" vertical="center" wrapText="1"/>
    </xf>
    <xf numFmtId="0" fontId="73" fillId="26" borderId="51" xfId="0" applyFont="1" applyFill="1" applyBorder="1" applyAlignment="1">
      <alignment horizontal="center" vertical="center" wrapText="1"/>
    </xf>
    <xf numFmtId="0" fontId="25" fillId="0" borderId="9" xfId="10" applyFont="1" applyFill="1" applyBorder="1" applyAlignment="1" applyProtection="1">
      <alignment horizontal="center" vertical="center"/>
    </xf>
    <xf numFmtId="0" fontId="25" fillId="27" borderId="9" xfId="10" applyFont="1" applyFill="1" applyBorder="1" applyAlignment="1" applyProtection="1">
      <alignment horizontal="center" vertical="center"/>
    </xf>
    <xf numFmtId="0" fontId="23" fillId="0" borderId="5" xfId="4" applyFont="1" applyFill="1" applyBorder="1" applyAlignment="1" applyProtection="1">
      <alignment horizontal="center" vertical="center" wrapText="1"/>
    </xf>
    <xf numFmtId="0" fontId="23" fillId="0" borderId="35" xfId="4" applyFont="1" applyFill="1" applyBorder="1" applyAlignment="1" applyProtection="1">
      <alignment horizontal="center" vertical="center" wrapText="1"/>
    </xf>
    <xf numFmtId="0" fontId="24" fillId="0" borderId="17" xfId="3" applyFont="1" applyFill="1" applyBorder="1" applyAlignment="1" applyProtection="1">
      <alignment horizontal="center" vertical="center"/>
    </xf>
    <xf numFmtId="0" fontId="24" fillId="0" borderId="36" xfId="3" applyFont="1" applyFill="1" applyBorder="1" applyAlignment="1" applyProtection="1">
      <alignment horizontal="center" vertical="center"/>
    </xf>
    <xf numFmtId="0" fontId="71" fillId="10" borderId="31" xfId="10" applyFont="1" applyBorder="1" applyAlignment="1" applyProtection="1">
      <alignment horizontal="center" vertical="center" wrapText="1"/>
    </xf>
    <xf numFmtId="0" fontId="71" fillId="10" borderId="50" xfId="10" applyFont="1" applyBorder="1" applyAlignment="1" applyProtection="1">
      <alignment horizontal="center" vertical="center" wrapText="1"/>
    </xf>
    <xf numFmtId="0" fontId="5" fillId="24" borderId="16" xfId="6" applyFont="1" applyFill="1" applyBorder="1" applyAlignment="1" applyProtection="1">
      <alignment horizontal="center" vertical="center" textRotation="90"/>
    </xf>
    <xf numFmtId="0" fontId="5" fillId="24" borderId="50" xfId="6" applyFont="1" applyFill="1" applyBorder="1" applyAlignment="1" applyProtection="1">
      <alignment horizontal="center" vertical="center" textRotation="90"/>
    </xf>
    <xf numFmtId="0" fontId="70" fillId="25" borderId="6" xfId="3" applyFont="1" applyFill="1" applyBorder="1" applyAlignment="1" applyProtection="1">
      <alignment horizontal="center" vertical="center"/>
    </xf>
    <xf numFmtId="0" fontId="70" fillId="25" borderId="60" xfId="3" applyFont="1" applyFill="1" applyBorder="1" applyAlignment="1" applyProtection="1">
      <alignment horizontal="center" vertical="center"/>
    </xf>
    <xf numFmtId="0" fontId="25" fillId="0" borderId="0" xfId="10" applyFont="1" applyFill="1" applyBorder="1" applyAlignment="1" applyProtection="1">
      <alignment horizontal="center" vertical="center"/>
    </xf>
    <xf numFmtId="0" fontId="14" fillId="0" borderId="0" xfId="9" applyFont="1" applyFill="1" applyBorder="1" applyAlignment="1" applyProtection="1">
      <alignment horizontal="center" vertical="center"/>
    </xf>
    <xf numFmtId="0" fontId="17" fillId="0" borderId="0" xfId="7" applyFont="1" applyFill="1" applyBorder="1" applyAlignment="1" applyProtection="1">
      <alignment horizontal="center" vertical="center"/>
    </xf>
    <xf numFmtId="0" fontId="32" fillId="10" borderId="8" xfId="10" applyFont="1" applyBorder="1" applyAlignment="1" applyProtection="1">
      <alignment horizontal="center" vertical="center" wrapText="1"/>
    </xf>
    <xf numFmtId="0" fontId="32" fillId="10" borderId="47" xfId="10" applyFont="1" applyBorder="1" applyAlignment="1" applyProtection="1">
      <alignment horizontal="center" vertical="center" wrapText="1"/>
    </xf>
    <xf numFmtId="0" fontId="25" fillId="0" borderId="5" xfId="10" applyFont="1" applyFill="1" applyBorder="1" applyAlignment="1" applyProtection="1">
      <alignment horizontal="center" vertical="center"/>
    </xf>
    <xf numFmtId="0" fontId="25" fillId="0" borderId="21" xfId="10" applyFont="1" applyFill="1" applyBorder="1" applyAlignment="1" applyProtection="1">
      <alignment horizontal="center" vertical="center"/>
    </xf>
    <xf numFmtId="166" fontId="11" fillId="0" borderId="6" xfId="1" applyNumberFormat="1" applyFont="1" applyBorder="1" applyAlignment="1" applyProtection="1">
      <alignment horizontal="center" vertical="center"/>
    </xf>
    <xf numFmtId="166" fontId="11" fillId="0" borderId="9" xfId="1" applyNumberFormat="1" applyFont="1" applyBorder="1" applyAlignment="1" applyProtection="1">
      <alignment horizontal="center" vertical="center"/>
    </xf>
    <xf numFmtId="0" fontId="28" fillId="11" borderId="28" xfId="0" applyFont="1" applyFill="1" applyBorder="1" applyAlignment="1">
      <alignment horizontal="center" vertical="center" wrapText="1"/>
    </xf>
    <xf numFmtId="0" fontId="28" fillId="11" borderId="61" xfId="0" applyFont="1" applyFill="1" applyBorder="1" applyAlignment="1">
      <alignment horizontal="center" vertical="center" wrapText="1"/>
    </xf>
    <xf numFmtId="0" fontId="29" fillId="12" borderId="6" xfId="0" applyFont="1" applyFill="1" applyBorder="1" applyAlignment="1">
      <alignment horizontal="center" vertical="center" wrapText="1"/>
    </xf>
    <xf numFmtId="0" fontId="29" fillId="12" borderId="60" xfId="0" applyFont="1" applyFill="1" applyBorder="1" applyAlignment="1">
      <alignment horizontal="center" vertical="center" wrapText="1"/>
    </xf>
    <xf numFmtId="0" fontId="74" fillId="13" borderId="6" xfId="0" applyFont="1" applyFill="1" applyBorder="1" applyAlignment="1">
      <alignment horizontal="center" vertical="center" wrapText="1"/>
    </xf>
    <xf numFmtId="0" fontId="74" fillId="13" borderId="60" xfId="0" applyFont="1" applyFill="1" applyBorder="1" applyAlignment="1">
      <alignment horizontal="center" vertical="center" wrapText="1"/>
    </xf>
    <xf numFmtId="166" fontId="12" fillId="0" borderId="6" xfId="0" applyNumberFormat="1" applyFont="1" applyBorder="1" applyAlignment="1" applyProtection="1">
      <alignment horizontal="center" vertical="center"/>
      <protection locked="0"/>
    </xf>
    <xf numFmtId="166" fontId="12" fillId="0" borderId="9" xfId="0" applyNumberFormat="1" applyFont="1" applyBorder="1" applyAlignment="1" applyProtection="1">
      <alignment horizontal="center" vertical="center"/>
      <protection locked="0"/>
    </xf>
    <xf numFmtId="166" fontId="13" fillId="0" borderId="17" xfId="0" applyNumberFormat="1" applyFont="1" applyBorder="1" applyAlignment="1">
      <alignment horizontal="right" vertical="center"/>
    </xf>
    <xf numFmtId="166" fontId="13" fillId="0" borderId="22" xfId="0" applyNumberFormat="1" applyFont="1" applyBorder="1" applyAlignment="1">
      <alignment horizontal="right" vertical="center"/>
    </xf>
    <xf numFmtId="0" fontId="31" fillId="14" borderId="7" xfId="0" applyFont="1" applyFill="1" applyBorder="1" applyAlignment="1">
      <alignment horizontal="center" vertical="center" wrapText="1"/>
    </xf>
    <xf numFmtId="0" fontId="31" fillId="14" borderId="73" xfId="0" applyFont="1" applyFill="1" applyBorder="1" applyAlignment="1">
      <alignment horizontal="center" vertical="center" wrapText="1"/>
    </xf>
    <xf numFmtId="0" fontId="25" fillId="27" borderId="21" xfId="10" applyFont="1" applyFill="1" applyBorder="1" applyAlignment="1" applyProtection="1">
      <alignment horizontal="center" vertical="center"/>
    </xf>
    <xf numFmtId="0" fontId="25" fillId="27" borderId="11" xfId="10" applyFont="1" applyFill="1" applyBorder="1" applyAlignment="1" applyProtection="1">
      <alignment horizontal="center" vertical="center"/>
    </xf>
    <xf numFmtId="0" fontId="14" fillId="27" borderId="12" xfId="9" applyFont="1" applyFill="1" applyBorder="1" applyAlignment="1" applyProtection="1">
      <alignment horizontal="center" vertical="center"/>
    </xf>
    <xf numFmtId="166" fontId="11" fillId="27" borderId="9" xfId="1" applyNumberFormat="1" applyFont="1" applyFill="1" applyBorder="1" applyAlignment="1" applyProtection="1">
      <alignment horizontal="center" vertical="center"/>
    </xf>
    <xf numFmtId="166" fontId="11" fillId="27" borderId="12" xfId="1" applyNumberFormat="1" applyFont="1" applyFill="1" applyBorder="1" applyAlignment="1" applyProtection="1">
      <alignment horizontal="center" vertical="center"/>
    </xf>
    <xf numFmtId="167" fontId="12" fillId="27" borderId="9" xfId="0" applyNumberFormat="1" applyFont="1" applyFill="1" applyBorder="1" applyAlignment="1">
      <alignment horizontal="center" vertical="center"/>
    </xf>
    <xf numFmtId="167" fontId="12" fillId="27" borderId="12" xfId="0" applyNumberFormat="1" applyFont="1" applyFill="1" applyBorder="1" applyAlignment="1">
      <alignment horizontal="center" vertical="center"/>
    </xf>
    <xf numFmtId="0" fontId="75" fillId="0" borderId="0" xfId="0" applyFont="1" applyAlignment="1">
      <alignment horizontal="center" vertical="center"/>
    </xf>
    <xf numFmtId="168" fontId="35" fillId="0" borderId="43" xfId="11" applyNumberFormat="1" applyFill="1" applyBorder="1" applyAlignment="1" applyProtection="1">
      <alignment horizontal="center" vertical="center"/>
    </xf>
    <xf numFmtId="167" fontId="18" fillId="15" borderId="66" xfId="1" applyNumberFormat="1" applyFont="1" applyFill="1" applyBorder="1" applyAlignment="1" applyProtection="1">
      <alignment horizontal="center" vertical="center"/>
    </xf>
    <xf numFmtId="167" fontId="18" fillId="15" borderId="67" xfId="1" applyNumberFormat="1" applyFont="1" applyFill="1" applyBorder="1" applyAlignment="1" applyProtection="1">
      <alignment horizontal="center" vertical="center"/>
    </xf>
    <xf numFmtId="166" fontId="19" fillId="15" borderId="24" xfId="1" applyNumberFormat="1" applyFont="1" applyFill="1" applyBorder="1" applyAlignment="1" applyProtection="1">
      <alignment horizontal="center" vertical="center"/>
    </xf>
    <xf numFmtId="166" fontId="19" fillId="15" borderId="40" xfId="1" applyNumberFormat="1" applyFont="1" applyFill="1" applyBorder="1" applyAlignment="1" applyProtection="1">
      <alignment horizontal="center" vertical="center"/>
    </xf>
    <xf numFmtId="0" fontId="67" fillId="47" borderId="16" xfId="0" applyFont="1" applyFill="1" applyBorder="1" applyAlignment="1">
      <alignment horizontal="center" vertical="center" wrapText="1"/>
    </xf>
    <xf numFmtId="0" fontId="67" fillId="47" borderId="50" xfId="0" applyFont="1" applyFill="1" applyBorder="1" applyAlignment="1">
      <alignment horizontal="center" vertical="center" wrapText="1"/>
    </xf>
    <xf numFmtId="166" fontId="13" fillId="27" borderId="22" xfId="0" applyNumberFormat="1" applyFont="1" applyFill="1" applyBorder="1" applyAlignment="1">
      <alignment horizontal="right" vertical="center"/>
    </xf>
    <xf numFmtId="166" fontId="13" fillId="27" borderId="23" xfId="0" applyNumberFormat="1" applyFont="1" applyFill="1" applyBorder="1" applyAlignment="1">
      <alignment horizontal="right" vertical="center"/>
    </xf>
    <xf numFmtId="7" fontId="177" fillId="23" borderId="12" xfId="0" applyNumberFormat="1" applyFont="1" applyFill="1" applyBorder="1" applyAlignment="1">
      <alignment horizontal="center" vertical="center"/>
    </xf>
    <xf numFmtId="7" fontId="177" fillId="23" borderId="23" xfId="0" applyNumberFormat="1" applyFont="1" applyFill="1" applyBorder="1" applyAlignment="1">
      <alignment horizontal="center" vertical="center"/>
    </xf>
    <xf numFmtId="0" fontId="46" fillId="0" borderId="10" xfId="9" applyFont="1" applyFill="1" applyBorder="1" applyAlignment="1" applyProtection="1">
      <alignment horizontal="center" vertical="center"/>
    </xf>
    <xf numFmtId="0" fontId="46" fillId="0" borderId="63" xfId="9" applyFont="1" applyFill="1" applyBorder="1" applyAlignment="1" applyProtection="1">
      <alignment horizontal="center" vertical="center"/>
    </xf>
    <xf numFmtId="0" fontId="46" fillId="0" borderId="27" xfId="9" applyFont="1" applyFill="1" applyBorder="1" applyAlignment="1" applyProtection="1">
      <alignment horizontal="center" vertical="center"/>
    </xf>
    <xf numFmtId="0" fontId="46" fillId="0" borderId="60" xfId="9" applyFont="1" applyFill="1" applyBorder="1" applyAlignment="1" applyProtection="1">
      <alignment horizontal="center" vertical="center"/>
    </xf>
    <xf numFmtId="0" fontId="46" fillId="0" borderId="26" xfId="9" applyFont="1" applyFill="1" applyBorder="1" applyAlignment="1" applyProtection="1">
      <alignment horizontal="center" vertical="center"/>
    </xf>
    <xf numFmtId="0" fontId="40" fillId="42" borderId="10" xfId="7" applyFont="1" applyFill="1" applyBorder="1" applyAlignment="1" applyProtection="1">
      <alignment horizontal="center" vertical="center"/>
    </xf>
    <xf numFmtId="0" fontId="40" fillId="42" borderId="25" xfId="7" applyFont="1" applyFill="1" applyBorder="1" applyAlignment="1" applyProtection="1">
      <alignment horizontal="center" vertical="center"/>
    </xf>
    <xf numFmtId="0" fontId="40" fillId="0" borderId="12" xfId="0" applyFont="1" applyBorder="1" applyAlignment="1">
      <alignment horizontal="center" vertical="center"/>
    </xf>
    <xf numFmtId="0" fontId="47" fillId="10" borderId="137" xfId="10" applyFont="1" applyBorder="1" applyAlignment="1" applyProtection="1">
      <alignment horizontal="center" vertical="center" wrapText="1"/>
    </xf>
    <xf numFmtId="0" fontId="47" fillId="10" borderId="103" xfId="10" applyFont="1" applyBorder="1" applyAlignment="1" applyProtection="1">
      <alignment horizontal="center" vertical="center" wrapText="1"/>
    </xf>
    <xf numFmtId="0" fontId="47" fillId="25" borderId="137" xfId="3" applyFont="1" applyFill="1" applyBorder="1" applyAlignment="1" applyProtection="1">
      <alignment horizontal="center" vertical="center"/>
    </xf>
    <xf numFmtId="0" fontId="47" fillId="25" borderId="103" xfId="3" applyFont="1" applyFill="1" applyBorder="1" applyAlignment="1" applyProtection="1">
      <alignment horizontal="center" vertical="center"/>
    </xf>
    <xf numFmtId="0" fontId="1" fillId="24" borderId="137" xfId="6" applyFont="1" applyFill="1" applyBorder="1" applyAlignment="1" applyProtection="1">
      <alignment horizontal="center" vertical="center" textRotation="90"/>
    </xf>
    <xf numFmtId="0" fontId="1" fillId="24" borderId="103" xfId="6" applyFont="1" applyFill="1" applyBorder="1" applyAlignment="1" applyProtection="1">
      <alignment horizontal="center" vertical="center" textRotation="90"/>
    </xf>
    <xf numFmtId="0" fontId="109" fillId="21" borderId="137" xfId="11" applyFont="1" applyFill="1" applyBorder="1" applyAlignment="1">
      <alignment horizontal="center" vertical="center" wrapText="1"/>
    </xf>
    <xf numFmtId="0" fontId="40" fillId="0" borderId="6" xfId="0" applyFont="1" applyBorder="1" applyAlignment="1">
      <alignment horizontal="center" vertical="center"/>
    </xf>
    <xf numFmtId="0" fontId="48" fillId="26" borderId="137" xfId="0" applyFont="1" applyFill="1" applyBorder="1" applyAlignment="1">
      <alignment horizontal="center" vertical="center" wrapText="1"/>
    </xf>
    <xf numFmtId="0" fontId="48" fillId="26" borderId="103" xfId="0" applyFont="1" applyFill="1" applyBorder="1" applyAlignment="1">
      <alignment horizontal="center" vertical="center" wrapText="1"/>
    </xf>
    <xf numFmtId="181" fontId="171" fillId="15" borderId="137" xfId="0" applyNumberFormat="1" applyFont="1" applyFill="1" applyBorder="1" applyAlignment="1">
      <alignment horizontal="center" vertical="center" wrapText="1"/>
    </xf>
    <xf numFmtId="181" fontId="171" fillId="15" borderId="103" xfId="0" applyNumberFormat="1" applyFont="1" applyFill="1" applyBorder="1" applyAlignment="1">
      <alignment horizontal="center" vertical="center" wrapText="1"/>
    </xf>
    <xf numFmtId="0" fontId="17" fillId="43" borderId="12" xfId="7" applyFont="1" applyFill="1" applyBorder="1" applyAlignment="1" applyProtection="1">
      <alignment horizontal="center" vertical="center"/>
    </xf>
    <xf numFmtId="0" fontId="107" fillId="0" borderId="136" xfId="4" applyFont="1" applyFill="1" applyBorder="1" applyAlignment="1" applyProtection="1">
      <alignment horizontal="center" vertical="center" wrapText="1"/>
    </xf>
    <xf numFmtId="0" fontId="107" fillId="0" borderId="139" xfId="4" applyFont="1" applyFill="1" applyBorder="1" applyAlignment="1" applyProtection="1">
      <alignment horizontal="center" vertical="center" wrapText="1"/>
    </xf>
    <xf numFmtId="0" fontId="24" fillId="0" borderId="137" xfId="3" applyFont="1" applyFill="1" applyBorder="1" applyAlignment="1" applyProtection="1">
      <alignment horizontal="center" vertical="center"/>
    </xf>
    <xf numFmtId="174" fontId="25" fillId="0" borderId="141" xfId="10" applyNumberFormat="1" applyFont="1" applyFill="1" applyBorder="1" applyAlignment="1" applyProtection="1">
      <alignment horizontal="center" vertical="center"/>
    </xf>
    <xf numFmtId="0" fontId="10" fillId="2" borderId="138" xfId="2" applyFont="1" applyBorder="1" applyAlignment="1" applyProtection="1">
      <alignment horizontal="center" vertical="center"/>
    </xf>
    <xf numFmtId="0" fontId="10" fillId="2" borderId="140" xfId="2" applyFont="1" applyBorder="1" applyAlignment="1" applyProtection="1">
      <alignment horizontal="center" vertical="center"/>
    </xf>
    <xf numFmtId="0" fontId="40" fillId="0" borderId="21" xfId="0" applyFont="1" applyBorder="1" applyAlignment="1">
      <alignment horizontal="center" vertical="center"/>
    </xf>
    <xf numFmtId="0" fontId="40" fillId="0" borderId="11" xfId="0" applyFont="1" applyBorder="1" applyAlignment="1">
      <alignment horizontal="center" vertical="center"/>
    </xf>
    <xf numFmtId="0" fontId="40" fillId="0" borderId="5" xfId="0" applyFont="1" applyBorder="1" applyAlignment="1">
      <alignment horizontal="center" vertical="center"/>
    </xf>
    <xf numFmtId="166" fontId="223" fillId="0" borderId="22" xfId="0" applyNumberFormat="1" applyFont="1" applyBorder="1" applyAlignment="1">
      <alignment horizontal="right" vertical="center"/>
    </xf>
    <xf numFmtId="166" fontId="222" fillId="0" borderId="9" xfId="0" applyNumberFormat="1" applyFont="1" applyBorder="1" applyAlignment="1">
      <alignment horizontal="center" vertical="center"/>
    </xf>
    <xf numFmtId="167" fontId="222" fillId="0" borderId="9" xfId="0" applyNumberFormat="1" applyFont="1" applyBorder="1" applyAlignment="1">
      <alignment horizontal="center" vertical="center"/>
    </xf>
    <xf numFmtId="1" fontId="222" fillId="0" borderId="9" xfId="0" applyNumberFormat="1" applyFont="1" applyBorder="1" applyAlignment="1">
      <alignment horizontal="center" vertical="center"/>
    </xf>
    <xf numFmtId="167" fontId="222" fillId="0" borderId="9" xfId="1" applyNumberFormat="1" applyFont="1" applyBorder="1" applyAlignment="1">
      <alignment horizontal="center" vertical="center"/>
    </xf>
    <xf numFmtId="166" fontId="222" fillId="0" borderId="9" xfId="1" applyNumberFormat="1" applyFont="1" applyBorder="1" applyAlignment="1" applyProtection="1">
      <alignment horizontal="center" vertical="center"/>
      <protection locked="0"/>
    </xf>
    <xf numFmtId="0" fontId="30" fillId="49" borderId="132" xfId="0" applyFont="1" applyFill="1" applyBorder="1" applyAlignment="1">
      <alignment horizontal="center" vertical="center" wrapText="1"/>
    </xf>
    <xf numFmtId="167" fontId="222" fillId="0" borderId="6" xfId="0" applyNumberFormat="1" applyFont="1" applyBorder="1" applyAlignment="1">
      <alignment horizontal="center" vertical="center"/>
    </xf>
    <xf numFmtId="166" fontId="222" fillId="42" borderId="9" xfId="1" applyNumberFormat="1" applyFont="1" applyFill="1" applyBorder="1" applyAlignment="1" applyProtection="1">
      <alignment horizontal="center" vertical="center"/>
      <protection locked="0"/>
    </xf>
    <xf numFmtId="166" fontId="222" fillId="42" borderId="12" xfId="1" applyNumberFormat="1" applyFont="1" applyFill="1" applyBorder="1" applyAlignment="1" applyProtection="1">
      <alignment horizontal="center" vertical="center"/>
      <protection locked="0"/>
    </xf>
    <xf numFmtId="167" fontId="222" fillId="0" borderId="12" xfId="1" applyNumberFormat="1" applyFont="1" applyBorder="1" applyAlignment="1">
      <alignment horizontal="center" vertical="center"/>
    </xf>
    <xf numFmtId="1" fontId="222" fillId="0" borderId="12" xfId="0" applyNumberFormat="1" applyFont="1" applyBorder="1" applyAlignment="1">
      <alignment horizontal="center" vertical="center"/>
    </xf>
    <xf numFmtId="167" fontId="222" fillId="0" borderId="12" xfId="0" applyNumberFormat="1" applyFont="1" applyBorder="1" applyAlignment="1">
      <alignment horizontal="center" vertical="center"/>
    </xf>
    <xf numFmtId="166" fontId="222" fillId="0" borderId="12" xfId="0" applyNumberFormat="1" applyFont="1" applyBorder="1" applyAlignment="1">
      <alignment horizontal="center" vertical="center"/>
    </xf>
    <xf numFmtId="166" fontId="223" fillId="0" borderId="23" xfId="0" applyNumberFormat="1" applyFont="1" applyBorder="1" applyAlignment="1">
      <alignment horizontal="right" vertical="center"/>
    </xf>
    <xf numFmtId="167" fontId="222" fillId="42" borderId="9" xfId="0" applyNumberFormat="1" applyFont="1" applyFill="1" applyBorder="1" applyAlignment="1">
      <alignment horizontal="center" vertical="center"/>
    </xf>
    <xf numFmtId="167" fontId="222" fillId="42" borderId="12" xfId="0" applyNumberFormat="1" applyFont="1" applyFill="1" applyBorder="1" applyAlignment="1">
      <alignment horizontal="center" vertical="center"/>
    </xf>
    <xf numFmtId="170" fontId="222" fillId="0" borderId="9" xfId="0" applyNumberFormat="1" applyFont="1" applyBorder="1" applyAlignment="1">
      <alignment horizontal="center" vertical="center"/>
    </xf>
    <xf numFmtId="0" fontId="136" fillId="0" borderId="9" xfId="9" applyFont="1" applyFill="1" applyBorder="1" applyAlignment="1" applyProtection="1">
      <alignment horizontal="center" vertical="center"/>
    </xf>
    <xf numFmtId="0" fontId="32" fillId="10" borderId="133" xfId="10" applyFont="1" applyBorder="1" applyAlignment="1" applyProtection="1">
      <alignment horizontal="center" vertical="center" wrapText="1"/>
    </xf>
    <xf numFmtId="0" fontId="32" fillId="10" borderId="135" xfId="10" applyFont="1" applyBorder="1" applyAlignment="1" applyProtection="1">
      <alignment horizontal="center" vertical="center" wrapText="1"/>
    </xf>
    <xf numFmtId="0" fontId="28" fillId="11" borderId="131" xfId="0" applyFont="1" applyFill="1" applyBorder="1" applyAlignment="1">
      <alignment horizontal="center" vertical="center" wrapText="1"/>
    </xf>
    <xf numFmtId="167" fontId="29" fillId="12" borderId="131" xfId="1" applyNumberFormat="1" applyFont="1" applyFill="1" applyBorder="1" applyAlignment="1">
      <alignment horizontal="center" vertical="center" wrapText="1"/>
    </xf>
    <xf numFmtId="0" fontId="172" fillId="13" borderId="131" xfId="0" applyFont="1" applyFill="1" applyBorder="1" applyAlignment="1">
      <alignment horizontal="center" vertical="center" wrapText="1"/>
    </xf>
    <xf numFmtId="0" fontId="30" fillId="23" borderId="131" xfId="0" applyFont="1" applyFill="1" applyBorder="1" applyAlignment="1">
      <alignment horizontal="center" vertical="center" wrapText="1"/>
    </xf>
    <xf numFmtId="0" fontId="31" fillId="14" borderId="132" xfId="0" applyFont="1" applyFill="1" applyBorder="1" applyAlignment="1">
      <alignment horizontal="center" vertical="center" wrapText="1"/>
    </xf>
    <xf numFmtId="166" fontId="222" fillId="0" borderId="6" xfId="1" applyNumberFormat="1" applyFont="1" applyBorder="1" applyAlignment="1" applyProtection="1">
      <alignment horizontal="center" vertical="center"/>
      <protection locked="0"/>
    </xf>
    <xf numFmtId="167" fontId="222" fillId="0" borderId="6" xfId="1" applyNumberFormat="1" applyFont="1" applyBorder="1" applyAlignment="1">
      <alignment horizontal="center" vertical="center"/>
    </xf>
    <xf numFmtId="1" fontId="222" fillId="0" borderId="6" xfId="0" applyNumberFormat="1" applyFont="1" applyBorder="1" applyAlignment="1">
      <alignment horizontal="center" vertical="center"/>
    </xf>
    <xf numFmtId="166" fontId="222" fillId="0" borderId="6" xfId="0" applyNumberFormat="1" applyFont="1" applyBorder="1" applyAlignment="1">
      <alignment horizontal="center" vertical="center"/>
    </xf>
    <xf numFmtId="166" fontId="223" fillId="0" borderId="17" xfId="0" applyNumberFormat="1" applyFont="1" applyBorder="1" applyAlignment="1">
      <alignment horizontal="right" vertical="center"/>
    </xf>
    <xf numFmtId="0" fontId="107" fillId="0" borderId="130" xfId="4" applyFont="1" applyFill="1" applyBorder="1" applyAlignment="1" applyProtection="1">
      <alignment horizontal="center" vertical="center" wrapText="1"/>
    </xf>
    <xf numFmtId="0" fontId="107" fillId="0" borderId="134" xfId="4" applyFont="1" applyFill="1" applyBorder="1" applyAlignment="1" applyProtection="1">
      <alignment horizontal="center" vertical="center" wrapText="1"/>
    </xf>
    <xf numFmtId="0" fontId="24" fillId="0" borderId="131" xfId="3" applyFont="1" applyFill="1" applyBorder="1" applyAlignment="1" applyProtection="1">
      <alignment horizontal="center" vertical="center"/>
    </xf>
    <xf numFmtId="0" fontId="136" fillId="0" borderId="6" xfId="9" applyFont="1" applyFill="1" applyBorder="1" applyAlignment="1" applyProtection="1">
      <alignment horizontal="center" vertical="center"/>
    </xf>
    <xf numFmtId="0" fontId="136" fillId="42" borderId="9" xfId="7" applyFont="1" applyFill="1" applyBorder="1" applyAlignment="1" applyProtection="1">
      <alignment horizontal="center" vertical="center"/>
    </xf>
    <xf numFmtId="0" fontId="136" fillId="42" borderId="12" xfId="7" applyFont="1" applyFill="1" applyBorder="1" applyAlignment="1" applyProtection="1">
      <alignment horizontal="center" vertical="center"/>
    </xf>
    <xf numFmtId="170" fontId="31" fillId="55" borderId="132" xfId="0" applyNumberFormat="1" applyFont="1" applyFill="1" applyBorder="1" applyAlignment="1">
      <alignment horizontal="center" vertical="center" wrapText="1"/>
    </xf>
    <xf numFmtId="170" fontId="222" fillId="0" borderId="6" xfId="0" applyNumberFormat="1" applyFont="1" applyBorder="1" applyAlignment="1">
      <alignment horizontal="center" vertical="center"/>
    </xf>
    <xf numFmtId="170" fontId="222" fillId="0" borderId="12" xfId="0" applyNumberFormat="1" applyFont="1" applyBorder="1" applyAlignment="1">
      <alignment horizontal="center" vertical="center"/>
    </xf>
    <xf numFmtId="0" fontId="15" fillId="0" borderId="9" xfId="0" applyNumberFormat="1" applyFont="1" applyFill="1" applyBorder="1" applyAlignment="1">
      <alignment horizontal="center" vertical="center"/>
    </xf>
    <xf numFmtId="0" fontId="15" fillId="0" borderId="0" xfId="0" applyNumberFormat="1" applyFont="1" applyFill="1" applyAlignment="1">
      <alignment horizontal="center" vertical="center"/>
    </xf>
    <xf numFmtId="0" fontId="136" fillId="0" borderId="9" xfId="0" applyNumberFormat="1" applyFont="1" applyFill="1" applyBorder="1"/>
    <xf numFmtId="0" fontId="46" fillId="0" borderId="9" xfId="0" applyNumberFormat="1" applyFont="1" applyFill="1" applyBorder="1" applyAlignment="1">
      <alignment horizontal="center" vertical="center"/>
    </xf>
    <xf numFmtId="0" fontId="0" fillId="0" borderId="9" xfId="0" applyNumberFormat="1" applyFill="1" applyBorder="1"/>
    <xf numFmtId="0" fontId="14" fillId="0" borderId="0" xfId="0" applyNumberFormat="1" applyFont="1" applyFill="1" applyAlignment="1">
      <alignment horizontal="center" vertical="center"/>
    </xf>
    <xf numFmtId="0" fontId="25" fillId="0" borderId="0" xfId="0" applyNumberFormat="1" applyFont="1" applyFill="1"/>
    <xf numFmtId="0" fontId="77" fillId="0" borderId="9" xfId="0" applyNumberFormat="1" applyFont="1" applyFill="1" applyBorder="1"/>
    <xf numFmtId="0" fontId="0" fillId="0" borderId="0" xfId="0" applyNumberFormat="1" applyFill="1"/>
    <xf numFmtId="165" fontId="5" fillId="0" borderId="9" xfId="0" applyNumberFormat="1" applyFont="1" applyFill="1" applyBorder="1" applyAlignment="1">
      <alignment horizontal="center" vertical="center"/>
    </xf>
    <xf numFmtId="0" fontId="5" fillId="0" borderId="9" xfId="0" applyFont="1" applyFill="1" applyBorder="1" applyAlignment="1">
      <alignment horizontal="center" vertical="center"/>
    </xf>
    <xf numFmtId="2" fontId="5" fillId="0" borderId="9" xfId="0" applyNumberFormat="1" applyFont="1" applyFill="1" applyBorder="1" applyAlignment="1">
      <alignment horizontal="center" vertical="center"/>
    </xf>
    <xf numFmtId="0" fontId="5" fillId="0" borderId="0" xfId="0" applyFont="1" applyFill="1" applyAlignment="1">
      <alignment horizontal="center" vertical="center"/>
    </xf>
    <xf numFmtId="170" fontId="5" fillId="0" borderId="9" xfId="0" applyNumberFormat="1" applyFont="1" applyFill="1" applyBorder="1" applyAlignment="1">
      <alignment horizontal="center" vertical="center"/>
    </xf>
    <xf numFmtId="0" fontId="5" fillId="0" borderId="9" xfId="0" quotePrefix="1" applyFont="1" applyFill="1" applyBorder="1" applyAlignment="1">
      <alignment horizontal="center" vertical="center"/>
    </xf>
    <xf numFmtId="170" fontId="5" fillId="0" borderId="0" xfId="0" applyNumberFormat="1" applyFont="1" applyFill="1" applyAlignment="1">
      <alignment horizontal="center" vertical="center"/>
    </xf>
    <xf numFmtId="0" fontId="217" fillId="58" borderId="0" xfId="0" applyNumberFormat="1" applyFont="1" applyFill="1" applyAlignment="1">
      <alignment horizontal="center" vertical="center"/>
    </xf>
    <xf numFmtId="0" fontId="15" fillId="0" borderId="26" xfId="0" applyNumberFormat="1" applyFont="1" applyFill="1" applyBorder="1" applyAlignment="1">
      <alignment horizontal="center" vertical="center"/>
    </xf>
    <xf numFmtId="0" fontId="77" fillId="0" borderId="26" xfId="0" applyNumberFormat="1" applyFont="1" applyFill="1" applyBorder="1"/>
    <xf numFmtId="170" fontId="5" fillId="0" borderId="26"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0" fontId="77" fillId="0" borderId="0" xfId="0" applyNumberFormat="1" applyFont="1" applyFill="1" applyBorder="1" applyAlignment="1">
      <alignment horizontal="center" vertical="center"/>
    </xf>
    <xf numFmtId="170" fontId="5" fillId="0" borderId="0" xfId="0" applyNumberFormat="1" applyFont="1" applyFill="1" applyBorder="1" applyAlignment="1">
      <alignment horizontal="center" vertical="center"/>
    </xf>
    <xf numFmtId="0" fontId="5" fillId="0" borderId="0" xfId="0" applyFont="1" applyFill="1" applyBorder="1" applyAlignment="1">
      <alignment horizontal="center" vertical="center"/>
    </xf>
    <xf numFmtId="0" fontId="88" fillId="0" borderId="0" xfId="0" applyFont="1" applyFill="1" applyAlignment="1">
      <alignment horizontal="center" vertical="center"/>
    </xf>
    <xf numFmtId="166" fontId="12" fillId="27" borderId="9" xfId="0" applyNumberFormat="1" applyFont="1" applyFill="1" applyBorder="1" applyAlignment="1" applyProtection="1">
      <alignment horizontal="center" vertical="center"/>
      <protection locked="0"/>
    </xf>
    <xf numFmtId="166" fontId="12" fillId="27" borderId="12" xfId="0" applyNumberFormat="1" applyFont="1" applyFill="1" applyBorder="1" applyAlignment="1" applyProtection="1">
      <alignment horizontal="center" vertical="center"/>
      <protection locked="0"/>
    </xf>
    <xf numFmtId="167" fontId="11" fillId="0" borderId="0" xfId="1" applyNumberFormat="1" applyFont="1" applyFill="1" applyBorder="1" applyAlignment="1" applyProtection="1">
      <alignment horizontal="center" vertical="center"/>
    </xf>
  </cellXfs>
  <cellStyles count="16">
    <cellStyle name="20% - Accent4" xfId="8" builtinId="42"/>
    <cellStyle name="60% - Accent2" xfId="7" builtinId="36"/>
    <cellStyle name="60% - Accent4" xfId="9" builtinId="44"/>
    <cellStyle name="Accent1" xfId="5" builtinId="29"/>
    <cellStyle name="Accent2" xfId="6" builtinId="33"/>
    <cellStyle name="Accent3" xfId="12" builtinId="37"/>
    <cellStyle name="Accent4" xfId="13" builtinId="41"/>
    <cellStyle name="Accent6" xfId="10" builtinId="49"/>
    <cellStyle name="Bad" xfId="2" builtinId="27"/>
    <cellStyle name="Comma" xfId="1" builtinId="3"/>
    <cellStyle name="Good" xfId="11" builtinId="26"/>
    <cellStyle name="Input" xfId="4" builtinId="20"/>
    <cellStyle name="Neutral" xfId="3" builtinId="28"/>
    <cellStyle name="Normal" xfId="0" builtinId="0"/>
    <cellStyle name="Normal 2" xfId="14" xr:uid="{00000000-0005-0000-0000-00000E000000}"/>
    <cellStyle name="Normal 3" xfId="15" xr:uid="{00000000-0005-0000-0000-00000F000000}"/>
  </cellStyles>
  <dxfs count="310">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numFmt numFmtId="186"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numFmt numFmtId="178" formatCode="000000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numFmt numFmtId="176" formatCode="&quot;Taka-&quot;#,##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FF0000"/>
        <name val="Calibri"/>
        <scheme val="minor"/>
      </font>
      <numFmt numFmtId="173"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0" tint="-0.34998626667073579"/>
        <name val="Calibri"/>
        <scheme val="minor"/>
      </font>
      <numFmt numFmtId="0" formatCode="General"/>
      <fill>
        <patternFill patternType="solid">
          <fgColor indexed="64"/>
          <bgColor theme="0" tint="-0.34998626667073579"/>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font>
        <b/>
        <sz val="12"/>
      </font>
      <numFmt numFmtId="0" formatCode="General"/>
      <fill>
        <patternFill patternType="none">
          <fgColor indexed="64"/>
          <bgColor indexed="65"/>
        </patternFill>
      </fill>
      <alignment horizontal="center" vertical="center" textRotation="0" wrapText="0" indent="0" justifyLastLine="0" shrinkToFit="0" readingOrder="0"/>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border>
        <left style="thin">
          <color auto="1"/>
        </left>
        <right style="thin">
          <color auto="1"/>
        </right>
        <top style="thin">
          <color auto="1"/>
        </top>
        <bottom style="thin">
          <color auto="1"/>
        </bottom>
        <vertical/>
        <horizontal/>
      </border>
    </dxf>
    <dxf>
      <font>
        <b/>
        <i val="0"/>
        <color theme="0"/>
      </font>
      <fill>
        <patternFill>
          <bgColor rgb="FF92D050"/>
        </patternFill>
      </fill>
    </dxf>
    <dxf>
      <font>
        <b/>
        <i val="0"/>
        <color theme="0"/>
      </font>
      <fill>
        <patternFill>
          <bgColor rgb="FF92D050"/>
        </patternFill>
      </fill>
    </dxf>
    <dxf>
      <font>
        <b/>
        <i val="0"/>
        <color theme="0"/>
      </font>
      <fill>
        <patternFill>
          <bgColor rgb="FF00B050"/>
        </patternFill>
      </fill>
    </dxf>
    <dxf>
      <fill>
        <patternFill>
          <bgColor rgb="FFFF3300"/>
        </patternFill>
      </fill>
    </dxf>
    <dxf>
      <fill>
        <patternFill>
          <bgColor theme="8" tint="-0.24994659260841701"/>
        </patternFill>
      </fill>
    </dxf>
    <dxf>
      <font>
        <color rgb="FF9C0006"/>
      </font>
      <fill>
        <patternFill>
          <bgColor rgb="FFFFC7CE"/>
        </patternFill>
      </fill>
    </dxf>
    <dxf>
      <fill>
        <patternFill>
          <bgColor rgb="FF00B0F0"/>
        </patternFill>
      </fill>
    </dxf>
    <dxf>
      <font>
        <b/>
        <i val="0"/>
        <color rgb="FFFFFF00"/>
      </font>
      <fill>
        <patternFill>
          <bgColor rgb="FFFF0000"/>
        </patternFill>
      </fill>
    </dxf>
    <dxf>
      <font>
        <b/>
        <i val="0"/>
      </font>
      <fill>
        <patternFill>
          <bgColor rgb="FF00B0F0"/>
        </patternFill>
      </fill>
    </dxf>
    <dxf>
      <fill>
        <patternFill>
          <bgColor rgb="FFFF0000"/>
        </patternFill>
      </fill>
    </dxf>
    <dxf>
      <fill>
        <patternFill>
          <bgColor rgb="FF00B05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rgb="FF00B050"/>
        </patternFill>
      </fill>
    </dxf>
    <dxf>
      <fill>
        <patternFill>
          <bgColor rgb="FF7030A0"/>
        </patternFill>
      </fill>
    </dxf>
    <dxf>
      <font>
        <color rgb="FF9C0006"/>
      </font>
      <fill>
        <patternFill>
          <bgColor rgb="FFFFC7CE"/>
        </patternFill>
      </fill>
    </dxf>
    <dxf>
      <fill>
        <patternFill>
          <bgColor rgb="FFFFFF00"/>
        </patternFill>
      </fill>
    </dxf>
    <dxf>
      <fill>
        <patternFill>
          <bgColor theme="7"/>
        </patternFill>
      </fill>
    </dxf>
    <dxf>
      <fill>
        <patternFill>
          <bgColor theme="7"/>
        </patternFill>
      </fill>
    </dxf>
    <dxf>
      <border>
        <left style="thin">
          <color auto="1"/>
        </left>
        <right style="thin">
          <color auto="1"/>
        </right>
        <top style="thin">
          <color auto="1"/>
        </top>
        <bottom style="thin">
          <color auto="1"/>
        </bottom>
        <vertical/>
        <horizontal/>
      </border>
    </dxf>
    <dxf>
      <fill>
        <gradientFill degree="90">
          <stop position="0">
            <color rgb="FFFF5437"/>
          </stop>
          <stop position="0.5">
            <color rgb="FFFF0000"/>
          </stop>
          <stop position="1">
            <color rgb="FFFF5437"/>
          </stop>
        </gradientFill>
      </fill>
    </dxf>
    <dxf>
      <fill>
        <gradientFill degree="90">
          <stop position="0">
            <color rgb="FFFF4343"/>
          </stop>
          <stop position="0.5">
            <color rgb="FFFF7171"/>
          </stop>
          <stop position="1">
            <color rgb="FFFF4343"/>
          </stop>
        </gradientFill>
      </fill>
    </dxf>
    <dxf>
      <border>
        <left style="thin">
          <color auto="1"/>
        </left>
        <right style="thin">
          <color auto="1"/>
        </right>
        <top style="thin">
          <color auto="1"/>
        </top>
        <bottom style="thin">
          <color auto="1"/>
        </bottom>
        <vertical/>
        <horizontal/>
      </border>
    </dxf>
    <dxf>
      <fill>
        <patternFill>
          <bgColor rgb="FF7030A0"/>
        </patternFill>
      </fill>
    </dxf>
    <dxf>
      <font>
        <color theme="0" tint="-0.24994659260841701"/>
      </font>
      <fill>
        <patternFill>
          <bgColor theme="0"/>
        </patternFill>
      </fill>
    </dxf>
    <dxf>
      <font>
        <color theme="0" tint="-0.24994659260841701"/>
      </font>
      <fill>
        <patternFill>
          <bgColor theme="0"/>
        </patternFill>
      </fill>
    </dxf>
    <dxf>
      <font>
        <color theme="0" tint="-0.24994659260841701"/>
      </font>
      <fill>
        <patternFill>
          <bgColor theme="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gradientFill degree="90">
          <stop position="0">
            <color rgb="FFFF0000"/>
          </stop>
          <stop position="1">
            <color rgb="FFFF7171"/>
          </stop>
        </gradientFill>
      </fill>
    </dxf>
    <dxf>
      <fill>
        <gradientFill degree="90">
          <stop position="0">
            <color rgb="FFEEFE22"/>
          </stop>
          <stop position="0.5">
            <color rgb="FFFFFF00"/>
          </stop>
          <stop position="1">
            <color rgb="FFEEFE22"/>
          </stop>
        </gradientFill>
      </fill>
    </dxf>
    <dxf>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gradientFill degree="90">
          <stop position="0">
            <color rgb="FFEEFE22"/>
          </stop>
          <stop position="0.5">
            <color rgb="FFFFFF00"/>
          </stop>
          <stop position="1">
            <color rgb="FFEEFE22"/>
          </stop>
        </gradientFill>
      </fill>
    </dxf>
    <dxf>
      <font>
        <color theme="0" tint="-0.24994659260841701"/>
      </font>
      <fill>
        <patternFill>
          <bgColor theme="8" tint="0.39994506668294322"/>
        </patternFill>
      </fill>
    </dxf>
    <dxf>
      <font>
        <color theme="1" tint="0.34998626667073579"/>
      </font>
    </dxf>
    <dxf>
      <font>
        <color theme="1" tint="0.499984740745262"/>
      </font>
      <fill>
        <patternFill>
          <bgColor theme="8" tint="0.39994506668294322"/>
        </patternFill>
      </fill>
    </dxf>
    <dxf>
      <fill>
        <gradientFill degree="90">
          <stop position="0">
            <color rgb="FFFF5437"/>
          </stop>
          <stop position="0.5">
            <color rgb="FFFF0000"/>
          </stop>
          <stop position="1">
            <color rgb="FFFF5437"/>
          </stop>
        </gradientFill>
      </fill>
    </dxf>
    <dxf>
      <fill>
        <gradientFill degree="90">
          <stop position="0">
            <color rgb="FFFF4343"/>
          </stop>
          <stop position="0.5">
            <color rgb="FFFF7171"/>
          </stop>
          <stop position="1">
            <color rgb="FFFF4343"/>
          </stop>
        </gradientFill>
      </fill>
    </dxf>
    <dxf>
      <border>
        <left style="thin">
          <color auto="1"/>
        </left>
        <right style="thin">
          <color auto="1"/>
        </right>
        <top style="thin">
          <color auto="1"/>
        </top>
        <bottom style="thin">
          <color auto="1"/>
        </bottom>
        <vertical/>
        <horizontal/>
      </border>
    </dxf>
    <dxf>
      <fill>
        <patternFill>
          <bgColor rgb="FF00B050"/>
        </patternFill>
      </fill>
    </dxf>
    <dxf>
      <font>
        <color rgb="FF9C0006"/>
      </font>
      <fill>
        <patternFill>
          <bgColor rgb="FFFFC7CE"/>
        </patternFill>
      </fill>
    </dxf>
    <dxf>
      <fill>
        <patternFill>
          <bgColor rgb="FFFFFF00"/>
        </patternFill>
      </fill>
    </dxf>
    <dxf>
      <fill>
        <patternFill>
          <bgColor rgb="FFFF0000"/>
        </patternFill>
      </fill>
    </dxf>
    <dxf>
      <fill>
        <patternFill>
          <bgColor theme="0"/>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lor theme="0"/>
      </font>
      <fill>
        <patternFill>
          <bgColor rgb="FF00B050"/>
        </patternFill>
      </fill>
    </dxf>
    <dxf>
      <border>
        <left style="thin">
          <color auto="1"/>
        </left>
        <right style="thin">
          <color auto="1"/>
        </right>
        <top style="thin">
          <color auto="1"/>
        </top>
        <bottom style="thin">
          <color auto="1"/>
        </bottom>
        <vertical/>
        <horizontal/>
      </border>
    </dxf>
    <dxf>
      <fill>
        <patternFill>
          <bgColor rgb="FFFF0000"/>
        </patternFill>
      </fill>
    </dxf>
    <dxf>
      <fill>
        <patternFill>
          <bgColor rgb="FF00B050"/>
        </patternFill>
      </fill>
    </dxf>
    <dxf>
      <font>
        <color rgb="FF9C0006"/>
      </font>
      <fill>
        <patternFill>
          <bgColor rgb="FFFFC7CE"/>
        </patternFill>
      </fill>
    </dxf>
    <dxf>
      <fill>
        <patternFill>
          <bgColor rgb="FFFFFF00"/>
        </patternFill>
      </fill>
    </dxf>
    <dxf>
      <fill>
        <patternFill>
          <bgColor rgb="FF7030A0"/>
        </patternFill>
      </fill>
    </dxf>
    <dxf>
      <fill>
        <patternFill>
          <bgColor rgb="FFFF0000"/>
        </patternFill>
      </fill>
    </dxf>
    <dxf>
      <font>
        <b/>
        <i val="0"/>
      </font>
      <fill>
        <patternFill>
          <bgColor rgb="FF00B0F0"/>
        </patternFill>
      </fill>
      <border>
        <left style="thin">
          <color rgb="FF00B050"/>
        </left>
        <right style="thin">
          <color rgb="FF00B050"/>
        </right>
        <top style="thin">
          <color rgb="FF00B050"/>
        </top>
        <bottom style="thin">
          <color rgb="FF00B050"/>
        </bottom>
        <vertical/>
        <horizontal/>
      </border>
    </dxf>
    <dxf>
      <font>
        <b/>
        <i val="0"/>
      </font>
      <fill>
        <patternFill>
          <bgColor rgb="FF00B0F0"/>
        </patternFill>
      </fill>
      <border>
        <left style="thin">
          <color rgb="FF00B050"/>
        </left>
        <right style="thin">
          <color rgb="FF00B050"/>
        </right>
        <top style="thin">
          <color rgb="FF00B050"/>
        </top>
        <bottom style="thin">
          <color rgb="FF00B050"/>
        </bottom>
        <vertical/>
        <horizontal/>
      </border>
    </dxf>
    <dxf>
      <font>
        <b/>
        <i val="0"/>
      </font>
      <fill>
        <gradientFill degree="90">
          <stop position="0">
            <color rgb="FF5AF20E"/>
          </stop>
          <stop position="0.5">
            <color rgb="FF00FF00"/>
          </stop>
          <stop position="1">
            <color rgb="FF5AF20E"/>
          </stop>
        </gradientFill>
      </fill>
      <border>
        <left style="thin">
          <color rgb="FFFF0000"/>
        </left>
        <right style="thin">
          <color rgb="FFFF0000"/>
        </right>
        <top style="thin">
          <color rgb="FFFF0000"/>
        </top>
        <bottom style="thin">
          <color rgb="FFFF0000"/>
        </bottom>
        <vertical/>
        <horizontal/>
      </border>
    </dxf>
    <dxf>
      <font>
        <b/>
        <i val="0"/>
        <color theme="0"/>
      </font>
      <fill>
        <gradientFill degree="90">
          <stop position="0">
            <color rgb="FF00FF00"/>
          </stop>
          <stop position="0.5">
            <color rgb="FF5AF20E"/>
          </stop>
          <stop position="1">
            <color rgb="FF00FF00"/>
          </stop>
        </gradientFill>
      </fill>
      <border>
        <left style="thin">
          <color rgb="FFC00000"/>
        </left>
        <right style="thin">
          <color rgb="FFC00000"/>
        </right>
        <top style="thin">
          <color rgb="FFC00000"/>
        </top>
        <bottom style="thin">
          <color rgb="FFC00000"/>
        </bottom>
        <vertical/>
        <horizontal/>
      </border>
    </dxf>
    <dxf>
      <fill>
        <patternFill>
          <bgColor rgb="FFFF0000"/>
        </patternFill>
      </fill>
    </dxf>
    <dxf>
      <fill>
        <patternFill>
          <bgColor rgb="FFFF0000"/>
        </patternFill>
      </fill>
    </dxf>
    <dxf>
      <fill>
        <patternFill>
          <bgColor rgb="FFFFFF00"/>
        </patternFill>
      </fill>
    </dxf>
    <dxf>
      <fill>
        <patternFill>
          <bgColor rgb="FF002060"/>
        </patternFill>
      </fill>
    </dxf>
    <dxf>
      <font>
        <color theme="0"/>
      </font>
      <fill>
        <patternFill>
          <bgColor rgb="FF002060"/>
        </patternFill>
      </fill>
    </dxf>
    <dxf>
      <fill>
        <patternFill>
          <bgColor rgb="FFFFC000"/>
        </patternFill>
      </fill>
    </dxf>
    <dxf>
      <fill>
        <patternFill>
          <bgColor rgb="FF7030A0"/>
        </patternFill>
      </fill>
    </dxf>
    <dxf>
      <fill>
        <patternFill>
          <bgColor rgb="FF92D050"/>
        </patternFill>
      </fill>
    </dxf>
    <dxf>
      <fill>
        <patternFill>
          <bgColor rgb="FFFF000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rgb="FF00B0F0"/>
        </patternFill>
      </fill>
    </dxf>
    <dxf>
      <font>
        <b/>
        <i val="0"/>
        <color rgb="FFFFFF00"/>
      </font>
      <fill>
        <patternFill>
          <bgColor rgb="FFFF0000"/>
        </patternFill>
      </fill>
    </dxf>
    <dxf>
      <font>
        <b/>
        <i val="0"/>
      </font>
      <fill>
        <patternFill>
          <bgColor rgb="FF00B0F0"/>
        </patternFill>
      </fill>
    </dxf>
    <dxf>
      <fill>
        <patternFill>
          <bgColor rgb="FFFF0000"/>
        </patternFill>
      </fill>
    </dxf>
    <dxf>
      <fill>
        <patternFill>
          <bgColor rgb="FF00B050"/>
        </patternFill>
      </fill>
    </dxf>
    <dxf>
      <font>
        <color theme="0"/>
      </font>
      <fill>
        <patternFill>
          <bgColor rgb="FF7030A0"/>
        </patternFill>
      </fill>
    </dxf>
    <dxf>
      <font>
        <b/>
        <i val="0"/>
        <color theme="0"/>
      </font>
      <fill>
        <patternFill>
          <bgColor rgb="FF0070C0"/>
        </patternFill>
      </fill>
    </dxf>
    <dxf>
      <fill>
        <patternFill>
          <bgColor theme="8" tint="-0.24994659260841701"/>
        </patternFill>
      </fill>
    </dxf>
    <dxf>
      <font>
        <b/>
        <i val="0"/>
        <color theme="0"/>
      </font>
      <fill>
        <patternFill>
          <bgColor rgb="FF7030A0"/>
        </patternFill>
      </fill>
    </dxf>
    <dxf>
      <border>
        <left style="thin">
          <color auto="1"/>
        </left>
        <right style="thin">
          <color auto="1"/>
        </right>
        <top style="thin">
          <color auto="1"/>
        </top>
        <bottom style="thin">
          <color auto="1"/>
        </bottom>
        <vertical/>
        <horizontal/>
      </border>
    </dxf>
    <dxf>
      <font>
        <b/>
        <i val="0"/>
      </font>
      <fill>
        <patternFill>
          <bgColor rgb="FFCCFF99"/>
        </patternFill>
      </fill>
      <border>
        <left style="thin">
          <color rgb="FFFF0000"/>
        </left>
        <right style="thin">
          <color rgb="FFFF0000"/>
        </right>
        <top style="thin">
          <color rgb="FFFF0000"/>
        </top>
        <bottom style="thin">
          <color rgb="FFFF0000"/>
        </bottom>
        <vertical/>
        <horizontal/>
      </border>
    </dxf>
    <dxf>
      <fill>
        <patternFill>
          <bgColor rgb="FF00B050"/>
        </patternFill>
      </fill>
    </dxf>
    <dxf>
      <fill>
        <patternFill>
          <bgColor rgb="FF7030A0"/>
        </patternFill>
      </fill>
    </dxf>
    <dxf>
      <font>
        <color rgb="FF9C0006"/>
      </font>
      <fill>
        <patternFill>
          <bgColor rgb="FFFFC7CE"/>
        </patternFill>
      </fill>
    </dxf>
    <dxf>
      <fill>
        <patternFill>
          <bgColor rgb="FFFFFF00"/>
        </patternFill>
      </fill>
    </dxf>
    <dxf>
      <fill>
        <patternFill>
          <bgColor theme="7"/>
        </patternFill>
      </fill>
    </dxf>
    <dxf>
      <fill>
        <patternFill>
          <bgColor theme="7"/>
        </patternFill>
      </fill>
    </dxf>
    <dxf>
      <fill>
        <patternFill>
          <bgColor rgb="FF7030A0"/>
        </patternFill>
      </fill>
    </dxf>
    <dxf>
      <fill>
        <gradientFill degree="90">
          <stop position="0">
            <color rgb="FFEEFE22"/>
          </stop>
          <stop position="0.5">
            <color rgb="FFFFFF00"/>
          </stop>
          <stop position="1">
            <color rgb="FFEEFE22"/>
          </stop>
        </gradientFill>
      </fill>
    </dxf>
    <dxf>
      <border>
        <left style="thin">
          <color auto="1"/>
        </left>
        <right style="thin">
          <color auto="1"/>
        </right>
        <top style="thin">
          <color auto="1"/>
        </top>
        <bottom style="thin">
          <color auto="1"/>
        </bottom>
        <vertical/>
        <horizontal/>
      </border>
    </dxf>
    <dxf>
      <fill>
        <gradientFill degree="90">
          <stop position="0">
            <color rgb="FFFF5437"/>
          </stop>
          <stop position="0.5">
            <color rgb="FFFF0000"/>
          </stop>
          <stop position="1">
            <color rgb="FFFF5437"/>
          </stop>
        </gradientFill>
      </fill>
    </dxf>
    <dxf>
      <fill>
        <gradientFill degree="90">
          <stop position="0">
            <color rgb="FFFF4343"/>
          </stop>
          <stop position="0.5">
            <color rgb="FFFF7171"/>
          </stop>
          <stop position="1">
            <color rgb="FFFF4343"/>
          </stop>
        </gradientFill>
      </fill>
    </dxf>
    <dxf>
      <border>
        <left style="thin">
          <color auto="1"/>
        </left>
        <right style="thin">
          <color auto="1"/>
        </right>
        <top style="thin">
          <color auto="1"/>
        </top>
        <bottom style="thin">
          <color auto="1"/>
        </bottom>
        <vertical/>
        <horizontal/>
      </border>
    </dxf>
    <dxf>
      <fill>
        <patternFill>
          <bgColor rgb="FF00B050"/>
        </patternFill>
      </fill>
    </dxf>
    <dxf>
      <font>
        <color rgb="FF9C0006"/>
      </font>
      <fill>
        <patternFill>
          <bgColor rgb="FFFFC7CE"/>
        </patternFill>
      </fill>
    </dxf>
    <dxf>
      <fill>
        <patternFill>
          <bgColor rgb="FFFFFF00"/>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rgb="FF00B050"/>
        </patternFill>
      </fill>
    </dxf>
    <dxf>
      <fill>
        <patternFill>
          <bgColor rgb="FF7030A0"/>
        </patternFill>
      </fill>
    </dxf>
    <dxf>
      <font>
        <color rgb="FF9C0006"/>
      </font>
      <fill>
        <patternFill>
          <bgColor rgb="FFFFC7CE"/>
        </patternFill>
      </fill>
    </dxf>
    <dxf>
      <fill>
        <patternFill>
          <bgColor rgb="FFFFFF00"/>
        </patternFill>
      </fill>
    </dxf>
    <dxf>
      <fill>
        <patternFill>
          <bgColor theme="7"/>
        </patternFill>
      </fill>
    </dxf>
    <dxf>
      <fill>
        <patternFill>
          <bgColor theme="7"/>
        </patternFill>
      </fill>
    </dxf>
    <dxf>
      <border>
        <left style="thin">
          <color auto="1"/>
        </left>
        <right style="thin">
          <color auto="1"/>
        </right>
        <top style="thin">
          <color auto="1"/>
        </top>
        <bottom style="thin">
          <color auto="1"/>
        </bottom>
        <vertical/>
        <horizontal/>
      </border>
    </dxf>
    <dxf>
      <fill>
        <gradientFill degree="90">
          <stop position="0">
            <color rgb="FFFF5437"/>
          </stop>
          <stop position="0.5">
            <color rgb="FFFF0000"/>
          </stop>
          <stop position="1">
            <color rgb="FFFF5437"/>
          </stop>
        </gradientFill>
      </fill>
    </dxf>
    <dxf>
      <fill>
        <gradientFill degree="90">
          <stop position="0">
            <color rgb="FFFF4343"/>
          </stop>
          <stop position="0.5">
            <color rgb="FFFF7171"/>
          </stop>
          <stop position="1">
            <color rgb="FFFF4343"/>
          </stop>
        </gradientFill>
      </fill>
    </dxf>
    <dxf>
      <border>
        <left style="thin">
          <color auto="1"/>
        </left>
        <right style="thin">
          <color auto="1"/>
        </right>
        <top style="thin">
          <color auto="1"/>
        </top>
        <bottom style="thin">
          <color auto="1"/>
        </bottom>
        <vertical/>
        <horizontal/>
      </border>
    </dxf>
    <dxf>
      <fill>
        <patternFill>
          <bgColor rgb="FF7030A0"/>
        </patternFill>
      </fill>
    </dxf>
    <dxf>
      <font>
        <color theme="0" tint="-0.24994659260841701"/>
      </font>
      <fill>
        <patternFill>
          <bgColor theme="0"/>
        </patternFill>
      </fill>
    </dxf>
    <dxf>
      <font>
        <color theme="0" tint="-0.24994659260841701"/>
      </font>
      <fill>
        <patternFill>
          <bgColor theme="0"/>
        </patternFill>
      </fill>
    </dxf>
    <dxf>
      <font>
        <color theme="0" tint="-0.24994659260841701"/>
      </font>
      <fill>
        <patternFill>
          <bgColor theme="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gradientFill degree="90">
          <stop position="0">
            <color rgb="FFFF0000"/>
          </stop>
          <stop position="1">
            <color rgb="FFFF7171"/>
          </stop>
        </gradientFill>
      </fill>
    </dxf>
    <dxf>
      <fill>
        <gradientFill degree="90">
          <stop position="0">
            <color rgb="FFEEFE22"/>
          </stop>
          <stop position="0.5">
            <color rgb="FFFFFF00"/>
          </stop>
          <stop position="1">
            <color rgb="FFEEFE22"/>
          </stop>
        </gradientFill>
      </fill>
    </dxf>
    <dxf>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gradientFill degree="90">
          <stop position="0">
            <color rgb="FFEEFE22"/>
          </stop>
          <stop position="0.5">
            <color rgb="FFFFFF00"/>
          </stop>
          <stop position="1">
            <color rgb="FFEEFE22"/>
          </stop>
        </gradientFill>
      </fill>
    </dxf>
    <dxf>
      <font>
        <color theme="0" tint="-0.24994659260841701"/>
      </font>
      <fill>
        <patternFill>
          <bgColor theme="8" tint="0.39994506668294322"/>
        </patternFill>
      </fill>
    </dxf>
    <dxf>
      <font>
        <color theme="1" tint="0.34998626667073579"/>
      </font>
    </dxf>
    <dxf>
      <font>
        <color theme="1" tint="0.499984740745262"/>
      </font>
      <fill>
        <patternFill>
          <bgColor theme="8" tint="0.39994506668294322"/>
        </patternFill>
      </fill>
    </dxf>
    <dxf>
      <fill>
        <gradientFill degree="90">
          <stop position="0">
            <color rgb="FFFF5437"/>
          </stop>
          <stop position="0.5">
            <color rgb="FFFF0000"/>
          </stop>
          <stop position="1">
            <color rgb="FFFF5437"/>
          </stop>
        </gradientFill>
      </fill>
    </dxf>
    <dxf>
      <fill>
        <gradientFill degree="90">
          <stop position="0">
            <color rgb="FFFF4343"/>
          </stop>
          <stop position="0.5">
            <color rgb="FFFF7171"/>
          </stop>
          <stop position="1">
            <color rgb="FFFF4343"/>
          </stop>
        </gradientFill>
      </fill>
    </dxf>
    <dxf>
      <border>
        <left style="thin">
          <color auto="1"/>
        </left>
        <right style="thin">
          <color auto="1"/>
        </right>
        <top style="thin">
          <color auto="1"/>
        </top>
        <bottom style="thin">
          <color auto="1"/>
        </bottom>
        <vertical/>
        <horizontal/>
      </border>
    </dxf>
    <dxf>
      <fill>
        <patternFill>
          <bgColor rgb="FF00B050"/>
        </patternFill>
      </fill>
    </dxf>
    <dxf>
      <font>
        <color rgb="FF9C0006"/>
      </font>
      <fill>
        <patternFill>
          <bgColor rgb="FFFFC7CE"/>
        </patternFill>
      </fill>
    </dxf>
    <dxf>
      <fill>
        <patternFill>
          <bgColor rgb="FFFFFF0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rgb="FF002060"/>
        </patternFill>
      </fill>
    </dxf>
    <dxf>
      <font>
        <color theme="0"/>
      </font>
      <fill>
        <patternFill>
          <bgColor rgb="FF002060"/>
        </patternFill>
      </fill>
    </dxf>
    <dxf>
      <fill>
        <patternFill>
          <bgColor rgb="FFFFC000"/>
        </patternFill>
      </fill>
    </dxf>
    <dxf>
      <fill>
        <patternFill>
          <bgColor rgb="FF7030A0"/>
        </patternFill>
      </fill>
    </dxf>
    <dxf>
      <fill>
        <patternFill>
          <bgColor rgb="FF92D050"/>
        </patternFill>
      </fill>
    </dxf>
    <dxf>
      <fill>
        <patternFill>
          <bgColor rgb="FFFF000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rgb="FF00B0F0"/>
        </patternFill>
      </fill>
    </dxf>
    <dxf>
      <font>
        <b/>
        <i val="0"/>
        <color rgb="FFFFFF00"/>
      </font>
      <fill>
        <patternFill>
          <bgColor rgb="FFFF0000"/>
        </patternFill>
      </fill>
    </dxf>
    <dxf>
      <font>
        <b/>
        <i val="0"/>
      </font>
      <fill>
        <patternFill>
          <bgColor rgb="FF00B0F0"/>
        </patternFill>
      </fill>
    </dxf>
    <dxf>
      <fill>
        <patternFill>
          <bgColor rgb="FFFF0000"/>
        </patternFill>
      </fill>
    </dxf>
    <dxf>
      <fill>
        <patternFill>
          <bgColor rgb="FF00B050"/>
        </patternFill>
      </fill>
    </dxf>
    <dxf>
      <font>
        <color theme="0"/>
      </font>
      <fill>
        <patternFill>
          <bgColor rgb="FF7030A0"/>
        </patternFill>
      </fill>
    </dxf>
    <dxf>
      <font>
        <b/>
        <i val="0"/>
        <color theme="0"/>
      </font>
      <fill>
        <patternFill>
          <bgColor rgb="FF0070C0"/>
        </patternFill>
      </fill>
    </dxf>
    <dxf>
      <fill>
        <patternFill>
          <bgColor theme="8" tint="-0.24994659260841701"/>
        </patternFill>
      </fill>
    </dxf>
    <dxf>
      <font>
        <b/>
        <i val="0"/>
        <color theme="0"/>
      </font>
      <fill>
        <patternFill>
          <bgColor rgb="FF7030A0"/>
        </patternFill>
      </fill>
    </dxf>
    <dxf>
      <border>
        <left style="thin">
          <color auto="1"/>
        </left>
        <right style="thin">
          <color auto="1"/>
        </right>
        <top style="thin">
          <color auto="1"/>
        </top>
        <bottom style="thin">
          <color auto="1"/>
        </bottom>
        <vertical/>
        <horizontal/>
      </border>
    </dxf>
    <dxf>
      <font>
        <b/>
        <i val="0"/>
      </font>
      <fill>
        <patternFill>
          <bgColor rgb="FFCCFF99"/>
        </patternFill>
      </fill>
      <border>
        <left style="thin">
          <color rgb="FFFF0000"/>
        </left>
        <right style="thin">
          <color rgb="FFFF0000"/>
        </right>
        <top style="thin">
          <color rgb="FFFF0000"/>
        </top>
        <bottom style="thin">
          <color rgb="FFFF0000"/>
        </bottom>
        <vertical/>
        <horizontal/>
      </border>
    </dxf>
    <dxf>
      <fill>
        <patternFill>
          <bgColor rgb="FF00B050"/>
        </patternFill>
      </fill>
    </dxf>
    <dxf>
      <fill>
        <patternFill>
          <bgColor rgb="FF7030A0"/>
        </patternFill>
      </fill>
    </dxf>
    <dxf>
      <font>
        <color rgb="FF9C0006"/>
      </font>
      <fill>
        <patternFill>
          <bgColor rgb="FFFFC7CE"/>
        </patternFill>
      </fill>
    </dxf>
    <dxf>
      <fill>
        <patternFill>
          <bgColor rgb="FFFFFF00"/>
        </patternFill>
      </fill>
    </dxf>
    <dxf>
      <fill>
        <patternFill>
          <bgColor theme="7"/>
        </patternFill>
      </fill>
    </dxf>
    <dxf>
      <fill>
        <patternFill>
          <bgColor theme="7"/>
        </patternFill>
      </fill>
    </dxf>
    <dxf>
      <fill>
        <patternFill>
          <bgColor rgb="FF7030A0"/>
        </patternFill>
      </fill>
    </dxf>
    <dxf>
      <fill>
        <gradientFill degree="90">
          <stop position="0">
            <color rgb="FFEEFE22"/>
          </stop>
          <stop position="0.5">
            <color rgb="FFFFFF00"/>
          </stop>
          <stop position="1">
            <color rgb="FFEEFE22"/>
          </stop>
        </gradientFill>
      </fill>
    </dxf>
    <dxf>
      <border>
        <left style="thin">
          <color auto="1"/>
        </left>
        <right style="thin">
          <color auto="1"/>
        </right>
        <top style="thin">
          <color auto="1"/>
        </top>
        <bottom style="thin">
          <color auto="1"/>
        </bottom>
        <vertical/>
        <horizontal/>
      </border>
    </dxf>
    <dxf>
      <fill>
        <gradientFill degree="90">
          <stop position="0">
            <color rgb="FFFF5437"/>
          </stop>
          <stop position="0.5">
            <color rgb="FFFF0000"/>
          </stop>
          <stop position="1">
            <color rgb="FFFF5437"/>
          </stop>
        </gradientFill>
      </fill>
    </dxf>
    <dxf>
      <fill>
        <gradientFill degree="90">
          <stop position="0">
            <color rgb="FFFF4343"/>
          </stop>
          <stop position="0.5">
            <color rgb="FFFF7171"/>
          </stop>
          <stop position="1">
            <color rgb="FFFF4343"/>
          </stop>
        </gradientFill>
      </fill>
    </dxf>
    <dxf>
      <border>
        <left style="thin">
          <color auto="1"/>
        </left>
        <right style="thin">
          <color auto="1"/>
        </right>
        <top style="thin">
          <color auto="1"/>
        </top>
        <bottom style="thin">
          <color auto="1"/>
        </bottom>
        <vertical/>
        <horizontal/>
      </border>
    </dxf>
    <dxf>
      <fill>
        <patternFill>
          <bgColor rgb="FF00B050"/>
        </patternFill>
      </fill>
    </dxf>
    <dxf>
      <font>
        <color rgb="FF9C0006"/>
      </font>
      <fill>
        <patternFill>
          <bgColor rgb="FFFFC7CE"/>
        </patternFill>
      </fill>
    </dxf>
    <dxf>
      <fill>
        <patternFill>
          <bgColor rgb="FFFFFF00"/>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rgb="FF00B050"/>
        </patternFill>
      </fill>
    </dxf>
    <dxf>
      <fill>
        <patternFill>
          <bgColor rgb="FF7030A0"/>
        </patternFill>
      </fill>
    </dxf>
    <dxf>
      <font>
        <color rgb="FF9C0006"/>
      </font>
      <fill>
        <patternFill>
          <bgColor rgb="FFFFC7CE"/>
        </patternFill>
      </fill>
    </dxf>
    <dxf>
      <fill>
        <patternFill>
          <bgColor rgb="FFFFFF00"/>
        </patternFill>
      </fill>
    </dxf>
    <dxf>
      <fill>
        <patternFill>
          <bgColor theme="7"/>
        </patternFill>
      </fill>
    </dxf>
    <dxf>
      <fill>
        <patternFill>
          <bgColor theme="7"/>
        </patternFill>
      </fill>
    </dxf>
    <dxf>
      <border>
        <left style="thin">
          <color auto="1"/>
        </left>
        <right style="thin">
          <color auto="1"/>
        </right>
        <top style="thin">
          <color auto="1"/>
        </top>
        <bottom style="thin">
          <color auto="1"/>
        </bottom>
        <vertical/>
        <horizontal/>
      </border>
    </dxf>
    <dxf>
      <fill>
        <gradientFill degree="90">
          <stop position="0">
            <color rgb="FFFF5437"/>
          </stop>
          <stop position="0.5">
            <color rgb="FFFF0000"/>
          </stop>
          <stop position="1">
            <color rgb="FFFF5437"/>
          </stop>
        </gradientFill>
      </fill>
    </dxf>
    <dxf>
      <fill>
        <gradientFill degree="90">
          <stop position="0">
            <color rgb="FFFF4343"/>
          </stop>
          <stop position="0.5">
            <color rgb="FFFF7171"/>
          </stop>
          <stop position="1">
            <color rgb="FFFF4343"/>
          </stop>
        </gradientFill>
      </fill>
    </dxf>
    <dxf>
      <border>
        <left style="thin">
          <color auto="1"/>
        </left>
        <right style="thin">
          <color auto="1"/>
        </right>
        <top style="thin">
          <color auto="1"/>
        </top>
        <bottom style="thin">
          <color auto="1"/>
        </bottom>
        <vertical/>
        <horizontal/>
      </border>
    </dxf>
    <dxf>
      <fill>
        <patternFill>
          <bgColor rgb="FF7030A0"/>
        </patternFill>
      </fill>
    </dxf>
    <dxf>
      <font>
        <color theme="0" tint="-0.24994659260841701"/>
      </font>
      <fill>
        <patternFill>
          <bgColor theme="0"/>
        </patternFill>
      </fill>
    </dxf>
    <dxf>
      <font>
        <color theme="0" tint="-0.24994659260841701"/>
      </font>
      <fill>
        <patternFill>
          <bgColor theme="0"/>
        </patternFill>
      </fill>
    </dxf>
    <dxf>
      <font>
        <color theme="0" tint="-0.24994659260841701"/>
      </font>
      <fill>
        <patternFill>
          <bgColor theme="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gradientFill degree="90">
          <stop position="0">
            <color rgb="FFFF0000"/>
          </stop>
          <stop position="1">
            <color rgb="FFFF7171"/>
          </stop>
        </gradientFill>
      </fill>
    </dxf>
    <dxf>
      <fill>
        <gradientFill degree="90">
          <stop position="0">
            <color rgb="FFEEFE22"/>
          </stop>
          <stop position="0.5">
            <color rgb="FFFFFF00"/>
          </stop>
          <stop position="1">
            <color rgb="FFEEFE22"/>
          </stop>
        </gradientFill>
      </fill>
    </dxf>
    <dxf>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gradientFill degree="90">
          <stop position="0">
            <color rgb="FFEEFE22"/>
          </stop>
          <stop position="0.5">
            <color rgb="FFFFFF00"/>
          </stop>
          <stop position="1">
            <color rgb="FFEEFE22"/>
          </stop>
        </gradientFill>
      </fill>
    </dxf>
    <dxf>
      <font>
        <color theme="0" tint="-0.24994659260841701"/>
      </font>
      <fill>
        <patternFill>
          <bgColor theme="8" tint="0.39994506668294322"/>
        </patternFill>
      </fill>
    </dxf>
    <dxf>
      <font>
        <color theme="1" tint="0.34998626667073579"/>
      </font>
    </dxf>
    <dxf>
      <font>
        <color theme="1" tint="0.499984740745262"/>
      </font>
      <fill>
        <patternFill>
          <bgColor theme="8" tint="0.39994506668294322"/>
        </patternFill>
      </fill>
    </dxf>
    <dxf>
      <fill>
        <gradientFill degree="90">
          <stop position="0">
            <color rgb="FFFF5437"/>
          </stop>
          <stop position="0.5">
            <color rgb="FFFF0000"/>
          </stop>
          <stop position="1">
            <color rgb="FFFF5437"/>
          </stop>
        </gradientFill>
      </fill>
    </dxf>
    <dxf>
      <fill>
        <gradientFill degree="90">
          <stop position="0">
            <color rgb="FFFF4343"/>
          </stop>
          <stop position="0.5">
            <color rgb="FFFF7171"/>
          </stop>
          <stop position="1">
            <color rgb="FFFF4343"/>
          </stop>
        </gradientFill>
      </fill>
    </dxf>
    <dxf>
      <border>
        <left style="thin">
          <color auto="1"/>
        </left>
        <right style="thin">
          <color auto="1"/>
        </right>
        <top style="thin">
          <color auto="1"/>
        </top>
        <bottom style="thin">
          <color auto="1"/>
        </bottom>
        <vertical/>
        <horizontal/>
      </border>
    </dxf>
    <dxf>
      <fill>
        <patternFill>
          <bgColor rgb="FF00B050"/>
        </patternFill>
      </fill>
    </dxf>
    <dxf>
      <font>
        <color rgb="FF9C0006"/>
      </font>
      <fill>
        <patternFill>
          <bgColor rgb="FFFFC7CE"/>
        </patternFill>
      </fill>
    </dxf>
    <dxf>
      <fill>
        <patternFill>
          <bgColor rgb="FFFFFF00"/>
        </patternFill>
      </fill>
    </dxf>
    <dxf>
      <fill>
        <patternFill>
          <bgColor rgb="FFFF0000"/>
        </patternFill>
      </fill>
    </dxf>
    <dxf>
      <fill>
        <patternFill>
          <bgColor theme="0"/>
        </patternFill>
      </fill>
    </dxf>
    <dxf>
      <font>
        <b/>
        <i val="0"/>
        <strike val="0"/>
        <condense val="0"/>
        <extend val="0"/>
        <outline val="0"/>
        <shadow val="0"/>
        <u val="none"/>
        <vertAlign val="baseline"/>
        <sz val="14"/>
        <color theme="5"/>
        <name val="Calibri"/>
        <scheme val="minor"/>
      </font>
      <numFmt numFmtId="170" formatCode="#,##0[$৳-845]"/>
      <alignment horizontal="center" vertical="center" textRotation="0" wrapText="0" indent="0" justifyLastLine="0" shrinkToFit="0" readingOrder="0"/>
      <border diagonalUp="0" diagonalDown="0">
        <left style="thick">
          <color rgb="FFCC00CC"/>
        </left>
        <right style="thick">
          <color rgb="FFCC00CC"/>
        </right>
        <top style="thick">
          <color rgb="FFCC00CC"/>
        </top>
        <bottom style="thick">
          <color rgb="FFCC00CC"/>
        </bottom>
        <vertical/>
        <horizontal/>
      </border>
    </dxf>
    <dxf>
      <font>
        <b/>
        <i val="0"/>
        <strike val="0"/>
        <condense val="0"/>
        <extend val="0"/>
        <outline val="0"/>
        <shadow val="0"/>
        <u val="none"/>
        <vertAlign val="baseline"/>
        <sz val="14"/>
        <color rgb="FF66FF99"/>
        <name val="Calibri"/>
        <scheme val="minor"/>
      </font>
      <numFmt numFmtId="169" formatCode="#,##0[$৳-845];[Red]#,##0[$৳-845]"/>
      <alignment horizontal="center" vertical="center" textRotation="0" wrapText="0" indent="0" justifyLastLine="0" shrinkToFit="0" readingOrder="0"/>
      <border diagonalUp="0" diagonalDown="0">
        <left style="thick">
          <color rgb="FFCC00CC"/>
        </left>
        <right style="thick">
          <color rgb="FFCC00CC"/>
        </right>
        <top style="thick">
          <color rgb="FFCC00CC"/>
        </top>
        <bottom style="thick">
          <color rgb="FFCC00CC"/>
        </bottom>
        <vertical/>
        <horizontal/>
      </border>
    </dxf>
    <dxf>
      <font>
        <b val="0"/>
        <i val="0"/>
        <strike val="0"/>
        <condense val="0"/>
        <extend val="0"/>
        <outline val="0"/>
        <shadow val="0"/>
        <u val="none"/>
        <vertAlign val="baseline"/>
        <sz val="14"/>
        <color theme="1"/>
        <name val="Calibri"/>
        <scheme val="minor"/>
      </font>
      <numFmt numFmtId="169" formatCode="#,##0[$৳-845];[Red]#,##0[$৳-845]"/>
      <fill>
        <patternFill patternType="solid">
          <fgColor indexed="64"/>
          <bgColor theme="0"/>
        </patternFill>
      </fill>
      <alignment horizontal="center" vertical="center" textRotation="0" wrapText="0" indent="0" justifyLastLine="0" shrinkToFit="0" readingOrder="0"/>
      <border diagonalUp="0" diagonalDown="0">
        <left style="thick">
          <color rgb="FFCC00CC"/>
        </left>
        <right style="thick">
          <color rgb="FFCC00CC"/>
        </right>
        <top style="thick">
          <color rgb="FFCC00CC"/>
        </top>
        <bottom style="thick">
          <color rgb="FFCC00CC"/>
        </bottom>
        <vertical/>
        <horizontal/>
      </border>
      <protection locked="0" hidden="0"/>
    </dxf>
    <dxf>
      <font>
        <b val="0"/>
        <i val="0"/>
        <strike val="0"/>
        <condense val="0"/>
        <extend val="0"/>
        <outline val="0"/>
        <shadow val="0"/>
        <u val="none"/>
        <vertAlign val="baseline"/>
        <sz val="14"/>
        <color theme="1"/>
        <name val="Calibri"/>
        <scheme val="minor"/>
      </font>
      <numFmt numFmtId="169" formatCode="#,##0[$৳-845];[Red]#,##0[$৳-845]"/>
      <fill>
        <patternFill patternType="solid">
          <fgColor indexed="64"/>
          <bgColor theme="0"/>
        </patternFill>
      </fill>
      <alignment horizontal="center" vertical="center" textRotation="0" wrapText="0" indent="0" justifyLastLine="0" shrinkToFit="0" readingOrder="0"/>
      <border diagonalUp="0" diagonalDown="0">
        <left style="thick">
          <color rgb="FFCC00CC"/>
        </left>
        <right style="thick">
          <color rgb="FFCC00CC"/>
        </right>
        <top style="thick">
          <color rgb="FFCC00CC"/>
        </top>
        <bottom style="thick">
          <color rgb="FFCC00CC"/>
        </bottom>
        <vertical/>
        <horizontal/>
      </border>
      <protection locked="0" hidden="0"/>
    </dxf>
    <dxf>
      <font>
        <b val="0"/>
        <i val="0"/>
        <strike val="0"/>
        <condense val="0"/>
        <extend val="0"/>
        <outline val="0"/>
        <shadow val="0"/>
        <u val="none"/>
        <vertAlign val="baseline"/>
        <sz val="14"/>
        <color theme="1"/>
        <name val="Calibri"/>
        <scheme val="minor"/>
      </font>
      <numFmt numFmtId="184" formatCode="#\ \ &quot;Pes&quot;"/>
      <fill>
        <patternFill patternType="solid">
          <fgColor indexed="64"/>
          <bgColor theme="0"/>
        </patternFill>
      </fill>
      <alignment horizontal="center" vertical="center" textRotation="0" wrapText="0" indent="0" justifyLastLine="0" shrinkToFit="0" readingOrder="0"/>
      <border diagonalUp="0" diagonalDown="0">
        <left style="thick">
          <color rgb="FFCC00CC"/>
        </left>
        <right style="thick">
          <color rgb="FFCC00CC"/>
        </right>
        <top style="thick">
          <color rgb="FFCC00CC"/>
        </top>
        <bottom style="thick">
          <color rgb="FFCC00CC"/>
        </bottom>
        <vertical/>
        <horizontal/>
      </border>
      <protection locked="0" hidden="0"/>
    </dxf>
    <dxf>
      <font>
        <b val="0"/>
        <i val="0"/>
        <strike val="0"/>
        <condense val="0"/>
        <extend val="0"/>
        <outline val="0"/>
        <shadow val="0"/>
        <u val="none"/>
        <vertAlign val="baseline"/>
        <sz val="14"/>
        <color theme="1"/>
        <name val="Calibri"/>
        <scheme val="minor"/>
      </font>
      <numFmt numFmtId="19" formatCode="m/d/yyyy"/>
      <fill>
        <patternFill patternType="solid">
          <fgColor indexed="64"/>
          <bgColor theme="0"/>
        </patternFill>
      </fill>
      <alignment horizontal="center" vertical="center" textRotation="0" wrapText="0" indent="0" justifyLastLine="0" shrinkToFit="0" readingOrder="0"/>
      <border diagonalUp="0" diagonalDown="0">
        <left style="thick">
          <color rgb="FFCC00CC"/>
        </left>
        <right style="thick">
          <color rgb="FFCC00CC"/>
        </right>
        <top style="thick">
          <color rgb="FFCC00CC"/>
        </top>
        <bottom style="thick">
          <color rgb="FFCC00CC"/>
        </bottom>
        <vertical/>
        <horizontal/>
      </border>
      <protection locked="0" hidden="0"/>
    </dxf>
    <dxf>
      <font>
        <b/>
        <i val="0"/>
        <strike val="0"/>
        <condense val="0"/>
        <extend val="0"/>
        <outline val="0"/>
        <shadow val="0"/>
        <u val="none"/>
        <vertAlign val="baseline"/>
        <sz val="16"/>
        <color theme="1"/>
        <name val="Calibri"/>
        <scheme val="minor"/>
      </font>
      <numFmt numFmtId="173" formatCode="[$-409]d\-mmm\-yy;@"/>
      <fill>
        <patternFill patternType="solid">
          <fgColor indexed="64"/>
          <bgColor theme="0"/>
        </patternFill>
      </fill>
      <alignment horizontal="center" vertical="center" textRotation="0" wrapText="0" indent="0" justifyLastLine="0" shrinkToFit="0" readingOrder="0"/>
      <border diagonalUp="0" diagonalDown="0">
        <left style="thick">
          <color rgb="FFCC00CC"/>
        </left>
        <right style="thick">
          <color rgb="FFCC00CC"/>
        </right>
        <top style="thick">
          <color rgb="FFCC00CC"/>
        </top>
        <bottom style="thick">
          <color rgb="FFCC00CC"/>
        </bottom>
        <vertical/>
        <horizontal/>
      </border>
      <protection locked="0" hidden="0"/>
    </dxf>
    <dxf>
      <font>
        <b/>
        <i val="0"/>
        <strike val="0"/>
        <condense val="0"/>
        <extend val="0"/>
        <outline val="0"/>
        <shadow val="0"/>
        <u val="none"/>
        <vertAlign val="baseline"/>
        <sz val="16"/>
        <color theme="1"/>
        <name val="Calibri"/>
        <scheme val="minor"/>
      </font>
      <numFmt numFmtId="174" formatCode="000"/>
      <fill>
        <patternFill patternType="solid">
          <fgColor indexed="64"/>
          <bgColor theme="0"/>
        </patternFill>
      </fill>
      <alignment horizontal="center" vertical="center" textRotation="0" wrapText="0" indent="0" justifyLastLine="0" shrinkToFit="0" readingOrder="0"/>
      <border diagonalUp="0" diagonalDown="0">
        <left style="thick">
          <color rgb="FFCC00CC"/>
        </left>
        <right style="thick">
          <color rgb="FFCC00CC"/>
        </right>
        <top style="thick">
          <color rgb="FFCC00CC"/>
        </top>
        <bottom style="thick">
          <color rgb="FFCC00CC"/>
        </bottom>
        <vertical/>
        <horizontal/>
      </border>
      <protection locked="0" hidden="0"/>
    </dxf>
    <dxf>
      <border outline="0">
        <top style="double">
          <color rgb="FFC00000"/>
        </top>
        <bottom style="thick">
          <color rgb="FFCC00CC"/>
        </bottom>
      </border>
    </dxf>
    <dxf>
      <font>
        <b/>
        <i val="0"/>
        <strike val="0"/>
        <condense val="0"/>
        <extend val="0"/>
        <outline val="0"/>
        <shadow val="0"/>
        <u val="none"/>
        <vertAlign val="baseline"/>
        <sz val="20"/>
        <color theme="1"/>
        <name val="Calibri"/>
        <scheme val="minor"/>
      </font>
      <fill>
        <patternFill patternType="solid">
          <fgColor indexed="64"/>
          <bgColor theme="1"/>
        </patternFill>
      </fill>
      <alignment horizontal="center" vertical="center" textRotation="0" wrapText="0" indent="0" justifyLastLine="0" shrinkToFit="0" readingOrder="0"/>
      <border diagonalUp="0" diagonalDown="0" outline="0">
        <left style="thick">
          <color rgb="FFC00000"/>
        </left>
        <right style="thick">
          <color rgb="FFC00000"/>
        </right>
        <top/>
        <bottom/>
      </border>
    </dxf>
    <dxf>
      <fill>
        <patternFill patternType="none">
          <fgColor indexed="64"/>
          <bgColor auto="1"/>
        </patternFill>
      </fill>
    </dxf>
    <dxf>
      <fill>
        <patternFill patternType="none">
          <fgColor indexed="64"/>
          <bgColor auto="1"/>
        </patternFill>
      </fill>
    </dxf>
    <dxf>
      <font>
        <strike val="0"/>
        <outline val="0"/>
        <shadow val="0"/>
        <u val="none"/>
        <vertAlign val="baseline"/>
        <sz val="11"/>
        <color rgb="FFFF0000"/>
        <name val="Calibri"/>
        <scheme val="minor"/>
      </font>
      <fill>
        <patternFill patternType="none">
          <fgColor indexed="64"/>
          <bgColor auto="1"/>
        </patternFill>
      </fill>
    </dxf>
    <dxf>
      <font>
        <strike val="0"/>
        <outline val="0"/>
        <shadow val="0"/>
        <u val="none"/>
        <vertAlign val="baseline"/>
        <sz val="11"/>
        <color rgb="FFFF0000"/>
        <name val="Calibri"/>
        <scheme val="minor"/>
      </font>
      <fill>
        <patternFill patternType="solid">
          <fgColor indexed="64"/>
          <bgColor rgb="FF526279"/>
        </patternFill>
      </fill>
    </dxf>
    <dxf>
      <fill>
        <patternFill patternType="none">
          <bgColor auto="1"/>
        </patternFill>
      </fill>
    </dxf>
    <dxf>
      <fill>
        <patternFill>
          <bgColor theme="8"/>
        </patternFill>
      </fill>
    </dxf>
  </dxfs>
  <tableStyles count="1" defaultTableStyle="TableStyleMedium2" defaultPivotStyle="PivotStyleLight16">
    <tableStyle name="Table Style 1" pivot="0" count="2" xr9:uid="{00000000-0011-0000-FFFF-FFFF00000000}">
      <tableStyleElement type="firstRowStripe" dxfId="309"/>
      <tableStyleElement type="firstColumnStripe" dxfId="308"/>
    </tableStyle>
  </tableStyles>
  <colors>
    <mruColors>
      <color rgb="FFFF00FF"/>
      <color rgb="FFA66BD3"/>
      <color rgb="FFFF3300"/>
      <color rgb="FF5AF20E"/>
      <color rgb="FF00FF00"/>
      <color rgb="FF66FF99"/>
      <color rgb="FF0000FF"/>
      <color rgb="FFCC00CC"/>
      <color rgb="FFCCFF99"/>
      <color rgb="FF99D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theme" Target="theme/theme1.xml"/><Relationship Id="rId47" Type="http://schemas.openxmlformats.org/officeDocument/2006/relationships/customXml" Target="../customXml/item1.xml"/><Relationship Id="rId63" Type="http://schemas.microsoft.com/office/2017/10/relationships/person" Target="persons/person10.xml"/><Relationship Id="rId68" Type="http://schemas.microsoft.com/office/2017/10/relationships/person" Target="persons/person15.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3" Type="http://schemas.microsoft.com/office/2017/10/relationships/person" Target="persons/person1.xml"/><Relationship Id="rId58" Type="http://schemas.microsoft.com/office/2017/10/relationships/person" Target="persons/person5.xml"/><Relationship Id="rId66" Type="http://schemas.microsoft.com/office/2017/10/relationships/person" Target="persons/person13.xml"/><Relationship Id="rId74" Type="http://schemas.microsoft.com/office/2017/10/relationships/person" Target="persons/person20.xml"/><Relationship Id="rId5" Type="http://schemas.openxmlformats.org/officeDocument/2006/relationships/worksheet" Target="worksheets/sheet5.xml"/><Relationship Id="rId61" Type="http://schemas.microsoft.com/office/2017/10/relationships/person" Target="persons/person7.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06/relationships/vbaProject" Target="vbaProject.bin"/><Relationship Id="rId56" Type="http://schemas.microsoft.com/office/2017/10/relationships/person" Target="persons/person4.xml"/><Relationship Id="rId64" Type="http://schemas.microsoft.com/office/2017/10/relationships/person" Target="persons/person12.xml"/><Relationship Id="rId69" Type="http://schemas.microsoft.com/office/2017/10/relationships/person" Target="persons/person17.xml"/><Relationship Id="rId8" Type="http://schemas.openxmlformats.org/officeDocument/2006/relationships/worksheet" Target="worksheets/sheet8.xml"/><Relationship Id="rId51" Type="http://schemas.microsoft.com/office/2017/10/relationships/person" Target="persons/person24.xml"/><Relationship Id="rId72" Type="http://schemas.microsoft.com/office/2017/10/relationships/person" Target="persons/person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67" Type="http://schemas.microsoft.com/office/2017/10/relationships/person" Target="persons/person16.xml"/><Relationship Id="rId59" Type="http://schemas.microsoft.com/office/2017/10/relationships/person" Target="persons/person9.xml"/><Relationship Id="rId20" Type="http://schemas.openxmlformats.org/officeDocument/2006/relationships/worksheet" Target="worksheets/sheet20.xml"/><Relationship Id="rId41" Type="http://schemas.openxmlformats.org/officeDocument/2006/relationships/worksheet" Target="worksheets/sheet41.xml"/><Relationship Id="rId75" Type="http://schemas.microsoft.com/office/2017/10/relationships/person" Target="persons/person23.xml"/><Relationship Id="rId70" Type="http://schemas.microsoft.com/office/2017/10/relationships/person" Target="persons/person22.xml"/><Relationship Id="rId62" Type="http://schemas.microsoft.com/office/2017/10/relationships/person" Target="persons/person11.xml"/><Relationship Id="rId54" Type="http://schemas.microsoft.com/office/2017/10/relationships/person" Target="persons/person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57" Type="http://schemas.microsoft.com/office/2017/10/relationships/person" Target="persons/person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73" Type="http://schemas.microsoft.com/office/2017/10/relationships/person" Target="persons/person19.xml"/><Relationship Id="rId65" Type="http://schemas.microsoft.com/office/2017/10/relationships/person" Target="persons/person14.xml"/><Relationship Id="rId60" Type="http://schemas.microsoft.com/office/2017/10/relationships/person" Target="persons/person8.xml"/><Relationship Id="rId52" Type="http://schemas.microsoft.com/office/2017/10/relationships/person" Target="persons/person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microsoft.com/office/2017/10/relationships/person" Target="persons/person.xml"/><Relationship Id="rId76" Type="http://schemas.microsoft.com/office/2017/10/relationships/person" Target="persons/person25.xml"/><Relationship Id="rId55" Type="http://schemas.microsoft.com/office/2017/10/relationships/person" Target="persons/person2.xml"/><Relationship Id="rId7" Type="http://schemas.openxmlformats.org/officeDocument/2006/relationships/worksheet" Target="worksheets/sheet7.xml"/><Relationship Id="rId71" Type="http://schemas.microsoft.com/office/2017/10/relationships/person" Target="persons/person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r>
              <a:rPr lang="en-US"/>
              <a:t>Daily salary</a:t>
            </a:r>
          </a:p>
        </c:rich>
      </c:tx>
      <c:overlay val="0"/>
      <c:spPr>
        <a:noFill/>
        <a:ln>
          <a:noFill/>
        </a:ln>
        <a:effectLst/>
      </c:spPr>
      <c:txPr>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'S.Mar (2)'!$F$4</c:f>
              <c:strCache>
                <c:ptCount val="1"/>
                <c:pt idx="0">
                  <c:v> Salary of Attendance </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'S.Mar (2)'!$D$5:$D$79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'S.Mar (2)'!$F$5:$F$79</c:f>
              <c:numCache>
                <c:formatCode>_(* #,##0_);_(* \(#,##0\);_(* "-"??_);_(@_)</c:formatCode>
                <c:ptCount val="75"/>
                <c:pt idx="1">
                  <c:v>0</c:v>
                </c:pt>
                <c:pt idx="3">
                  <c:v>0</c:v>
                </c:pt>
                <c:pt idx="5">
                  <c:v>0</c:v>
                </c:pt>
                <c:pt idx="7">
                  <c:v>0</c:v>
                </c:pt>
                <c:pt idx="9">
                  <c:v>0</c:v>
                </c:pt>
                <c:pt idx="11">
                  <c:v>0</c:v>
                </c:pt>
                <c:pt idx="13">
                  <c:v>0</c:v>
                </c:pt>
                <c:pt idx="15">
                  <c:v>0</c:v>
                </c:pt>
                <c:pt idx="17">
                  <c:v>0</c:v>
                </c:pt>
                <c:pt idx="19">
                  <c:v>0</c:v>
                </c:pt>
                <c:pt idx="21">
                  <c:v>0</c:v>
                </c:pt>
                <c:pt idx="23">
                  <c:v>0</c:v>
                </c:pt>
                <c:pt idx="25">
                  <c:v>0</c:v>
                </c:pt>
                <c:pt idx="27">
                  <c:v>0</c:v>
                </c:pt>
                <c:pt idx="29">
                  <c:v>0</c:v>
                </c:pt>
                <c:pt idx="31">
                  <c:v>0</c:v>
                </c:pt>
                <c:pt idx="33">
                  <c:v>0</c:v>
                </c:pt>
                <c:pt idx="35">
                  <c:v>0</c:v>
                </c:pt>
                <c:pt idx="37">
                  <c:v>0</c:v>
                </c:pt>
                <c:pt idx="39">
                  <c:v>0</c:v>
                </c:pt>
                <c:pt idx="41">
                  <c:v>0</c:v>
                </c:pt>
                <c:pt idx="43">
                  <c:v>0</c:v>
                </c:pt>
                <c:pt idx="45">
                  <c:v>0</c:v>
                </c:pt>
                <c:pt idx="47">
                  <c:v>0</c:v>
                </c:pt>
                <c:pt idx="49">
                  <c:v>0</c:v>
                </c:pt>
                <c:pt idx="51">
                  <c:v>0</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0-B035-43A9-AFAD-083E6C91B01D}"/>
            </c:ext>
          </c:extLst>
        </c:ser>
        <c:ser>
          <c:idx val="1"/>
          <c:order val="1"/>
          <c:tx>
            <c:strRef>
              <c:f>'S.Mar (2)'!$G$4</c:f>
              <c:strCache>
                <c:ptCount val="1"/>
                <c:pt idx="0">
                  <c:v>Salary of Half Day</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'S.Mar (2)'!$D$5:$D$79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'S.Mar (2)'!$G$5:$G$79</c:f>
              <c:numCache>
                <c:formatCode>_(* #,##0_);_(* \(#,##0\);_(* "-"??_);_(@_)</c:formatCode>
                <c:ptCount val="75"/>
                <c:pt idx="1">
                  <c:v>0</c:v>
                </c:pt>
                <c:pt idx="3">
                  <c:v>0</c:v>
                </c:pt>
                <c:pt idx="5">
                  <c:v>0</c:v>
                </c:pt>
                <c:pt idx="7">
                  <c:v>0</c:v>
                </c:pt>
                <c:pt idx="9">
                  <c:v>0</c:v>
                </c:pt>
                <c:pt idx="11">
                  <c:v>0</c:v>
                </c:pt>
                <c:pt idx="13">
                  <c:v>0</c:v>
                </c:pt>
                <c:pt idx="15">
                  <c:v>0</c:v>
                </c:pt>
                <c:pt idx="17">
                  <c:v>0</c:v>
                </c:pt>
                <c:pt idx="19">
                  <c:v>0</c:v>
                </c:pt>
                <c:pt idx="21">
                  <c:v>0</c:v>
                </c:pt>
                <c:pt idx="23">
                  <c:v>0</c:v>
                </c:pt>
                <c:pt idx="25">
                  <c:v>0</c:v>
                </c:pt>
                <c:pt idx="27">
                  <c:v>0</c:v>
                </c:pt>
                <c:pt idx="29">
                  <c:v>0</c:v>
                </c:pt>
                <c:pt idx="31">
                  <c:v>0</c:v>
                </c:pt>
                <c:pt idx="33">
                  <c:v>0</c:v>
                </c:pt>
                <c:pt idx="35">
                  <c:v>0</c:v>
                </c:pt>
                <c:pt idx="37">
                  <c:v>0</c:v>
                </c:pt>
                <c:pt idx="39">
                  <c:v>0</c:v>
                </c:pt>
                <c:pt idx="41">
                  <c:v>0</c:v>
                </c:pt>
                <c:pt idx="43">
                  <c:v>0</c:v>
                </c:pt>
                <c:pt idx="45">
                  <c:v>0</c:v>
                </c:pt>
                <c:pt idx="47">
                  <c:v>0</c:v>
                </c:pt>
                <c:pt idx="49">
                  <c:v>0</c:v>
                </c:pt>
                <c:pt idx="51">
                  <c:v>0</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1-B035-43A9-AFAD-083E6C91B01D}"/>
            </c:ext>
          </c:extLst>
        </c:ser>
        <c:ser>
          <c:idx val="2"/>
          <c:order val="2"/>
          <c:tx>
            <c:strRef>
              <c:f>'S.Mar (2)'!$H$4</c:f>
              <c:strCache>
                <c:ptCount val="1"/>
                <c:pt idx="0">
                  <c:v>Salary Of Overtime</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'S.Mar (2)'!$D$5:$D$79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'S.Mar (2)'!$H$5:$H$79</c:f>
              <c:numCache>
                <c:formatCode>_(* #,##0_);_(* \(#,##0\);_(* "-"??_);_(@_)</c:formatCode>
                <c:ptCount val="75"/>
                <c:pt idx="1">
                  <c:v>0</c:v>
                </c:pt>
                <c:pt idx="3">
                  <c:v>0</c:v>
                </c:pt>
                <c:pt idx="5">
                  <c:v>0</c:v>
                </c:pt>
                <c:pt idx="7">
                  <c:v>0</c:v>
                </c:pt>
                <c:pt idx="9">
                  <c:v>0</c:v>
                </c:pt>
                <c:pt idx="11">
                  <c:v>0</c:v>
                </c:pt>
                <c:pt idx="13">
                  <c:v>0</c:v>
                </c:pt>
                <c:pt idx="15">
                  <c:v>0</c:v>
                </c:pt>
                <c:pt idx="17">
                  <c:v>0</c:v>
                </c:pt>
                <c:pt idx="19">
                  <c:v>0</c:v>
                </c:pt>
                <c:pt idx="21">
                  <c:v>0</c:v>
                </c:pt>
                <c:pt idx="23">
                  <c:v>0</c:v>
                </c:pt>
                <c:pt idx="25">
                  <c:v>0</c:v>
                </c:pt>
                <c:pt idx="27">
                  <c:v>0</c:v>
                </c:pt>
                <c:pt idx="29">
                  <c:v>0</c:v>
                </c:pt>
                <c:pt idx="31">
                  <c:v>0</c:v>
                </c:pt>
                <c:pt idx="33">
                  <c:v>0</c:v>
                </c:pt>
                <c:pt idx="35">
                  <c:v>0</c:v>
                </c:pt>
                <c:pt idx="37">
                  <c:v>0</c:v>
                </c:pt>
                <c:pt idx="39">
                  <c:v>0</c:v>
                </c:pt>
                <c:pt idx="41">
                  <c:v>0</c:v>
                </c:pt>
                <c:pt idx="43">
                  <c:v>0</c:v>
                </c:pt>
                <c:pt idx="45">
                  <c:v>0</c:v>
                </c:pt>
                <c:pt idx="47">
                  <c:v>0</c:v>
                </c:pt>
                <c:pt idx="49">
                  <c:v>0</c:v>
                </c:pt>
                <c:pt idx="51">
                  <c:v>0</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2-B035-43A9-AFAD-083E6C91B01D}"/>
            </c:ext>
          </c:extLst>
        </c:ser>
        <c:ser>
          <c:idx val="3"/>
          <c:order val="3"/>
          <c:tx>
            <c:strRef>
              <c:f>'S.Mar (2)'!$J$4</c:f>
              <c:strCache>
                <c:ptCount val="1"/>
                <c:pt idx="0">
                  <c:v>Present Bonouse</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'S.Mar (2)'!$D$5:$D$79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'S.Mar (2)'!$J$5:$J$79</c:f>
              <c:numCache>
                <c:formatCode>#,##0[$৳-845];\-#,##0[$৳-845]</c:formatCode>
                <c:ptCount val="75"/>
                <c:pt idx="1">
                  <c:v>733.33333333333337</c:v>
                </c:pt>
                <c:pt idx="3">
                  <c:v>666.66666666666663</c:v>
                </c:pt>
                <c:pt idx="5">
                  <c:v>600</c:v>
                </c:pt>
                <c:pt idx="7">
                  <c:v>433.33333333333331</c:v>
                </c:pt>
                <c:pt idx="9">
                  <c:v>383.33333333333331</c:v>
                </c:pt>
                <c:pt idx="11">
                  <c:v>400</c:v>
                </c:pt>
                <c:pt idx="13">
                  <c:v>450</c:v>
                </c:pt>
                <c:pt idx="15">
                  <c:v>333.33333333333331</c:v>
                </c:pt>
                <c:pt idx="17">
                  <c:v>333.33333333333331</c:v>
                </c:pt>
                <c:pt idx="19">
                  <c:v>233.33333333333334</c:v>
                </c:pt>
                <c:pt idx="21">
                  <c:v>383.33333333333331</c:v>
                </c:pt>
                <c:pt idx="23">
                  <c:v>340</c:v>
                </c:pt>
                <c:pt idx="25">
                  <c:v>233.33333333333334</c:v>
                </c:pt>
                <c:pt idx="27">
                  <c:v>233.33333333333334</c:v>
                </c:pt>
                <c:pt idx="29">
                  <c:v>333.33333333333331</c:v>
                </c:pt>
                <c:pt idx="31">
                  <c:v>300</c:v>
                </c:pt>
                <c:pt idx="33">
                  <c:v>333.33333333333331</c:v>
                </c:pt>
                <c:pt idx="35">
                  <c:v>266.66666666666669</c:v>
                </c:pt>
                <c:pt idx="37">
                  <c:v>366.66666666666669</c:v>
                </c:pt>
                <c:pt idx="39">
                  <c:v>266.66666666666669</c:v>
                </c:pt>
                <c:pt idx="41">
                  <c:v>366.66666666666669</c:v>
                </c:pt>
                <c:pt idx="43">
                  <c:v>266.66666666666669</c:v>
                </c:pt>
                <c:pt idx="45">
                  <c:v>300</c:v>
                </c:pt>
                <c:pt idx="47">
                  <c:v>366.66666666666669</c:v>
                </c:pt>
                <c:pt idx="49">
                  <c:v>233.33333333333334</c:v>
                </c:pt>
                <c:pt idx="51">
                  <c:v>0</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3-B035-43A9-AFAD-083E6C91B01D}"/>
            </c:ext>
          </c:extLst>
        </c:ser>
        <c:dLbls>
          <c:showLegendKey val="0"/>
          <c:showVal val="1"/>
          <c:showCatName val="0"/>
          <c:showSerName val="0"/>
          <c:showPercent val="0"/>
          <c:showBubbleSize val="0"/>
        </c:dLbls>
        <c:gapWidth val="444"/>
        <c:overlap val="-90"/>
        <c:axId val="202214784"/>
        <c:axId val="201852032"/>
      </c:barChart>
      <c:catAx>
        <c:axId val="202214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cap="all" spc="120" normalizeH="0" baseline="0">
                <a:solidFill>
                  <a:schemeClr val="tx1">
                    <a:lumMod val="65000"/>
                    <a:lumOff val="35000"/>
                  </a:schemeClr>
                </a:solidFill>
                <a:latin typeface="+mn-lt"/>
                <a:ea typeface="+mn-ea"/>
                <a:cs typeface="+mn-cs"/>
              </a:defRPr>
            </a:pPr>
            <a:endParaRPr lang="en-US"/>
          </a:p>
        </c:txPr>
        <c:crossAx val="201852032"/>
        <c:crosses val="autoZero"/>
        <c:auto val="1"/>
        <c:lblAlgn val="ctr"/>
        <c:lblOffset val="100"/>
        <c:noMultiLvlLbl val="0"/>
      </c:catAx>
      <c:valAx>
        <c:axId val="201852032"/>
        <c:scaling>
          <c:orientation val="minMax"/>
        </c:scaling>
        <c:delete val="1"/>
        <c:axPos val="l"/>
        <c:numFmt formatCode="_(* #,##0_);_(* \(#,##0\);_(* &quot;-&quot;??_);_(@_)" sourceLinked="1"/>
        <c:majorTickMark val="none"/>
        <c:minorTickMark val="none"/>
        <c:tickLblPos val="nextTo"/>
        <c:crossAx val="2022147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sz="1000" b="1"/>
      </a:pPr>
      <a:endParaRPr lang="en-US"/>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Monthly</a:t>
            </a:r>
            <a:r>
              <a:rPr lang="en-US" baseline="0"/>
              <a:t> Salary</a:t>
            </a:r>
            <a:endParaRPr lang="en-US"/>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'S.Mar (2)'!$D$6:$D$79</c:f>
              <c:strCache>
                <c:ptCount val="73"/>
                <c:pt idx="0">
                  <c:v>বুলবুল </c:v>
                </c:pt>
                <c:pt idx="2">
                  <c:v>মারুফ</c:v>
                </c:pt>
                <c:pt idx="4">
                  <c:v>খাইরুল</c:v>
                </c:pt>
                <c:pt idx="6">
                  <c:v>আরিফুল</c:v>
                </c:pt>
                <c:pt idx="8">
                  <c:v>সৌরভ</c:v>
                </c:pt>
                <c:pt idx="10">
                  <c:v>মোমিন</c:v>
                </c:pt>
                <c:pt idx="12">
                  <c:v>সজীব</c:v>
                </c:pt>
                <c:pt idx="14">
                  <c:v>ইমান </c:v>
                </c:pt>
                <c:pt idx="16">
                  <c:v>মাফিজুল</c:v>
                </c:pt>
                <c:pt idx="18">
                  <c:v>মাহামুদ</c:v>
                </c:pt>
                <c:pt idx="20">
                  <c:v>মাসুম-2</c:v>
                </c:pt>
                <c:pt idx="22">
                  <c:v>রাকিব </c:v>
                </c:pt>
                <c:pt idx="24">
                  <c:v>সাগর</c:v>
                </c:pt>
                <c:pt idx="26">
                  <c:v>আরাফাত</c:v>
                </c:pt>
                <c:pt idx="28">
                  <c:v>সালাম</c:v>
                </c:pt>
                <c:pt idx="30">
                  <c:v>আশিক</c:v>
                </c:pt>
                <c:pt idx="32">
                  <c:v>মেহেদী</c:v>
                </c:pt>
                <c:pt idx="34">
                  <c:v>তুহিন</c:v>
                </c:pt>
                <c:pt idx="36">
                  <c:v>মমতাজ</c:v>
                </c:pt>
                <c:pt idx="38">
                  <c:v>নার্গিস</c:v>
                </c:pt>
                <c:pt idx="40">
                  <c:v>মাছুরা</c:v>
                </c:pt>
                <c:pt idx="42">
                  <c:v>মারিয়া </c:v>
                </c:pt>
                <c:pt idx="44">
                  <c:v>শিমু</c:v>
                </c:pt>
                <c:pt idx="46">
                  <c:v>মৌ </c:v>
                </c:pt>
                <c:pt idx="48">
                  <c:v>সাদিয়া</c:v>
                </c:pt>
                <c:pt idx="50">
                  <c:v>শামসুদ্দিন</c:v>
                </c:pt>
                <c:pt idx="52">
                  <c:v>মোজাফফর </c:v>
                </c:pt>
                <c:pt idx="54">
                  <c:v>মোহাইমিনুল</c:v>
                </c:pt>
                <c:pt idx="56">
                  <c:v>হাছিনুর </c:v>
                </c:pt>
                <c:pt idx="58">
                  <c:v>নয়ন</c:v>
                </c:pt>
                <c:pt idx="60">
                  <c:v>আরিফ</c:v>
                </c:pt>
                <c:pt idx="62">
                  <c:v>শান্ত </c:v>
                </c:pt>
                <c:pt idx="64">
                  <c:v>আরাফাত</c:v>
                </c:pt>
                <c:pt idx="66">
                  <c:v>জামান</c:v>
                </c:pt>
                <c:pt idx="68">
                  <c:v>জুয়েল</c:v>
                </c:pt>
                <c:pt idx="70">
                  <c:v>রবিউল </c:v>
                </c:pt>
                <c:pt idx="72">
                  <c:v>মাসুদ </c:v>
                </c:pt>
              </c:strCache>
            </c:strRef>
          </c:cat>
          <c:val>
            <c:numRef>
              <c:f>'S.Mar (2)'!$L$6:$L$79</c:f>
              <c:numCache>
                <c:formatCode>#,##0[$৳-845];\-#,##0[$৳-845]</c:formatCode>
                <c:ptCount val="74"/>
                <c:pt idx="0">
                  <c:v>733.33333333333337</c:v>
                </c:pt>
                <c:pt idx="2">
                  <c:v>666.66666666666663</c:v>
                </c:pt>
                <c:pt idx="4">
                  <c:v>600</c:v>
                </c:pt>
                <c:pt idx="6">
                  <c:v>433.33333333333331</c:v>
                </c:pt>
                <c:pt idx="8">
                  <c:v>383.33333333333331</c:v>
                </c:pt>
                <c:pt idx="10">
                  <c:v>400</c:v>
                </c:pt>
                <c:pt idx="12">
                  <c:v>450</c:v>
                </c:pt>
                <c:pt idx="14">
                  <c:v>333.33333333333331</c:v>
                </c:pt>
                <c:pt idx="16">
                  <c:v>333.33333333333331</c:v>
                </c:pt>
                <c:pt idx="18">
                  <c:v>233.33333333333334</c:v>
                </c:pt>
                <c:pt idx="20">
                  <c:v>383.33333333333331</c:v>
                </c:pt>
                <c:pt idx="22">
                  <c:v>340</c:v>
                </c:pt>
                <c:pt idx="24">
                  <c:v>233.33333333333334</c:v>
                </c:pt>
                <c:pt idx="26">
                  <c:v>233.33333333333334</c:v>
                </c:pt>
                <c:pt idx="28">
                  <c:v>333.33333333333331</c:v>
                </c:pt>
                <c:pt idx="30">
                  <c:v>300</c:v>
                </c:pt>
                <c:pt idx="32">
                  <c:v>333.33333333333331</c:v>
                </c:pt>
                <c:pt idx="34">
                  <c:v>266.66666666666669</c:v>
                </c:pt>
                <c:pt idx="36">
                  <c:v>366.66666666666669</c:v>
                </c:pt>
                <c:pt idx="38">
                  <c:v>266.66666666666669</c:v>
                </c:pt>
                <c:pt idx="40">
                  <c:v>366.66666666666669</c:v>
                </c:pt>
                <c:pt idx="42">
                  <c:v>266.66666666666669</c:v>
                </c:pt>
                <c:pt idx="44">
                  <c:v>300</c:v>
                </c:pt>
                <c:pt idx="46">
                  <c:v>366.66666666666669</c:v>
                </c:pt>
                <c:pt idx="48">
                  <c:v>233.33333333333334</c:v>
                </c:pt>
                <c:pt idx="50">
                  <c:v>0</c:v>
                </c:pt>
                <c:pt idx="52">
                  <c:v>0</c:v>
                </c:pt>
                <c:pt idx="54">
                  <c:v>0</c:v>
                </c:pt>
                <c:pt idx="56">
                  <c:v>0</c:v>
                </c:pt>
                <c:pt idx="58">
                  <c:v>0</c:v>
                </c:pt>
                <c:pt idx="60">
                  <c:v>0</c:v>
                </c:pt>
                <c:pt idx="62">
                  <c:v>0</c:v>
                </c:pt>
                <c:pt idx="64">
                  <c:v>0</c:v>
                </c:pt>
                <c:pt idx="66">
                  <c:v>0</c:v>
                </c:pt>
                <c:pt idx="68">
                  <c:v>0</c:v>
                </c:pt>
                <c:pt idx="70">
                  <c:v>0</c:v>
                </c:pt>
                <c:pt idx="72">
                  <c:v>0</c:v>
                </c:pt>
              </c:numCache>
            </c:numRef>
          </c:val>
          <c:extLst>
            <c:ext xmlns:c16="http://schemas.microsoft.com/office/drawing/2014/chart" uri="{C3380CC4-5D6E-409C-BE32-E72D297353CC}">
              <c16:uniqueId val="{00000000-F463-40C7-A623-86FAF0FD1B47}"/>
            </c:ext>
          </c:extLst>
        </c:ser>
        <c:dLbls>
          <c:showLegendKey val="0"/>
          <c:showVal val="1"/>
          <c:showCatName val="0"/>
          <c:showSerName val="0"/>
          <c:showPercent val="0"/>
          <c:showBubbleSize val="0"/>
        </c:dLbls>
        <c:gapWidth val="267"/>
        <c:overlap val="-43"/>
        <c:axId val="201890048"/>
        <c:axId val="201904128"/>
      </c:barChart>
      <c:catAx>
        <c:axId val="20189004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50" b="1" i="0" u="none" strike="noStrike" kern="1200" cap="none" spc="0" normalizeH="0" baseline="0">
                <a:solidFill>
                  <a:schemeClr val="tx1"/>
                </a:solidFill>
                <a:latin typeface="+mn-lt"/>
                <a:ea typeface="+mn-ea"/>
                <a:cs typeface="+mn-cs"/>
              </a:defRPr>
            </a:pPr>
            <a:endParaRPr lang="en-US"/>
          </a:p>
        </c:txPr>
        <c:crossAx val="201904128"/>
        <c:crosses val="autoZero"/>
        <c:auto val="1"/>
        <c:lblAlgn val="ctr"/>
        <c:lblOffset val="100"/>
        <c:noMultiLvlLbl val="0"/>
      </c:catAx>
      <c:valAx>
        <c:axId val="201904128"/>
        <c:scaling>
          <c:orientation val="minMax"/>
        </c:scaling>
        <c:delete val="0"/>
        <c:axPos val="l"/>
        <c:majorGridlines>
          <c:spPr>
            <a:ln w="9525" cap="flat" cmpd="sng" algn="ctr">
              <a:solidFill>
                <a:schemeClr val="dk1">
                  <a:lumMod val="15000"/>
                  <a:lumOff val="85000"/>
                </a:schemeClr>
              </a:solidFill>
              <a:round/>
            </a:ln>
            <a:effectLst/>
          </c:spPr>
        </c:majorGridlines>
        <c:numFmt formatCode="#,##0[$৳-845];\-#,##0[$৳-845]"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0189004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r>
              <a:rPr lang="en-US"/>
              <a:t>Daily salary</a:t>
            </a:r>
          </a:p>
        </c:rich>
      </c:tx>
      <c:overlay val="0"/>
      <c:spPr>
        <a:noFill/>
        <a:ln>
          <a:noFill/>
        </a:ln>
        <a:effectLst/>
      </c:spPr>
      <c:txPr>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'S.Fab (3)'!$F$4</c:f>
              <c:strCache>
                <c:ptCount val="1"/>
                <c:pt idx="0">
                  <c:v> Salary of Attendance </c:v>
                </c:pt>
              </c:strCache>
            </c:strRef>
          </c:tx>
          <c:spPr>
            <a:solidFill>
              <a:prstClr val="black"/>
            </a:solidFill>
            <a:ln>
              <a:solidFill>
                <a:prstClr val="black"/>
              </a:solidFill>
            </a:ln>
            <a:effectLst/>
          </c:spPr>
          <c:invertIfNegative val="0"/>
          <c:dLbls>
            <c:spPr>
              <a:solidFill>
                <a:prstClr val="black"/>
              </a:solidFill>
              <a:ln>
                <a:solidFill>
                  <a:prstClr val="black"/>
                </a:solid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'S.Fab (3)'!$D$5:$D$79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'S.Fab (3)'!$F$5:$F$79</c:f>
              <c:numCache>
                <c:formatCode>_(* #,##0_);_(* \(#,##0\);_(* "-"??_);_(@_)</c:formatCode>
                <c:ptCount val="75"/>
                <c:pt idx="1">
                  <c:v>22000</c:v>
                </c:pt>
                <c:pt idx="3">
                  <c:v>20000</c:v>
                </c:pt>
                <c:pt idx="5">
                  <c:v>15517.241379310346</c:v>
                </c:pt>
                <c:pt idx="7">
                  <c:v>13000</c:v>
                </c:pt>
                <c:pt idx="9">
                  <c:v>11500</c:v>
                </c:pt>
                <c:pt idx="11">
                  <c:v>12000</c:v>
                </c:pt>
                <c:pt idx="13">
                  <c:v>13500</c:v>
                </c:pt>
                <c:pt idx="15">
                  <c:v>9310.3448275862065</c:v>
                </c:pt>
                <c:pt idx="17">
                  <c:v>10000</c:v>
                </c:pt>
                <c:pt idx="19">
                  <c:v>7000</c:v>
                </c:pt>
                <c:pt idx="21">
                  <c:v>11500</c:v>
                </c:pt>
                <c:pt idx="23">
                  <c:v>10200</c:v>
                </c:pt>
                <c:pt idx="25">
                  <c:v>6034.4827586206893</c:v>
                </c:pt>
                <c:pt idx="27">
                  <c:v>6758.6206896551721</c:v>
                </c:pt>
                <c:pt idx="29">
                  <c:v>8965.5172413793116</c:v>
                </c:pt>
                <c:pt idx="31">
                  <c:v>9000</c:v>
                </c:pt>
                <c:pt idx="33">
                  <c:v>10000</c:v>
                </c:pt>
                <c:pt idx="35">
                  <c:v>8000.0000000000009</c:v>
                </c:pt>
                <c:pt idx="37">
                  <c:v>11000</c:v>
                </c:pt>
                <c:pt idx="39">
                  <c:v>6620.6896551724149</c:v>
                </c:pt>
                <c:pt idx="41">
                  <c:v>9482.7586206896558</c:v>
                </c:pt>
                <c:pt idx="43">
                  <c:v>8000.0000000000009</c:v>
                </c:pt>
                <c:pt idx="45">
                  <c:v>8689.6551724137935</c:v>
                </c:pt>
                <c:pt idx="47">
                  <c:v>10620.689655172415</c:v>
                </c:pt>
                <c:pt idx="49">
                  <c:v>6517.2413793103451</c:v>
                </c:pt>
                <c:pt idx="51">
                  <c:v>16000.000000000002</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0-1735-479E-96DA-7C52F7D454BD}"/>
            </c:ext>
          </c:extLst>
        </c:ser>
        <c:ser>
          <c:idx val="1"/>
          <c:order val="1"/>
          <c:tx>
            <c:strRef>
              <c:f>'S.Fab (3)'!$G$4</c:f>
              <c:strCache>
                <c:ptCount val="1"/>
                <c:pt idx="0">
                  <c:v>Salary of Half Day</c:v>
                </c:pt>
              </c:strCache>
            </c:strRef>
          </c:tx>
          <c:spPr>
            <a:solidFill>
              <a:prstClr val="white"/>
            </a:solidFill>
            <a:ln>
              <a:solidFill>
                <a:prstClr val="black"/>
              </a:solidFill>
            </a:ln>
            <a:effectLst/>
          </c:spPr>
          <c:invertIfNegative val="0"/>
          <c:dLbls>
            <c:spPr>
              <a:solidFill>
                <a:prstClr val="white"/>
              </a:solidFill>
              <a:ln>
                <a:solidFill>
                  <a:prstClr val="black"/>
                </a:solid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'S.Fab (3)'!$D$5:$D$79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'S.Fab (3)'!$G$5:$G$79</c:f>
              <c:numCache>
                <c:formatCode>_(* #,##0_);_(* \(#,##0\);_(* "-"??_);_(@_)</c:formatCode>
                <c:ptCount val="75"/>
                <c:pt idx="1">
                  <c:v>0</c:v>
                </c:pt>
                <c:pt idx="3">
                  <c:v>0</c:v>
                </c:pt>
                <c:pt idx="5">
                  <c:v>0</c:v>
                </c:pt>
                <c:pt idx="7">
                  <c:v>0</c:v>
                </c:pt>
                <c:pt idx="9">
                  <c:v>0</c:v>
                </c:pt>
                <c:pt idx="11">
                  <c:v>0</c:v>
                </c:pt>
                <c:pt idx="13">
                  <c:v>0</c:v>
                </c:pt>
                <c:pt idx="15">
                  <c:v>0</c:v>
                </c:pt>
                <c:pt idx="17">
                  <c:v>0</c:v>
                </c:pt>
                <c:pt idx="19">
                  <c:v>0</c:v>
                </c:pt>
                <c:pt idx="21">
                  <c:v>0</c:v>
                </c:pt>
                <c:pt idx="23">
                  <c:v>0</c:v>
                </c:pt>
                <c:pt idx="25">
                  <c:v>0</c:v>
                </c:pt>
                <c:pt idx="27">
                  <c:v>0</c:v>
                </c:pt>
                <c:pt idx="29">
                  <c:v>0</c:v>
                </c:pt>
                <c:pt idx="31">
                  <c:v>0</c:v>
                </c:pt>
                <c:pt idx="33">
                  <c:v>0</c:v>
                </c:pt>
                <c:pt idx="35">
                  <c:v>0</c:v>
                </c:pt>
                <c:pt idx="37">
                  <c:v>0</c:v>
                </c:pt>
                <c:pt idx="39">
                  <c:v>0</c:v>
                </c:pt>
                <c:pt idx="41">
                  <c:v>183.33333333333334</c:v>
                </c:pt>
                <c:pt idx="43">
                  <c:v>0</c:v>
                </c:pt>
                <c:pt idx="45">
                  <c:v>0</c:v>
                </c:pt>
                <c:pt idx="47">
                  <c:v>0</c:v>
                </c:pt>
                <c:pt idx="49">
                  <c:v>116.66666666666667</c:v>
                </c:pt>
                <c:pt idx="51">
                  <c:v>0</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1-1735-479E-96DA-7C52F7D454BD}"/>
            </c:ext>
          </c:extLst>
        </c:ser>
        <c:ser>
          <c:idx val="2"/>
          <c:order val="2"/>
          <c:tx>
            <c:strRef>
              <c:f>'S.Fab (3)'!$H$4</c:f>
              <c:strCache>
                <c:ptCount val="1"/>
                <c:pt idx="0">
                  <c:v>Salary Of Overtime</c:v>
                </c:pt>
              </c:strCache>
            </c:strRef>
          </c:tx>
          <c:spPr>
            <a:pattFill prst="pct50">
              <a:fgClr>
                <a:prstClr val="black"/>
              </a:fgClr>
              <a:bgClr>
                <a:prstClr val="white"/>
              </a:bgClr>
            </a:pattFill>
            <a:ln>
              <a:solidFill>
                <a:prstClr val="black"/>
              </a:solidFill>
            </a:ln>
            <a:effectLst/>
          </c:spPr>
          <c:invertIfNegative val="0"/>
          <c:dLbls>
            <c:spPr>
              <a:pattFill prst="pct50">
                <a:fgClr>
                  <a:prstClr val="black"/>
                </a:fgClr>
                <a:bgClr>
                  <a:prstClr val="white"/>
                </a:bgClr>
              </a:pattFill>
              <a:ln>
                <a:solidFill>
                  <a:prstClr val="black"/>
                </a:solid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'S.Fab (3)'!$D$5:$D$79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'S.Fab (3)'!$H$5:$H$79</c:f>
              <c:numCache>
                <c:formatCode>_(* #,##0_);_(* \(#,##0\);_(* "-"??_);_(@_)</c:formatCode>
                <c:ptCount val="75"/>
                <c:pt idx="1">
                  <c:v>2077.7777777777778</c:v>
                </c:pt>
                <c:pt idx="3">
                  <c:v>333.33333333333331</c:v>
                </c:pt>
                <c:pt idx="5">
                  <c:v>450</c:v>
                </c:pt>
                <c:pt idx="7">
                  <c:v>1841.6666666666665</c:v>
                </c:pt>
                <c:pt idx="9">
                  <c:v>1629.1666666666665</c:v>
                </c:pt>
                <c:pt idx="11">
                  <c:v>300</c:v>
                </c:pt>
                <c:pt idx="13">
                  <c:v>337.5</c:v>
                </c:pt>
                <c:pt idx="15">
                  <c:v>249.99999999999997</c:v>
                </c:pt>
                <c:pt idx="17">
                  <c:v>249.99999999999997</c:v>
                </c:pt>
                <c:pt idx="19">
                  <c:v>175.00000000000003</c:v>
                </c:pt>
                <c:pt idx="21">
                  <c:v>191.66666666666666</c:v>
                </c:pt>
                <c:pt idx="23">
                  <c:v>170</c:v>
                </c:pt>
                <c:pt idx="25">
                  <c:v>116.66666666666669</c:v>
                </c:pt>
                <c:pt idx="27">
                  <c:v>116.66666666666669</c:v>
                </c:pt>
                <c:pt idx="29">
                  <c:v>166.66666666666666</c:v>
                </c:pt>
                <c:pt idx="31">
                  <c:v>150</c:v>
                </c:pt>
                <c:pt idx="33">
                  <c:v>333.33333333333331</c:v>
                </c:pt>
                <c:pt idx="35">
                  <c:v>200.00000000000003</c:v>
                </c:pt>
                <c:pt idx="37">
                  <c:v>1466.6666666666667</c:v>
                </c:pt>
                <c:pt idx="39">
                  <c:v>933.33333333333348</c:v>
                </c:pt>
                <c:pt idx="41">
                  <c:v>1375</c:v>
                </c:pt>
                <c:pt idx="43">
                  <c:v>1133.3333333333335</c:v>
                </c:pt>
                <c:pt idx="45">
                  <c:v>750</c:v>
                </c:pt>
                <c:pt idx="47">
                  <c:v>916.66666666666674</c:v>
                </c:pt>
                <c:pt idx="49">
                  <c:v>175.00000000000003</c:v>
                </c:pt>
                <c:pt idx="51">
                  <c:v>0</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2-1735-479E-96DA-7C52F7D454BD}"/>
            </c:ext>
          </c:extLst>
        </c:ser>
        <c:ser>
          <c:idx val="3"/>
          <c:order val="3"/>
          <c:tx>
            <c:strRef>
              <c:f>'S.Fab (3)'!$J$4</c:f>
              <c:strCache>
                <c:ptCount val="1"/>
                <c:pt idx="0">
                  <c:v>Present Bonouse</c:v>
                </c:pt>
              </c:strCache>
            </c:strRef>
          </c:tx>
          <c:spPr>
            <a:pattFill prst="pct75">
              <a:fgClr>
                <a:prstClr val="black"/>
              </a:fgClr>
              <a:bgClr>
                <a:prstClr val="white"/>
              </a:bgClr>
            </a:pattFill>
            <a:ln>
              <a:solidFill>
                <a:prstClr val="black"/>
              </a:solidFill>
            </a:ln>
            <a:effectLst/>
          </c:spPr>
          <c:invertIfNegative val="0"/>
          <c:dLbls>
            <c:spPr>
              <a:pattFill prst="pct75">
                <a:fgClr>
                  <a:prstClr val="black"/>
                </a:fgClr>
                <a:bgClr>
                  <a:prstClr val="white"/>
                </a:bgClr>
              </a:pattFill>
              <a:ln>
                <a:solidFill>
                  <a:prstClr val="black"/>
                </a:solid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'S.Fab (3)'!$D$5:$D$79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'S.Fab (3)'!$J$5:$J$79</c:f>
              <c:numCache>
                <c:formatCode>#,##0[$৳-845];\-#,##0[$৳-845]</c:formatCode>
                <c:ptCount val="75"/>
                <c:pt idx="1">
                  <c:v>733.33333333333337</c:v>
                </c:pt>
                <c:pt idx="3">
                  <c:v>666.66666666666663</c:v>
                </c:pt>
                <c:pt idx="5">
                  <c:v>0</c:v>
                </c:pt>
                <c:pt idx="7">
                  <c:v>433.33333333333331</c:v>
                </c:pt>
                <c:pt idx="9">
                  <c:v>383.33333333333331</c:v>
                </c:pt>
                <c:pt idx="11">
                  <c:v>400</c:v>
                </c:pt>
                <c:pt idx="13">
                  <c:v>450</c:v>
                </c:pt>
                <c:pt idx="15">
                  <c:v>0</c:v>
                </c:pt>
                <c:pt idx="17">
                  <c:v>333.33333333333331</c:v>
                </c:pt>
                <c:pt idx="19">
                  <c:v>233.33333333333334</c:v>
                </c:pt>
                <c:pt idx="21">
                  <c:v>383.33333333333331</c:v>
                </c:pt>
                <c:pt idx="23">
                  <c:v>340</c:v>
                </c:pt>
                <c:pt idx="25">
                  <c:v>0</c:v>
                </c:pt>
                <c:pt idx="27">
                  <c:v>233.33333333333334</c:v>
                </c:pt>
                <c:pt idx="29">
                  <c:v>0</c:v>
                </c:pt>
                <c:pt idx="31">
                  <c:v>300</c:v>
                </c:pt>
                <c:pt idx="33">
                  <c:v>333.33333333333331</c:v>
                </c:pt>
                <c:pt idx="35">
                  <c:v>266.66666666666669</c:v>
                </c:pt>
                <c:pt idx="37">
                  <c:v>366.66666666666669</c:v>
                </c:pt>
                <c:pt idx="39">
                  <c:v>0</c:v>
                </c:pt>
                <c:pt idx="41">
                  <c:v>0</c:v>
                </c:pt>
                <c:pt idx="43">
                  <c:v>266.66666666666669</c:v>
                </c:pt>
                <c:pt idx="45">
                  <c:v>300</c:v>
                </c:pt>
                <c:pt idx="47">
                  <c:v>0</c:v>
                </c:pt>
                <c:pt idx="49">
                  <c:v>233.33333333333334</c:v>
                </c:pt>
                <c:pt idx="51">
                  <c:v>533.33333333333337</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3-1735-479E-96DA-7C52F7D454BD}"/>
            </c:ext>
          </c:extLst>
        </c:ser>
        <c:dLbls>
          <c:showLegendKey val="0"/>
          <c:showVal val="1"/>
          <c:showCatName val="0"/>
          <c:showSerName val="0"/>
          <c:showPercent val="0"/>
          <c:showBubbleSize val="0"/>
        </c:dLbls>
        <c:gapWidth val="444"/>
        <c:overlap val="-90"/>
        <c:axId val="202214784"/>
        <c:axId val="201852032"/>
      </c:barChart>
      <c:catAx>
        <c:axId val="202214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cap="all" spc="120" normalizeH="0" baseline="0">
                <a:solidFill>
                  <a:schemeClr val="tx1">
                    <a:lumMod val="65000"/>
                    <a:lumOff val="35000"/>
                  </a:schemeClr>
                </a:solidFill>
                <a:latin typeface="+mn-lt"/>
                <a:ea typeface="+mn-ea"/>
                <a:cs typeface="+mn-cs"/>
              </a:defRPr>
            </a:pPr>
            <a:endParaRPr lang="en-US"/>
          </a:p>
        </c:txPr>
        <c:crossAx val="201852032"/>
        <c:crosses val="autoZero"/>
        <c:auto val="1"/>
        <c:lblAlgn val="ctr"/>
        <c:lblOffset val="100"/>
        <c:noMultiLvlLbl val="0"/>
      </c:catAx>
      <c:valAx>
        <c:axId val="201852032"/>
        <c:scaling>
          <c:orientation val="minMax"/>
        </c:scaling>
        <c:delete val="1"/>
        <c:axPos val="l"/>
        <c:numFmt formatCode="_(* #,##0_);_(* \(#,##0\);_(* &quot;-&quot;??_);_(@_)" sourceLinked="1"/>
        <c:majorTickMark val="none"/>
        <c:minorTickMark val="none"/>
        <c:tickLblPos val="nextTo"/>
        <c:crossAx val="2022147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sz="1000" b="1"/>
      </a:pPr>
      <a:endParaRPr lang="en-US"/>
    </a:p>
  </c:txPr>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Monthly</a:t>
            </a:r>
            <a:r>
              <a:rPr lang="en-US" baseline="0"/>
              <a:t> Salary</a:t>
            </a:r>
            <a:endParaRPr lang="en-US"/>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spPr>
            <a:solidFill>
              <a:prstClr val="black"/>
            </a:solidFill>
            <a:ln>
              <a:solidFill>
                <a:prstClr val="black"/>
              </a:solidFill>
            </a:ln>
            <a:effectLst/>
          </c:spPr>
          <c:invertIfNegative val="0"/>
          <c:dLbls>
            <c:spPr>
              <a:solidFill>
                <a:prstClr val="black"/>
              </a:solidFill>
              <a:ln>
                <a:solidFill>
                  <a:prstClr val="black"/>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'S.Fab (3)'!$D$6:$D$79</c:f>
              <c:strCache>
                <c:ptCount val="73"/>
                <c:pt idx="0">
                  <c:v>বুলবুল </c:v>
                </c:pt>
                <c:pt idx="2">
                  <c:v>মারুফ</c:v>
                </c:pt>
                <c:pt idx="4">
                  <c:v>খাইরুল</c:v>
                </c:pt>
                <c:pt idx="6">
                  <c:v>আরিফুল</c:v>
                </c:pt>
                <c:pt idx="8">
                  <c:v>সৌরভ</c:v>
                </c:pt>
                <c:pt idx="10">
                  <c:v>মোমিন</c:v>
                </c:pt>
                <c:pt idx="12">
                  <c:v>সজীব</c:v>
                </c:pt>
                <c:pt idx="14">
                  <c:v>ইমান </c:v>
                </c:pt>
                <c:pt idx="16">
                  <c:v>মাফিজুল</c:v>
                </c:pt>
                <c:pt idx="18">
                  <c:v>মাহামুদ</c:v>
                </c:pt>
                <c:pt idx="20">
                  <c:v>মাসুম-2</c:v>
                </c:pt>
                <c:pt idx="22">
                  <c:v>রাকিব </c:v>
                </c:pt>
                <c:pt idx="24">
                  <c:v>সাগর</c:v>
                </c:pt>
                <c:pt idx="26">
                  <c:v>আরাফাত</c:v>
                </c:pt>
                <c:pt idx="28">
                  <c:v>সালাম</c:v>
                </c:pt>
                <c:pt idx="30">
                  <c:v>আশিক</c:v>
                </c:pt>
                <c:pt idx="32">
                  <c:v>মেহেদী</c:v>
                </c:pt>
                <c:pt idx="34">
                  <c:v>তুহিন</c:v>
                </c:pt>
                <c:pt idx="36">
                  <c:v>মমতাজ</c:v>
                </c:pt>
                <c:pt idx="38">
                  <c:v>নার্গিস</c:v>
                </c:pt>
                <c:pt idx="40">
                  <c:v>মাছুরা</c:v>
                </c:pt>
                <c:pt idx="42">
                  <c:v>মারিয়া </c:v>
                </c:pt>
                <c:pt idx="44">
                  <c:v>শিমু</c:v>
                </c:pt>
                <c:pt idx="46">
                  <c:v>মৌ </c:v>
                </c:pt>
                <c:pt idx="48">
                  <c:v>সাদিয়া</c:v>
                </c:pt>
                <c:pt idx="50">
                  <c:v>শামসুদ্দিন</c:v>
                </c:pt>
                <c:pt idx="52">
                  <c:v>মোজাফফর </c:v>
                </c:pt>
                <c:pt idx="54">
                  <c:v>মোহাইমিনুল</c:v>
                </c:pt>
                <c:pt idx="56">
                  <c:v>হাছিনুর </c:v>
                </c:pt>
                <c:pt idx="58">
                  <c:v>নয়ন</c:v>
                </c:pt>
                <c:pt idx="60">
                  <c:v>আরিফ</c:v>
                </c:pt>
                <c:pt idx="62">
                  <c:v>শান্ত </c:v>
                </c:pt>
                <c:pt idx="64">
                  <c:v>আরাফাত</c:v>
                </c:pt>
                <c:pt idx="66">
                  <c:v>জামান</c:v>
                </c:pt>
                <c:pt idx="68">
                  <c:v>জুয়েল</c:v>
                </c:pt>
                <c:pt idx="70">
                  <c:v>রবিউল </c:v>
                </c:pt>
                <c:pt idx="72">
                  <c:v>মাসুদ </c:v>
                </c:pt>
              </c:strCache>
            </c:strRef>
          </c:cat>
          <c:val>
            <c:numRef>
              <c:f>'S.Fab (3)'!$L$6:$L$79</c:f>
              <c:numCache>
                <c:formatCode>#,##0[$৳-845];\-#,##0[$৳-845]</c:formatCode>
                <c:ptCount val="74"/>
                <c:pt idx="0">
                  <c:v>24811.111111111109</c:v>
                </c:pt>
                <c:pt idx="2">
                  <c:v>21000</c:v>
                </c:pt>
                <c:pt idx="4">
                  <c:v>15967.241379310346</c:v>
                </c:pt>
                <c:pt idx="6">
                  <c:v>15275</c:v>
                </c:pt>
                <c:pt idx="8">
                  <c:v>13512.5</c:v>
                </c:pt>
                <c:pt idx="10">
                  <c:v>12700</c:v>
                </c:pt>
                <c:pt idx="12">
                  <c:v>14287.5</c:v>
                </c:pt>
                <c:pt idx="14">
                  <c:v>9560.3448275862065</c:v>
                </c:pt>
                <c:pt idx="16">
                  <c:v>10583.333333333334</c:v>
                </c:pt>
                <c:pt idx="18">
                  <c:v>7408.333333333333</c:v>
                </c:pt>
                <c:pt idx="20">
                  <c:v>12075</c:v>
                </c:pt>
                <c:pt idx="22">
                  <c:v>10710</c:v>
                </c:pt>
                <c:pt idx="24">
                  <c:v>6151.1494252873563</c:v>
                </c:pt>
                <c:pt idx="26">
                  <c:v>7108.6206896551721</c:v>
                </c:pt>
                <c:pt idx="28">
                  <c:v>9132.1839080459777</c:v>
                </c:pt>
                <c:pt idx="30">
                  <c:v>9450</c:v>
                </c:pt>
                <c:pt idx="32">
                  <c:v>10666.666666666668</c:v>
                </c:pt>
                <c:pt idx="34">
                  <c:v>8466.6666666666679</c:v>
                </c:pt>
                <c:pt idx="36">
                  <c:v>12833.333333333332</c:v>
                </c:pt>
                <c:pt idx="38">
                  <c:v>7554.0229885057488</c:v>
                </c:pt>
                <c:pt idx="40">
                  <c:v>11041.09195402299</c:v>
                </c:pt>
                <c:pt idx="42">
                  <c:v>9400.0000000000018</c:v>
                </c:pt>
                <c:pt idx="44">
                  <c:v>9739.6551724137935</c:v>
                </c:pt>
                <c:pt idx="46">
                  <c:v>11537.356321839081</c:v>
                </c:pt>
                <c:pt idx="48">
                  <c:v>7042.2413793103451</c:v>
                </c:pt>
                <c:pt idx="50">
                  <c:v>16533.333333333336</c:v>
                </c:pt>
                <c:pt idx="52">
                  <c:v>0</c:v>
                </c:pt>
                <c:pt idx="54">
                  <c:v>0</c:v>
                </c:pt>
                <c:pt idx="56">
                  <c:v>0</c:v>
                </c:pt>
                <c:pt idx="58">
                  <c:v>0</c:v>
                </c:pt>
                <c:pt idx="60">
                  <c:v>0</c:v>
                </c:pt>
                <c:pt idx="62">
                  <c:v>0</c:v>
                </c:pt>
                <c:pt idx="64">
                  <c:v>0</c:v>
                </c:pt>
                <c:pt idx="66">
                  <c:v>0</c:v>
                </c:pt>
                <c:pt idx="68">
                  <c:v>0</c:v>
                </c:pt>
                <c:pt idx="70">
                  <c:v>0</c:v>
                </c:pt>
                <c:pt idx="72">
                  <c:v>0</c:v>
                </c:pt>
              </c:numCache>
            </c:numRef>
          </c:val>
          <c:extLst>
            <c:ext xmlns:c16="http://schemas.microsoft.com/office/drawing/2014/chart" uri="{C3380CC4-5D6E-409C-BE32-E72D297353CC}">
              <c16:uniqueId val="{00000000-9BB3-4A9A-AEA0-9EA94C317238}"/>
            </c:ext>
          </c:extLst>
        </c:ser>
        <c:dLbls>
          <c:showLegendKey val="0"/>
          <c:showVal val="1"/>
          <c:showCatName val="0"/>
          <c:showSerName val="0"/>
          <c:showPercent val="0"/>
          <c:showBubbleSize val="0"/>
        </c:dLbls>
        <c:gapWidth val="267"/>
        <c:overlap val="-43"/>
        <c:axId val="201890048"/>
        <c:axId val="201904128"/>
      </c:barChart>
      <c:catAx>
        <c:axId val="20189004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50" b="1" i="0" u="none" strike="noStrike" kern="1200" cap="none" spc="0" normalizeH="0" baseline="0">
                <a:solidFill>
                  <a:schemeClr val="tx1"/>
                </a:solidFill>
                <a:latin typeface="+mn-lt"/>
                <a:ea typeface="+mn-ea"/>
                <a:cs typeface="+mn-cs"/>
              </a:defRPr>
            </a:pPr>
            <a:endParaRPr lang="en-US"/>
          </a:p>
        </c:txPr>
        <c:crossAx val="201904128"/>
        <c:crosses val="autoZero"/>
        <c:auto val="1"/>
        <c:lblAlgn val="ctr"/>
        <c:lblOffset val="100"/>
        <c:noMultiLvlLbl val="0"/>
      </c:catAx>
      <c:valAx>
        <c:axId val="201904128"/>
        <c:scaling>
          <c:orientation val="minMax"/>
        </c:scaling>
        <c:delete val="0"/>
        <c:axPos val="l"/>
        <c:majorGridlines>
          <c:spPr>
            <a:ln w="9525" cap="flat" cmpd="sng" algn="ctr">
              <a:solidFill>
                <a:schemeClr val="dk1">
                  <a:lumMod val="15000"/>
                  <a:lumOff val="85000"/>
                </a:schemeClr>
              </a:solidFill>
              <a:round/>
            </a:ln>
            <a:effectLst/>
          </c:spPr>
        </c:majorGridlines>
        <c:numFmt formatCode="#,##0[$৳-845];\-#,##0[$৳-845]"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0189004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r>
              <a:rPr lang="en-US"/>
              <a:t>Daily salary</a:t>
            </a:r>
          </a:p>
        </c:rich>
      </c:tx>
      <c:overlay val="0"/>
      <c:spPr>
        <a:noFill/>
        <a:ln>
          <a:noFill/>
        </a:ln>
        <a:effectLst/>
      </c:spPr>
      <c:txPr>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S.Jan!$F$4</c:f>
              <c:strCache>
                <c:ptCount val="1"/>
                <c:pt idx="0">
                  <c:v> Salary of Attendance </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S.Jan!$D$5:$D$79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S.Jan!$F$5:$F$79</c:f>
              <c:numCache>
                <c:formatCode>_(* #,##0_);_(* \(#,##0\);_(* "-"??_);_(@_)</c:formatCode>
                <c:ptCount val="75"/>
                <c:pt idx="1">
                  <c:v>22000</c:v>
                </c:pt>
                <c:pt idx="3">
                  <c:v>18666.666666666664</c:v>
                </c:pt>
                <c:pt idx="5">
                  <c:v>18000</c:v>
                </c:pt>
                <c:pt idx="7">
                  <c:v>12133.333333333332</c:v>
                </c:pt>
                <c:pt idx="9">
                  <c:v>11500</c:v>
                </c:pt>
                <c:pt idx="11">
                  <c:v>9200</c:v>
                </c:pt>
                <c:pt idx="13">
                  <c:v>13500</c:v>
                </c:pt>
                <c:pt idx="15">
                  <c:v>10000</c:v>
                </c:pt>
                <c:pt idx="17">
                  <c:v>9000</c:v>
                </c:pt>
                <c:pt idx="19">
                  <c:v>4200</c:v>
                </c:pt>
                <c:pt idx="21">
                  <c:v>11500</c:v>
                </c:pt>
                <c:pt idx="23">
                  <c:v>9860</c:v>
                </c:pt>
                <c:pt idx="25">
                  <c:v>5366.666666666667</c:v>
                </c:pt>
                <c:pt idx="27">
                  <c:v>6533.3333333333339</c:v>
                </c:pt>
                <c:pt idx="29">
                  <c:v>10000</c:v>
                </c:pt>
                <c:pt idx="31">
                  <c:v>9000</c:v>
                </c:pt>
                <c:pt idx="33">
                  <c:v>10000</c:v>
                </c:pt>
                <c:pt idx="35">
                  <c:v>1066.6666666666667</c:v>
                </c:pt>
                <c:pt idx="37">
                  <c:v>11000</c:v>
                </c:pt>
                <c:pt idx="39">
                  <c:v>7466.666666666667</c:v>
                </c:pt>
                <c:pt idx="41">
                  <c:v>3666.666666666667</c:v>
                </c:pt>
                <c:pt idx="43">
                  <c:v>7733.3333333333339</c:v>
                </c:pt>
                <c:pt idx="45">
                  <c:v>8700</c:v>
                </c:pt>
                <c:pt idx="47">
                  <c:v>10633.333333333334</c:v>
                </c:pt>
                <c:pt idx="49">
                  <c:v>6766.666666666667</c:v>
                </c:pt>
                <c:pt idx="51">
                  <c:v>13333.333333333334</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0-CDBD-4A7F-B648-BFB71E229F5D}"/>
            </c:ext>
          </c:extLst>
        </c:ser>
        <c:ser>
          <c:idx val="1"/>
          <c:order val="1"/>
          <c:tx>
            <c:strRef>
              <c:f>S.Jan!$G$4</c:f>
              <c:strCache>
                <c:ptCount val="1"/>
                <c:pt idx="0">
                  <c:v>Salary of Half Day</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S.Jan!$D$5:$D$79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S.Jan!$G$5:$G$79</c:f>
              <c:numCache>
                <c:formatCode>0</c:formatCode>
                <c:ptCount val="75"/>
                <c:pt idx="1">
                  <c:v>0</c:v>
                </c:pt>
                <c:pt idx="3">
                  <c:v>0</c:v>
                </c:pt>
                <c:pt idx="5">
                  <c:v>0</c:v>
                </c:pt>
                <c:pt idx="7">
                  <c:v>0</c:v>
                </c:pt>
                <c:pt idx="9">
                  <c:v>0</c:v>
                </c:pt>
                <c:pt idx="11">
                  <c:v>0</c:v>
                </c:pt>
                <c:pt idx="13">
                  <c:v>0</c:v>
                </c:pt>
                <c:pt idx="15">
                  <c:v>0</c:v>
                </c:pt>
                <c:pt idx="17">
                  <c:v>166.66666666666666</c:v>
                </c:pt>
                <c:pt idx="19">
                  <c:v>0</c:v>
                </c:pt>
                <c:pt idx="21">
                  <c:v>0</c:v>
                </c:pt>
                <c:pt idx="23">
                  <c:v>170</c:v>
                </c:pt>
                <c:pt idx="25">
                  <c:v>0</c:v>
                </c:pt>
                <c:pt idx="27">
                  <c:v>0</c:v>
                </c:pt>
                <c:pt idx="29">
                  <c:v>0</c:v>
                </c:pt>
                <c:pt idx="31">
                  <c:v>0</c:v>
                </c:pt>
                <c:pt idx="33">
                  <c:v>0</c:v>
                </c:pt>
                <c:pt idx="35">
                  <c:v>0</c:v>
                </c:pt>
                <c:pt idx="37">
                  <c:v>0</c:v>
                </c:pt>
                <c:pt idx="39">
                  <c:v>133.33333333333334</c:v>
                </c:pt>
                <c:pt idx="41">
                  <c:v>0</c:v>
                </c:pt>
                <c:pt idx="43">
                  <c:v>133.33333333333334</c:v>
                </c:pt>
                <c:pt idx="45">
                  <c:v>150</c:v>
                </c:pt>
                <c:pt idx="47">
                  <c:v>183.33333333333334</c:v>
                </c:pt>
                <c:pt idx="49">
                  <c:v>0</c:v>
                </c:pt>
                <c:pt idx="51">
                  <c:v>0</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1-CDBD-4A7F-B648-BFB71E229F5D}"/>
            </c:ext>
          </c:extLst>
        </c:ser>
        <c:ser>
          <c:idx val="2"/>
          <c:order val="2"/>
          <c:tx>
            <c:strRef>
              <c:f>S.Jan!$H$4</c:f>
              <c:strCache>
                <c:ptCount val="1"/>
                <c:pt idx="0">
                  <c:v>Salary Of Overtime</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S.Jan!$D$5:$D$79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S.Jan!$H$5:$H$79</c:f>
              <c:numCache>
                <c:formatCode>_(* #,##0_);_(* \(#,##0\);_(* "-"??_);_(@_)</c:formatCode>
                <c:ptCount val="75"/>
                <c:pt idx="1">
                  <c:v>2566.666666666667</c:v>
                </c:pt>
                <c:pt idx="3">
                  <c:v>2166.6666666666665</c:v>
                </c:pt>
                <c:pt idx="5">
                  <c:v>1500</c:v>
                </c:pt>
                <c:pt idx="7">
                  <c:v>2058.333333333333</c:v>
                </c:pt>
                <c:pt idx="9">
                  <c:v>1988.5416666666665</c:v>
                </c:pt>
                <c:pt idx="11">
                  <c:v>700</c:v>
                </c:pt>
                <c:pt idx="13">
                  <c:v>1125</c:v>
                </c:pt>
                <c:pt idx="15">
                  <c:v>749.99999999999989</c:v>
                </c:pt>
                <c:pt idx="17">
                  <c:v>749.99999999999989</c:v>
                </c:pt>
                <c:pt idx="19">
                  <c:v>0</c:v>
                </c:pt>
                <c:pt idx="21">
                  <c:v>958.33333333333326</c:v>
                </c:pt>
                <c:pt idx="23">
                  <c:v>765</c:v>
                </c:pt>
                <c:pt idx="25">
                  <c:v>408.33333333333337</c:v>
                </c:pt>
                <c:pt idx="27">
                  <c:v>466.66666666666674</c:v>
                </c:pt>
                <c:pt idx="29">
                  <c:v>916.66666666666663</c:v>
                </c:pt>
                <c:pt idx="31">
                  <c:v>675</c:v>
                </c:pt>
                <c:pt idx="33">
                  <c:v>999.99999999999989</c:v>
                </c:pt>
                <c:pt idx="35">
                  <c:v>0</c:v>
                </c:pt>
                <c:pt idx="37">
                  <c:v>1375</c:v>
                </c:pt>
                <c:pt idx="39">
                  <c:v>800.00000000000011</c:v>
                </c:pt>
                <c:pt idx="41">
                  <c:v>91.666666666666671</c:v>
                </c:pt>
                <c:pt idx="43">
                  <c:v>1066.6666666666667</c:v>
                </c:pt>
                <c:pt idx="45">
                  <c:v>1031.25</c:v>
                </c:pt>
                <c:pt idx="47">
                  <c:v>1168.4444444444446</c:v>
                </c:pt>
                <c:pt idx="49">
                  <c:v>466.66666666666674</c:v>
                </c:pt>
                <c:pt idx="51">
                  <c:v>0</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2-CDBD-4A7F-B648-BFB71E229F5D}"/>
            </c:ext>
          </c:extLst>
        </c:ser>
        <c:ser>
          <c:idx val="3"/>
          <c:order val="3"/>
          <c:tx>
            <c:strRef>
              <c:f>S.Jan!$J$4</c:f>
              <c:strCache>
                <c:ptCount val="1"/>
                <c:pt idx="0">
                  <c:v>Present Bonouse</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S.Jan!$D$5:$D$79</c:f>
              <c:strCache>
                <c:ptCount val="74"/>
                <c:pt idx="1">
                  <c:v>বুলবুল </c:v>
                </c:pt>
                <c:pt idx="3">
                  <c:v>মারুফ</c:v>
                </c:pt>
                <c:pt idx="5">
                  <c:v>খাইরুল</c:v>
                </c:pt>
                <c:pt idx="7">
                  <c:v>আরিফুল</c:v>
                </c:pt>
                <c:pt idx="9">
                  <c:v>সৌরভ</c:v>
                </c:pt>
                <c:pt idx="11">
                  <c:v>মোমিন</c:v>
                </c:pt>
                <c:pt idx="13">
                  <c:v>সজীব</c:v>
                </c:pt>
                <c:pt idx="15">
                  <c:v>ইমান </c:v>
                </c:pt>
                <c:pt idx="17">
                  <c:v>মাফিজুল</c:v>
                </c:pt>
                <c:pt idx="19">
                  <c:v>মাহামুদ</c:v>
                </c:pt>
                <c:pt idx="21">
                  <c:v>মাসুম-2</c:v>
                </c:pt>
                <c:pt idx="23">
                  <c:v>রাকিব </c:v>
                </c:pt>
                <c:pt idx="25">
                  <c:v>সাগর</c:v>
                </c:pt>
                <c:pt idx="27">
                  <c:v>আরাফাত</c:v>
                </c:pt>
                <c:pt idx="29">
                  <c:v>সালাম</c:v>
                </c:pt>
                <c:pt idx="31">
                  <c:v>আশিক</c:v>
                </c:pt>
                <c:pt idx="33">
                  <c:v>মেহেদী</c:v>
                </c:pt>
                <c:pt idx="35">
                  <c:v>তুহিন</c:v>
                </c:pt>
                <c:pt idx="37">
                  <c:v>মমতাজ</c:v>
                </c:pt>
                <c:pt idx="39">
                  <c:v>নার্গিস</c:v>
                </c:pt>
                <c:pt idx="41">
                  <c:v>মাছুরা</c:v>
                </c:pt>
                <c:pt idx="43">
                  <c:v>মারিয়া </c:v>
                </c:pt>
                <c:pt idx="45">
                  <c:v>শিমু</c:v>
                </c:pt>
                <c:pt idx="47">
                  <c:v>মৌ </c:v>
                </c:pt>
                <c:pt idx="49">
                  <c:v>সাদিয়া</c:v>
                </c:pt>
                <c:pt idx="51">
                  <c:v>শামসুদ্দিন</c:v>
                </c:pt>
                <c:pt idx="53">
                  <c:v>মোজাফফর </c:v>
                </c:pt>
                <c:pt idx="55">
                  <c:v>মোহাইমিনুল</c:v>
                </c:pt>
                <c:pt idx="57">
                  <c:v>হাছিনুর </c:v>
                </c:pt>
                <c:pt idx="59">
                  <c:v>নয়ন</c:v>
                </c:pt>
                <c:pt idx="61">
                  <c:v>আরিফ</c:v>
                </c:pt>
                <c:pt idx="63">
                  <c:v>শান্ত </c:v>
                </c:pt>
                <c:pt idx="65">
                  <c:v>আরাফাত</c:v>
                </c:pt>
                <c:pt idx="67">
                  <c:v>জামান</c:v>
                </c:pt>
                <c:pt idx="69">
                  <c:v>জুয়েল</c:v>
                </c:pt>
                <c:pt idx="71">
                  <c:v>রবিউল </c:v>
                </c:pt>
                <c:pt idx="73">
                  <c:v>মাসুদ </c:v>
                </c:pt>
              </c:strCache>
            </c:strRef>
          </c:cat>
          <c:val>
            <c:numRef>
              <c:f>S.Jan!$J$5:$J$79</c:f>
              <c:numCache>
                <c:formatCode>#,##0[$৳-845];\-#,##0[$৳-845]</c:formatCode>
                <c:ptCount val="75"/>
                <c:pt idx="1">
                  <c:v>733.33333333333337</c:v>
                </c:pt>
                <c:pt idx="3">
                  <c:v>0</c:v>
                </c:pt>
                <c:pt idx="5">
                  <c:v>600</c:v>
                </c:pt>
                <c:pt idx="7">
                  <c:v>0</c:v>
                </c:pt>
                <c:pt idx="9">
                  <c:v>383.33333333333331</c:v>
                </c:pt>
                <c:pt idx="11">
                  <c:v>400</c:v>
                </c:pt>
                <c:pt idx="13">
                  <c:v>450</c:v>
                </c:pt>
                <c:pt idx="15">
                  <c:v>333.33333333333331</c:v>
                </c:pt>
                <c:pt idx="17">
                  <c:v>0</c:v>
                </c:pt>
                <c:pt idx="19">
                  <c:v>233.33333333333334</c:v>
                </c:pt>
                <c:pt idx="21">
                  <c:v>383.33333333333331</c:v>
                </c:pt>
                <c:pt idx="23">
                  <c:v>340</c:v>
                </c:pt>
                <c:pt idx="25">
                  <c:v>0</c:v>
                </c:pt>
                <c:pt idx="27">
                  <c:v>0</c:v>
                </c:pt>
                <c:pt idx="29">
                  <c:v>333.33333333333331</c:v>
                </c:pt>
                <c:pt idx="31">
                  <c:v>300</c:v>
                </c:pt>
                <c:pt idx="33">
                  <c:v>333.33333333333331</c:v>
                </c:pt>
                <c:pt idx="35">
                  <c:v>266.66666666666669</c:v>
                </c:pt>
                <c:pt idx="37">
                  <c:v>366.66666666666669</c:v>
                </c:pt>
                <c:pt idx="39">
                  <c:v>0</c:v>
                </c:pt>
                <c:pt idx="41">
                  <c:v>0</c:v>
                </c:pt>
                <c:pt idx="43">
                  <c:v>266.66666666666669</c:v>
                </c:pt>
                <c:pt idx="45">
                  <c:v>300</c:v>
                </c:pt>
                <c:pt idx="47">
                  <c:v>366.66666666666669</c:v>
                </c:pt>
                <c:pt idx="49">
                  <c:v>0</c:v>
                </c:pt>
                <c:pt idx="51">
                  <c:v>0</c:v>
                </c:pt>
                <c:pt idx="53">
                  <c:v>0</c:v>
                </c:pt>
                <c:pt idx="55">
                  <c:v>0</c:v>
                </c:pt>
                <c:pt idx="57">
                  <c:v>0</c:v>
                </c:pt>
                <c:pt idx="59">
                  <c:v>0</c:v>
                </c:pt>
                <c:pt idx="61">
                  <c:v>0</c:v>
                </c:pt>
                <c:pt idx="63">
                  <c:v>0</c:v>
                </c:pt>
                <c:pt idx="65">
                  <c:v>0</c:v>
                </c:pt>
                <c:pt idx="67">
                  <c:v>0</c:v>
                </c:pt>
                <c:pt idx="69">
                  <c:v>0</c:v>
                </c:pt>
                <c:pt idx="71">
                  <c:v>0</c:v>
                </c:pt>
                <c:pt idx="73">
                  <c:v>0</c:v>
                </c:pt>
              </c:numCache>
            </c:numRef>
          </c:val>
          <c:extLst>
            <c:ext xmlns:c16="http://schemas.microsoft.com/office/drawing/2014/chart" uri="{C3380CC4-5D6E-409C-BE32-E72D297353CC}">
              <c16:uniqueId val="{00000003-CDBD-4A7F-B648-BFB71E229F5D}"/>
            </c:ext>
          </c:extLst>
        </c:ser>
        <c:dLbls>
          <c:showLegendKey val="0"/>
          <c:showVal val="1"/>
          <c:showCatName val="0"/>
          <c:showSerName val="0"/>
          <c:showPercent val="0"/>
          <c:showBubbleSize val="0"/>
        </c:dLbls>
        <c:gapWidth val="444"/>
        <c:overlap val="-90"/>
        <c:axId val="217316736"/>
        <c:axId val="221795456"/>
      </c:barChart>
      <c:catAx>
        <c:axId val="217316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cap="all" spc="120" normalizeH="0" baseline="0">
                <a:solidFill>
                  <a:schemeClr val="tx1">
                    <a:lumMod val="65000"/>
                    <a:lumOff val="35000"/>
                  </a:schemeClr>
                </a:solidFill>
                <a:latin typeface="+mn-lt"/>
                <a:ea typeface="+mn-ea"/>
                <a:cs typeface="+mn-cs"/>
              </a:defRPr>
            </a:pPr>
            <a:endParaRPr lang="en-US"/>
          </a:p>
        </c:txPr>
        <c:crossAx val="221795456"/>
        <c:crosses val="autoZero"/>
        <c:auto val="1"/>
        <c:lblAlgn val="ctr"/>
        <c:lblOffset val="100"/>
        <c:noMultiLvlLbl val="0"/>
      </c:catAx>
      <c:valAx>
        <c:axId val="221795456"/>
        <c:scaling>
          <c:orientation val="minMax"/>
        </c:scaling>
        <c:delete val="1"/>
        <c:axPos val="l"/>
        <c:numFmt formatCode="_(* #,##0_);_(* \(#,##0\);_(* &quot;-&quot;??_);_(@_)" sourceLinked="1"/>
        <c:majorTickMark val="none"/>
        <c:minorTickMark val="none"/>
        <c:tickLblPos val="nextTo"/>
        <c:crossAx val="2173167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sz="1000" b="1"/>
      </a:pPr>
      <a:endParaRPr lang="en-US"/>
    </a:p>
  </c:txPr>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Monthly</a:t>
            </a:r>
            <a:r>
              <a:rPr lang="en-US" baseline="0"/>
              <a:t> Salary</a:t>
            </a:r>
            <a:endParaRPr lang="en-US"/>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S.Jan!$D$6:$D$79</c:f>
              <c:strCache>
                <c:ptCount val="73"/>
                <c:pt idx="0">
                  <c:v>বুলবুল </c:v>
                </c:pt>
                <c:pt idx="2">
                  <c:v>মারুফ</c:v>
                </c:pt>
                <c:pt idx="4">
                  <c:v>খাইরুল</c:v>
                </c:pt>
                <c:pt idx="6">
                  <c:v>আরিফুল</c:v>
                </c:pt>
                <c:pt idx="8">
                  <c:v>সৌরভ</c:v>
                </c:pt>
                <c:pt idx="10">
                  <c:v>মোমিন</c:v>
                </c:pt>
                <c:pt idx="12">
                  <c:v>সজীব</c:v>
                </c:pt>
                <c:pt idx="14">
                  <c:v>ইমান </c:v>
                </c:pt>
                <c:pt idx="16">
                  <c:v>মাফিজুল</c:v>
                </c:pt>
                <c:pt idx="18">
                  <c:v>মাহামুদ</c:v>
                </c:pt>
                <c:pt idx="20">
                  <c:v>মাসুম-2</c:v>
                </c:pt>
                <c:pt idx="22">
                  <c:v>রাকিব </c:v>
                </c:pt>
                <c:pt idx="24">
                  <c:v>সাগর</c:v>
                </c:pt>
                <c:pt idx="26">
                  <c:v>আরাফাত</c:v>
                </c:pt>
                <c:pt idx="28">
                  <c:v>সালাম</c:v>
                </c:pt>
                <c:pt idx="30">
                  <c:v>আশিক</c:v>
                </c:pt>
                <c:pt idx="32">
                  <c:v>মেহেদী</c:v>
                </c:pt>
                <c:pt idx="34">
                  <c:v>তুহিন</c:v>
                </c:pt>
                <c:pt idx="36">
                  <c:v>মমতাজ</c:v>
                </c:pt>
                <c:pt idx="38">
                  <c:v>নার্গিস</c:v>
                </c:pt>
                <c:pt idx="40">
                  <c:v>মাছুরা</c:v>
                </c:pt>
                <c:pt idx="42">
                  <c:v>মারিয়া </c:v>
                </c:pt>
                <c:pt idx="44">
                  <c:v>শিমু</c:v>
                </c:pt>
                <c:pt idx="46">
                  <c:v>মৌ </c:v>
                </c:pt>
                <c:pt idx="48">
                  <c:v>সাদিয়া</c:v>
                </c:pt>
                <c:pt idx="50">
                  <c:v>শামসুদ্দিন</c:v>
                </c:pt>
                <c:pt idx="52">
                  <c:v>মোজাফফর </c:v>
                </c:pt>
                <c:pt idx="54">
                  <c:v>মোহাইমিনুল</c:v>
                </c:pt>
                <c:pt idx="56">
                  <c:v>হাছিনুর </c:v>
                </c:pt>
                <c:pt idx="58">
                  <c:v>নয়ন</c:v>
                </c:pt>
                <c:pt idx="60">
                  <c:v>আরিফ</c:v>
                </c:pt>
                <c:pt idx="62">
                  <c:v>শান্ত </c:v>
                </c:pt>
                <c:pt idx="64">
                  <c:v>আরাফাত</c:v>
                </c:pt>
                <c:pt idx="66">
                  <c:v>জামান</c:v>
                </c:pt>
                <c:pt idx="68">
                  <c:v>জুয়েল</c:v>
                </c:pt>
                <c:pt idx="70">
                  <c:v>রবিউল </c:v>
                </c:pt>
                <c:pt idx="72">
                  <c:v>মাসুদ </c:v>
                </c:pt>
              </c:strCache>
            </c:strRef>
          </c:cat>
          <c:val>
            <c:numRef>
              <c:f>S.Jan!$L$6:$L$79</c:f>
              <c:numCache>
                <c:formatCode>#,##0[$৳-845];\-#,##0[$৳-845]</c:formatCode>
                <c:ptCount val="74"/>
                <c:pt idx="0">
                  <c:v>25300</c:v>
                </c:pt>
                <c:pt idx="2">
                  <c:v>20833.333333333332</c:v>
                </c:pt>
                <c:pt idx="4">
                  <c:v>20100</c:v>
                </c:pt>
                <c:pt idx="6">
                  <c:v>14191.666666666664</c:v>
                </c:pt>
                <c:pt idx="8">
                  <c:v>13871.875</c:v>
                </c:pt>
                <c:pt idx="10">
                  <c:v>10300</c:v>
                </c:pt>
                <c:pt idx="12">
                  <c:v>15075</c:v>
                </c:pt>
                <c:pt idx="14">
                  <c:v>11083.333333333334</c:v>
                </c:pt>
                <c:pt idx="16">
                  <c:v>9916.6666666666661</c:v>
                </c:pt>
                <c:pt idx="18">
                  <c:v>4433.333333333333</c:v>
                </c:pt>
                <c:pt idx="20">
                  <c:v>12841.666666666668</c:v>
                </c:pt>
                <c:pt idx="22">
                  <c:v>11135</c:v>
                </c:pt>
                <c:pt idx="24">
                  <c:v>5775</c:v>
                </c:pt>
                <c:pt idx="26">
                  <c:v>7000.0000000000009</c:v>
                </c:pt>
                <c:pt idx="28">
                  <c:v>11250</c:v>
                </c:pt>
                <c:pt idx="30">
                  <c:v>9975</c:v>
                </c:pt>
                <c:pt idx="32">
                  <c:v>11333.333333333334</c:v>
                </c:pt>
                <c:pt idx="34">
                  <c:v>1333.3333333333335</c:v>
                </c:pt>
                <c:pt idx="36">
                  <c:v>12741.666666666666</c:v>
                </c:pt>
                <c:pt idx="38">
                  <c:v>8400</c:v>
                </c:pt>
                <c:pt idx="40">
                  <c:v>3758.3333333333335</c:v>
                </c:pt>
                <c:pt idx="42">
                  <c:v>9200</c:v>
                </c:pt>
                <c:pt idx="44">
                  <c:v>10181.25</c:v>
                </c:pt>
                <c:pt idx="46">
                  <c:v>12351.777777777779</c:v>
                </c:pt>
                <c:pt idx="48">
                  <c:v>7233.3333333333339</c:v>
                </c:pt>
                <c:pt idx="50">
                  <c:v>13333.333333333334</c:v>
                </c:pt>
                <c:pt idx="52">
                  <c:v>0</c:v>
                </c:pt>
                <c:pt idx="54">
                  <c:v>0</c:v>
                </c:pt>
                <c:pt idx="56">
                  <c:v>0</c:v>
                </c:pt>
                <c:pt idx="58">
                  <c:v>0</c:v>
                </c:pt>
                <c:pt idx="60">
                  <c:v>0</c:v>
                </c:pt>
                <c:pt idx="62">
                  <c:v>0</c:v>
                </c:pt>
                <c:pt idx="64">
                  <c:v>0</c:v>
                </c:pt>
                <c:pt idx="66">
                  <c:v>0</c:v>
                </c:pt>
                <c:pt idx="68">
                  <c:v>0</c:v>
                </c:pt>
                <c:pt idx="70">
                  <c:v>0</c:v>
                </c:pt>
                <c:pt idx="72">
                  <c:v>0</c:v>
                </c:pt>
              </c:numCache>
            </c:numRef>
          </c:val>
          <c:extLst>
            <c:ext xmlns:c16="http://schemas.microsoft.com/office/drawing/2014/chart" uri="{C3380CC4-5D6E-409C-BE32-E72D297353CC}">
              <c16:uniqueId val="{00000000-8556-4A8C-B791-94BF24182C16}"/>
            </c:ext>
          </c:extLst>
        </c:ser>
        <c:dLbls>
          <c:showLegendKey val="0"/>
          <c:showVal val="1"/>
          <c:showCatName val="0"/>
          <c:showSerName val="0"/>
          <c:showPercent val="0"/>
          <c:showBubbleSize val="0"/>
        </c:dLbls>
        <c:gapWidth val="267"/>
        <c:overlap val="-43"/>
        <c:axId val="221820800"/>
        <c:axId val="221822336"/>
      </c:barChart>
      <c:catAx>
        <c:axId val="221820800"/>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50" b="1" i="0" u="none" strike="noStrike" kern="1200" cap="none" spc="0" normalizeH="0" baseline="0">
                <a:solidFill>
                  <a:schemeClr val="tx1"/>
                </a:solidFill>
                <a:latin typeface="+mn-lt"/>
                <a:ea typeface="+mn-ea"/>
                <a:cs typeface="+mn-cs"/>
              </a:defRPr>
            </a:pPr>
            <a:endParaRPr lang="en-US"/>
          </a:p>
        </c:txPr>
        <c:crossAx val="221822336"/>
        <c:crosses val="autoZero"/>
        <c:auto val="1"/>
        <c:lblAlgn val="ctr"/>
        <c:lblOffset val="100"/>
        <c:noMultiLvlLbl val="0"/>
      </c:catAx>
      <c:valAx>
        <c:axId val="221822336"/>
        <c:scaling>
          <c:orientation val="minMax"/>
        </c:scaling>
        <c:delete val="0"/>
        <c:axPos val="l"/>
        <c:majorGridlines>
          <c:spPr>
            <a:ln w="9525" cap="flat" cmpd="sng" algn="ctr">
              <a:solidFill>
                <a:schemeClr val="dk1">
                  <a:lumMod val="15000"/>
                  <a:lumOff val="85000"/>
                </a:schemeClr>
              </a:solidFill>
              <a:round/>
            </a:ln>
            <a:effectLst/>
          </c:spPr>
        </c:majorGridlines>
        <c:numFmt formatCode="#,##0[$৳-845];\-#,##0[$৳-845]"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21820800"/>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G$6"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hyperlink" Target="#Dashboard!A1"/><Relationship Id="rId7" Type="http://schemas.openxmlformats.org/officeDocument/2006/relationships/image" Target="../media/image4.jpeg"/><Relationship Id="rId2" Type="http://schemas.openxmlformats.org/officeDocument/2006/relationships/image" Target="../media/image1.png"/><Relationship Id="rId1" Type="http://schemas.openxmlformats.org/officeDocument/2006/relationships/hyperlink" Target="#Sheet1!Print_Area"/><Relationship Id="rId6" Type="http://schemas.openxmlformats.org/officeDocument/2006/relationships/hyperlink" Target="https://openclipart.org/detail/211834/matt-icons_printer-printing-by-sixsixfive" TargetMode="External"/><Relationship Id="rId5" Type="http://schemas.openxmlformats.org/officeDocument/2006/relationships/image" Target="../media/image3.png"/><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hyperlink" Target="#Sep!A1"/><Relationship Id="rId13" Type="http://schemas.openxmlformats.org/officeDocument/2006/relationships/hyperlink" Target="#A.Jan!A1"/><Relationship Id="rId18" Type="http://schemas.openxmlformats.org/officeDocument/2006/relationships/hyperlink" Target="#'P.Mar (2)'!A1"/><Relationship Id="rId26" Type="http://schemas.openxmlformats.org/officeDocument/2006/relationships/image" Target="../media/image5.jpeg"/><Relationship Id="rId3" Type="http://schemas.openxmlformats.org/officeDocument/2006/relationships/hyperlink" Target="#Feb!A1"/><Relationship Id="rId21" Type="http://schemas.openxmlformats.org/officeDocument/2006/relationships/image" Target="../media/image9.png"/><Relationship Id="rId7" Type="http://schemas.openxmlformats.org/officeDocument/2006/relationships/hyperlink" Target="#Jun!A1"/><Relationship Id="rId12" Type="http://schemas.openxmlformats.org/officeDocument/2006/relationships/hyperlink" Target="#'A.Fab (2)'!A1"/><Relationship Id="rId17" Type="http://schemas.openxmlformats.org/officeDocument/2006/relationships/image" Target="../media/image8.png"/><Relationship Id="rId25" Type="http://schemas.openxmlformats.org/officeDocument/2006/relationships/image" Target="../media/image4.jpeg"/><Relationship Id="rId2" Type="http://schemas.openxmlformats.org/officeDocument/2006/relationships/hyperlink" Target="#Mar!A1"/><Relationship Id="rId16" Type="http://schemas.openxmlformats.org/officeDocument/2006/relationships/hyperlink" Target="#Dashboard!A1"/><Relationship Id="rId20" Type="http://schemas.openxmlformats.org/officeDocument/2006/relationships/hyperlink" Target="#'Mar.Production (2)'!A1"/><Relationship Id="rId1" Type="http://schemas.openxmlformats.org/officeDocument/2006/relationships/hyperlink" Target="#Apr!A1"/><Relationship Id="rId6" Type="http://schemas.openxmlformats.org/officeDocument/2006/relationships/hyperlink" Target="#July!A1"/><Relationship Id="rId11" Type="http://schemas.openxmlformats.org/officeDocument/2006/relationships/hyperlink" Target="#Oct!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Aug!A1"/><Relationship Id="rId15" Type="http://schemas.openxmlformats.org/officeDocument/2006/relationships/image" Target="../media/image7.svg"/><Relationship Id="rId23" Type="http://schemas.openxmlformats.org/officeDocument/2006/relationships/image" Target="../media/image11.png"/><Relationship Id="rId10" Type="http://schemas.openxmlformats.org/officeDocument/2006/relationships/hyperlink" Target="#Nov!A1"/><Relationship Id="rId19" Type="http://schemas.openxmlformats.org/officeDocument/2006/relationships/hyperlink" Target="#'S.Mar (2)'!A1"/><Relationship Id="rId4" Type="http://schemas.openxmlformats.org/officeDocument/2006/relationships/hyperlink" Target="#May!A1"/><Relationship Id="rId9" Type="http://schemas.openxmlformats.org/officeDocument/2006/relationships/hyperlink" Target="#Dec!A1"/><Relationship Id="rId14" Type="http://schemas.openxmlformats.org/officeDocument/2006/relationships/image" Target="../media/image6.png"/><Relationship Id="rId22" Type="http://schemas.openxmlformats.org/officeDocument/2006/relationships/image" Target="../media/image10.svg"/></Relationships>
</file>

<file path=xl/drawings/_rels/drawing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A.Mar (2)'!A1"/><Relationship Id="rId18" Type="http://schemas.openxmlformats.org/officeDocument/2006/relationships/image" Target="../media/image12.png"/><Relationship Id="rId3" Type="http://schemas.openxmlformats.org/officeDocument/2006/relationships/hyperlink" Target="#Mar!A1"/><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hyperlink" Target="#Dashboard!A1"/><Relationship Id="rId2" Type="http://schemas.openxmlformats.org/officeDocument/2006/relationships/hyperlink" Target="#Apr!A1"/><Relationship Id="rId16" Type="http://schemas.openxmlformats.org/officeDocument/2006/relationships/image" Target="../media/image7.svg"/><Relationship Id="rId1" Type="http://schemas.openxmlformats.org/officeDocument/2006/relationships/hyperlink" Target="#Home!A1"/><Relationship Id="rId6" Type="http://schemas.openxmlformats.org/officeDocument/2006/relationships/hyperlink" Target="#Aug!A1"/><Relationship Id="rId11" Type="http://schemas.openxmlformats.org/officeDocument/2006/relationships/hyperlink" Target="#Nov!A1"/><Relationship Id="rId5" Type="http://schemas.openxmlformats.org/officeDocument/2006/relationships/hyperlink" Target="#May!A1"/><Relationship Id="rId15" Type="http://schemas.openxmlformats.org/officeDocument/2006/relationships/image" Target="../media/image6.png"/><Relationship Id="rId10" Type="http://schemas.openxmlformats.org/officeDocument/2006/relationships/hyperlink" Target="#Dec!A1"/><Relationship Id="rId19" Type="http://schemas.openxmlformats.org/officeDocument/2006/relationships/image" Target="../media/image5.jpeg"/><Relationship Id="rId4" Type="http://schemas.openxmlformats.org/officeDocument/2006/relationships/hyperlink" Target="#Feb!A1"/><Relationship Id="rId9" Type="http://schemas.openxmlformats.org/officeDocument/2006/relationships/hyperlink" Target="#Sep!A1"/><Relationship Id="rId14" Type="http://schemas.openxmlformats.org/officeDocument/2006/relationships/hyperlink" Target="#'P(Jan)'!A1"/></Relationships>
</file>

<file path=xl/drawings/_rels/drawing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A.Mar (2)'!A1"/><Relationship Id="rId18" Type="http://schemas.openxmlformats.org/officeDocument/2006/relationships/image" Target="../media/image12.png"/><Relationship Id="rId3" Type="http://schemas.openxmlformats.org/officeDocument/2006/relationships/hyperlink" Target="#Mar!A1"/><Relationship Id="rId21" Type="http://schemas.openxmlformats.org/officeDocument/2006/relationships/image" Target="../media/image5.jpeg"/><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hyperlink" Target="#Dashboard!A1"/><Relationship Id="rId2" Type="http://schemas.openxmlformats.org/officeDocument/2006/relationships/hyperlink" Target="#Apr!A1"/><Relationship Id="rId16" Type="http://schemas.openxmlformats.org/officeDocument/2006/relationships/image" Target="../media/image7.svg"/><Relationship Id="rId20" Type="http://schemas.openxmlformats.org/officeDocument/2006/relationships/chart" Target="../charts/chart2.xml"/><Relationship Id="rId1" Type="http://schemas.openxmlformats.org/officeDocument/2006/relationships/hyperlink" Target="#Home!A1"/><Relationship Id="rId6" Type="http://schemas.openxmlformats.org/officeDocument/2006/relationships/hyperlink" Target="#Aug!A1"/><Relationship Id="rId11" Type="http://schemas.openxmlformats.org/officeDocument/2006/relationships/hyperlink" Target="#Nov!A1"/><Relationship Id="rId24" Type="http://schemas.openxmlformats.org/officeDocument/2006/relationships/image" Target="../media/image4.jpeg"/><Relationship Id="rId5" Type="http://schemas.openxmlformats.org/officeDocument/2006/relationships/hyperlink" Target="#May!A1"/><Relationship Id="rId15" Type="http://schemas.openxmlformats.org/officeDocument/2006/relationships/image" Target="../media/image6.png"/><Relationship Id="rId23" Type="http://schemas.openxmlformats.org/officeDocument/2006/relationships/hyperlink" Target="https://openclipart.org/detail/211834/matt-icons_printer-printing-by-sixsixfive" TargetMode="External"/><Relationship Id="rId10" Type="http://schemas.openxmlformats.org/officeDocument/2006/relationships/hyperlink" Target="#Dec!A1"/><Relationship Id="rId19" Type="http://schemas.openxmlformats.org/officeDocument/2006/relationships/chart" Target="../charts/chart1.xml"/><Relationship Id="rId4" Type="http://schemas.openxmlformats.org/officeDocument/2006/relationships/hyperlink" Target="#Feb!A1"/><Relationship Id="rId9" Type="http://schemas.openxmlformats.org/officeDocument/2006/relationships/hyperlink" Target="#Sep!A1"/><Relationship Id="rId14" Type="http://schemas.openxmlformats.org/officeDocument/2006/relationships/hyperlink" Target="#'S(Jan)'!A1"/><Relationship Id="rId22" Type="http://schemas.openxmlformats.org/officeDocument/2006/relationships/image" Target="../media/image13.png"/></Relationships>
</file>

<file path=xl/drawings/_rels/drawing5.xml.rels><?xml version="1.0" encoding="UTF-8" standalone="yes"?>
<Relationships xmlns="http://schemas.openxmlformats.org/package/2006/relationships"><Relationship Id="rId8" Type="http://schemas.openxmlformats.org/officeDocument/2006/relationships/hyperlink" Target="#Sep!A1"/><Relationship Id="rId13" Type="http://schemas.openxmlformats.org/officeDocument/2006/relationships/hyperlink" Target="#Jan.&#2454;&#2480;&#2458;!A1"/><Relationship Id="rId18" Type="http://schemas.openxmlformats.org/officeDocument/2006/relationships/image" Target="../media/image16.png"/><Relationship Id="rId3" Type="http://schemas.openxmlformats.org/officeDocument/2006/relationships/hyperlink" Target="#Mar!A1"/><Relationship Id="rId21" Type="http://schemas.openxmlformats.org/officeDocument/2006/relationships/image" Target="../media/image5.jpeg"/><Relationship Id="rId7" Type="http://schemas.openxmlformats.org/officeDocument/2006/relationships/hyperlink" Target="#Jun!A1"/><Relationship Id="rId12" Type="http://schemas.openxmlformats.org/officeDocument/2006/relationships/hyperlink" Target="#'Mar.&#2454;&#2480;&#2458; (2)'!A1"/><Relationship Id="rId17" Type="http://schemas.openxmlformats.org/officeDocument/2006/relationships/image" Target="../media/image15.png"/><Relationship Id="rId2" Type="http://schemas.openxmlformats.org/officeDocument/2006/relationships/hyperlink" Target="#Apr!A1"/><Relationship Id="rId16" Type="http://schemas.openxmlformats.org/officeDocument/2006/relationships/hyperlink" Target="#Dashboard!A1"/><Relationship Id="rId20" Type="http://schemas.openxmlformats.org/officeDocument/2006/relationships/image" Target="../media/image4.jpeg"/><Relationship Id="rId1" Type="http://schemas.openxmlformats.org/officeDocument/2006/relationships/image" Target="../media/image14.png"/><Relationship Id="rId6" Type="http://schemas.openxmlformats.org/officeDocument/2006/relationships/hyperlink" Target="#July!A1"/><Relationship Id="rId11" Type="http://schemas.openxmlformats.org/officeDocument/2006/relationships/hyperlink" Target="#Oct!A1"/><Relationship Id="rId5" Type="http://schemas.openxmlformats.org/officeDocument/2006/relationships/hyperlink" Target="#Aug!A1"/><Relationship Id="rId15" Type="http://schemas.openxmlformats.org/officeDocument/2006/relationships/image" Target="../media/image7.svg"/><Relationship Id="rId10" Type="http://schemas.openxmlformats.org/officeDocument/2006/relationships/hyperlink" Target="#Nov!A1"/><Relationship Id="rId19" Type="http://schemas.openxmlformats.org/officeDocument/2006/relationships/hyperlink" Target="https://openclipart.org/detail/211834/matt-icons_printer-printing-by-sixsixfive" TargetMode="External"/><Relationship Id="rId4" Type="http://schemas.openxmlformats.org/officeDocument/2006/relationships/hyperlink" Target="#May!A1"/><Relationship Id="rId9" Type="http://schemas.openxmlformats.org/officeDocument/2006/relationships/hyperlink" Target="#Dec!A1"/><Relationship Id="rId1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image" Target="../media/image17.jpeg"/><Relationship Id="rId26" Type="http://schemas.openxmlformats.org/officeDocument/2006/relationships/image" Target="../media/image5.jpeg"/><Relationship Id="rId3" Type="http://schemas.openxmlformats.org/officeDocument/2006/relationships/image" Target="../media/image15.png"/><Relationship Id="rId21" Type="http://schemas.openxmlformats.org/officeDocument/2006/relationships/hyperlink" Target="#'M.2week (2)'!A1"/><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hyperlink" Target="#'Mar.1Week (2)'!A1"/><Relationship Id="rId25" Type="http://schemas.openxmlformats.org/officeDocument/2006/relationships/image" Target="../media/image4.jpeg"/><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8.jpeg"/><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r!A1"/><Relationship Id="rId15" Type="http://schemas.openxmlformats.org/officeDocument/2006/relationships/image" Target="../media/image6.png"/><Relationship Id="rId23" Type="http://schemas.openxmlformats.org/officeDocument/2006/relationships/image" Target="../media/image19.png"/><Relationship Id="rId10" Type="http://schemas.openxmlformats.org/officeDocument/2006/relationships/hyperlink" Target="#Sep!A1"/><Relationship Id="rId19" Type="http://schemas.openxmlformats.org/officeDocument/2006/relationships/hyperlink" Target="#'M.4week (2)'!A1"/><Relationship Id="rId4" Type="http://schemas.openxmlformats.org/officeDocument/2006/relationships/hyperlink" Target="#Apr!A1"/><Relationship Id="rId9" Type="http://schemas.openxmlformats.org/officeDocument/2006/relationships/hyperlink" Target="#Jun!A1"/><Relationship Id="rId14" Type="http://schemas.openxmlformats.org/officeDocument/2006/relationships/hyperlink" Target="#Jan.Week!A1"/><Relationship Id="rId22" Type="http://schemas.openxmlformats.org/officeDocument/2006/relationships/hyperlink" Target="#'M.3week (2)'!A1"/></Relationships>
</file>

<file path=xl/drawings/_rels/drawing7.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image" Target="../media/image17.jpeg"/><Relationship Id="rId26" Type="http://schemas.openxmlformats.org/officeDocument/2006/relationships/image" Target="../media/image5.jpeg"/><Relationship Id="rId3" Type="http://schemas.openxmlformats.org/officeDocument/2006/relationships/image" Target="../media/image15.png"/><Relationship Id="rId21" Type="http://schemas.openxmlformats.org/officeDocument/2006/relationships/hyperlink" Target="#'Mar.1Week (2)'!A1"/><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hyperlink" Target="#'M.2week (2)'!A1"/><Relationship Id="rId25" Type="http://schemas.openxmlformats.org/officeDocument/2006/relationships/image" Target="../media/image4.jpeg"/><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8.jpeg"/><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r!A1"/><Relationship Id="rId15" Type="http://schemas.openxmlformats.org/officeDocument/2006/relationships/image" Target="../media/image6.png"/><Relationship Id="rId23" Type="http://schemas.openxmlformats.org/officeDocument/2006/relationships/image" Target="../media/image19.png"/><Relationship Id="rId10" Type="http://schemas.openxmlformats.org/officeDocument/2006/relationships/hyperlink" Target="#Sep!A1"/><Relationship Id="rId19" Type="http://schemas.openxmlformats.org/officeDocument/2006/relationships/hyperlink" Target="#'M.4week (2)'!A1"/><Relationship Id="rId4" Type="http://schemas.openxmlformats.org/officeDocument/2006/relationships/hyperlink" Target="#Apr!A1"/><Relationship Id="rId9" Type="http://schemas.openxmlformats.org/officeDocument/2006/relationships/hyperlink" Target="#Jun!A1"/><Relationship Id="rId14" Type="http://schemas.openxmlformats.org/officeDocument/2006/relationships/hyperlink" Target="#Jan.Week!A1"/><Relationship Id="rId22" Type="http://schemas.openxmlformats.org/officeDocument/2006/relationships/hyperlink" Target="#'M.3week (2)'!A1"/></Relationships>
</file>

<file path=xl/drawings/_rels/drawing8.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image" Target="../media/image17.jpeg"/><Relationship Id="rId26" Type="http://schemas.openxmlformats.org/officeDocument/2006/relationships/image" Target="../media/image5.jpeg"/><Relationship Id="rId3" Type="http://schemas.openxmlformats.org/officeDocument/2006/relationships/image" Target="../media/image15.png"/><Relationship Id="rId21" Type="http://schemas.openxmlformats.org/officeDocument/2006/relationships/hyperlink" Target="#'Mar.1Week (2)'!A1"/><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hyperlink" Target="#'M.3week (2)'!A1"/><Relationship Id="rId25" Type="http://schemas.openxmlformats.org/officeDocument/2006/relationships/image" Target="../media/image4.jpeg"/><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8.jpeg"/><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r!A1"/><Relationship Id="rId15" Type="http://schemas.openxmlformats.org/officeDocument/2006/relationships/image" Target="../media/image6.png"/><Relationship Id="rId23" Type="http://schemas.openxmlformats.org/officeDocument/2006/relationships/image" Target="../media/image19.png"/><Relationship Id="rId10" Type="http://schemas.openxmlformats.org/officeDocument/2006/relationships/hyperlink" Target="#Sep!A1"/><Relationship Id="rId19" Type="http://schemas.openxmlformats.org/officeDocument/2006/relationships/hyperlink" Target="#'M.4week (2)'!A1"/><Relationship Id="rId4" Type="http://schemas.openxmlformats.org/officeDocument/2006/relationships/hyperlink" Target="#Apr!A1"/><Relationship Id="rId9" Type="http://schemas.openxmlformats.org/officeDocument/2006/relationships/hyperlink" Target="#Jun!A1"/><Relationship Id="rId14" Type="http://schemas.openxmlformats.org/officeDocument/2006/relationships/hyperlink" Target="#Jan.Week!A1"/><Relationship Id="rId22" Type="http://schemas.openxmlformats.org/officeDocument/2006/relationships/hyperlink" Target="#'M.2week (2)'!A1"/></Relationships>
</file>

<file path=xl/drawings/_rels/drawing9.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image" Target="../media/image17.jpeg"/><Relationship Id="rId26" Type="http://schemas.openxmlformats.org/officeDocument/2006/relationships/image" Target="../media/image5.jpeg"/><Relationship Id="rId3" Type="http://schemas.openxmlformats.org/officeDocument/2006/relationships/image" Target="../media/image15.png"/><Relationship Id="rId21" Type="http://schemas.openxmlformats.org/officeDocument/2006/relationships/hyperlink" Target="#'Mar.1Week (2)'!A1"/><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hyperlink" Target="#'M.4week (2)'!A1"/><Relationship Id="rId25" Type="http://schemas.openxmlformats.org/officeDocument/2006/relationships/image" Target="../media/image4.jpeg"/><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8.jpeg"/><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r!A1"/><Relationship Id="rId15" Type="http://schemas.openxmlformats.org/officeDocument/2006/relationships/image" Target="../media/image6.png"/><Relationship Id="rId23" Type="http://schemas.openxmlformats.org/officeDocument/2006/relationships/image" Target="../media/image19.png"/><Relationship Id="rId10" Type="http://schemas.openxmlformats.org/officeDocument/2006/relationships/hyperlink" Target="#Sep!A1"/><Relationship Id="rId19" Type="http://schemas.openxmlformats.org/officeDocument/2006/relationships/hyperlink" Target="#'M.3week (2)'!A1"/><Relationship Id="rId4" Type="http://schemas.openxmlformats.org/officeDocument/2006/relationships/hyperlink" Target="#Apr!A1"/><Relationship Id="rId9" Type="http://schemas.openxmlformats.org/officeDocument/2006/relationships/hyperlink" Target="#Jun!A1"/><Relationship Id="rId14" Type="http://schemas.openxmlformats.org/officeDocument/2006/relationships/hyperlink" Target="#Jan.Week!A1"/><Relationship Id="rId22" Type="http://schemas.openxmlformats.org/officeDocument/2006/relationships/hyperlink" Target="#'M.2week (2)'!A1"/></Relationships>
</file>

<file path=xl/drawings/_rels/drawing10.xml.rels><?xml version="1.0" encoding="UTF-8" standalone="yes"?>
<Relationships xmlns="http://schemas.openxmlformats.org/package/2006/relationships"><Relationship Id="rId8" Type="http://schemas.openxmlformats.org/officeDocument/2006/relationships/hyperlink" Target="#Sep!A1"/><Relationship Id="rId13" Type="http://schemas.openxmlformats.org/officeDocument/2006/relationships/hyperlink" Target="#M.&#2476;&#2503;&#2468;&#2472;!A1"/><Relationship Id="rId18" Type="http://schemas.openxmlformats.org/officeDocument/2006/relationships/hyperlink" Target="#'Mar.Print Salary (2)'!A1"/><Relationship Id="rId3" Type="http://schemas.openxmlformats.org/officeDocument/2006/relationships/hyperlink" Target="#Mar!A1"/><Relationship Id="rId7" Type="http://schemas.openxmlformats.org/officeDocument/2006/relationships/hyperlink" Target="#Jun!A1"/><Relationship Id="rId12" Type="http://schemas.openxmlformats.org/officeDocument/2006/relationships/hyperlink" Target="#'Fab.&#2476;&#2503;&#2468;&#2472; (2)'!A1"/><Relationship Id="rId17" Type="http://schemas.openxmlformats.org/officeDocument/2006/relationships/image" Target="../media/image20.png"/><Relationship Id="rId2" Type="http://schemas.openxmlformats.org/officeDocument/2006/relationships/hyperlink" Target="#Apr!A1"/><Relationship Id="rId16" Type="http://schemas.openxmlformats.org/officeDocument/2006/relationships/hyperlink" Target="#Dashboard!A1"/><Relationship Id="rId1" Type="http://schemas.openxmlformats.org/officeDocument/2006/relationships/image" Target="../media/image14.png"/><Relationship Id="rId6" Type="http://schemas.openxmlformats.org/officeDocument/2006/relationships/hyperlink" Target="#July!A1"/><Relationship Id="rId11" Type="http://schemas.openxmlformats.org/officeDocument/2006/relationships/hyperlink" Target="#Oct!A1"/><Relationship Id="rId5" Type="http://schemas.openxmlformats.org/officeDocument/2006/relationships/hyperlink" Target="#Aug!A1"/><Relationship Id="rId15" Type="http://schemas.openxmlformats.org/officeDocument/2006/relationships/image" Target="../media/image7.svg"/><Relationship Id="rId10" Type="http://schemas.openxmlformats.org/officeDocument/2006/relationships/hyperlink" Target="#Nov!A1"/><Relationship Id="rId19" Type="http://schemas.openxmlformats.org/officeDocument/2006/relationships/image" Target="../media/image5.jpeg"/><Relationship Id="rId4" Type="http://schemas.openxmlformats.org/officeDocument/2006/relationships/hyperlink" Target="#May!A1"/><Relationship Id="rId9" Type="http://schemas.openxmlformats.org/officeDocument/2006/relationships/hyperlink" Target="#Dec!A1"/><Relationship Id="rId1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Fab.Production (2)'!A1"/><Relationship Id="rId18" Type="http://schemas.openxmlformats.org/officeDocument/2006/relationships/image" Target="../media/image9.png"/><Relationship Id="rId3" Type="http://schemas.openxmlformats.org/officeDocument/2006/relationships/hyperlink" Target="#Apr!A1"/><Relationship Id="rId21" Type="http://schemas.openxmlformats.org/officeDocument/2006/relationships/image" Target="../media/image11.png"/><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hyperlink" Target="#'A.Mar (2)'!A1"/><Relationship Id="rId2" Type="http://schemas.openxmlformats.org/officeDocument/2006/relationships/image" Target="../media/image12.png"/><Relationship Id="rId16" Type="http://schemas.openxmlformats.org/officeDocument/2006/relationships/image" Target="../media/image7.svg"/><Relationship Id="rId20" Type="http://schemas.openxmlformats.org/officeDocument/2006/relationships/image" Target="../media/image5.jpeg"/><Relationship Id="rId1" Type="http://schemas.openxmlformats.org/officeDocument/2006/relationships/hyperlink" Target="#Dashboard!A1"/><Relationship Id="rId6" Type="http://schemas.openxmlformats.org/officeDocument/2006/relationships/hyperlink" Target="#Aug!A1"/><Relationship Id="rId11" Type="http://schemas.openxmlformats.org/officeDocument/2006/relationships/hyperlink" Target="#Nov!A1"/><Relationship Id="rId5" Type="http://schemas.openxmlformats.org/officeDocument/2006/relationships/hyperlink" Target="#May!A1"/><Relationship Id="rId15" Type="http://schemas.openxmlformats.org/officeDocument/2006/relationships/image" Target="../media/image6.png"/><Relationship Id="rId23" Type="http://schemas.openxmlformats.org/officeDocument/2006/relationships/image" Target="../media/image4.jpeg"/><Relationship Id="rId10" Type="http://schemas.openxmlformats.org/officeDocument/2006/relationships/hyperlink" Target="#Dec!A1"/><Relationship Id="rId19" Type="http://schemas.openxmlformats.org/officeDocument/2006/relationships/image" Target="../media/image10.svg"/><Relationship Id="rId4" Type="http://schemas.openxmlformats.org/officeDocument/2006/relationships/hyperlink" Target="#Mar!A1"/><Relationship Id="rId9" Type="http://schemas.openxmlformats.org/officeDocument/2006/relationships/hyperlink" Target="#Sep!A1"/><Relationship Id="rId14" Type="http://schemas.openxmlformats.org/officeDocument/2006/relationships/hyperlink" Target="#'125'!Print_Area"/><Relationship Id="rId22" Type="http://schemas.openxmlformats.org/officeDocument/2006/relationships/hyperlink" Target="https://openclipart.org/detail/211834/matt-icons_printer-printing-by-sixsixfive" TargetMode="External"/></Relationships>
</file>

<file path=xl/drawings/_rels/drawing12.xml.rels><?xml version="1.0" encoding="UTF-8" standalone="yes"?>
<Relationships xmlns="http://schemas.openxmlformats.org/package/2006/relationships"><Relationship Id="rId13" Type="http://schemas.openxmlformats.org/officeDocument/2006/relationships/hyperlink" Target="#Oct!A1"/><Relationship Id="rId18" Type="http://schemas.openxmlformats.org/officeDocument/2006/relationships/image" Target="../media/image21.wmf"/><Relationship Id="rId26" Type="http://schemas.openxmlformats.org/officeDocument/2006/relationships/image" Target="../media/image17.jpeg"/><Relationship Id="rId39" Type="http://schemas.openxmlformats.org/officeDocument/2006/relationships/hyperlink" Target="#Jan.&#2454;&#2480;&#2458;!Print_Area"/><Relationship Id="rId21" Type="http://schemas.openxmlformats.org/officeDocument/2006/relationships/image" Target="../media/image23.png"/><Relationship Id="rId34" Type="http://schemas.openxmlformats.org/officeDocument/2006/relationships/hyperlink" Target="#Sheet3!A1"/><Relationship Id="rId42" Type="http://schemas.openxmlformats.org/officeDocument/2006/relationships/hyperlink" Target="https://docs.google.com/spreadsheets/d/1WUv-RQsYpcKCtXRU-6sRAh5dQZRtI8vRJYM7YNKMUN8/edit#gid=0" TargetMode="External"/><Relationship Id="rId7" Type="http://schemas.openxmlformats.org/officeDocument/2006/relationships/hyperlink" Target="#Aug!A1"/><Relationship Id="rId2" Type="http://schemas.openxmlformats.org/officeDocument/2006/relationships/hyperlink" Target="#A.Jan!A1"/><Relationship Id="rId16" Type="http://schemas.openxmlformats.org/officeDocument/2006/relationships/hyperlink" Target="#'Fab.&#2476;&#2503;&#2468;&#2472; (3)'!A1"/><Relationship Id="rId20" Type="http://schemas.openxmlformats.org/officeDocument/2006/relationships/image" Target="../media/image22.png"/><Relationship Id="rId29" Type="http://schemas.openxmlformats.org/officeDocument/2006/relationships/hyperlink" Target="#Jan.&#2454;&#2480;&#2458;!A1"/><Relationship Id="rId41" Type="http://schemas.openxmlformats.org/officeDocument/2006/relationships/hyperlink" Target="#'Fab.&#2454;&#2480;&#2458; (3)'!A1"/><Relationship Id="rId1" Type="http://schemas.openxmlformats.org/officeDocument/2006/relationships/hyperlink" Target="#Dashboard!A1"/><Relationship Id="rId6" Type="http://schemas.openxmlformats.org/officeDocument/2006/relationships/hyperlink" Target="#May!A1"/><Relationship Id="rId11" Type="http://schemas.openxmlformats.org/officeDocument/2006/relationships/hyperlink" Target="#Dec!A1"/><Relationship Id="rId24" Type="http://schemas.openxmlformats.org/officeDocument/2006/relationships/hyperlink" Target="#Sock!A1"/><Relationship Id="rId32" Type="http://schemas.openxmlformats.org/officeDocument/2006/relationships/hyperlink" Target="#'Mar.Production (2)'!A1"/><Relationship Id="rId37" Type="http://schemas.openxmlformats.org/officeDocument/2006/relationships/hyperlink" Target="#'Mar.1Week (2)'!A1"/><Relationship Id="rId40" Type="http://schemas.openxmlformats.org/officeDocument/2006/relationships/hyperlink" Target="#'Mar.&#2454;&#2480;&#2458; (2)'!A1"/><Relationship Id="rId5" Type="http://schemas.openxmlformats.org/officeDocument/2006/relationships/hyperlink" Target="#'A.Fab (3)'!A1"/><Relationship Id="rId15" Type="http://schemas.openxmlformats.org/officeDocument/2006/relationships/hyperlink" Target="#'Mar.&#2476;&#2503;&#2468;&#2472; (2)'!A1"/><Relationship Id="rId23" Type="http://schemas.openxmlformats.org/officeDocument/2006/relationships/hyperlink" Target="#Oline!A1"/><Relationship Id="rId28" Type="http://schemas.openxmlformats.org/officeDocument/2006/relationships/hyperlink" Target="#'Jan.&#2488;&#2494;&#2474;&#2509;&#2468;&#2494;&#2489;&#2495;&#2453; &#2476;&#2495;&#2482;'!A1"/><Relationship Id="rId36" Type="http://schemas.openxmlformats.org/officeDocument/2006/relationships/hyperlink" Target="#Jan.1Week!A1"/><Relationship Id="rId10" Type="http://schemas.openxmlformats.org/officeDocument/2006/relationships/hyperlink" Target="#Sep!A1"/><Relationship Id="rId19" Type="http://schemas.openxmlformats.org/officeDocument/2006/relationships/hyperlink" Target="#Home!A1"/><Relationship Id="rId31" Type="http://schemas.openxmlformats.org/officeDocument/2006/relationships/hyperlink" Target="#Jan.Production!A1"/><Relationship Id="rId4" Type="http://schemas.openxmlformats.org/officeDocument/2006/relationships/hyperlink" Target="#'A.Mar (2)'!A1"/><Relationship Id="rId9" Type="http://schemas.openxmlformats.org/officeDocument/2006/relationships/hyperlink" Target="#Jun!A1"/><Relationship Id="rId14" Type="http://schemas.openxmlformats.org/officeDocument/2006/relationships/hyperlink" Target="#Jan.&#2476;&#2503;&#2468;&#2472;!Print_Area"/><Relationship Id="rId22" Type="http://schemas.openxmlformats.org/officeDocument/2006/relationships/hyperlink" Target="#Invoice!A1"/><Relationship Id="rId27" Type="http://schemas.openxmlformats.org/officeDocument/2006/relationships/image" Target="../media/image24.jpeg"/><Relationship Id="rId30" Type="http://schemas.openxmlformats.org/officeDocument/2006/relationships/image" Target="../media/image18.jpeg"/><Relationship Id="rId35" Type="http://schemas.openxmlformats.org/officeDocument/2006/relationships/image" Target="../media/image25.jpeg"/><Relationship Id="rId43" Type="http://schemas.openxmlformats.org/officeDocument/2006/relationships/image" Target="../media/image26.jpeg"/><Relationship Id="rId8" Type="http://schemas.openxmlformats.org/officeDocument/2006/relationships/hyperlink" Target="#July!A1"/><Relationship Id="rId3" Type="http://schemas.openxmlformats.org/officeDocument/2006/relationships/hyperlink" Target="#Apr!A1"/><Relationship Id="rId12" Type="http://schemas.openxmlformats.org/officeDocument/2006/relationships/hyperlink" Target="#Nov!A1"/><Relationship Id="rId17" Type="http://schemas.openxmlformats.org/officeDocument/2006/relationships/hyperlink" Target="Present%20sheet.xlsx" TargetMode="External"/><Relationship Id="rId25" Type="http://schemas.openxmlformats.org/officeDocument/2006/relationships/hyperlink" Target="file:///E:\Product%20list" TargetMode="External"/><Relationship Id="rId33" Type="http://schemas.openxmlformats.org/officeDocument/2006/relationships/hyperlink" Target="#'Fab.Production (2)'!A1"/><Relationship Id="rId38" Type="http://schemas.openxmlformats.org/officeDocument/2006/relationships/hyperlink" Target="#'Fab.1Week (3)'!A1"/></Relationships>
</file>

<file path=xl/drawings/_rels/drawing13.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hyperlink" Target="#Dashboard!A1"/><Relationship Id="rId7" Type="http://schemas.openxmlformats.org/officeDocument/2006/relationships/image" Target="../media/image4.jpeg"/><Relationship Id="rId2" Type="http://schemas.openxmlformats.org/officeDocument/2006/relationships/image" Target="../media/image1.png"/><Relationship Id="rId1" Type="http://schemas.openxmlformats.org/officeDocument/2006/relationships/hyperlink" Target="#Sheet1!Print_Area"/><Relationship Id="rId6" Type="http://schemas.openxmlformats.org/officeDocument/2006/relationships/hyperlink" Target="https://openclipart.org/detail/211834/matt-icons_printer-printing-by-sixsixfive" TargetMode="External"/><Relationship Id="rId5" Type="http://schemas.openxmlformats.org/officeDocument/2006/relationships/image" Target="../media/image3.png"/><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8" Type="http://schemas.openxmlformats.org/officeDocument/2006/relationships/hyperlink" Target="#Sep!A1"/><Relationship Id="rId13" Type="http://schemas.openxmlformats.org/officeDocument/2006/relationships/hyperlink" Target="#A.Jan!A1"/><Relationship Id="rId18" Type="http://schemas.openxmlformats.org/officeDocument/2006/relationships/hyperlink" Target="#'P.Fab (3)'!A1"/><Relationship Id="rId26" Type="http://schemas.openxmlformats.org/officeDocument/2006/relationships/image" Target="../media/image5.jpeg"/><Relationship Id="rId3" Type="http://schemas.openxmlformats.org/officeDocument/2006/relationships/hyperlink" Target="#Feb!A1"/><Relationship Id="rId21" Type="http://schemas.openxmlformats.org/officeDocument/2006/relationships/image" Target="../media/image9.png"/><Relationship Id="rId7" Type="http://schemas.openxmlformats.org/officeDocument/2006/relationships/hyperlink" Target="#Jun!A1"/><Relationship Id="rId12" Type="http://schemas.openxmlformats.org/officeDocument/2006/relationships/hyperlink" Target="#'A.Fab (3)'!A1"/><Relationship Id="rId17" Type="http://schemas.openxmlformats.org/officeDocument/2006/relationships/image" Target="../media/image8.png"/><Relationship Id="rId25" Type="http://schemas.openxmlformats.org/officeDocument/2006/relationships/image" Target="../media/image4.jpeg"/><Relationship Id="rId2" Type="http://schemas.openxmlformats.org/officeDocument/2006/relationships/hyperlink" Target="#Mar!A1"/><Relationship Id="rId16" Type="http://schemas.openxmlformats.org/officeDocument/2006/relationships/hyperlink" Target="#Dashboard!A1"/><Relationship Id="rId20" Type="http://schemas.openxmlformats.org/officeDocument/2006/relationships/hyperlink" Target="#'Fab.Production (2)'!A1"/><Relationship Id="rId1" Type="http://schemas.openxmlformats.org/officeDocument/2006/relationships/hyperlink" Target="#Apr!A1"/><Relationship Id="rId6" Type="http://schemas.openxmlformats.org/officeDocument/2006/relationships/hyperlink" Target="#July!A1"/><Relationship Id="rId11" Type="http://schemas.openxmlformats.org/officeDocument/2006/relationships/hyperlink" Target="#Oct!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Aug!A1"/><Relationship Id="rId15" Type="http://schemas.openxmlformats.org/officeDocument/2006/relationships/image" Target="../media/image7.svg"/><Relationship Id="rId23" Type="http://schemas.openxmlformats.org/officeDocument/2006/relationships/image" Target="../media/image11.png"/><Relationship Id="rId10" Type="http://schemas.openxmlformats.org/officeDocument/2006/relationships/hyperlink" Target="#Nov!A1"/><Relationship Id="rId19" Type="http://schemas.openxmlformats.org/officeDocument/2006/relationships/hyperlink" Target="#'S.Fab (3)'!A1"/><Relationship Id="rId4" Type="http://schemas.openxmlformats.org/officeDocument/2006/relationships/hyperlink" Target="#May!A1"/><Relationship Id="rId9" Type="http://schemas.openxmlformats.org/officeDocument/2006/relationships/hyperlink" Target="#Dec!A1"/><Relationship Id="rId14" Type="http://schemas.openxmlformats.org/officeDocument/2006/relationships/image" Target="../media/image6.png"/><Relationship Id="rId22" Type="http://schemas.openxmlformats.org/officeDocument/2006/relationships/image" Target="../media/image10.svg"/></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A.Fab (3)'!A1"/><Relationship Id="rId18" Type="http://schemas.openxmlformats.org/officeDocument/2006/relationships/image" Target="../media/image12.png"/><Relationship Id="rId3" Type="http://schemas.openxmlformats.org/officeDocument/2006/relationships/hyperlink" Target="#Mar!A1"/><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hyperlink" Target="#Dashboard!A1"/><Relationship Id="rId2" Type="http://schemas.openxmlformats.org/officeDocument/2006/relationships/hyperlink" Target="#Apr!A1"/><Relationship Id="rId16" Type="http://schemas.openxmlformats.org/officeDocument/2006/relationships/image" Target="../media/image7.svg"/><Relationship Id="rId1" Type="http://schemas.openxmlformats.org/officeDocument/2006/relationships/hyperlink" Target="#Home!A1"/><Relationship Id="rId6" Type="http://schemas.openxmlformats.org/officeDocument/2006/relationships/hyperlink" Target="#Aug!A1"/><Relationship Id="rId11" Type="http://schemas.openxmlformats.org/officeDocument/2006/relationships/hyperlink" Target="#Nov!A1"/><Relationship Id="rId5" Type="http://schemas.openxmlformats.org/officeDocument/2006/relationships/hyperlink" Target="#May!A1"/><Relationship Id="rId15" Type="http://schemas.openxmlformats.org/officeDocument/2006/relationships/image" Target="../media/image6.png"/><Relationship Id="rId10" Type="http://schemas.openxmlformats.org/officeDocument/2006/relationships/hyperlink" Target="#Dec!A1"/><Relationship Id="rId19" Type="http://schemas.openxmlformats.org/officeDocument/2006/relationships/image" Target="../media/image5.jpeg"/><Relationship Id="rId4" Type="http://schemas.openxmlformats.org/officeDocument/2006/relationships/hyperlink" Target="#Feb!A1"/><Relationship Id="rId9" Type="http://schemas.openxmlformats.org/officeDocument/2006/relationships/hyperlink" Target="#Sep!A1"/><Relationship Id="rId14" Type="http://schemas.openxmlformats.org/officeDocument/2006/relationships/hyperlink" Target="#'P(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A.Fab (3)'!A1"/><Relationship Id="rId18" Type="http://schemas.openxmlformats.org/officeDocument/2006/relationships/image" Target="../media/image12.png"/><Relationship Id="rId3" Type="http://schemas.openxmlformats.org/officeDocument/2006/relationships/hyperlink" Target="#Mar!A1"/><Relationship Id="rId21" Type="http://schemas.openxmlformats.org/officeDocument/2006/relationships/image" Target="../media/image5.jpeg"/><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hyperlink" Target="#Dashboard!A1"/><Relationship Id="rId2" Type="http://schemas.openxmlformats.org/officeDocument/2006/relationships/hyperlink" Target="#Apr!A1"/><Relationship Id="rId16" Type="http://schemas.openxmlformats.org/officeDocument/2006/relationships/image" Target="../media/image7.svg"/><Relationship Id="rId20" Type="http://schemas.openxmlformats.org/officeDocument/2006/relationships/chart" Target="../charts/chart4.xml"/><Relationship Id="rId1" Type="http://schemas.openxmlformats.org/officeDocument/2006/relationships/hyperlink" Target="#Home!A1"/><Relationship Id="rId6" Type="http://schemas.openxmlformats.org/officeDocument/2006/relationships/hyperlink" Target="#Aug!A1"/><Relationship Id="rId11" Type="http://schemas.openxmlformats.org/officeDocument/2006/relationships/hyperlink" Target="#Nov!A1"/><Relationship Id="rId24" Type="http://schemas.openxmlformats.org/officeDocument/2006/relationships/image" Target="../media/image4.jpeg"/><Relationship Id="rId5" Type="http://schemas.openxmlformats.org/officeDocument/2006/relationships/hyperlink" Target="#May!A1"/><Relationship Id="rId15" Type="http://schemas.openxmlformats.org/officeDocument/2006/relationships/image" Target="../media/image6.png"/><Relationship Id="rId23" Type="http://schemas.openxmlformats.org/officeDocument/2006/relationships/hyperlink" Target="https://openclipart.org/detail/211834/matt-icons_printer-printing-by-sixsixfive" TargetMode="External"/><Relationship Id="rId10" Type="http://schemas.openxmlformats.org/officeDocument/2006/relationships/hyperlink" Target="#Dec!A1"/><Relationship Id="rId19" Type="http://schemas.openxmlformats.org/officeDocument/2006/relationships/chart" Target="../charts/chart3.xml"/><Relationship Id="rId4" Type="http://schemas.openxmlformats.org/officeDocument/2006/relationships/hyperlink" Target="#Feb!A1"/><Relationship Id="rId9" Type="http://schemas.openxmlformats.org/officeDocument/2006/relationships/hyperlink" Target="#Sep!A1"/><Relationship Id="rId14" Type="http://schemas.openxmlformats.org/officeDocument/2006/relationships/hyperlink" Target="#'S(Jan)'!A1"/><Relationship Id="rId22" Type="http://schemas.openxmlformats.org/officeDocument/2006/relationships/image" Target="../media/image13.png"/></Relationships>
</file>

<file path=xl/drawings/_rels/drawing17.xml.rels><?xml version="1.0" encoding="UTF-8" standalone="yes"?>
<Relationships xmlns="http://schemas.openxmlformats.org/package/2006/relationships"><Relationship Id="rId8" Type="http://schemas.openxmlformats.org/officeDocument/2006/relationships/hyperlink" Target="#Sep!A1"/><Relationship Id="rId13" Type="http://schemas.openxmlformats.org/officeDocument/2006/relationships/hyperlink" Target="#Jan.&#2454;&#2480;&#2458;!A1"/><Relationship Id="rId18" Type="http://schemas.openxmlformats.org/officeDocument/2006/relationships/image" Target="../media/image16.png"/><Relationship Id="rId3" Type="http://schemas.openxmlformats.org/officeDocument/2006/relationships/hyperlink" Target="#Mar!A1"/><Relationship Id="rId21" Type="http://schemas.openxmlformats.org/officeDocument/2006/relationships/image" Target="../media/image5.jpeg"/><Relationship Id="rId7" Type="http://schemas.openxmlformats.org/officeDocument/2006/relationships/hyperlink" Target="#Jun!A1"/><Relationship Id="rId12" Type="http://schemas.openxmlformats.org/officeDocument/2006/relationships/hyperlink" Target="#'Fab.&#2454;&#2480;&#2458; (3)'!A1"/><Relationship Id="rId17" Type="http://schemas.openxmlformats.org/officeDocument/2006/relationships/image" Target="../media/image15.png"/><Relationship Id="rId2" Type="http://schemas.openxmlformats.org/officeDocument/2006/relationships/hyperlink" Target="#Apr!A1"/><Relationship Id="rId16" Type="http://schemas.openxmlformats.org/officeDocument/2006/relationships/hyperlink" Target="#Dashboard!A1"/><Relationship Id="rId20" Type="http://schemas.openxmlformats.org/officeDocument/2006/relationships/image" Target="../media/image4.jpeg"/><Relationship Id="rId1" Type="http://schemas.openxmlformats.org/officeDocument/2006/relationships/image" Target="../media/image14.png"/><Relationship Id="rId6" Type="http://schemas.openxmlformats.org/officeDocument/2006/relationships/hyperlink" Target="#July!A1"/><Relationship Id="rId11" Type="http://schemas.openxmlformats.org/officeDocument/2006/relationships/hyperlink" Target="#Oct!A1"/><Relationship Id="rId5" Type="http://schemas.openxmlformats.org/officeDocument/2006/relationships/hyperlink" Target="#Aug!A1"/><Relationship Id="rId15" Type="http://schemas.openxmlformats.org/officeDocument/2006/relationships/image" Target="../media/image7.svg"/><Relationship Id="rId10" Type="http://schemas.openxmlformats.org/officeDocument/2006/relationships/hyperlink" Target="#Nov!A1"/><Relationship Id="rId19" Type="http://schemas.openxmlformats.org/officeDocument/2006/relationships/hyperlink" Target="https://openclipart.org/detail/211834/matt-icons_printer-printing-by-sixsixfive" TargetMode="External"/><Relationship Id="rId4" Type="http://schemas.openxmlformats.org/officeDocument/2006/relationships/hyperlink" Target="#May!A1"/><Relationship Id="rId9" Type="http://schemas.openxmlformats.org/officeDocument/2006/relationships/hyperlink" Target="#Dec!A1"/><Relationship Id="rId14" Type="http://schemas.openxmlformats.org/officeDocument/2006/relationships/image" Target="../media/image6.png"/></Relationships>
</file>

<file path=xl/drawings/_rels/drawing18.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image" Target="../media/image17.jpeg"/><Relationship Id="rId26" Type="http://schemas.openxmlformats.org/officeDocument/2006/relationships/image" Target="../media/image5.jpeg"/><Relationship Id="rId3" Type="http://schemas.openxmlformats.org/officeDocument/2006/relationships/image" Target="../media/image15.png"/><Relationship Id="rId21" Type="http://schemas.openxmlformats.org/officeDocument/2006/relationships/hyperlink" Target="#'F.2week (3)'!A1"/><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hyperlink" Target="#'Fab.1Week (3)'!A1"/><Relationship Id="rId25" Type="http://schemas.openxmlformats.org/officeDocument/2006/relationships/image" Target="../media/image4.jpeg"/><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8.jpeg"/><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r!A1"/><Relationship Id="rId15" Type="http://schemas.openxmlformats.org/officeDocument/2006/relationships/image" Target="../media/image6.png"/><Relationship Id="rId23" Type="http://schemas.openxmlformats.org/officeDocument/2006/relationships/image" Target="../media/image19.png"/><Relationship Id="rId10" Type="http://schemas.openxmlformats.org/officeDocument/2006/relationships/hyperlink" Target="#Sep!A1"/><Relationship Id="rId19" Type="http://schemas.openxmlformats.org/officeDocument/2006/relationships/hyperlink" Target="#'F.4week (3)'!A1"/><Relationship Id="rId4" Type="http://schemas.openxmlformats.org/officeDocument/2006/relationships/hyperlink" Target="#Apr!A1"/><Relationship Id="rId9" Type="http://schemas.openxmlformats.org/officeDocument/2006/relationships/hyperlink" Target="#Jun!A1"/><Relationship Id="rId14" Type="http://schemas.openxmlformats.org/officeDocument/2006/relationships/hyperlink" Target="#Jan.Week!A1"/><Relationship Id="rId22" Type="http://schemas.openxmlformats.org/officeDocument/2006/relationships/hyperlink" Target="#'F.3week (3)'!A1"/></Relationships>
</file>

<file path=xl/drawings/_rels/drawing19.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image" Target="../media/image17.jpeg"/><Relationship Id="rId26" Type="http://schemas.openxmlformats.org/officeDocument/2006/relationships/image" Target="../media/image5.jpeg"/><Relationship Id="rId3" Type="http://schemas.openxmlformats.org/officeDocument/2006/relationships/image" Target="../media/image15.png"/><Relationship Id="rId21" Type="http://schemas.openxmlformats.org/officeDocument/2006/relationships/hyperlink" Target="#'Fab.1Week (3)'!A1"/><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hyperlink" Target="#'F.2week (3)'!A1"/><Relationship Id="rId25" Type="http://schemas.openxmlformats.org/officeDocument/2006/relationships/image" Target="../media/image4.jpeg"/><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8.jpeg"/><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r!A1"/><Relationship Id="rId15" Type="http://schemas.openxmlformats.org/officeDocument/2006/relationships/image" Target="../media/image6.png"/><Relationship Id="rId23" Type="http://schemas.openxmlformats.org/officeDocument/2006/relationships/image" Target="../media/image19.png"/><Relationship Id="rId10" Type="http://schemas.openxmlformats.org/officeDocument/2006/relationships/hyperlink" Target="#Sep!A1"/><Relationship Id="rId19" Type="http://schemas.openxmlformats.org/officeDocument/2006/relationships/hyperlink" Target="#'F.4week (3)'!A1"/><Relationship Id="rId4" Type="http://schemas.openxmlformats.org/officeDocument/2006/relationships/hyperlink" Target="#Apr!A1"/><Relationship Id="rId9" Type="http://schemas.openxmlformats.org/officeDocument/2006/relationships/hyperlink" Target="#Jun!A1"/><Relationship Id="rId14" Type="http://schemas.openxmlformats.org/officeDocument/2006/relationships/hyperlink" Target="#Jan.Week!A1"/><Relationship Id="rId22" Type="http://schemas.openxmlformats.org/officeDocument/2006/relationships/hyperlink" Target="#'F.3week (3)'!A1"/></Relationships>
</file>

<file path=xl/drawings/_rels/drawing20.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image" Target="../media/image17.jpeg"/><Relationship Id="rId26" Type="http://schemas.openxmlformats.org/officeDocument/2006/relationships/image" Target="../media/image5.jpeg"/><Relationship Id="rId3" Type="http://schemas.openxmlformats.org/officeDocument/2006/relationships/image" Target="../media/image15.png"/><Relationship Id="rId21" Type="http://schemas.openxmlformats.org/officeDocument/2006/relationships/hyperlink" Target="#'Fab.1Week (3)'!A1"/><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hyperlink" Target="#'F.3week (3)'!A1"/><Relationship Id="rId25" Type="http://schemas.openxmlformats.org/officeDocument/2006/relationships/image" Target="../media/image4.jpeg"/><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8.jpeg"/><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r!A1"/><Relationship Id="rId15" Type="http://schemas.openxmlformats.org/officeDocument/2006/relationships/image" Target="../media/image6.png"/><Relationship Id="rId23" Type="http://schemas.openxmlformats.org/officeDocument/2006/relationships/image" Target="../media/image19.png"/><Relationship Id="rId10" Type="http://schemas.openxmlformats.org/officeDocument/2006/relationships/hyperlink" Target="#Sep!A1"/><Relationship Id="rId19" Type="http://schemas.openxmlformats.org/officeDocument/2006/relationships/hyperlink" Target="#'F.4week (3)'!A1"/><Relationship Id="rId4" Type="http://schemas.openxmlformats.org/officeDocument/2006/relationships/hyperlink" Target="#Apr!A1"/><Relationship Id="rId9" Type="http://schemas.openxmlformats.org/officeDocument/2006/relationships/hyperlink" Target="#Jun!A1"/><Relationship Id="rId14" Type="http://schemas.openxmlformats.org/officeDocument/2006/relationships/hyperlink" Target="#Jan.Week!A1"/><Relationship Id="rId22" Type="http://schemas.openxmlformats.org/officeDocument/2006/relationships/hyperlink" Target="#'F.2week (3)'!A1"/></Relationships>
</file>

<file path=xl/drawings/_rels/drawing21.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image" Target="../media/image17.jpeg"/><Relationship Id="rId26" Type="http://schemas.openxmlformats.org/officeDocument/2006/relationships/image" Target="../media/image5.jpeg"/><Relationship Id="rId3" Type="http://schemas.openxmlformats.org/officeDocument/2006/relationships/image" Target="../media/image15.png"/><Relationship Id="rId21" Type="http://schemas.openxmlformats.org/officeDocument/2006/relationships/hyperlink" Target="#'Fab.1Week (3)'!A1"/><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hyperlink" Target="#'F.4week (3)'!A1"/><Relationship Id="rId25" Type="http://schemas.openxmlformats.org/officeDocument/2006/relationships/image" Target="../media/image4.jpeg"/><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8.jpeg"/><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r!A1"/><Relationship Id="rId15" Type="http://schemas.openxmlformats.org/officeDocument/2006/relationships/image" Target="../media/image6.png"/><Relationship Id="rId23" Type="http://schemas.openxmlformats.org/officeDocument/2006/relationships/image" Target="../media/image19.png"/><Relationship Id="rId10" Type="http://schemas.openxmlformats.org/officeDocument/2006/relationships/hyperlink" Target="#Sep!A1"/><Relationship Id="rId19" Type="http://schemas.openxmlformats.org/officeDocument/2006/relationships/hyperlink" Target="#'F.3week (3)'!A1"/><Relationship Id="rId4" Type="http://schemas.openxmlformats.org/officeDocument/2006/relationships/hyperlink" Target="#Apr!A1"/><Relationship Id="rId9" Type="http://schemas.openxmlformats.org/officeDocument/2006/relationships/hyperlink" Target="#Jun!A1"/><Relationship Id="rId14" Type="http://schemas.openxmlformats.org/officeDocument/2006/relationships/hyperlink" Target="#Jan.Week!A1"/><Relationship Id="rId22" Type="http://schemas.openxmlformats.org/officeDocument/2006/relationships/hyperlink" Target="#'F.2week (3)'!A1"/></Relationships>
</file>

<file path=xl/drawings/_rels/drawing22.xml.rels><?xml version="1.0" encoding="UTF-8" standalone="yes"?>
<Relationships xmlns="http://schemas.openxmlformats.org/package/2006/relationships"><Relationship Id="rId8" Type="http://schemas.openxmlformats.org/officeDocument/2006/relationships/hyperlink" Target="#Sep!A1"/><Relationship Id="rId13" Type="http://schemas.openxmlformats.org/officeDocument/2006/relationships/hyperlink" Target="#M.&#2476;&#2503;&#2468;&#2472;!A1"/><Relationship Id="rId18" Type="http://schemas.openxmlformats.org/officeDocument/2006/relationships/hyperlink" Target="#'Fab.Print Salary (3)'!A1"/><Relationship Id="rId3" Type="http://schemas.openxmlformats.org/officeDocument/2006/relationships/hyperlink" Target="#Mar!A1"/><Relationship Id="rId7" Type="http://schemas.openxmlformats.org/officeDocument/2006/relationships/hyperlink" Target="#Jun!A1"/><Relationship Id="rId12" Type="http://schemas.openxmlformats.org/officeDocument/2006/relationships/hyperlink" Target="#'Fab.&#2476;&#2503;&#2468;&#2472; (3)'!A1"/><Relationship Id="rId17" Type="http://schemas.openxmlformats.org/officeDocument/2006/relationships/image" Target="../media/image20.png"/><Relationship Id="rId2" Type="http://schemas.openxmlformats.org/officeDocument/2006/relationships/hyperlink" Target="#Apr!A1"/><Relationship Id="rId16" Type="http://schemas.openxmlformats.org/officeDocument/2006/relationships/hyperlink" Target="#Dashboard!A1"/><Relationship Id="rId1" Type="http://schemas.openxmlformats.org/officeDocument/2006/relationships/image" Target="../media/image14.png"/><Relationship Id="rId6" Type="http://schemas.openxmlformats.org/officeDocument/2006/relationships/hyperlink" Target="#July!A1"/><Relationship Id="rId11" Type="http://schemas.openxmlformats.org/officeDocument/2006/relationships/hyperlink" Target="#Oct!A1"/><Relationship Id="rId5" Type="http://schemas.openxmlformats.org/officeDocument/2006/relationships/hyperlink" Target="#Aug!A1"/><Relationship Id="rId15" Type="http://schemas.openxmlformats.org/officeDocument/2006/relationships/image" Target="../media/image7.svg"/><Relationship Id="rId10" Type="http://schemas.openxmlformats.org/officeDocument/2006/relationships/hyperlink" Target="#Nov!A1"/><Relationship Id="rId19" Type="http://schemas.openxmlformats.org/officeDocument/2006/relationships/image" Target="../media/image5.jpeg"/><Relationship Id="rId4" Type="http://schemas.openxmlformats.org/officeDocument/2006/relationships/hyperlink" Target="#May!A1"/><Relationship Id="rId9" Type="http://schemas.openxmlformats.org/officeDocument/2006/relationships/hyperlink" Target="#Dec!A1"/><Relationship Id="rId14" Type="http://schemas.openxmlformats.org/officeDocument/2006/relationships/image" Target="../media/image6.png"/></Relationships>
</file>

<file path=xl/drawings/_rels/drawing2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Fab.Production (2)'!A1"/><Relationship Id="rId18" Type="http://schemas.openxmlformats.org/officeDocument/2006/relationships/image" Target="../media/image9.png"/><Relationship Id="rId3" Type="http://schemas.openxmlformats.org/officeDocument/2006/relationships/hyperlink" Target="#Apr!A1"/><Relationship Id="rId21" Type="http://schemas.openxmlformats.org/officeDocument/2006/relationships/image" Target="../media/image11.png"/><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hyperlink" Target="#'A.Fab (2)'!A1"/><Relationship Id="rId2" Type="http://schemas.openxmlformats.org/officeDocument/2006/relationships/image" Target="../media/image12.png"/><Relationship Id="rId16" Type="http://schemas.openxmlformats.org/officeDocument/2006/relationships/image" Target="../media/image7.svg"/><Relationship Id="rId20" Type="http://schemas.openxmlformats.org/officeDocument/2006/relationships/image" Target="../media/image5.jpeg"/><Relationship Id="rId1" Type="http://schemas.openxmlformats.org/officeDocument/2006/relationships/hyperlink" Target="#Dashboard!A1"/><Relationship Id="rId6" Type="http://schemas.openxmlformats.org/officeDocument/2006/relationships/hyperlink" Target="#Aug!A1"/><Relationship Id="rId11" Type="http://schemas.openxmlformats.org/officeDocument/2006/relationships/hyperlink" Target="#Nov!A1"/><Relationship Id="rId5" Type="http://schemas.openxmlformats.org/officeDocument/2006/relationships/hyperlink" Target="#May!A1"/><Relationship Id="rId15" Type="http://schemas.openxmlformats.org/officeDocument/2006/relationships/image" Target="../media/image6.png"/><Relationship Id="rId23" Type="http://schemas.openxmlformats.org/officeDocument/2006/relationships/image" Target="../media/image4.jpeg"/><Relationship Id="rId10" Type="http://schemas.openxmlformats.org/officeDocument/2006/relationships/hyperlink" Target="#Dec!A1"/><Relationship Id="rId19" Type="http://schemas.openxmlformats.org/officeDocument/2006/relationships/image" Target="../media/image10.svg"/><Relationship Id="rId4" Type="http://schemas.openxmlformats.org/officeDocument/2006/relationships/hyperlink" Target="#Mar!A1"/><Relationship Id="rId9" Type="http://schemas.openxmlformats.org/officeDocument/2006/relationships/hyperlink" Target="#Sep!A1"/><Relationship Id="rId14" Type="http://schemas.openxmlformats.org/officeDocument/2006/relationships/hyperlink" Target="#'125'!Print_Area"/><Relationship Id="rId22" Type="http://schemas.openxmlformats.org/officeDocument/2006/relationships/hyperlink" Target="https://openclipart.org/detail/211834/matt-icons_printer-printing-by-sixsixfive" TargetMode="External"/></Relationships>
</file>

<file path=xl/drawings/_rels/drawing24.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12.png"/><Relationship Id="rId1" Type="http://schemas.openxmlformats.org/officeDocument/2006/relationships/hyperlink" Target="#Dashboard!A1"/><Relationship Id="rId4" Type="http://schemas.openxmlformats.org/officeDocument/2006/relationships/image" Target="../media/image4.jpeg"/></Relationships>
</file>

<file path=xl/drawings/_rels/drawing25.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hyperlink" Target="#Dashboard!A1"/><Relationship Id="rId1" Type="http://schemas.openxmlformats.org/officeDocument/2006/relationships/hyperlink" Target="#Sheet3!A1"/><Relationship Id="rId4" Type="http://schemas.openxmlformats.org/officeDocument/2006/relationships/image" Target="../media/image5.jpeg"/></Relationships>
</file>

<file path=xl/drawings/_rels/drawing26.xml.rels><?xml version="1.0" encoding="UTF-8" standalone="yes"?>
<Relationships xmlns="http://schemas.openxmlformats.org/package/2006/relationships"><Relationship Id="rId8" Type="http://schemas.openxmlformats.org/officeDocument/2006/relationships/image" Target="../media/image30.png"/><Relationship Id="rId3" Type="http://schemas.openxmlformats.org/officeDocument/2006/relationships/image" Target="../media/image28.png"/><Relationship Id="rId7" Type="http://schemas.openxmlformats.org/officeDocument/2006/relationships/hyperlink" Target="#Instock!A1"/><Relationship Id="rId2" Type="http://schemas.openxmlformats.org/officeDocument/2006/relationships/hyperlink" Target="#Dashboard!A1"/><Relationship Id="rId1" Type="http://schemas.openxmlformats.org/officeDocument/2006/relationships/image" Target="../media/image26.jpeg"/><Relationship Id="rId6" Type="http://schemas.openxmlformats.org/officeDocument/2006/relationships/image" Target="../media/image5.jpeg"/><Relationship Id="rId5" Type="http://schemas.openxmlformats.org/officeDocument/2006/relationships/hyperlink" Target="#Invoice!A1"/><Relationship Id="rId10" Type="http://schemas.openxmlformats.org/officeDocument/2006/relationships/image" Target="../media/image32.emf"/><Relationship Id="rId4" Type="http://schemas.openxmlformats.org/officeDocument/2006/relationships/image" Target="../media/image29.png"/><Relationship Id="rId9" Type="http://schemas.openxmlformats.org/officeDocument/2006/relationships/image" Target="../media/image31.emf"/></Relationships>
</file>

<file path=xl/drawings/_rels/drawing27.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34.png"/><Relationship Id="rId1" Type="http://schemas.openxmlformats.org/officeDocument/2006/relationships/hyperlink" Target="#Dashboard!A1"/><Relationship Id="rId5" Type="http://schemas.openxmlformats.org/officeDocument/2006/relationships/image" Target="../media/image4.jpeg"/><Relationship Id="rId4" Type="http://schemas.openxmlformats.org/officeDocument/2006/relationships/hyperlink" Target="#Invoice!A1"/></Relationships>
</file>

<file path=xl/drawings/_rels/drawing28.xml.rels><?xml version="1.0" encoding="UTF-8" standalone="yes"?>
<Relationships xmlns="http://schemas.openxmlformats.org/package/2006/relationships"><Relationship Id="rId8" Type="http://schemas.openxmlformats.org/officeDocument/2006/relationships/hyperlink" Target="#Dec!A1"/><Relationship Id="rId13" Type="http://schemas.openxmlformats.org/officeDocument/2006/relationships/image" Target="../media/image7.svg"/><Relationship Id="rId18" Type="http://schemas.openxmlformats.org/officeDocument/2006/relationships/image" Target="../media/image5.jpeg"/><Relationship Id="rId3" Type="http://schemas.openxmlformats.org/officeDocument/2006/relationships/hyperlink" Target="#May!A1"/><Relationship Id="rId7" Type="http://schemas.openxmlformats.org/officeDocument/2006/relationships/hyperlink" Target="#Sep!A1"/><Relationship Id="rId12" Type="http://schemas.openxmlformats.org/officeDocument/2006/relationships/image" Target="../media/image6.png"/><Relationship Id="rId17" Type="http://schemas.openxmlformats.org/officeDocument/2006/relationships/hyperlink" Target="#'S rajshahi'!A1"/><Relationship Id="rId2" Type="http://schemas.openxmlformats.org/officeDocument/2006/relationships/hyperlink" Target="#Mar!A1"/><Relationship Id="rId16" Type="http://schemas.openxmlformats.org/officeDocument/2006/relationships/hyperlink" Target="#'P rajshahi'!A1"/><Relationship Id="rId20" Type="http://schemas.openxmlformats.org/officeDocument/2006/relationships/image" Target="../media/image35.jpeg"/><Relationship Id="rId1" Type="http://schemas.openxmlformats.org/officeDocument/2006/relationships/hyperlink" Target="#Apr!A1"/><Relationship Id="rId6" Type="http://schemas.openxmlformats.org/officeDocument/2006/relationships/hyperlink" Target="#Jun!A1"/><Relationship Id="rId11" Type="http://schemas.openxmlformats.org/officeDocument/2006/relationships/hyperlink" Target="#Sheet3!A1"/><Relationship Id="rId5" Type="http://schemas.openxmlformats.org/officeDocument/2006/relationships/hyperlink" Target="#July!A1"/><Relationship Id="rId15" Type="http://schemas.openxmlformats.org/officeDocument/2006/relationships/image" Target="../media/image12.png"/><Relationship Id="rId10" Type="http://schemas.openxmlformats.org/officeDocument/2006/relationships/hyperlink" Target="#Oct!A1"/><Relationship Id="rId19" Type="http://schemas.openxmlformats.org/officeDocument/2006/relationships/image" Target="../media/image25.jpeg"/><Relationship Id="rId4" Type="http://schemas.openxmlformats.org/officeDocument/2006/relationships/hyperlink" Target="#Aug!A1"/><Relationship Id="rId9" Type="http://schemas.openxmlformats.org/officeDocument/2006/relationships/hyperlink" Target="#Nov!A1"/><Relationship Id="rId14" Type="http://schemas.openxmlformats.org/officeDocument/2006/relationships/hyperlink" Target="#Dashboard!A1"/></Relationships>
</file>

<file path=xl/drawings/_rels/drawing2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P(Jan)'!A1"/><Relationship Id="rId18" Type="http://schemas.openxmlformats.org/officeDocument/2006/relationships/hyperlink" Target="#Sheet3!A1"/><Relationship Id="rId3" Type="http://schemas.openxmlformats.org/officeDocument/2006/relationships/hyperlink" Target="#Mar!A1"/><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image" Target="../media/image12.png"/><Relationship Id="rId2" Type="http://schemas.openxmlformats.org/officeDocument/2006/relationships/hyperlink" Target="#Apr!A1"/><Relationship Id="rId16" Type="http://schemas.openxmlformats.org/officeDocument/2006/relationships/hyperlink" Target="#Dashboard!A1"/><Relationship Id="rId1" Type="http://schemas.openxmlformats.org/officeDocument/2006/relationships/hyperlink" Target="#Home!A1"/><Relationship Id="rId6" Type="http://schemas.openxmlformats.org/officeDocument/2006/relationships/hyperlink" Target="#Aug!A1"/><Relationship Id="rId11" Type="http://schemas.openxmlformats.org/officeDocument/2006/relationships/hyperlink" Target="#Nov!A1"/><Relationship Id="rId5" Type="http://schemas.openxmlformats.org/officeDocument/2006/relationships/hyperlink" Target="#May!A1"/><Relationship Id="rId15" Type="http://schemas.openxmlformats.org/officeDocument/2006/relationships/image" Target="../media/image7.svg"/><Relationship Id="rId10" Type="http://schemas.openxmlformats.org/officeDocument/2006/relationships/hyperlink" Target="#Dec!A1"/><Relationship Id="rId4" Type="http://schemas.openxmlformats.org/officeDocument/2006/relationships/hyperlink" Target="#Feb!A1"/><Relationship Id="rId9" Type="http://schemas.openxmlformats.org/officeDocument/2006/relationships/hyperlink" Target="#Sep!A1"/><Relationship Id="rId14" Type="http://schemas.openxmlformats.org/officeDocument/2006/relationships/image" Target="../media/image6.png"/></Relationships>
</file>

<file path=xl/drawings/_rels/drawing30.xml.rels><?xml version="1.0" encoding="UTF-8" standalone="yes"?>
<Relationships xmlns="http://schemas.openxmlformats.org/package/2006/relationships"><Relationship Id="rId8" Type="http://schemas.openxmlformats.org/officeDocument/2006/relationships/hyperlink" Target="#Sheet3!A1"/><Relationship Id="rId3" Type="http://schemas.openxmlformats.org/officeDocument/2006/relationships/image" Target="../media/image14.png"/><Relationship Id="rId7" Type="http://schemas.openxmlformats.org/officeDocument/2006/relationships/image" Target="../media/image5.jpeg"/><Relationship Id="rId2"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image" Target="../media/image4.jpeg"/><Relationship Id="rId5" Type="http://schemas.openxmlformats.org/officeDocument/2006/relationships/hyperlink" Target="https://openclipart.org/detail/211834/matt-icons_printer-printing-by-sixsixfive" TargetMode="External"/><Relationship Id="rId4" Type="http://schemas.openxmlformats.org/officeDocument/2006/relationships/image" Target="../media/image11.png"/></Relationships>
</file>

<file path=xl/drawings/_rels/drawing31.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hyperlink" Target="#Dashboard!A1"/><Relationship Id="rId7" Type="http://schemas.openxmlformats.org/officeDocument/2006/relationships/image" Target="../media/image4.jpeg"/><Relationship Id="rId2" Type="http://schemas.openxmlformats.org/officeDocument/2006/relationships/image" Target="../media/image1.png"/><Relationship Id="rId1" Type="http://schemas.openxmlformats.org/officeDocument/2006/relationships/hyperlink" Target="#Sheet1!Print_Area"/><Relationship Id="rId6" Type="http://schemas.openxmlformats.org/officeDocument/2006/relationships/hyperlink" Target="https://openclipart.org/detail/211834/matt-icons_printer-printing-by-sixsixfive" TargetMode="External"/><Relationship Id="rId5" Type="http://schemas.openxmlformats.org/officeDocument/2006/relationships/image" Target="../media/image3.png"/><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A.Jan!A1"/><Relationship Id="rId18" Type="http://schemas.openxmlformats.org/officeDocument/2006/relationships/hyperlink" Target="#P.Jan!A1"/><Relationship Id="rId26" Type="http://schemas.openxmlformats.org/officeDocument/2006/relationships/image" Target="../media/image5.jpeg"/><Relationship Id="rId3" Type="http://schemas.openxmlformats.org/officeDocument/2006/relationships/hyperlink" Target="#Mar!A1"/><Relationship Id="rId21" Type="http://schemas.openxmlformats.org/officeDocument/2006/relationships/image" Target="../media/image9.png"/><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image" Target="../media/image8.png"/><Relationship Id="rId25" Type="http://schemas.openxmlformats.org/officeDocument/2006/relationships/image" Target="../media/image4.jpeg"/><Relationship Id="rId2" Type="http://schemas.openxmlformats.org/officeDocument/2006/relationships/hyperlink" Target="#Apr!A1"/><Relationship Id="rId16" Type="http://schemas.openxmlformats.org/officeDocument/2006/relationships/hyperlink" Target="#Dashboard!A1"/><Relationship Id="rId20" Type="http://schemas.openxmlformats.org/officeDocument/2006/relationships/hyperlink" Target="#Jan.Production!Extract"/><Relationship Id="rId1" Type="http://schemas.openxmlformats.org/officeDocument/2006/relationships/hyperlink" Target="#Home!A1"/><Relationship Id="rId6" Type="http://schemas.openxmlformats.org/officeDocument/2006/relationships/hyperlink" Target="#Aug!A1"/><Relationship Id="rId11" Type="http://schemas.openxmlformats.org/officeDocument/2006/relationships/hyperlink" Target="#Nov!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y!A1"/><Relationship Id="rId15" Type="http://schemas.openxmlformats.org/officeDocument/2006/relationships/image" Target="../media/image7.svg"/><Relationship Id="rId23" Type="http://schemas.openxmlformats.org/officeDocument/2006/relationships/image" Target="../media/image11.png"/><Relationship Id="rId10" Type="http://schemas.openxmlformats.org/officeDocument/2006/relationships/hyperlink" Target="#Dec!A1"/><Relationship Id="rId19" Type="http://schemas.openxmlformats.org/officeDocument/2006/relationships/hyperlink" Target="#S.Jan!A1"/><Relationship Id="rId4" Type="http://schemas.openxmlformats.org/officeDocument/2006/relationships/hyperlink" Target="#Feb!A1"/><Relationship Id="rId9" Type="http://schemas.openxmlformats.org/officeDocument/2006/relationships/hyperlink" Target="#Sep!A1"/><Relationship Id="rId14" Type="http://schemas.openxmlformats.org/officeDocument/2006/relationships/image" Target="../media/image6.png"/><Relationship Id="rId22" Type="http://schemas.openxmlformats.org/officeDocument/2006/relationships/image" Target="../media/image10.svg"/></Relationships>
</file>

<file path=xl/drawings/_rels/drawing3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A.Jan!A1"/><Relationship Id="rId18" Type="http://schemas.openxmlformats.org/officeDocument/2006/relationships/image" Target="../media/image12.png"/><Relationship Id="rId3" Type="http://schemas.openxmlformats.org/officeDocument/2006/relationships/hyperlink" Target="#Mar!A1"/><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hyperlink" Target="#Dashboard!A1"/><Relationship Id="rId2" Type="http://schemas.openxmlformats.org/officeDocument/2006/relationships/hyperlink" Target="#Apr!A1"/><Relationship Id="rId16" Type="http://schemas.openxmlformats.org/officeDocument/2006/relationships/image" Target="../media/image7.svg"/><Relationship Id="rId1" Type="http://schemas.openxmlformats.org/officeDocument/2006/relationships/hyperlink" Target="#Home!A1"/><Relationship Id="rId6" Type="http://schemas.openxmlformats.org/officeDocument/2006/relationships/hyperlink" Target="#Aug!A1"/><Relationship Id="rId11" Type="http://schemas.openxmlformats.org/officeDocument/2006/relationships/hyperlink" Target="#Nov!A1"/><Relationship Id="rId5" Type="http://schemas.openxmlformats.org/officeDocument/2006/relationships/hyperlink" Target="#May!A1"/><Relationship Id="rId15" Type="http://schemas.openxmlformats.org/officeDocument/2006/relationships/image" Target="../media/image6.png"/><Relationship Id="rId10" Type="http://schemas.openxmlformats.org/officeDocument/2006/relationships/hyperlink" Target="#Dec!A1"/><Relationship Id="rId19" Type="http://schemas.openxmlformats.org/officeDocument/2006/relationships/image" Target="../media/image5.jpeg"/><Relationship Id="rId4" Type="http://schemas.openxmlformats.org/officeDocument/2006/relationships/hyperlink" Target="#Feb!A1"/><Relationship Id="rId9" Type="http://schemas.openxmlformats.org/officeDocument/2006/relationships/hyperlink" Target="#Sep!A1"/><Relationship Id="rId14" Type="http://schemas.openxmlformats.org/officeDocument/2006/relationships/hyperlink" Target="#'P(Jan)'!A1"/></Relationships>
</file>

<file path=xl/drawings/_rels/drawing3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A.Jan!A1"/><Relationship Id="rId18" Type="http://schemas.openxmlformats.org/officeDocument/2006/relationships/image" Target="../media/image12.png"/><Relationship Id="rId3" Type="http://schemas.openxmlformats.org/officeDocument/2006/relationships/hyperlink" Target="#Mar!A1"/><Relationship Id="rId21" Type="http://schemas.openxmlformats.org/officeDocument/2006/relationships/image" Target="../media/image5.jpeg"/><Relationship Id="rId7" Type="http://schemas.openxmlformats.org/officeDocument/2006/relationships/hyperlink" Target="#July!A1"/><Relationship Id="rId12" Type="http://schemas.openxmlformats.org/officeDocument/2006/relationships/hyperlink" Target="#Oct!A1"/><Relationship Id="rId17" Type="http://schemas.openxmlformats.org/officeDocument/2006/relationships/hyperlink" Target="#Dashboard!A1"/><Relationship Id="rId2" Type="http://schemas.openxmlformats.org/officeDocument/2006/relationships/hyperlink" Target="#Apr!A1"/><Relationship Id="rId16" Type="http://schemas.openxmlformats.org/officeDocument/2006/relationships/image" Target="../media/image7.svg"/><Relationship Id="rId20" Type="http://schemas.openxmlformats.org/officeDocument/2006/relationships/chart" Target="../charts/chart6.xml"/><Relationship Id="rId1" Type="http://schemas.openxmlformats.org/officeDocument/2006/relationships/hyperlink" Target="#Home!A1"/><Relationship Id="rId6" Type="http://schemas.openxmlformats.org/officeDocument/2006/relationships/hyperlink" Target="#Aug!A1"/><Relationship Id="rId11" Type="http://schemas.openxmlformats.org/officeDocument/2006/relationships/hyperlink" Target="#Nov!A1"/><Relationship Id="rId24" Type="http://schemas.openxmlformats.org/officeDocument/2006/relationships/image" Target="../media/image4.jpeg"/><Relationship Id="rId5" Type="http://schemas.openxmlformats.org/officeDocument/2006/relationships/hyperlink" Target="#May!A1"/><Relationship Id="rId15" Type="http://schemas.openxmlformats.org/officeDocument/2006/relationships/image" Target="../media/image6.png"/><Relationship Id="rId23" Type="http://schemas.openxmlformats.org/officeDocument/2006/relationships/hyperlink" Target="https://openclipart.org/detail/211834/matt-icons_printer-printing-by-sixsixfive" TargetMode="External"/><Relationship Id="rId10" Type="http://schemas.openxmlformats.org/officeDocument/2006/relationships/hyperlink" Target="#Dec!A1"/><Relationship Id="rId19" Type="http://schemas.openxmlformats.org/officeDocument/2006/relationships/chart" Target="../charts/chart5.xml"/><Relationship Id="rId4" Type="http://schemas.openxmlformats.org/officeDocument/2006/relationships/hyperlink" Target="#Feb!A1"/><Relationship Id="rId9" Type="http://schemas.openxmlformats.org/officeDocument/2006/relationships/hyperlink" Target="#Sep!A1"/><Relationship Id="rId14" Type="http://schemas.openxmlformats.org/officeDocument/2006/relationships/hyperlink" Target="#'S(Jan)'!A1"/><Relationship Id="rId22" Type="http://schemas.openxmlformats.org/officeDocument/2006/relationships/image" Target="../media/image11.png"/></Relationships>
</file>

<file path=xl/drawings/_rels/drawing35.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image" Target="../media/image15.png"/><Relationship Id="rId3" Type="http://schemas.openxmlformats.org/officeDocument/2006/relationships/hyperlink" Target="#Apr!A1"/><Relationship Id="rId21" Type="http://schemas.openxmlformats.org/officeDocument/2006/relationships/image" Target="../media/image4.jpeg"/><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hyperlink" Target="#Dashboard!A1"/><Relationship Id="rId2" Type="http://schemas.openxmlformats.org/officeDocument/2006/relationships/hyperlink" Target="#Home!A1"/><Relationship Id="rId16" Type="http://schemas.openxmlformats.org/officeDocument/2006/relationships/image" Target="../media/image7.svg"/><Relationship Id="rId20" Type="http://schemas.openxmlformats.org/officeDocument/2006/relationships/hyperlink" Target="https://openclipart.org/detail/211834/matt-icons_printer-printing-by-sixsixfive" TargetMode="External"/><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5" Type="http://schemas.openxmlformats.org/officeDocument/2006/relationships/hyperlink" Target="#Feb!A1"/><Relationship Id="rId15" Type="http://schemas.openxmlformats.org/officeDocument/2006/relationships/image" Target="../media/image6.png"/><Relationship Id="rId10" Type="http://schemas.openxmlformats.org/officeDocument/2006/relationships/hyperlink" Target="#Sep!A1"/><Relationship Id="rId19" Type="http://schemas.openxmlformats.org/officeDocument/2006/relationships/image" Target="../media/image16.png"/><Relationship Id="rId4" Type="http://schemas.openxmlformats.org/officeDocument/2006/relationships/hyperlink" Target="#Mar!A1"/><Relationship Id="rId9" Type="http://schemas.openxmlformats.org/officeDocument/2006/relationships/hyperlink" Target="#Jun!A1"/><Relationship Id="rId14" Type="http://schemas.openxmlformats.org/officeDocument/2006/relationships/hyperlink" Target="#Jan.&#2454;&#2480;&#2458;!A1"/><Relationship Id="rId22" Type="http://schemas.openxmlformats.org/officeDocument/2006/relationships/image" Target="../media/image5.jpeg"/></Relationships>
</file>

<file path=xl/drawings/_rels/drawing36.xml.rels><?xml version="1.0" encoding="UTF-8" standalone="yes"?>
<Relationships xmlns="http://schemas.openxmlformats.org/package/2006/relationships"><Relationship Id="rId8" Type="http://schemas.openxmlformats.org/officeDocument/2006/relationships/hyperlink" Target="#May!A1"/><Relationship Id="rId13" Type="http://schemas.openxmlformats.org/officeDocument/2006/relationships/hyperlink" Target="#Dec!A1"/><Relationship Id="rId18" Type="http://schemas.openxmlformats.org/officeDocument/2006/relationships/image" Target="../media/image7.svg"/><Relationship Id="rId26" Type="http://schemas.openxmlformats.org/officeDocument/2006/relationships/hyperlink" Target="https://openclipart.org/detail/211834/matt-icons_printer-printing-by-sixsixfive" TargetMode="External"/><Relationship Id="rId3" Type="http://schemas.openxmlformats.org/officeDocument/2006/relationships/image" Target="../media/image15.png"/><Relationship Id="rId21" Type="http://schemas.openxmlformats.org/officeDocument/2006/relationships/hyperlink" Target="#j.4week!A1"/><Relationship Id="rId7" Type="http://schemas.openxmlformats.org/officeDocument/2006/relationships/hyperlink" Target="#Feb!A1"/><Relationship Id="rId12" Type="http://schemas.openxmlformats.org/officeDocument/2006/relationships/hyperlink" Target="#Sep!A1"/><Relationship Id="rId17" Type="http://schemas.openxmlformats.org/officeDocument/2006/relationships/image" Target="../media/image6.png"/><Relationship Id="rId25" Type="http://schemas.openxmlformats.org/officeDocument/2006/relationships/image" Target="../media/image19.png"/><Relationship Id="rId2" Type="http://schemas.openxmlformats.org/officeDocument/2006/relationships/hyperlink" Target="#Dashboard!A1"/><Relationship Id="rId16" Type="http://schemas.openxmlformats.org/officeDocument/2006/relationships/hyperlink" Target="#Jan.Week!A1"/><Relationship Id="rId20" Type="http://schemas.openxmlformats.org/officeDocument/2006/relationships/image" Target="../media/image17.jpeg"/><Relationship Id="rId1" Type="http://schemas.openxmlformats.org/officeDocument/2006/relationships/image" Target="../media/image14.png"/><Relationship Id="rId6" Type="http://schemas.openxmlformats.org/officeDocument/2006/relationships/hyperlink" Target="#Mar!A1"/><Relationship Id="rId11" Type="http://schemas.openxmlformats.org/officeDocument/2006/relationships/hyperlink" Target="#Jun!A1"/><Relationship Id="rId24" Type="http://schemas.openxmlformats.org/officeDocument/2006/relationships/hyperlink" Target="#j.3week!A1"/><Relationship Id="rId5" Type="http://schemas.openxmlformats.org/officeDocument/2006/relationships/hyperlink" Target="#Apr!A1"/><Relationship Id="rId15" Type="http://schemas.openxmlformats.org/officeDocument/2006/relationships/hyperlink" Target="#Oct!A1"/><Relationship Id="rId23" Type="http://schemas.openxmlformats.org/officeDocument/2006/relationships/hyperlink" Target="#j.2week!A1"/><Relationship Id="rId28" Type="http://schemas.openxmlformats.org/officeDocument/2006/relationships/image" Target="../media/image5.jpeg"/><Relationship Id="rId10" Type="http://schemas.openxmlformats.org/officeDocument/2006/relationships/hyperlink" Target="#July!A1"/><Relationship Id="rId19" Type="http://schemas.openxmlformats.org/officeDocument/2006/relationships/hyperlink" Target="#Jan.1Week!A1"/><Relationship Id="rId4" Type="http://schemas.openxmlformats.org/officeDocument/2006/relationships/hyperlink" Target="#Home!A1"/><Relationship Id="rId9" Type="http://schemas.openxmlformats.org/officeDocument/2006/relationships/hyperlink" Target="#Aug!A1"/><Relationship Id="rId14" Type="http://schemas.openxmlformats.org/officeDocument/2006/relationships/hyperlink" Target="#Nov!A1"/><Relationship Id="rId22" Type="http://schemas.openxmlformats.org/officeDocument/2006/relationships/image" Target="../media/image18.jpeg"/><Relationship Id="rId27" Type="http://schemas.openxmlformats.org/officeDocument/2006/relationships/image" Target="../media/image4.jpeg"/></Relationships>
</file>

<file path=xl/drawings/_rels/drawing37.xml.rels><?xml version="1.0" encoding="UTF-8" standalone="yes"?>
<Relationships xmlns="http://schemas.openxmlformats.org/package/2006/relationships"><Relationship Id="rId8" Type="http://schemas.openxmlformats.org/officeDocument/2006/relationships/hyperlink" Target="#May!A1"/><Relationship Id="rId13" Type="http://schemas.openxmlformats.org/officeDocument/2006/relationships/hyperlink" Target="#Dec!A1"/><Relationship Id="rId18" Type="http://schemas.openxmlformats.org/officeDocument/2006/relationships/image" Target="../media/image7.svg"/><Relationship Id="rId26" Type="http://schemas.openxmlformats.org/officeDocument/2006/relationships/hyperlink" Target="https://openclipart.org/detail/211834/matt-icons_printer-printing-by-sixsixfive" TargetMode="External"/><Relationship Id="rId3" Type="http://schemas.openxmlformats.org/officeDocument/2006/relationships/image" Target="../media/image15.png"/><Relationship Id="rId21" Type="http://schemas.openxmlformats.org/officeDocument/2006/relationships/hyperlink" Target="#j.4week!A1"/><Relationship Id="rId7" Type="http://schemas.openxmlformats.org/officeDocument/2006/relationships/hyperlink" Target="#Feb!A1"/><Relationship Id="rId12" Type="http://schemas.openxmlformats.org/officeDocument/2006/relationships/hyperlink" Target="#Sep!A1"/><Relationship Id="rId17" Type="http://schemas.openxmlformats.org/officeDocument/2006/relationships/image" Target="../media/image6.png"/><Relationship Id="rId25" Type="http://schemas.openxmlformats.org/officeDocument/2006/relationships/image" Target="../media/image19.png"/><Relationship Id="rId2" Type="http://schemas.openxmlformats.org/officeDocument/2006/relationships/hyperlink" Target="#Dashboard!A1"/><Relationship Id="rId16" Type="http://schemas.openxmlformats.org/officeDocument/2006/relationships/hyperlink" Target="#Jan.Week!A1"/><Relationship Id="rId20" Type="http://schemas.openxmlformats.org/officeDocument/2006/relationships/image" Target="../media/image17.jpeg"/><Relationship Id="rId1" Type="http://schemas.openxmlformats.org/officeDocument/2006/relationships/image" Target="../media/image14.png"/><Relationship Id="rId6" Type="http://schemas.openxmlformats.org/officeDocument/2006/relationships/hyperlink" Target="#Mar!A1"/><Relationship Id="rId11" Type="http://schemas.openxmlformats.org/officeDocument/2006/relationships/hyperlink" Target="#Jun!A1"/><Relationship Id="rId24" Type="http://schemas.openxmlformats.org/officeDocument/2006/relationships/hyperlink" Target="#j.3week!A1"/><Relationship Id="rId5" Type="http://schemas.openxmlformats.org/officeDocument/2006/relationships/hyperlink" Target="#Apr!A1"/><Relationship Id="rId15" Type="http://schemas.openxmlformats.org/officeDocument/2006/relationships/hyperlink" Target="#Oct!A1"/><Relationship Id="rId23" Type="http://schemas.openxmlformats.org/officeDocument/2006/relationships/hyperlink" Target="#Jan.1Week!A1"/><Relationship Id="rId28" Type="http://schemas.openxmlformats.org/officeDocument/2006/relationships/image" Target="../media/image5.jpeg"/><Relationship Id="rId10" Type="http://schemas.openxmlformats.org/officeDocument/2006/relationships/hyperlink" Target="#July!A1"/><Relationship Id="rId19" Type="http://schemas.openxmlformats.org/officeDocument/2006/relationships/hyperlink" Target="#j.2week!A1"/><Relationship Id="rId4" Type="http://schemas.openxmlformats.org/officeDocument/2006/relationships/hyperlink" Target="#Home!A1"/><Relationship Id="rId9" Type="http://schemas.openxmlformats.org/officeDocument/2006/relationships/hyperlink" Target="#Aug!A1"/><Relationship Id="rId14" Type="http://schemas.openxmlformats.org/officeDocument/2006/relationships/hyperlink" Target="#Nov!A1"/><Relationship Id="rId22" Type="http://schemas.openxmlformats.org/officeDocument/2006/relationships/image" Target="../media/image18.jpeg"/><Relationship Id="rId27" Type="http://schemas.openxmlformats.org/officeDocument/2006/relationships/image" Target="../media/image4.jpeg"/></Relationships>
</file>

<file path=xl/drawings/_rels/drawing38.xml.rels><?xml version="1.0" encoding="UTF-8" standalone="yes"?>
<Relationships xmlns="http://schemas.openxmlformats.org/package/2006/relationships"><Relationship Id="rId8" Type="http://schemas.openxmlformats.org/officeDocument/2006/relationships/hyperlink" Target="#May!A1"/><Relationship Id="rId13" Type="http://schemas.openxmlformats.org/officeDocument/2006/relationships/hyperlink" Target="#Dec!A1"/><Relationship Id="rId18" Type="http://schemas.openxmlformats.org/officeDocument/2006/relationships/image" Target="../media/image7.svg"/><Relationship Id="rId26" Type="http://schemas.openxmlformats.org/officeDocument/2006/relationships/hyperlink" Target="https://openclipart.org/detail/211834/matt-icons_printer-printing-by-sixsixfive" TargetMode="External"/><Relationship Id="rId3" Type="http://schemas.openxmlformats.org/officeDocument/2006/relationships/image" Target="../media/image15.png"/><Relationship Id="rId21" Type="http://schemas.openxmlformats.org/officeDocument/2006/relationships/hyperlink" Target="#'F.4week (3)'!A1"/><Relationship Id="rId7" Type="http://schemas.openxmlformats.org/officeDocument/2006/relationships/hyperlink" Target="#Feb!A1"/><Relationship Id="rId12" Type="http://schemas.openxmlformats.org/officeDocument/2006/relationships/hyperlink" Target="#Sep!A1"/><Relationship Id="rId17" Type="http://schemas.openxmlformats.org/officeDocument/2006/relationships/image" Target="../media/image6.png"/><Relationship Id="rId25" Type="http://schemas.openxmlformats.org/officeDocument/2006/relationships/image" Target="../media/image19.png"/><Relationship Id="rId2" Type="http://schemas.openxmlformats.org/officeDocument/2006/relationships/hyperlink" Target="#Dashboard!A1"/><Relationship Id="rId16" Type="http://schemas.openxmlformats.org/officeDocument/2006/relationships/hyperlink" Target="#Jan.Week!A1"/><Relationship Id="rId20" Type="http://schemas.openxmlformats.org/officeDocument/2006/relationships/image" Target="../media/image17.jpeg"/><Relationship Id="rId1" Type="http://schemas.openxmlformats.org/officeDocument/2006/relationships/image" Target="../media/image14.png"/><Relationship Id="rId6" Type="http://schemas.openxmlformats.org/officeDocument/2006/relationships/hyperlink" Target="#Mar!A1"/><Relationship Id="rId11" Type="http://schemas.openxmlformats.org/officeDocument/2006/relationships/hyperlink" Target="#Jun!A1"/><Relationship Id="rId24" Type="http://schemas.openxmlformats.org/officeDocument/2006/relationships/hyperlink" Target="#'F.2week (3)'!A1"/><Relationship Id="rId5" Type="http://schemas.openxmlformats.org/officeDocument/2006/relationships/hyperlink" Target="#Apr!A1"/><Relationship Id="rId15" Type="http://schemas.openxmlformats.org/officeDocument/2006/relationships/hyperlink" Target="#Oct!A1"/><Relationship Id="rId23" Type="http://schemas.openxmlformats.org/officeDocument/2006/relationships/hyperlink" Target="#'Fab.1Week (3)'!A1"/><Relationship Id="rId28" Type="http://schemas.openxmlformats.org/officeDocument/2006/relationships/image" Target="../media/image5.jpeg"/><Relationship Id="rId10" Type="http://schemas.openxmlformats.org/officeDocument/2006/relationships/hyperlink" Target="#July!A1"/><Relationship Id="rId19" Type="http://schemas.openxmlformats.org/officeDocument/2006/relationships/hyperlink" Target="#'F.3week (3)'!A1"/><Relationship Id="rId4" Type="http://schemas.openxmlformats.org/officeDocument/2006/relationships/hyperlink" Target="#Home!A1"/><Relationship Id="rId9" Type="http://schemas.openxmlformats.org/officeDocument/2006/relationships/hyperlink" Target="#Aug!A1"/><Relationship Id="rId14" Type="http://schemas.openxmlformats.org/officeDocument/2006/relationships/hyperlink" Target="#Nov!A1"/><Relationship Id="rId22" Type="http://schemas.openxmlformats.org/officeDocument/2006/relationships/image" Target="../media/image18.jpeg"/><Relationship Id="rId27" Type="http://schemas.openxmlformats.org/officeDocument/2006/relationships/image" Target="../media/image4.jpeg"/></Relationships>
</file>

<file path=xl/drawings/_rels/drawing39.xml.rels><?xml version="1.0" encoding="UTF-8" standalone="yes"?>
<Relationships xmlns="http://schemas.openxmlformats.org/package/2006/relationships"><Relationship Id="rId8" Type="http://schemas.openxmlformats.org/officeDocument/2006/relationships/hyperlink" Target="#May!A1"/><Relationship Id="rId13" Type="http://schemas.openxmlformats.org/officeDocument/2006/relationships/hyperlink" Target="#Dec!A1"/><Relationship Id="rId18" Type="http://schemas.openxmlformats.org/officeDocument/2006/relationships/image" Target="../media/image7.svg"/><Relationship Id="rId26" Type="http://schemas.openxmlformats.org/officeDocument/2006/relationships/image" Target="../media/image4.jpeg"/><Relationship Id="rId3" Type="http://schemas.openxmlformats.org/officeDocument/2006/relationships/image" Target="../media/image15.png"/><Relationship Id="rId21" Type="http://schemas.openxmlformats.org/officeDocument/2006/relationships/hyperlink" Target="#j.3week!A1"/><Relationship Id="rId7" Type="http://schemas.openxmlformats.org/officeDocument/2006/relationships/hyperlink" Target="#Feb!A1"/><Relationship Id="rId12" Type="http://schemas.openxmlformats.org/officeDocument/2006/relationships/hyperlink" Target="#Sep!A1"/><Relationship Id="rId17" Type="http://schemas.openxmlformats.org/officeDocument/2006/relationships/image" Target="../media/image6.png"/><Relationship Id="rId25" Type="http://schemas.openxmlformats.org/officeDocument/2006/relationships/hyperlink" Target="https://openclipart.org/detail/211834/matt-icons_printer-printing-by-sixsixfive" TargetMode="External"/><Relationship Id="rId2" Type="http://schemas.openxmlformats.org/officeDocument/2006/relationships/hyperlink" Target="#Dashboard!A1"/><Relationship Id="rId16" Type="http://schemas.openxmlformats.org/officeDocument/2006/relationships/hyperlink" Target="#Jan.Week!A1"/><Relationship Id="rId20" Type="http://schemas.openxmlformats.org/officeDocument/2006/relationships/image" Target="../media/image17.jpeg"/><Relationship Id="rId1" Type="http://schemas.openxmlformats.org/officeDocument/2006/relationships/image" Target="../media/image14.png"/><Relationship Id="rId6" Type="http://schemas.openxmlformats.org/officeDocument/2006/relationships/hyperlink" Target="#Mar!A1"/><Relationship Id="rId11" Type="http://schemas.openxmlformats.org/officeDocument/2006/relationships/hyperlink" Target="#Jun!A1"/><Relationship Id="rId24" Type="http://schemas.openxmlformats.org/officeDocument/2006/relationships/image" Target="../media/image19.png"/><Relationship Id="rId5" Type="http://schemas.openxmlformats.org/officeDocument/2006/relationships/hyperlink" Target="#Apr!A1"/><Relationship Id="rId15" Type="http://schemas.openxmlformats.org/officeDocument/2006/relationships/hyperlink" Target="#Oct!A1"/><Relationship Id="rId23" Type="http://schemas.openxmlformats.org/officeDocument/2006/relationships/hyperlink" Target="#Jan.1Week!A1"/><Relationship Id="rId10" Type="http://schemas.openxmlformats.org/officeDocument/2006/relationships/hyperlink" Target="#July!A1"/><Relationship Id="rId19" Type="http://schemas.openxmlformats.org/officeDocument/2006/relationships/hyperlink" Target="#j.4week!A1"/><Relationship Id="rId4" Type="http://schemas.openxmlformats.org/officeDocument/2006/relationships/hyperlink" Target="#Home!A1"/><Relationship Id="rId9" Type="http://schemas.openxmlformats.org/officeDocument/2006/relationships/hyperlink" Target="#Aug!A1"/><Relationship Id="rId14" Type="http://schemas.openxmlformats.org/officeDocument/2006/relationships/hyperlink" Target="#Nov!A1"/><Relationship Id="rId22" Type="http://schemas.openxmlformats.org/officeDocument/2006/relationships/image" Target="../media/image18.jpeg"/><Relationship Id="rId27" Type="http://schemas.openxmlformats.org/officeDocument/2006/relationships/image" Target="../media/image5.jpeg"/></Relationships>
</file>

<file path=xl/drawings/_rels/drawing40.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Oct!A1"/><Relationship Id="rId18" Type="http://schemas.openxmlformats.org/officeDocument/2006/relationships/hyperlink" Target="#Dashboard!A1"/><Relationship Id="rId3" Type="http://schemas.openxmlformats.org/officeDocument/2006/relationships/hyperlink" Target="#Apr!A1"/><Relationship Id="rId21" Type="http://schemas.openxmlformats.org/officeDocument/2006/relationships/image" Target="../media/image5.jpeg"/><Relationship Id="rId7" Type="http://schemas.openxmlformats.org/officeDocument/2006/relationships/hyperlink" Target="#Aug!A1"/><Relationship Id="rId12" Type="http://schemas.openxmlformats.org/officeDocument/2006/relationships/hyperlink" Target="#Nov!A1"/><Relationship Id="rId17" Type="http://schemas.openxmlformats.org/officeDocument/2006/relationships/image" Target="../media/image7.svg"/><Relationship Id="rId2" Type="http://schemas.openxmlformats.org/officeDocument/2006/relationships/hyperlink" Target="#Home!A1"/><Relationship Id="rId16" Type="http://schemas.openxmlformats.org/officeDocument/2006/relationships/image" Target="../media/image6.png"/><Relationship Id="rId20" Type="http://schemas.openxmlformats.org/officeDocument/2006/relationships/hyperlink" Target="#'Jan.Print Salary'!Print_Area"/><Relationship Id="rId1" Type="http://schemas.openxmlformats.org/officeDocument/2006/relationships/image" Target="../media/image14.png"/><Relationship Id="rId6" Type="http://schemas.openxmlformats.org/officeDocument/2006/relationships/hyperlink" Target="#May!A1"/><Relationship Id="rId11" Type="http://schemas.openxmlformats.org/officeDocument/2006/relationships/hyperlink" Target="#Dec!A1"/><Relationship Id="rId5" Type="http://schemas.openxmlformats.org/officeDocument/2006/relationships/hyperlink" Target="#Feb!A1"/><Relationship Id="rId15" Type="http://schemas.openxmlformats.org/officeDocument/2006/relationships/hyperlink" Target="#M.&#2476;&#2503;&#2468;&#2472;!A1"/><Relationship Id="rId10" Type="http://schemas.openxmlformats.org/officeDocument/2006/relationships/hyperlink" Target="#Sep!A1"/><Relationship Id="rId19" Type="http://schemas.openxmlformats.org/officeDocument/2006/relationships/image" Target="../media/image20.png"/><Relationship Id="rId4" Type="http://schemas.openxmlformats.org/officeDocument/2006/relationships/hyperlink" Target="#Mar!A1"/><Relationship Id="rId9" Type="http://schemas.openxmlformats.org/officeDocument/2006/relationships/hyperlink" Target="#Jun!A1"/><Relationship Id="rId14" Type="http://schemas.openxmlformats.org/officeDocument/2006/relationships/hyperlink" Target="#Jan.&#2476;&#2503;&#2468;&#2472;!Print_Area"/></Relationships>
</file>

<file path=xl/drawings/_rels/drawing41.xml.rels><?xml version="1.0" encoding="UTF-8" standalone="yes"?>
<Relationships xmlns="http://schemas.openxmlformats.org/package/2006/relationships"><Relationship Id="rId8" Type="http://schemas.openxmlformats.org/officeDocument/2006/relationships/hyperlink" Target="#Aug!A1"/><Relationship Id="rId13" Type="http://schemas.openxmlformats.org/officeDocument/2006/relationships/hyperlink" Target="#Nov!A1"/><Relationship Id="rId18" Type="http://schemas.openxmlformats.org/officeDocument/2006/relationships/image" Target="../media/image7.svg"/><Relationship Id="rId3" Type="http://schemas.openxmlformats.org/officeDocument/2006/relationships/hyperlink" Target="#Home!A1"/><Relationship Id="rId21" Type="http://schemas.openxmlformats.org/officeDocument/2006/relationships/image" Target="../media/image10.svg"/><Relationship Id="rId7" Type="http://schemas.openxmlformats.org/officeDocument/2006/relationships/hyperlink" Target="#May!A1"/><Relationship Id="rId12" Type="http://schemas.openxmlformats.org/officeDocument/2006/relationships/hyperlink" Target="#Dec!A1"/><Relationship Id="rId17" Type="http://schemas.openxmlformats.org/officeDocument/2006/relationships/image" Target="../media/image6.png"/><Relationship Id="rId25" Type="http://schemas.openxmlformats.org/officeDocument/2006/relationships/image" Target="../media/image4.jpeg"/><Relationship Id="rId2" Type="http://schemas.openxmlformats.org/officeDocument/2006/relationships/image" Target="../media/image12.png"/><Relationship Id="rId16" Type="http://schemas.openxmlformats.org/officeDocument/2006/relationships/hyperlink" Target="#'125'!Print_Area"/><Relationship Id="rId20" Type="http://schemas.openxmlformats.org/officeDocument/2006/relationships/image" Target="../media/image9.png"/><Relationship Id="rId1" Type="http://schemas.openxmlformats.org/officeDocument/2006/relationships/hyperlink" Target="#Dashboard!A1"/><Relationship Id="rId6" Type="http://schemas.openxmlformats.org/officeDocument/2006/relationships/hyperlink" Target="#Feb!A1"/><Relationship Id="rId11" Type="http://schemas.openxmlformats.org/officeDocument/2006/relationships/hyperlink" Target="#Sep!A1"/><Relationship Id="rId24" Type="http://schemas.openxmlformats.org/officeDocument/2006/relationships/hyperlink" Target="https://openclipart.org/detail/211834/matt-icons_printer-printing-by-sixsixfive" TargetMode="External"/><Relationship Id="rId5" Type="http://schemas.openxmlformats.org/officeDocument/2006/relationships/hyperlink" Target="#Mar!A1"/><Relationship Id="rId15" Type="http://schemas.openxmlformats.org/officeDocument/2006/relationships/hyperlink" Target="#Jan.Production!A1"/><Relationship Id="rId23" Type="http://schemas.openxmlformats.org/officeDocument/2006/relationships/image" Target="../media/image11.png"/><Relationship Id="rId10" Type="http://schemas.openxmlformats.org/officeDocument/2006/relationships/hyperlink" Target="#Jun!A1"/><Relationship Id="rId19" Type="http://schemas.openxmlformats.org/officeDocument/2006/relationships/hyperlink" Target="#A.Jan!A1"/><Relationship Id="rId4" Type="http://schemas.openxmlformats.org/officeDocument/2006/relationships/hyperlink" Target="#Apr!A1"/><Relationship Id="rId9" Type="http://schemas.openxmlformats.org/officeDocument/2006/relationships/hyperlink" Target="#July!A1"/><Relationship Id="rId14" Type="http://schemas.openxmlformats.org/officeDocument/2006/relationships/hyperlink" Target="#Oct!A1"/><Relationship Id="rId22" Type="http://schemas.openxmlformats.org/officeDocument/2006/relationships/image" Target="../media/image5.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3.emf"/></Relationships>
</file>

<file path=xl/drawings/drawing1.xml><?xml version="1.0" encoding="utf-8"?>
<xdr:wsDr xmlns:xdr="http://schemas.openxmlformats.org/drawingml/2006/spreadsheetDrawing" xmlns:a="http://schemas.openxmlformats.org/drawingml/2006/main">
  <xdr:twoCellAnchor editAs="oneCell">
    <xdr:from>
      <xdr:col>1</xdr:col>
      <xdr:colOff>170434</xdr:colOff>
      <xdr:row>3</xdr:row>
      <xdr:rowOff>152950</xdr:rowOff>
    </xdr:from>
    <xdr:to>
      <xdr:col>3</xdr:col>
      <xdr:colOff>813288</xdr:colOff>
      <xdr:row>7</xdr:row>
      <xdr:rowOff>177192</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80584" y="1305475"/>
          <a:ext cx="1128629" cy="1224392"/>
        </a:xfrm>
        <a:prstGeom prst="rect">
          <a:avLst/>
        </a:prstGeom>
      </xdr:spPr>
    </xdr:pic>
    <xdr:clientData/>
  </xdr:twoCellAnchor>
  <xdr:twoCellAnchor>
    <xdr:from>
      <xdr:col>0</xdr:col>
      <xdr:colOff>467046</xdr:colOff>
      <xdr:row>1</xdr:row>
      <xdr:rowOff>958</xdr:rowOff>
    </xdr:from>
    <xdr:to>
      <xdr:col>0</xdr:col>
      <xdr:colOff>1345941</xdr:colOff>
      <xdr:row>3</xdr:row>
      <xdr:rowOff>100853</xdr:rowOff>
    </xdr:to>
    <xdr:pic>
      <xdr:nvPicPr>
        <xdr:cNvPr id="3" name="Picture 2">
          <a:hlinkClick xmlns:r="http://schemas.openxmlformats.org/officeDocument/2006/relationships" r:id="rId3"/>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7046" y="401008"/>
          <a:ext cx="878895" cy="852370"/>
        </a:xfrm>
        <a:prstGeom prst="rect">
          <a:avLst/>
        </a:prstGeom>
        <a:ln>
          <a:noFill/>
        </a:ln>
        <a:effectLst>
          <a:outerShdw blurRad="50800" dist="38100" dir="5400000" algn="t" rotWithShape="0">
            <a:prstClr val="black">
              <a:alpha val="40000"/>
            </a:prstClr>
          </a:outerShdw>
        </a:effectLst>
        <a:scene3d>
          <a:camera prst="orthographicFront">
            <a:rot lat="0" lon="0" rev="0"/>
          </a:camera>
          <a:lightRig rig="balanced" dir="t">
            <a:rot lat="0" lon="0" rev="8700000"/>
          </a:lightRig>
        </a:scene3d>
        <a:sp3d>
          <a:bevelT w="190500" h="38100" prst="coolSlant"/>
        </a:sp3d>
      </xdr:spPr>
    </xdr:pic>
    <xdr:clientData/>
  </xdr:twoCellAnchor>
  <xdr:twoCellAnchor>
    <xdr:from>
      <xdr:col>16</xdr:col>
      <xdr:colOff>74839</xdr:colOff>
      <xdr:row>1</xdr:row>
      <xdr:rowOff>12246</xdr:rowOff>
    </xdr:from>
    <xdr:to>
      <xdr:col>17</xdr:col>
      <xdr:colOff>481853</xdr:colOff>
      <xdr:row>3</xdr:row>
      <xdr:rowOff>168088</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18261986" y="415658"/>
          <a:ext cx="1012132" cy="906636"/>
          <a:chOff x="30504881" y="1487645"/>
          <a:chExt cx="1862800" cy="2045265"/>
        </a:xfrm>
      </xdr:grpSpPr>
      <xdr:pic macro="[0]!print123">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30504881" y="1487645"/>
            <a:ext cx="1862800" cy="1508401"/>
          </a:xfrm>
          <a:prstGeom prst="rect">
            <a:avLst/>
          </a:prstGeom>
        </xdr:spPr>
      </xdr:pic>
      <xdr:sp macro="[0]!print123" textlink="">
        <xdr:nvSpPr>
          <xdr:cNvPr id="6" name="Rectangle 5">
            <a:extLst>
              <a:ext uri="{FF2B5EF4-FFF2-40B4-BE49-F238E27FC236}">
                <a16:creationId xmlns:a16="http://schemas.microsoft.com/office/drawing/2014/main" id="{00000000-0008-0000-0000-000006000000}"/>
              </a:ext>
            </a:extLst>
          </xdr:cNvPr>
          <xdr:cNvSpPr/>
        </xdr:nvSpPr>
        <xdr:spPr>
          <a:xfrm>
            <a:off x="30583909" y="3013364"/>
            <a:ext cx="1645228" cy="519546"/>
          </a:xfrm>
          <a:prstGeom prst="rect">
            <a:avLst/>
          </a:prstGeom>
          <a:blipFill>
            <a:blip xmlns:r="http://schemas.openxmlformats.org/officeDocument/2006/relationships" r:embed="rId7"/>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0</xdr:col>
      <xdr:colOff>1537528</xdr:colOff>
      <xdr:row>1</xdr:row>
      <xdr:rowOff>244930</xdr:rowOff>
    </xdr:from>
    <xdr:to>
      <xdr:col>0</xdr:col>
      <xdr:colOff>2166178</xdr:colOff>
      <xdr:row>2</xdr:row>
      <xdr:rowOff>201706</xdr:rowOff>
    </xdr:to>
    <xdr:sp macro="[0]!Save1" textlink="">
      <xdr:nvSpPr>
        <xdr:cNvPr id="7" name="Rectangle 6">
          <a:extLst>
            <a:ext uri="{FF2B5EF4-FFF2-40B4-BE49-F238E27FC236}">
              <a16:creationId xmlns:a16="http://schemas.microsoft.com/office/drawing/2014/main" id="{00000000-0008-0000-0000-000007000000}"/>
            </a:ext>
          </a:extLst>
        </xdr:cNvPr>
        <xdr:cNvSpPr/>
      </xdr:nvSpPr>
      <xdr:spPr>
        <a:xfrm>
          <a:off x="1537528" y="644980"/>
          <a:ext cx="628650" cy="328251"/>
        </a:xfrm>
        <a:prstGeom prst="rect">
          <a:avLst/>
        </a:prstGeom>
        <a:blipFill>
          <a:blip xmlns:r="http://schemas.openxmlformats.org/officeDocument/2006/relationships" r:embed="rId8"/>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oneCellAnchor>
    <xdr:from>
      <xdr:col>8</xdr:col>
      <xdr:colOff>170434</xdr:colOff>
      <xdr:row>3</xdr:row>
      <xdr:rowOff>152950</xdr:rowOff>
    </xdr:from>
    <xdr:ext cx="1128629" cy="1218548"/>
    <xdr:pic>
      <xdr:nvPicPr>
        <xdr:cNvPr id="8" name="Picture 7">
          <a:hlinkClick xmlns:r="http://schemas.openxmlformats.org/officeDocument/2006/relationships" r:id="rId1"/>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48059" y="1305475"/>
          <a:ext cx="1128629" cy="1218548"/>
        </a:xfrm>
        <a:prstGeom prst="rect">
          <a:avLst/>
        </a:prstGeom>
      </xdr:spPr>
    </xdr:pic>
    <xdr:clientData/>
  </xdr:oneCellAnchor>
  <xdr:oneCellAnchor>
    <xdr:from>
      <xdr:col>1</xdr:col>
      <xdr:colOff>170434</xdr:colOff>
      <xdr:row>32</xdr:row>
      <xdr:rowOff>65942</xdr:rowOff>
    </xdr:from>
    <xdr:ext cx="1128629" cy="1218548"/>
    <xdr:pic>
      <xdr:nvPicPr>
        <xdr:cNvPr id="9" name="Picture 8">
          <a:hlinkClick xmlns:r="http://schemas.openxmlformats.org/officeDocument/2006/relationships" r:id="rId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80584" y="8371742"/>
          <a:ext cx="1128629" cy="1218548"/>
        </a:xfrm>
        <a:prstGeom prst="rect">
          <a:avLst/>
        </a:prstGeom>
      </xdr:spPr>
    </xdr:pic>
    <xdr:clientData/>
  </xdr:oneCellAnchor>
  <xdr:oneCellAnchor>
    <xdr:from>
      <xdr:col>8</xdr:col>
      <xdr:colOff>170434</xdr:colOff>
      <xdr:row>32</xdr:row>
      <xdr:rowOff>65942</xdr:rowOff>
    </xdr:from>
    <xdr:ext cx="1128629" cy="1218548"/>
    <xdr:pic>
      <xdr:nvPicPr>
        <xdr:cNvPr id="10" name="Picture 9">
          <a:hlinkClick xmlns:r="http://schemas.openxmlformats.org/officeDocument/2006/relationships" r:id="rId1"/>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48059" y="8371742"/>
          <a:ext cx="1128629" cy="1218548"/>
        </a:xfrm>
        <a:prstGeom prst="rect">
          <a:avLst/>
        </a:prstGeom>
      </xdr:spPr>
    </xdr:pic>
    <xdr:clientData/>
  </xdr:oneCellAnchor>
  <xdr:oneCellAnchor>
    <xdr:from>
      <xdr:col>1</xdr:col>
      <xdr:colOff>170434</xdr:colOff>
      <xdr:row>61</xdr:row>
      <xdr:rowOff>65942</xdr:rowOff>
    </xdr:from>
    <xdr:ext cx="1128629" cy="1218548"/>
    <xdr:pic>
      <xdr:nvPicPr>
        <xdr:cNvPr id="11" name="Picture 10">
          <a:hlinkClick xmlns:r="http://schemas.openxmlformats.org/officeDocument/2006/relationships" r:id="rId1"/>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80584" y="15315467"/>
          <a:ext cx="1128629" cy="1218548"/>
        </a:xfrm>
        <a:prstGeom prst="rect">
          <a:avLst/>
        </a:prstGeom>
      </xdr:spPr>
    </xdr:pic>
    <xdr:clientData/>
  </xdr:oneCellAnchor>
  <xdr:oneCellAnchor>
    <xdr:from>
      <xdr:col>8</xdr:col>
      <xdr:colOff>170434</xdr:colOff>
      <xdr:row>61</xdr:row>
      <xdr:rowOff>65942</xdr:rowOff>
    </xdr:from>
    <xdr:ext cx="1128629" cy="1218548"/>
    <xdr:pic>
      <xdr:nvPicPr>
        <xdr:cNvPr id="12" name="Picture 11">
          <a:hlinkClick xmlns:r="http://schemas.openxmlformats.org/officeDocument/2006/relationships" r:id="rId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48059" y="15315467"/>
          <a:ext cx="1128629" cy="121854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4</xdr:col>
          <xdr:colOff>200025</xdr:colOff>
          <xdr:row>25</xdr:row>
          <xdr:rowOff>180975</xdr:rowOff>
        </xdr:from>
        <xdr:to>
          <xdr:col>4</xdr:col>
          <xdr:colOff>457200</xdr:colOff>
          <xdr:row>26</xdr:row>
          <xdr:rowOff>257175</xdr:rowOff>
        </xdr:to>
        <xdr:sp macro="" textlink="">
          <xdr:nvSpPr>
            <xdr:cNvPr id="31745" name="Check Box 1" hidden="1">
              <a:extLst>
                <a:ext uri="{63B3BB69-23CF-44E3-9099-C40C66FF867C}">
                  <a14:compatExt spid="_x0000_s31745"/>
                </a:ext>
                <a:ext uri="{FF2B5EF4-FFF2-40B4-BE49-F238E27FC236}">
                  <a16:creationId xmlns:a16="http://schemas.microsoft.com/office/drawing/2014/main" id="{00000000-0008-0000-0000-000001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25</xdr:row>
          <xdr:rowOff>180975</xdr:rowOff>
        </xdr:from>
        <xdr:to>
          <xdr:col>5</xdr:col>
          <xdr:colOff>390525</xdr:colOff>
          <xdr:row>26</xdr:row>
          <xdr:rowOff>257175</xdr:rowOff>
        </xdr:to>
        <xdr:sp macro="" textlink="">
          <xdr:nvSpPr>
            <xdr:cNvPr id="31746" name="Check Box 2" hidden="1">
              <a:extLst>
                <a:ext uri="{63B3BB69-23CF-44E3-9099-C40C66FF867C}">
                  <a14:compatExt spid="_x0000_s31746"/>
                </a:ext>
                <a:ext uri="{FF2B5EF4-FFF2-40B4-BE49-F238E27FC236}">
                  <a16:creationId xmlns:a16="http://schemas.microsoft.com/office/drawing/2014/main" id="{00000000-0008-0000-0000-00000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25</xdr:row>
          <xdr:rowOff>180975</xdr:rowOff>
        </xdr:from>
        <xdr:to>
          <xdr:col>11</xdr:col>
          <xdr:colOff>457200</xdr:colOff>
          <xdr:row>26</xdr:row>
          <xdr:rowOff>257175</xdr:rowOff>
        </xdr:to>
        <xdr:sp macro="" textlink="">
          <xdr:nvSpPr>
            <xdr:cNvPr id="31747" name="Check Box 3" hidden="1">
              <a:extLst>
                <a:ext uri="{63B3BB69-23CF-44E3-9099-C40C66FF867C}">
                  <a14:compatExt spid="_x0000_s31747"/>
                </a:ext>
                <a:ext uri="{FF2B5EF4-FFF2-40B4-BE49-F238E27FC236}">
                  <a16:creationId xmlns:a16="http://schemas.microsoft.com/office/drawing/2014/main" id="{00000000-0008-0000-0000-000003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26</xdr:row>
          <xdr:rowOff>9525</xdr:rowOff>
        </xdr:from>
        <xdr:to>
          <xdr:col>12</xdr:col>
          <xdr:colOff>371475</xdr:colOff>
          <xdr:row>26</xdr:row>
          <xdr:rowOff>266700</xdr:rowOff>
        </xdr:to>
        <xdr:sp macro="" textlink="">
          <xdr:nvSpPr>
            <xdr:cNvPr id="31748" name="Check Box 4" hidden="1">
              <a:extLst>
                <a:ext uri="{63B3BB69-23CF-44E3-9099-C40C66FF867C}">
                  <a14:compatExt spid="_x0000_s31748"/>
                </a:ext>
                <a:ext uri="{FF2B5EF4-FFF2-40B4-BE49-F238E27FC236}">
                  <a16:creationId xmlns:a16="http://schemas.microsoft.com/office/drawing/2014/main" id="{00000000-0008-0000-0000-000004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54</xdr:row>
          <xdr:rowOff>180975</xdr:rowOff>
        </xdr:from>
        <xdr:to>
          <xdr:col>4</xdr:col>
          <xdr:colOff>466725</xdr:colOff>
          <xdr:row>55</xdr:row>
          <xdr:rowOff>257175</xdr:rowOff>
        </xdr:to>
        <xdr:sp macro="" textlink="">
          <xdr:nvSpPr>
            <xdr:cNvPr id="31749" name="Check Box 5" hidden="1">
              <a:extLst>
                <a:ext uri="{63B3BB69-23CF-44E3-9099-C40C66FF867C}">
                  <a14:compatExt spid="_x0000_s31749"/>
                </a:ext>
                <a:ext uri="{FF2B5EF4-FFF2-40B4-BE49-F238E27FC236}">
                  <a16:creationId xmlns:a16="http://schemas.microsoft.com/office/drawing/2014/main" id="{00000000-0008-0000-0000-000005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54</xdr:row>
          <xdr:rowOff>180975</xdr:rowOff>
        </xdr:from>
        <xdr:to>
          <xdr:col>5</xdr:col>
          <xdr:colOff>390525</xdr:colOff>
          <xdr:row>55</xdr:row>
          <xdr:rowOff>257175</xdr:rowOff>
        </xdr:to>
        <xdr:sp macro="" textlink="">
          <xdr:nvSpPr>
            <xdr:cNvPr id="31750" name="Check Box 6" hidden="1">
              <a:extLst>
                <a:ext uri="{63B3BB69-23CF-44E3-9099-C40C66FF867C}">
                  <a14:compatExt spid="_x0000_s31750"/>
                </a:ext>
                <a:ext uri="{FF2B5EF4-FFF2-40B4-BE49-F238E27FC236}">
                  <a16:creationId xmlns:a16="http://schemas.microsoft.com/office/drawing/2014/main" id="{00000000-0008-0000-0000-000006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54</xdr:row>
          <xdr:rowOff>180975</xdr:rowOff>
        </xdr:from>
        <xdr:to>
          <xdr:col>11</xdr:col>
          <xdr:colOff>466725</xdr:colOff>
          <xdr:row>55</xdr:row>
          <xdr:rowOff>257175</xdr:rowOff>
        </xdr:to>
        <xdr:sp macro="" textlink="">
          <xdr:nvSpPr>
            <xdr:cNvPr id="31751" name="Check Box 7" hidden="1">
              <a:extLst>
                <a:ext uri="{63B3BB69-23CF-44E3-9099-C40C66FF867C}">
                  <a14:compatExt spid="_x0000_s31751"/>
                </a:ext>
                <a:ext uri="{FF2B5EF4-FFF2-40B4-BE49-F238E27FC236}">
                  <a16:creationId xmlns:a16="http://schemas.microsoft.com/office/drawing/2014/main" id="{00000000-0008-0000-0000-000007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54</xdr:row>
          <xdr:rowOff>180975</xdr:rowOff>
        </xdr:from>
        <xdr:to>
          <xdr:col>12</xdr:col>
          <xdr:colOff>390525</xdr:colOff>
          <xdr:row>55</xdr:row>
          <xdr:rowOff>257175</xdr:rowOff>
        </xdr:to>
        <xdr:sp macro="" textlink="">
          <xdr:nvSpPr>
            <xdr:cNvPr id="31752" name="Check Box 8" hidden="1">
              <a:extLst>
                <a:ext uri="{63B3BB69-23CF-44E3-9099-C40C66FF867C}">
                  <a14:compatExt spid="_x0000_s31752"/>
                </a:ext>
                <a:ext uri="{FF2B5EF4-FFF2-40B4-BE49-F238E27FC236}">
                  <a16:creationId xmlns:a16="http://schemas.microsoft.com/office/drawing/2014/main" id="{00000000-0008-0000-0000-000008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83</xdr:row>
          <xdr:rowOff>180975</xdr:rowOff>
        </xdr:from>
        <xdr:to>
          <xdr:col>4</xdr:col>
          <xdr:colOff>485775</xdr:colOff>
          <xdr:row>84</xdr:row>
          <xdr:rowOff>257175</xdr:rowOff>
        </xdr:to>
        <xdr:sp macro="" textlink="">
          <xdr:nvSpPr>
            <xdr:cNvPr id="31753" name="Check Box 9" hidden="1">
              <a:extLst>
                <a:ext uri="{63B3BB69-23CF-44E3-9099-C40C66FF867C}">
                  <a14:compatExt spid="_x0000_s31753"/>
                </a:ext>
                <a:ext uri="{FF2B5EF4-FFF2-40B4-BE49-F238E27FC236}">
                  <a16:creationId xmlns:a16="http://schemas.microsoft.com/office/drawing/2014/main" id="{00000000-0008-0000-0000-000009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83</xdr:row>
          <xdr:rowOff>180975</xdr:rowOff>
        </xdr:from>
        <xdr:to>
          <xdr:col>5</xdr:col>
          <xdr:colOff>400050</xdr:colOff>
          <xdr:row>84</xdr:row>
          <xdr:rowOff>257175</xdr:rowOff>
        </xdr:to>
        <xdr:sp macro="" textlink="">
          <xdr:nvSpPr>
            <xdr:cNvPr id="31754" name="Check Box 10" hidden="1">
              <a:extLst>
                <a:ext uri="{63B3BB69-23CF-44E3-9099-C40C66FF867C}">
                  <a14:compatExt spid="_x0000_s31754"/>
                </a:ext>
                <a:ext uri="{FF2B5EF4-FFF2-40B4-BE49-F238E27FC236}">
                  <a16:creationId xmlns:a16="http://schemas.microsoft.com/office/drawing/2014/main" id="{00000000-0008-0000-0000-00000A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83</xdr:row>
          <xdr:rowOff>180975</xdr:rowOff>
        </xdr:from>
        <xdr:to>
          <xdr:col>11</xdr:col>
          <xdr:colOff>485775</xdr:colOff>
          <xdr:row>84</xdr:row>
          <xdr:rowOff>257175</xdr:rowOff>
        </xdr:to>
        <xdr:sp macro="" textlink="">
          <xdr:nvSpPr>
            <xdr:cNvPr id="31755" name="Check Box 11" hidden="1">
              <a:extLst>
                <a:ext uri="{63B3BB69-23CF-44E3-9099-C40C66FF867C}">
                  <a14:compatExt spid="_x0000_s31755"/>
                </a:ext>
                <a:ext uri="{FF2B5EF4-FFF2-40B4-BE49-F238E27FC236}">
                  <a16:creationId xmlns:a16="http://schemas.microsoft.com/office/drawing/2014/main" id="{00000000-0008-0000-0000-00000B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84</xdr:row>
          <xdr:rowOff>9525</xdr:rowOff>
        </xdr:from>
        <xdr:to>
          <xdr:col>12</xdr:col>
          <xdr:colOff>400050</xdr:colOff>
          <xdr:row>84</xdr:row>
          <xdr:rowOff>266700</xdr:rowOff>
        </xdr:to>
        <xdr:sp macro="" textlink="">
          <xdr:nvSpPr>
            <xdr:cNvPr id="31756" name="Check Box 12" hidden="1">
              <a:extLst>
                <a:ext uri="{63B3BB69-23CF-44E3-9099-C40C66FF867C}">
                  <a14:compatExt spid="_x0000_s31756"/>
                </a:ext>
                <a:ext uri="{FF2B5EF4-FFF2-40B4-BE49-F238E27FC236}">
                  <a16:creationId xmlns:a16="http://schemas.microsoft.com/office/drawing/2014/main" id="{00000000-0008-0000-0000-00000C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284966</xdr:colOff>
      <xdr:row>2</xdr:row>
      <xdr:rowOff>57182</xdr:rowOff>
    </xdr:from>
    <xdr:to>
      <xdr:col>17</xdr:col>
      <xdr:colOff>327987</xdr:colOff>
      <xdr:row>4</xdr:row>
      <xdr:rowOff>104404</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7882554" y="527829"/>
          <a:ext cx="939492"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147353</xdr:colOff>
      <xdr:row>2</xdr:row>
      <xdr:rowOff>57182</xdr:rowOff>
    </xdr:from>
    <xdr:to>
      <xdr:col>15</xdr:col>
      <xdr:colOff>195704</xdr:colOff>
      <xdr:row>4</xdr:row>
      <xdr:rowOff>104404</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6848471" y="527829"/>
          <a:ext cx="944821"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11</xdr:col>
      <xdr:colOff>25603</xdr:colOff>
      <xdr:row>2</xdr:row>
      <xdr:rowOff>57182</xdr:rowOff>
    </xdr:from>
    <xdr:to>
      <xdr:col>13</xdr:col>
      <xdr:colOff>73953</xdr:colOff>
      <xdr:row>4</xdr:row>
      <xdr:rowOff>104404</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5830250" y="527829"/>
          <a:ext cx="944821"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395888</xdr:colOff>
      <xdr:row>2</xdr:row>
      <xdr:rowOff>64204</xdr:rowOff>
    </xdr:from>
    <xdr:to>
      <xdr:col>19</xdr:col>
      <xdr:colOff>444241</xdr:colOff>
      <xdr:row>4</xdr:row>
      <xdr:rowOff>110762</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8889947" y="534851"/>
          <a:ext cx="944823"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24</xdr:col>
      <xdr:colOff>352529</xdr:colOff>
      <xdr:row>2</xdr:row>
      <xdr:rowOff>62072</xdr:rowOff>
    </xdr:from>
    <xdr:to>
      <xdr:col>26</xdr:col>
      <xdr:colOff>407420</xdr:colOff>
      <xdr:row>4</xdr:row>
      <xdr:rowOff>108630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11984235" y="532719"/>
          <a:ext cx="951361"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22</xdr:col>
      <xdr:colOff>226899</xdr:colOff>
      <xdr:row>2</xdr:row>
      <xdr:rowOff>62072</xdr:rowOff>
    </xdr:from>
    <xdr:to>
      <xdr:col>24</xdr:col>
      <xdr:colOff>285339</xdr:colOff>
      <xdr:row>4</xdr:row>
      <xdr:rowOff>108630</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10962134" y="532719"/>
          <a:ext cx="954911"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93155</xdr:colOff>
      <xdr:row>2</xdr:row>
      <xdr:rowOff>62072</xdr:rowOff>
    </xdr:from>
    <xdr:to>
      <xdr:col>22</xdr:col>
      <xdr:colOff>141506</xdr:colOff>
      <xdr:row>4</xdr:row>
      <xdr:rowOff>108630</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00000000-0008-0000-0100-000009000000}"/>
            </a:ext>
          </a:extLst>
        </xdr:cNvPr>
        <xdr:cNvSpPr/>
      </xdr:nvSpPr>
      <xdr:spPr>
        <a:xfrm>
          <a:off x="9931920" y="532719"/>
          <a:ext cx="944821"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27</xdr:col>
      <xdr:colOff>34616</xdr:colOff>
      <xdr:row>2</xdr:row>
      <xdr:rowOff>56561</xdr:rowOff>
    </xdr:from>
    <xdr:to>
      <xdr:col>29</xdr:col>
      <xdr:colOff>87120</xdr:colOff>
      <xdr:row>4</xdr:row>
      <xdr:rowOff>101794</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0000000-0008-0000-0100-00000A000000}"/>
            </a:ext>
          </a:extLst>
        </xdr:cNvPr>
        <xdr:cNvSpPr/>
      </xdr:nvSpPr>
      <xdr:spPr>
        <a:xfrm>
          <a:off x="13011028" y="527208"/>
          <a:ext cx="948974" cy="42623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33</xdr:col>
      <xdr:colOff>427991</xdr:colOff>
      <xdr:row>2</xdr:row>
      <xdr:rowOff>54429</xdr:rowOff>
    </xdr:from>
    <xdr:to>
      <xdr:col>36</xdr:col>
      <xdr:colOff>34637</xdr:colOff>
      <xdr:row>4</xdr:row>
      <xdr:rowOff>100325</xdr:rowOff>
    </xdr:to>
    <xdr:sp macro="" textlink="">
      <xdr:nvSpPr>
        <xdr:cNvPr id="11" name="Rectangle 10">
          <a:hlinkClick xmlns:r="http://schemas.openxmlformats.org/officeDocument/2006/relationships" r:id="rId9"/>
          <a:extLst>
            <a:ext uri="{FF2B5EF4-FFF2-40B4-BE49-F238E27FC236}">
              <a16:creationId xmlns:a16="http://schemas.microsoft.com/office/drawing/2014/main" id="{00000000-0008-0000-0100-00000B000000}"/>
            </a:ext>
          </a:extLst>
        </xdr:cNvPr>
        <xdr:cNvSpPr/>
      </xdr:nvSpPr>
      <xdr:spPr>
        <a:xfrm>
          <a:off x="16093815" y="525076"/>
          <a:ext cx="951351"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31</xdr:col>
      <xdr:colOff>293465</xdr:colOff>
      <xdr:row>2</xdr:row>
      <xdr:rowOff>54429</xdr:rowOff>
    </xdr:from>
    <xdr:to>
      <xdr:col>33</xdr:col>
      <xdr:colOff>353682</xdr:colOff>
      <xdr:row>4</xdr:row>
      <xdr:rowOff>100325</xdr:rowOff>
    </xdr:to>
    <xdr:sp macro="" textlink="">
      <xdr:nvSpPr>
        <xdr:cNvPr id="12" name="Rectangle 11">
          <a:hlinkClick xmlns:r="http://schemas.openxmlformats.org/officeDocument/2006/relationships" r:id="rId10"/>
          <a:extLst>
            <a:ext uri="{FF2B5EF4-FFF2-40B4-BE49-F238E27FC236}">
              <a16:creationId xmlns:a16="http://schemas.microsoft.com/office/drawing/2014/main" id="{00000000-0008-0000-0100-00000C000000}"/>
            </a:ext>
          </a:extLst>
        </xdr:cNvPr>
        <xdr:cNvSpPr/>
      </xdr:nvSpPr>
      <xdr:spPr>
        <a:xfrm>
          <a:off x="15062818" y="525076"/>
          <a:ext cx="956688"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29</xdr:col>
      <xdr:colOff>179788</xdr:colOff>
      <xdr:row>2</xdr:row>
      <xdr:rowOff>54429</xdr:rowOff>
    </xdr:from>
    <xdr:to>
      <xdr:col>31</xdr:col>
      <xdr:colOff>226948</xdr:colOff>
      <xdr:row>4</xdr:row>
      <xdr:rowOff>100325</xdr:rowOff>
    </xdr:to>
    <xdr:sp macro="" textlink="">
      <xdr:nvSpPr>
        <xdr:cNvPr id="13" name="Rectangle 12">
          <a:hlinkClick xmlns:r="http://schemas.openxmlformats.org/officeDocument/2006/relationships" r:id="rId11"/>
          <a:extLst>
            <a:ext uri="{FF2B5EF4-FFF2-40B4-BE49-F238E27FC236}">
              <a16:creationId xmlns:a16="http://schemas.microsoft.com/office/drawing/2014/main" id="{00000000-0008-0000-0100-00000D000000}"/>
            </a:ext>
          </a:extLst>
        </xdr:cNvPr>
        <xdr:cNvSpPr/>
      </xdr:nvSpPr>
      <xdr:spPr>
        <a:xfrm>
          <a:off x="14052670" y="525076"/>
          <a:ext cx="943631"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xdr:col>
      <xdr:colOff>3364</xdr:colOff>
      <xdr:row>1</xdr:row>
      <xdr:rowOff>33617</xdr:rowOff>
    </xdr:from>
    <xdr:to>
      <xdr:col>6</xdr:col>
      <xdr:colOff>168088</xdr:colOff>
      <xdr:row>5</xdr:row>
      <xdr:rowOff>10583</xdr:rowOff>
    </xdr:to>
    <xdr:sp macro="" textlink="">
      <xdr:nvSpPr>
        <xdr:cNvPr id="14" name="Rectangle 13">
          <a:hlinkClick xmlns:r="http://schemas.openxmlformats.org/officeDocument/2006/relationships" r:id="rId12"/>
          <a:extLst>
            <a:ext uri="{FF2B5EF4-FFF2-40B4-BE49-F238E27FC236}">
              <a16:creationId xmlns:a16="http://schemas.microsoft.com/office/drawing/2014/main" id="{00000000-0008-0000-0100-00000E000000}"/>
            </a:ext>
          </a:extLst>
        </xdr:cNvPr>
        <xdr:cNvSpPr/>
      </xdr:nvSpPr>
      <xdr:spPr>
        <a:xfrm>
          <a:off x="1679764" y="309842"/>
          <a:ext cx="2041149" cy="86279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800" b="1">
              <a:solidFill>
                <a:schemeClr val="lt1"/>
              </a:solidFill>
              <a:effectLst/>
              <a:latin typeface="+mn-lt"/>
              <a:ea typeface="+mn-ea"/>
              <a:cs typeface="+mn-cs"/>
            </a:rPr>
            <a:t>ফেব্রুয়ারী</a:t>
          </a:r>
          <a:endParaRPr lang="en-US" sz="6000">
            <a:effectLst/>
          </a:endParaRPr>
        </a:p>
      </xdr:txBody>
    </xdr:sp>
    <xdr:clientData/>
  </xdr:twoCellAnchor>
  <xdr:twoCellAnchor>
    <xdr:from>
      <xdr:col>9</xdr:col>
      <xdr:colOff>114301</xdr:colOff>
      <xdr:row>1</xdr:row>
      <xdr:rowOff>171450</xdr:rowOff>
    </xdr:from>
    <xdr:to>
      <xdr:col>10</xdr:col>
      <xdr:colOff>379172</xdr:colOff>
      <xdr:row>4</xdr:row>
      <xdr:rowOff>200025</xdr:rowOff>
    </xdr:to>
    <xdr:pic>
      <xdr:nvPicPr>
        <xdr:cNvPr id="15" name="Graphic 14" descr="Chevron arrows">
          <a:hlinkClick xmlns:r="http://schemas.openxmlformats.org/officeDocument/2006/relationships" r:id="rId13"/>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010151" y="447675"/>
          <a:ext cx="712546"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334605</xdr:colOff>
      <xdr:row>0</xdr:row>
      <xdr:rowOff>235325</xdr:rowOff>
    </xdr:from>
    <xdr:to>
      <xdr:col>2</xdr:col>
      <xdr:colOff>164698</xdr:colOff>
      <xdr:row>5</xdr:row>
      <xdr:rowOff>19301</xdr:rowOff>
    </xdr:to>
    <xdr:pic>
      <xdr:nvPicPr>
        <xdr:cNvPr id="16" name="Picture 15">
          <a:hlinkClick xmlns:r="http://schemas.openxmlformats.org/officeDocument/2006/relationships" r:id="rId16"/>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34605" y="235325"/>
          <a:ext cx="982618" cy="946026"/>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0</xdr:col>
      <xdr:colOff>133350</xdr:colOff>
      <xdr:row>6</xdr:row>
      <xdr:rowOff>0</xdr:rowOff>
    </xdr:from>
    <xdr:to>
      <xdr:col>2</xdr:col>
      <xdr:colOff>324970</xdr:colOff>
      <xdr:row>7</xdr:row>
      <xdr:rowOff>123825</xdr:rowOff>
    </xdr:to>
    <xdr:sp macro="" textlink="">
      <xdr:nvSpPr>
        <xdr:cNvPr id="17" name="Rectangle: Rounded Corners 16">
          <a:hlinkClick xmlns:r="http://schemas.openxmlformats.org/officeDocument/2006/relationships" r:id="rId18"/>
          <a:extLst>
            <a:ext uri="{FF2B5EF4-FFF2-40B4-BE49-F238E27FC236}">
              <a16:creationId xmlns:a16="http://schemas.microsoft.com/office/drawing/2014/main" id="{00000000-0008-0000-0100-000011000000}"/>
            </a:ext>
          </a:extLst>
        </xdr:cNvPr>
        <xdr:cNvSpPr/>
      </xdr:nvSpPr>
      <xdr:spPr>
        <a:xfrm>
          <a:off x="133350" y="1381125"/>
          <a:ext cx="1344145" cy="542925"/>
        </a:xfrm>
        <a:prstGeom prst="roundRect">
          <a:avLst>
            <a:gd name="adj" fmla="val 50000"/>
          </a:avLst>
        </a:prstGeom>
        <a:solidFill>
          <a:srgbClr val="C00000"/>
        </a:solidFill>
        <a:ln>
          <a:solidFill>
            <a:srgbClr val="C00000"/>
          </a:solidFill>
        </a:ln>
        <a:effectLst/>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r>
            <a:rPr lang="en-US" sz="1100" b="1">
              <a:solidFill>
                <a:schemeClr val="lt1"/>
              </a:solidFill>
              <a:effectLst/>
              <a:latin typeface="+mn-lt"/>
              <a:ea typeface="+mn-ea"/>
              <a:cs typeface="+mn-cs"/>
            </a:rPr>
            <a:t>মোট</a:t>
          </a:r>
          <a:r>
            <a:rPr lang="en-US" sz="1100" b="1" baseline="0">
              <a:solidFill>
                <a:schemeClr val="lt1"/>
              </a:solidFill>
              <a:effectLst/>
              <a:latin typeface="+mn-lt"/>
              <a:ea typeface="+mn-ea"/>
              <a:cs typeface="+mn-cs"/>
            </a:rPr>
            <a:t> উপস্থিতি</a:t>
          </a:r>
          <a:endParaRPr lang="en-US" sz="1200" b="1">
            <a:effectLst/>
          </a:endParaRPr>
        </a:p>
      </xdr:txBody>
    </xdr:sp>
    <xdr:clientData/>
  </xdr:twoCellAnchor>
  <xdr:twoCellAnchor>
    <xdr:from>
      <xdr:col>0</xdr:col>
      <xdr:colOff>123825</xdr:colOff>
      <xdr:row>7</xdr:row>
      <xdr:rowOff>238125</xdr:rowOff>
    </xdr:from>
    <xdr:to>
      <xdr:col>2</xdr:col>
      <xdr:colOff>315445</xdr:colOff>
      <xdr:row>8</xdr:row>
      <xdr:rowOff>161925</xdr:rowOff>
    </xdr:to>
    <xdr:sp macro="" textlink="">
      <xdr:nvSpPr>
        <xdr:cNvPr id="18" name="Rectangle: Rounded Corners 17">
          <a:hlinkClick xmlns:r="http://schemas.openxmlformats.org/officeDocument/2006/relationships" r:id="rId19"/>
          <a:extLst>
            <a:ext uri="{FF2B5EF4-FFF2-40B4-BE49-F238E27FC236}">
              <a16:creationId xmlns:a16="http://schemas.microsoft.com/office/drawing/2014/main" id="{00000000-0008-0000-0100-000012000000}"/>
            </a:ext>
          </a:extLst>
        </xdr:cNvPr>
        <xdr:cNvSpPr/>
      </xdr:nvSpPr>
      <xdr:spPr>
        <a:xfrm>
          <a:off x="123825" y="2038350"/>
          <a:ext cx="1344145" cy="476250"/>
        </a:xfrm>
        <a:prstGeom prst="roundRect">
          <a:avLst>
            <a:gd name="adj" fmla="val 50000"/>
          </a:avLst>
        </a:prstGeom>
        <a:solidFill>
          <a:srgbClr val="C00000"/>
        </a:solidFill>
        <a:ln>
          <a:solidFill>
            <a:srgbClr val="C00000"/>
          </a:solidFill>
        </a:ln>
        <a:effectLst/>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chemeClr val="lt1"/>
              </a:solidFill>
              <a:effectLst/>
              <a:latin typeface="+mn-lt"/>
              <a:ea typeface="+mn-ea"/>
              <a:cs typeface="+mn-cs"/>
            </a:rPr>
            <a:t>মোট</a:t>
          </a:r>
          <a:r>
            <a:rPr lang="en-US" sz="1100" b="1" baseline="0">
              <a:solidFill>
                <a:schemeClr val="lt1"/>
              </a:solidFill>
              <a:effectLst/>
              <a:latin typeface="+mn-lt"/>
              <a:ea typeface="+mn-ea"/>
              <a:cs typeface="+mn-cs"/>
            </a:rPr>
            <a:t> বেতন</a:t>
          </a:r>
          <a:endParaRPr lang="en-US" sz="1200" b="1">
            <a:effectLst/>
          </a:endParaRPr>
        </a:p>
      </xdr:txBody>
    </xdr:sp>
    <xdr:clientData/>
  </xdr:twoCellAnchor>
  <xdr:twoCellAnchor>
    <xdr:from>
      <xdr:col>1</xdr:col>
      <xdr:colOff>0</xdr:colOff>
      <xdr:row>60</xdr:row>
      <xdr:rowOff>200025</xdr:rowOff>
    </xdr:from>
    <xdr:to>
      <xdr:col>2</xdr:col>
      <xdr:colOff>245269</xdr:colOff>
      <xdr:row>63</xdr:row>
      <xdr:rowOff>57150</xdr:rowOff>
    </xdr:to>
    <xdr:pic>
      <xdr:nvPicPr>
        <xdr:cNvPr id="19" name="Graphic 18" descr="Chevron arrows">
          <a:hlinkClick xmlns:r="http://schemas.openxmlformats.org/officeDocument/2006/relationships" r:id="rId20"/>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flipH="1">
          <a:off x="552450" y="15497175"/>
          <a:ext cx="845344" cy="600075"/>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xdr:from>
      <xdr:col>38</xdr:col>
      <xdr:colOff>324971</xdr:colOff>
      <xdr:row>0</xdr:row>
      <xdr:rowOff>100853</xdr:rowOff>
    </xdr:from>
    <xdr:to>
      <xdr:col>41</xdr:col>
      <xdr:colOff>34178</xdr:colOff>
      <xdr:row>4</xdr:row>
      <xdr:rowOff>306480</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8231971" y="100853"/>
          <a:ext cx="1076325" cy="1057274"/>
          <a:chOff x="30504881" y="1487645"/>
          <a:chExt cx="1862800" cy="2045265"/>
        </a:xfrm>
      </xdr:grpSpPr>
      <xdr:pic macro="[0]!print123">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22" name="Rectangle 21">
            <a:extLst>
              <a:ext uri="{FF2B5EF4-FFF2-40B4-BE49-F238E27FC236}">
                <a16:creationId xmlns:a16="http://schemas.microsoft.com/office/drawing/2014/main" id="{00000000-0008-0000-0100-000016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6</xdr:col>
      <xdr:colOff>358587</xdr:colOff>
      <xdr:row>2</xdr:row>
      <xdr:rowOff>89647</xdr:rowOff>
    </xdr:from>
    <xdr:to>
      <xdr:col>8</xdr:col>
      <xdr:colOff>109816</xdr:colOff>
      <xdr:row>4</xdr:row>
      <xdr:rowOff>75640</xdr:rowOff>
    </xdr:to>
    <xdr:sp macro="[0]!Save1" textlink="">
      <xdr:nvSpPr>
        <xdr:cNvPr id="23" name="Rectangle 22">
          <a:extLst>
            <a:ext uri="{FF2B5EF4-FFF2-40B4-BE49-F238E27FC236}">
              <a16:creationId xmlns:a16="http://schemas.microsoft.com/office/drawing/2014/main" id="{00000000-0008-0000-0100-000017000000}"/>
            </a:ext>
          </a:extLst>
        </xdr:cNvPr>
        <xdr:cNvSpPr/>
      </xdr:nvSpPr>
      <xdr:spPr>
        <a:xfrm>
          <a:off x="3911412" y="556372"/>
          <a:ext cx="646579" cy="36699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678685</xdr:colOff>
      <xdr:row>2</xdr:row>
      <xdr:rowOff>68437</xdr:rowOff>
    </xdr:from>
    <xdr:to>
      <xdr:col>31</xdr:col>
      <xdr:colOff>309071</xdr:colOff>
      <xdr:row>4</xdr:row>
      <xdr:rowOff>29520</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0200-000002000000}"/>
            </a:ext>
          </a:extLst>
        </xdr:cNvPr>
        <xdr:cNvGrpSpPr/>
      </xdr:nvGrpSpPr>
      <xdr:grpSpPr>
        <a:xfrm>
          <a:off x="5714511" y="449437"/>
          <a:ext cx="15475017" cy="441474"/>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200-000004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200-000005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200-000006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200-000007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200-000008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9" name="Rectangle 8">
            <a:hlinkClick xmlns:r="http://schemas.openxmlformats.org/officeDocument/2006/relationships" r:id="rId8"/>
            <a:extLst>
              <a:ext uri="{FF2B5EF4-FFF2-40B4-BE49-F238E27FC236}">
                <a16:creationId xmlns:a16="http://schemas.microsoft.com/office/drawing/2014/main" id="{00000000-0008-0000-0200-000009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0" name="Rectangle 9">
            <a:hlinkClick xmlns:r="http://schemas.openxmlformats.org/officeDocument/2006/relationships" r:id="rId9"/>
            <a:extLst>
              <a:ext uri="{FF2B5EF4-FFF2-40B4-BE49-F238E27FC236}">
                <a16:creationId xmlns:a16="http://schemas.microsoft.com/office/drawing/2014/main" id="{00000000-0008-0000-0200-00000A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0200-00000B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0200-00000C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0200-00000D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1</xdr:col>
      <xdr:colOff>1573</xdr:colOff>
      <xdr:row>1</xdr:row>
      <xdr:rowOff>133350</xdr:rowOff>
    </xdr:from>
    <xdr:to>
      <xdr:col>3</xdr:col>
      <xdr:colOff>342900</xdr:colOff>
      <xdr:row>5</xdr:row>
      <xdr:rowOff>53166</xdr:rowOff>
    </xdr:to>
    <xdr:sp macro="" textlink="">
      <xdr:nvSpPr>
        <xdr:cNvPr id="14" name="Rectangle 13">
          <a:hlinkClick xmlns:r="http://schemas.openxmlformats.org/officeDocument/2006/relationships" r:id="rId13"/>
          <a:extLst>
            <a:ext uri="{FF2B5EF4-FFF2-40B4-BE49-F238E27FC236}">
              <a16:creationId xmlns:a16="http://schemas.microsoft.com/office/drawing/2014/main" id="{00000000-0008-0000-0200-00000E000000}"/>
            </a:ext>
          </a:extLst>
        </xdr:cNvPr>
        <xdr:cNvSpPr/>
      </xdr:nvSpPr>
      <xdr:spPr>
        <a:xfrm>
          <a:off x="1115998" y="323850"/>
          <a:ext cx="1760552" cy="777066"/>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solidFill>
                <a:schemeClr val="lt1"/>
              </a:solidFill>
              <a:effectLst/>
              <a:latin typeface="+mn-lt"/>
              <a:ea typeface="+mn-ea"/>
              <a:cs typeface="+mn-cs"/>
            </a:rPr>
            <a:t>ফেব্রুয়ারী</a:t>
          </a:r>
          <a:endParaRPr lang="en-US" sz="5400">
            <a:effectLst/>
          </a:endParaRPr>
        </a:p>
      </xdr:txBody>
    </xdr:sp>
    <xdr:clientData/>
  </xdr:twoCellAnchor>
  <xdr:twoCellAnchor>
    <xdr:from>
      <xdr:col>4</xdr:col>
      <xdr:colOff>1523999</xdr:colOff>
      <xdr:row>2</xdr:row>
      <xdr:rowOff>3618</xdr:rowOff>
    </xdr:from>
    <xdr:to>
      <xdr:col>5</xdr:col>
      <xdr:colOff>541903</xdr:colOff>
      <xdr:row>4</xdr:row>
      <xdr:rowOff>127443</xdr:rowOff>
    </xdr:to>
    <xdr:pic>
      <xdr:nvPicPr>
        <xdr:cNvPr id="15" name="Graphic 14" descr="Chevron arrows">
          <a:hlinkClick xmlns:r="http://schemas.openxmlformats.org/officeDocument/2006/relationships" r:id="rId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924424" y="384618"/>
          <a:ext cx="637154"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161925</xdr:colOff>
      <xdr:row>1</xdr:row>
      <xdr:rowOff>142810</xdr:rowOff>
    </xdr:from>
    <xdr:to>
      <xdr:col>0</xdr:col>
      <xdr:colOff>876632</xdr:colOff>
      <xdr:row>4</xdr:row>
      <xdr:rowOff>162175</xdr:rowOff>
    </xdr:to>
    <xdr:pic>
      <xdr:nvPicPr>
        <xdr:cNvPr id="16" name="Picture 15">
          <a:hlinkClick xmlns:r="http://schemas.openxmlformats.org/officeDocument/2006/relationships" r:id="rId17"/>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61925" y="333310"/>
          <a:ext cx="714707"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3</xdr:col>
      <xdr:colOff>545522</xdr:colOff>
      <xdr:row>2</xdr:row>
      <xdr:rowOff>164523</xdr:rowOff>
    </xdr:from>
    <xdr:to>
      <xdr:col>4</xdr:col>
      <xdr:colOff>327312</xdr:colOff>
      <xdr:row>4</xdr:row>
      <xdr:rowOff>55266</xdr:rowOff>
    </xdr:to>
    <xdr:sp macro="[0]!Save1" textlink="">
      <xdr:nvSpPr>
        <xdr:cNvPr id="17" name="Rectangle 16">
          <a:extLst>
            <a:ext uri="{FF2B5EF4-FFF2-40B4-BE49-F238E27FC236}">
              <a16:creationId xmlns:a16="http://schemas.microsoft.com/office/drawing/2014/main" id="{00000000-0008-0000-0200-000011000000}"/>
            </a:ext>
          </a:extLst>
        </xdr:cNvPr>
        <xdr:cNvSpPr/>
      </xdr:nvSpPr>
      <xdr:spPr>
        <a:xfrm>
          <a:off x="3079172" y="545523"/>
          <a:ext cx="648565" cy="366993"/>
        </a:xfrm>
        <a:prstGeom prst="rect">
          <a:avLst/>
        </a:prstGeom>
        <a:blipFill>
          <a:blip xmlns:r="http://schemas.openxmlformats.org/officeDocument/2006/relationships" r:embed="rId19"/>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280987</xdr:colOff>
      <xdr:row>1</xdr:row>
      <xdr:rowOff>268462</xdr:rowOff>
    </xdr:from>
    <xdr:to>
      <xdr:col>17</xdr:col>
      <xdr:colOff>89996</xdr:colOff>
      <xdr:row>1</xdr:row>
      <xdr:rowOff>705795</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0300-000002000000}"/>
            </a:ext>
          </a:extLst>
        </xdr:cNvPr>
        <xdr:cNvGrpSpPr/>
      </xdr:nvGrpSpPr>
      <xdr:grpSpPr>
        <a:xfrm>
          <a:off x="5119687" y="458962"/>
          <a:ext cx="12734434" cy="437333"/>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300-000006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300-000007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300-000008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9" name="Rectangle 8">
            <a:hlinkClick xmlns:r="http://schemas.openxmlformats.org/officeDocument/2006/relationships" r:id="rId8"/>
            <a:extLst>
              <a:ext uri="{FF2B5EF4-FFF2-40B4-BE49-F238E27FC236}">
                <a16:creationId xmlns:a16="http://schemas.microsoft.com/office/drawing/2014/main" id="{00000000-0008-0000-0300-000009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0" name="Rectangle 9">
            <a:hlinkClick xmlns:r="http://schemas.openxmlformats.org/officeDocument/2006/relationships" r:id="rId9"/>
            <a:extLst>
              <a:ext uri="{FF2B5EF4-FFF2-40B4-BE49-F238E27FC236}">
                <a16:creationId xmlns:a16="http://schemas.microsoft.com/office/drawing/2014/main" id="{00000000-0008-0000-0300-00000A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0300-00000B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0300-00000C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0300-00000D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0</xdr:col>
      <xdr:colOff>1343025</xdr:colOff>
      <xdr:row>1</xdr:row>
      <xdr:rowOff>57150</xdr:rowOff>
    </xdr:from>
    <xdr:to>
      <xdr:col>2</xdr:col>
      <xdr:colOff>388734</xdr:colOff>
      <xdr:row>1</xdr:row>
      <xdr:rowOff>919941</xdr:rowOff>
    </xdr:to>
    <xdr:sp macro="" textlink="">
      <xdr:nvSpPr>
        <xdr:cNvPr id="14" name="Rectangle 13">
          <a:hlinkClick xmlns:r="http://schemas.openxmlformats.org/officeDocument/2006/relationships" r:id="rId13"/>
          <a:extLst>
            <a:ext uri="{FF2B5EF4-FFF2-40B4-BE49-F238E27FC236}">
              <a16:creationId xmlns:a16="http://schemas.microsoft.com/office/drawing/2014/main" id="{00000000-0008-0000-0300-00000E000000}"/>
            </a:ext>
          </a:extLst>
        </xdr:cNvPr>
        <xdr:cNvSpPr/>
      </xdr:nvSpPr>
      <xdr:spPr>
        <a:xfrm>
          <a:off x="1343025" y="247650"/>
          <a:ext cx="1807959" cy="86279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solidFill>
                <a:schemeClr val="lt1"/>
              </a:solidFill>
              <a:effectLst/>
              <a:latin typeface="+mn-lt"/>
              <a:ea typeface="+mn-ea"/>
              <a:cs typeface="+mn-cs"/>
            </a:rPr>
            <a:t>ফেব্রুয়ারী</a:t>
          </a:r>
          <a:endParaRPr lang="en-US" sz="5400">
            <a:effectLst/>
          </a:endParaRPr>
        </a:p>
      </xdr:txBody>
    </xdr:sp>
    <xdr:clientData/>
  </xdr:twoCellAnchor>
  <xdr:twoCellAnchor>
    <xdr:from>
      <xdr:col>3</xdr:col>
      <xdr:colOff>760210</xdr:colOff>
      <xdr:row>1</xdr:row>
      <xdr:rowOff>194983</xdr:rowOff>
    </xdr:from>
    <xdr:to>
      <xdr:col>4</xdr:col>
      <xdr:colOff>186881</xdr:colOff>
      <xdr:row>1</xdr:row>
      <xdr:rowOff>795058</xdr:rowOff>
    </xdr:to>
    <xdr:pic>
      <xdr:nvPicPr>
        <xdr:cNvPr id="15" name="Graphic 14" descr="Chevron arrows">
          <a:hlinkClick xmlns:r="http://schemas.openxmlformats.org/officeDocument/2006/relationships" r:id="rId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408285" y="385483"/>
          <a:ext cx="617296"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314325</xdr:colOff>
      <xdr:row>1</xdr:row>
      <xdr:rowOff>152335</xdr:rowOff>
    </xdr:from>
    <xdr:to>
      <xdr:col>0</xdr:col>
      <xdr:colOff>1029032</xdr:colOff>
      <xdr:row>1</xdr:row>
      <xdr:rowOff>838450</xdr:rowOff>
    </xdr:to>
    <xdr:pic>
      <xdr:nvPicPr>
        <xdr:cNvPr id="16" name="Picture 15">
          <a:hlinkClick xmlns:r="http://schemas.openxmlformats.org/officeDocument/2006/relationships" r:id="rId17"/>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14325" y="342835"/>
          <a:ext cx="714707"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0</xdr:col>
      <xdr:colOff>19050</xdr:colOff>
      <xdr:row>81</xdr:row>
      <xdr:rowOff>114299</xdr:rowOff>
    </xdr:from>
    <xdr:to>
      <xdr:col>18</xdr:col>
      <xdr:colOff>409575</xdr:colOff>
      <xdr:row>107</xdr:row>
      <xdr:rowOff>9524</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108</xdr:row>
      <xdr:rowOff>19050</xdr:rowOff>
    </xdr:from>
    <xdr:to>
      <xdr:col>18</xdr:col>
      <xdr:colOff>438150</xdr:colOff>
      <xdr:row>133</xdr:row>
      <xdr:rowOff>66676</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628649</xdr:colOff>
      <xdr:row>1</xdr:row>
      <xdr:rowOff>304800</xdr:rowOff>
    </xdr:from>
    <xdr:to>
      <xdr:col>3</xdr:col>
      <xdr:colOff>419099</xdr:colOff>
      <xdr:row>1</xdr:row>
      <xdr:rowOff>671793</xdr:rowOff>
    </xdr:to>
    <xdr:sp macro="[0]!Save1" textlink="">
      <xdr:nvSpPr>
        <xdr:cNvPr id="19" name="Rectangle 18">
          <a:extLst>
            <a:ext uri="{FF2B5EF4-FFF2-40B4-BE49-F238E27FC236}">
              <a16:creationId xmlns:a16="http://schemas.microsoft.com/office/drawing/2014/main" id="{00000000-0008-0000-0300-000013000000}"/>
            </a:ext>
          </a:extLst>
        </xdr:cNvPr>
        <xdr:cNvSpPr/>
      </xdr:nvSpPr>
      <xdr:spPr>
        <a:xfrm>
          <a:off x="3390899" y="495300"/>
          <a:ext cx="676275" cy="366993"/>
        </a:xfrm>
        <a:prstGeom prst="rect">
          <a:avLst/>
        </a:prstGeom>
        <a:blipFill>
          <a:blip xmlns:r="http://schemas.openxmlformats.org/officeDocument/2006/relationships" r:embed="rId21"/>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twoCellAnchor>
    <xdr:from>
      <xdr:col>12</xdr:col>
      <xdr:colOff>333375</xdr:colOff>
      <xdr:row>2</xdr:row>
      <xdr:rowOff>47625</xdr:rowOff>
    </xdr:from>
    <xdr:to>
      <xdr:col>14</xdr:col>
      <xdr:colOff>9525</xdr:colOff>
      <xdr:row>4</xdr:row>
      <xdr:rowOff>123825</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15049500" y="1333500"/>
          <a:ext cx="895350" cy="866775"/>
          <a:chOff x="30504881" y="1487645"/>
          <a:chExt cx="1862800" cy="2045265"/>
        </a:xfrm>
      </xdr:grpSpPr>
      <xdr:pic macro="[0]!print123">
        <xdr:nvPicPr>
          <xdr:cNvPr id="21" name="Picture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837473B0-CC2E-450A-ABE3-18F120FF3D39}">
                <a1611:picAttrSrcUrl xmlns:a1611="http://schemas.microsoft.com/office/drawing/2016/11/main" r:id="rId23"/>
              </a:ext>
            </a:extLst>
          </a:blip>
          <a:stretch>
            <a:fillRect/>
          </a:stretch>
        </xdr:blipFill>
        <xdr:spPr>
          <a:xfrm>
            <a:off x="30504881" y="1487645"/>
            <a:ext cx="1862800" cy="1508401"/>
          </a:xfrm>
          <a:prstGeom prst="rect">
            <a:avLst/>
          </a:prstGeom>
        </xdr:spPr>
      </xdr:pic>
      <xdr:sp macro="[0]!print123" textlink="">
        <xdr:nvSpPr>
          <xdr:cNvPr id="22" name="Rectangle 21">
            <a:extLst>
              <a:ext uri="{FF2B5EF4-FFF2-40B4-BE49-F238E27FC236}">
                <a16:creationId xmlns:a16="http://schemas.microsoft.com/office/drawing/2014/main" id="{00000000-0008-0000-0300-000016000000}"/>
              </a:ext>
            </a:extLst>
          </xdr:cNvPr>
          <xdr:cNvSpPr/>
        </xdr:nvSpPr>
        <xdr:spPr>
          <a:xfrm>
            <a:off x="30583909" y="3013364"/>
            <a:ext cx="1645228" cy="519546"/>
          </a:xfrm>
          <a:prstGeom prst="rect">
            <a:avLst/>
          </a:prstGeom>
          <a:blipFill>
            <a:blip xmlns:r="http://schemas.openxmlformats.org/officeDocument/2006/relationships" r:embed="rId24"/>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14566</xdr:colOff>
      <xdr:row>3</xdr:row>
      <xdr:rowOff>20732</xdr:rowOff>
    </xdr:from>
    <xdr:to>
      <xdr:col>3</xdr:col>
      <xdr:colOff>308405</xdr:colOff>
      <xdr:row>4</xdr:row>
      <xdr:rowOff>244547</xdr:rowOff>
    </xdr:to>
    <xdr:sp macro="" textlink="">
      <xdr:nvSpPr>
        <xdr:cNvPr id="2" name="Text Box 1">
          <a:extLst>
            <a:ext uri="{FF2B5EF4-FFF2-40B4-BE49-F238E27FC236}">
              <a16:creationId xmlns:a16="http://schemas.microsoft.com/office/drawing/2014/main" id="{00000000-0008-0000-0400-000002000000}"/>
            </a:ext>
          </a:extLst>
        </xdr:cNvPr>
        <xdr:cNvSpPr txBox="1">
          <a:spLocks noChangeArrowheads="1"/>
        </xdr:cNvSpPr>
      </xdr:nvSpPr>
      <xdr:spPr bwMode="auto">
        <a:xfrm>
          <a:off x="338416" y="1363757"/>
          <a:ext cx="2770339" cy="1385865"/>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7</xdr:col>
      <xdr:colOff>146958</xdr:colOff>
      <xdr:row>3</xdr:row>
      <xdr:rowOff>1159328</xdr:rowOff>
    </xdr:from>
    <xdr:to>
      <xdr:col>7</xdr:col>
      <xdr:colOff>1457325</xdr:colOff>
      <xdr:row>4</xdr:row>
      <xdr:rowOff>251731</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7614558" y="2502353"/>
          <a:ext cx="1310367" cy="254453"/>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a:t>
          </a:r>
          <a:r>
            <a:rPr lang="en-US" sz="1400" b="1">
              <a:solidFill>
                <a:sysClr val="windowText" lastClr="000000"/>
              </a:solidFill>
              <a:latin typeface="Kalpurush ANSI" panose="02000000000000000000" pitchFamily="2" charset="0"/>
            </a:rPr>
            <a:t>4</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1</xdr:col>
      <xdr:colOff>54427</xdr:colOff>
      <xdr:row>3</xdr:row>
      <xdr:rowOff>1118507</xdr:rowOff>
    </xdr:from>
    <xdr:to>
      <xdr:col>3</xdr:col>
      <xdr:colOff>721177</xdr:colOff>
      <xdr:row>4</xdr:row>
      <xdr:rowOff>285750</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378277" y="2461532"/>
          <a:ext cx="3143250" cy="3007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3</xdr:col>
      <xdr:colOff>381000</xdr:colOff>
      <xdr:row>3</xdr:row>
      <xdr:rowOff>24493</xdr:rowOff>
    </xdr:from>
    <xdr:to>
      <xdr:col>5</xdr:col>
      <xdr:colOff>1028700</xdr:colOff>
      <xdr:row>3</xdr:row>
      <xdr:rowOff>340179</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3181350" y="1367518"/>
          <a:ext cx="2971800" cy="31568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200">
              <a:solidFill>
                <a:schemeClr val="tx1"/>
              </a:solidFill>
            </a:rPr>
            <a:t>বিসমিল্লাহির রাহমানির রাহিম</a:t>
          </a:r>
          <a:endParaRPr lang="en-US" sz="1200">
            <a:solidFill>
              <a:schemeClr val="tx1"/>
            </a:solidFill>
          </a:endParaRPr>
        </a:p>
      </xdr:txBody>
    </xdr:sp>
    <xdr:clientData/>
  </xdr:twoCellAnchor>
  <xdr:twoCellAnchor>
    <xdr:from>
      <xdr:col>10</xdr:col>
      <xdr:colOff>23531</xdr:colOff>
      <xdr:row>3</xdr:row>
      <xdr:rowOff>0</xdr:rowOff>
    </xdr:from>
    <xdr:to>
      <xdr:col>12</xdr:col>
      <xdr:colOff>330817</xdr:colOff>
      <xdr:row>3</xdr:row>
      <xdr:rowOff>939310</xdr:rowOff>
    </xdr:to>
    <xdr:sp macro="" textlink="">
      <xdr:nvSpPr>
        <xdr:cNvPr id="6" name="Text Box 1">
          <a:extLst>
            <a:ext uri="{FF2B5EF4-FFF2-40B4-BE49-F238E27FC236}">
              <a16:creationId xmlns:a16="http://schemas.microsoft.com/office/drawing/2014/main" id="{00000000-0008-0000-0400-000006000000}"/>
            </a:ext>
          </a:extLst>
        </xdr:cNvPr>
        <xdr:cNvSpPr txBox="1">
          <a:spLocks noChangeArrowheads="1"/>
        </xdr:cNvSpPr>
      </xdr:nvSpPr>
      <xdr:spPr bwMode="auto">
        <a:xfrm>
          <a:off x="9634256" y="1343025"/>
          <a:ext cx="2679011" cy="939310"/>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16</xdr:col>
      <xdr:colOff>209549</xdr:colOff>
      <xdr:row>4</xdr:row>
      <xdr:rowOff>6803</xdr:rowOff>
    </xdr:from>
    <xdr:to>
      <xdr:col>17</xdr:col>
      <xdr:colOff>70337</xdr:colOff>
      <xdr:row>5</xdr:row>
      <xdr:rowOff>4081</xdr:rowOff>
    </xdr:to>
    <xdr:sp macro="" textlink="">
      <xdr:nvSpPr>
        <xdr:cNvPr id="7" name="Rectangle 6">
          <a:extLst>
            <a:ext uri="{FF2B5EF4-FFF2-40B4-BE49-F238E27FC236}">
              <a16:creationId xmlns:a16="http://schemas.microsoft.com/office/drawing/2014/main" id="{00000000-0008-0000-0400-000007000000}"/>
            </a:ext>
          </a:extLst>
        </xdr:cNvPr>
        <xdr:cNvSpPr/>
      </xdr:nvSpPr>
      <xdr:spPr>
        <a:xfrm>
          <a:off x="16440149" y="2511878"/>
          <a:ext cx="1432413" cy="254453"/>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a:t>
          </a:r>
          <a:r>
            <a:rPr lang="en-US" sz="1400" b="1">
              <a:solidFill>
                <a:sysClr val="windowText" lastClr="000000"/>
              </a:solidFill>
              <a:latin typeface="Kalpurush ANSI" panose="02000000000000000000" pitchFamily="2" charset="0"/>
            </a:rPr>
            <a:t>4</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10</xdr:col>
      <xdr:colOff>54427</xdr:colOff>
      <xdr:row>3</xdr:row>
      <xdr:rowOff>1118507</xdr:rowOff>
    </xdr:from>
    <xdr:to>
      <xdr:col>12</xdr:col>
      <xdr:colOff>721177</xdr:colOff>
      <xdr:row>4</xdr:row>
      <xdr:rowOff>285750</xdr:rowOff>
    </xdr:to>
    <xdr:sp macro="" textlink="">
      <xdr:nvSpPr>
        <xdr:cNvPr id="8" name="Rectangle 7">
          <a:extLst>
            <a:ext uri="{FF2B5EF4-FFF2-40B4-BE49-F238E27FC236}">
              <a16:creationId xmlns:a16="http://schemas.microsoft.com/office/drawing/2014/main" id="{00000000-0008-0000-0400-000008000000}"/>
            </a:ext>
          </a:extLst>
        </xdr:cNvPr>
        <xdr:cNvSpPr/>
      </xdr:nvSpPr>
      <xdr:spPr>
        <a:xfrm>
          <a:off x="9665152" y="2461532"/>
          <a:ext cx="3038475" cy="3007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12</xdr:col>
      <xdr:colOff>381000</xdr:colOff>
      <xdr:row>3</xdr:row>
      <xdr:rowOff>24493</xdr:rowOff>
    </xdr:from>
    <xdr:to>
      <xdr:col>14</xdr:col>
      <xdr:colOff>923925</xdr:colOff>
      <xdr:row>3</xdr:row>
      <xdr:rowOff>340179</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12363450" y="1367518"/>
          <a:ext cx="2667000" cy="31568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200">
              <a:solidFill>
                <a:schemeClr val="tx1"/>
              </a:solidFill>
            </a:rPr>
            <a:t>বিসমিল্লাহির রাহমানির রাহিম</a:t>
          </a:r>
          <a:endParaRPr lang="en-US" sz="1200">
            <a:solidFill>
              <a:schemeClr val="tx1"/>
            </a:solidFill>
          </a:endParaRPr>
        </a:p>
      </xdr:txBody>
    </xdr:sp>
    <xdr:clientData/>
  </xdr:twoCellAnchor>
  <xdr:twoCellAnchor>
    <xdr:from>
      <xdr:col>7</xdr:col>
      <xdr:colOff>560294</xdr:colOff>
      <xdr:row>3</xdr:row>
      <xdr:rowOff>90447</xdr:rowOff>
    </xdr:from>
    <xdr:to>
      <xdr:col>7</xdr:col>
      <xdr:colOff>1434353</xdr:colOff>
      <xdr:row>3</xdr:row>
      <xdr:rowOff>818030</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7885019" y="1433472"/>
          <a:ext cx="874059" cy="727583"/>
          <a:chOff x="5698881" y="114300"/>
          <a:chExt cx="877277" cy="705583"/>
        </a:xfrm>
      </xdr:grpSpPr>
      <xdr:sp macro="" textlink="">
        <xdr:nvSpPr>
          <xdr:cNvPr id="11" name="Oval 10">
            <a:extLst>
              <a:ext uri="{FF2B5EF4-FFF2-40B4-BE49-F238E27FC236}">
                <a16:creationId xmlns:a16="http://schemas.microsoft.com/office/drawing/2014/main" id="{00000000-0008-0000-0400-00000B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2" name="Picture 11" descr="Artboard 1@3x.png">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16</xdr:col>
      <xdr:colOff>629089</xdr:colOff>
      <xdr:row>3</xdr:row>
      <xdr:rowOff>80922</xdr:rowOff>
    </xdr:from>
    <xdr:to>
      <xdr:col>16</xdr:col>
      <xdr:colOff>1562847</xdr:colOff>
      <xdr:row>3</xdr:row>
      <xdr:rowOff>808505</xdr:rowOff>
    </xdr:to>
    <xdr:grpSp>
      <xdr:nvGrpSpPr>
        <xdr:cNvPr id="13" name="Group 12">
          <a:extLst>
            <a:ext uri="{FF2B5EF4-FFF2-40B4-BE49-F238E27FC236}">
              <a16:creationId xmlns:a16="http://schemas.microsoft.com/office/drawing/2014/main" id="{00000000-0008-0000-0400-00000D000000}"/>
            </a:ext>
          </a:extLst>
        </xdr:cNvPr>
        <xdr:cNvGrpSpPr/>
      </xdr:nvGrpSpPr>
      <xdr:grpSpPr>
        <a:xfrm>
          <a:off x="16716814" y="1423947"/>
          <a:ext cx="933758" cy="727583"/>
          <a:chOff x="5698881" y="114300"/>
          <a:chExt cx="877277" cy="705583"/>
        </a:xfrm>
      </xdr:grpSpPr>
      <xdr:sp macro="" textlink="">
        <xdr:nvSpPr>
          <xdr:cNvPr id="14" name="Oval 13">
            <a:extLst>
              <a:ext uri="{FF2B5EF4-FFF2-40B4-BE49-F238E27FC236}">
                <a16:creationId xmlns:a16="http://schemas.microsoft.com/office/drawing/2014/main" id="{00000000-0008-0000-0400-00000E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5" name="Picture 14" descr="Artboard 1@3x.png">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7</xdr:col>
      <xdr:colOff>113180</xdr:colOff>
      <xdr:row>0</xdr:row>
      <xdr:rowOff>375990</xdr:rowOff>
    </xdr:from>
    <xdr:to>
      <xdr:col>7</xdr:col>
      <xdr:colOff>1023970</xdr:colOff>
      <xdr:row>1</xdr:row>
      <xdr:rowOff>308912</xdr:rowOff>
    </xdr:to>
    <xdr:sp macro="" textlink="">
      <xdr:nvSpPr>
        <xdr:cNvPr id="17" name="Rectangle 16">
          <a:hlinkClick xmlns:r="http://schemas.openxmlformats.org/officeDocument/2006/relationships" r:id="rId2"/>
          <a:extLst>
            <a:ext uri="{FF2B5EF4-FFF2-40B4-BE49-F238E27FC236}">
              <a16:creationId xmlns:a16="http://schemas.microsoft.com/office/drawing/2014/main" id="{00000000-0008-0000-0400-000011000000}"/>
            </a:ext>
          </a:extLst>
        </xdr:cNvPr>
        <xdr:cNvSpPr/>
      </xdr:nvSpPr>
      <xdr:spPr>
        <a:xfrm>
          <a:off x="7580780" y="375990"/>
          <a:ext cx="910790"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6</xdr:col>
      <xdr:colOff>263214</xdr:colOff>
      <xdr:row>0</xdr:row>
      <xdr:rowOff>375990</xdr:rowOff>
    </xdr:from>
    <xdr:to>
      <xdr:col>7</xdr:col>
      <xdr:colOff>26646</xdr:colOff>
      <xdr:row>1</xdr:row>
      <xdr:rowOff>308912</xdr:rowOff>
    </xdr:to>
    <xdr:sp macro="" textlink="">
      <xdr:nvSpPr>
        <xdr:cNvPr id="18" name="Rectangle 17">
          <a:hlinkClick xmlns:r="http://schemas.openxmlformats.org/officeDocument/2006/relationships" r:id="rId3"/>
          <a:extLst>
            <a:ext uri="{FF2B5EF4-FFF2-40B4-BE49-F238E27FC236}">
              <a16:creationId xmlns:a16="http://schemas.microsoft.com/office/drawing/2014/main" id="{00000000-0008-0000-0400-000012000000}"/>
            </a:ext>
          </a:extLst>
        </xdr:cNvPr>
        <xdr:cNvSpPr/>
      </xdr:nvSpPr>
      <xdr:spPr>
        <a:xfrm>
          <a:off x="6578289" y="375990"/>
          <a:ext cx="915957"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7</xdr:col>
      <xdr:colOff>1089797</xdr:colOff>
      <xdr:row>0</xdr:row>
      <xdr:rowOff>383012</xdr:rowOff>
    </xdr:from>
    <xdr:to>
      <xdr:col>9</xdr:col>
      <xdr:colOff>186480</xdr:colOff>
      <xdr:row>1</xdr:row>
      <xdr:rowOff>315270</xdr:rowOff>
    </xdr:to>
    <xdr:sp macro="" textlink="">
      <xdr:nvSpPr>
        <xdr:cNvPr id="20" name="Rectangle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557397" y="383012"/>
          <a:ext cx="915958"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11</xdr:col>
      <xdr:colOff>1041553</xdr:colOff>
      <xdr:row>0</xdr:row>
      <xdr:rowOff>380880</xdr:rowOff>
    </xdr:from>
    <xdr:to>
      <xdr:col>12</xdr:col>
      <xdr:colOff>497000</xdr:colOff>
      <xdr:row>1</xdr:row>
      <xdr:rowOff>313138</xdr:rowOff>
    </xdr:to>
    <xdr:sp macro="" textlink="">
      <xdr:nvSpPr>
        <xdr:cNvPr id="21" name="Rectangle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1557153" y="380880"/>
          <a:ext cx="922297"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11</xdr:col>
      <xdr:colOff>50678</xdr:colOff>
      <xdr:row>0</xdr:row>
      <xdr:rowOff>380880</xdr:rowOff>
    </xdr:from>
    <xdr:to>
      <xdr:col>11</xdr:col>
      <xdr:colOff>976416</xdr:colOff>
      <xdr:row>1</xdr:row>
      <xdr:rowOff>313138</xdr:rowOff>
    </xdr:to>
    <xdr:sp macro="" textlink="">
      <xdr:nvSpPr>
        <xdr:cNvPr id="22" name="Rectangle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0566278" y="380880"/>
          <a:ext cx="925738"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280662</xdr:colOff>
      <xdr:row>0</xdr:row>
      <xdr:rowOff>380880</xdr:rowOff>
    </xdr:from>
    <xdr:to>
      <xdr:col>10</xdr:col>
      <xdr:colOff>872769</xdr:colOff>
      <xdr:row>1</xdr:row>
      <xdr:rowOff>313138</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9567537" y="380880"/>
          <a:ext cx="915957"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570128</xdr:colOff>
      <xdr:row>0</xdr:row>
      <xdr:rowOff>375369</xdr:rowOff>
    </xdr:from>
    <xdr:to>
      <xdr:col>13</xdr:col>
      <xdr:colOff>432835</xdr:colOff>
      <xdr:row>1</xdr:row>
      <xdr:rowOff>306302</xdr:rowOff>
    </xdr:to>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12552578" y="375369"/>
          <a:ext cx="919982" cy="42623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15</xdr:col>
      <xdr:colOff>377384</xdr:colOff>
      <xdr:row>0</xdr:row>
      <xdr:rowOff>373237</xdr:rowOff>
    </xdr:from>
    <xdr:to>
      <xdr:col>16</xdr:col>
      <xdr:colOff>232871</xdr:colOff>
      <xdr:row>1</xdr:row>
      <xdr:rowOff>304833</xdr:rowOff>
    </xdr:to>
    <xdr:sp macro="" textlink="">
      <xdr:nvSpPr>
        <xdr:cNvPr id="25" name="Rectangle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15541184" y="373237"/>
          <a:ext cx="922287"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435160</xdr:colOff>
      <xdr:row>0</xdr:row>
      <xdr:rowOff>373237</xdr:rowOff>
    </xdr:from>
    <xdr:to>
      <xdr:col>15</xdr:col>
      <xdr:colOff>305346</xdr:colOff>
      <xdr:row>1</xdr:row>
      <xdr:rowOff>304833</xdr:rowOff>
    </xdr:to>
    <xdr:sp macro="" textlink="">
      <xdr:nvSpPr>
        <xdr:cNvPr id="26" name="Rectangle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14541685" y="373237"/>
          <a:ext cx="927461"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522672</xdr:colOff>
      <xdr:row>0</xdr:row>
      <xdr:rowOff>373237</xdr:rowOff>
    </xdr:from>
    <xdr:to>
      <xdr:col>14</xdr:col>
      <xdr:colOff>370674</xdr:colOff>
      <xdr:row>1</xdr:row>
      <xdr:rowOff>304833</xdr:rowOff>
    </xdr:to>
    <xdr:sp macro="" textlink="">
      <xdr:nvSpPr>
        <xdr:cNvPr id="27" name="Rectangle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3562397" y="373237"/>
          <a:ext cx="914802"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xdr:col>
      <xdr:colOff>309174</xdr:colOff>
      <xdr:row>0</xdr:row>
      <xdr:rowOff>235323</xdr:rowOff>
    </xdr:from>
    <xdr:to>
      <xdr:col>3</xdr:col>
      <xdr:colOff>1036993</xdr:colOff>
      <xdr:row>2</xdr:row>
      <xdr:rowOff>97989</xdr:rowOff>
    </xdr:to>
    <xdr:sp macro="" textlink="">
      <xdr:nvSpPr>
        <xdr:cNvPr id="28" name="Rectangle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480749" y="235323"/>
          <a:ext cx="2213719" cy="86279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800" b="1">
              <a:solidFill>
                <a:schemeClr val="lt1"/>
              </a:solidFill>
              <a:effectLst/>
              <a:latin typeface="+mn-lt"/>
              <a:ea typeface="+mn-ea"/>
              <a:cs typeface="+mn-cs"/>
            </a:rPr>
            <a:t>ফেব্রুয়ারী</a:t>
          </a:r>
          <a:endParaRPr lang="en-US" sz="6000">
            <a:effectLst/>
          </a:endParaRPr>
        </a:p>
      </xdr:txBody>
    </xdr:sp>
    <xdr:clientData/>
  </xdr:twoCellAnchor>
  <xdr:twoCellAnchor>
    <xdr:from>
      <xdr:col>5</xdr:col>
      <xdr:colOff>759643</xdr:colOff>
      <xdr:row>0</xdr:row>
      <xdr:rowOff>323850</xdr:rowOff>
    </xdr:from>
    <xdr:to>
      <xdr:col>6</xdr:col>
      <xdr:colOff>196405</xdr:colOff>
      <xdr:row>1</xdr:row>
      <xdr:rowOff>356908</xdr:rowOff>
    </xdr:to>
    <xdr:pic>
      <xdr:nvPicPr>
        <xdr:cNvPr id="29" name="Graphic 28" descr="Chevron arrows">
          <a:hlinkClick xmlns:r="http://schemas.openxmlformats.org/officeDocument/2006/relationships" r:id="rId13"/>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884093" y="323850"/>
          <a:ext cx="627387" cy="52835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152960</xdr:colOff>
      <xdr:row>0</xdr:row>
      <xdr:rowOff>295209</xdr:rowOff>
    </xdr:from>
    <xdr:to>
      <xdr:col>1</xdr:col>
      <xdr:colOff>819710</xdr:colOff>
      <xdr:row>1</xdr:row>
      <xdr:rowOff>486024</xdr:rowOff>
    </xdr:to>
    <xdr:pic>
      <xdr:nvPicPr>
        <xdr:cNvPr id="30" name="Picture 29">
          <a:hlinkClick xmlns:r="http://schemas.openxmlformats.org/officeDocument/2006/relationships" r:id="rId16"/>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33935" y="295209"/>
          <a:ext cx="666750"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16</xdr:col>
      <xdr:colOff>631052</xdr:colOff>
      <xdr:row>0</xdr:row>
      <xdr:rowOff>180975</xdr:rowOff>
    </xdr:from>
    <xdr:to>
      <xdr:col>17</xdr:col>
      <xdr:colOff>0</xdr:colOff>
      <xdr:row>2</xdr:row>
      <xdr:rowOff>104775</xdr:rowOff>
    </xdr:to>
    <xdr:grpSp>
      <xdr:nvGrpSpPr>
        <xdr:cNvPr id="31" name="Group 30">
          <a:extLst>
            <a:ext uri="{FF2B5EF4-FFF2-40B4-BE49-F238E27FC236}">
              <a16:creationId xmlns:a16="http://schemas.microsoft.com/office/drawing/2014/main" id="{00000000-0008-0000-0400-00001F000000}"/>
            </a:ext>
          </a:extLst>
        </xdr:cNvPr>
        <xdr:cNvGrpSpPr/>
      </xdr:nvGrpSpPr>
      <xdr:grpSpPr>
        <a:xfrm>
          <a:off x="16718777" y="180975"/>
          <a:ext cx="940573" cy="923925"/>
          <a:chOff x="30504881" y="1487645"/>
          <a:chExt cx="1862800" cy="2045265"/>
        </a:xfrm>
      </xdr:grpSpPr>
      <xdr:pic macro="[0]!print123">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837473B0-CC2E-450A-ABE3-18F120FF3D39}">
                <a1611:picAttrSrcUrl xmlns:a1611="http://schemas.microsoft.com/office/drawing/2016/11/main" r:id="rId19"/>
              </a:ext>
            </a:extLst>
          </a:blip>
          <a:stretch>
            <a:fillRect/>
          </a:stretch>
        </xdr:blipFill>
        <xdr:spPr>
          <a:xfrm>
            <a:off x="30504881" y="1487645"/>
            <a:ext cx="1862800" cy="1508401"/>
          </a:xfrm>
          <a:prstGeom prst="rect">
            <a:avLst/>
          </a:prstGeom>
        </xdr:spPr>
      </xdr:pic>
      <xdr:sp macro="[0]!print123" textlink="">
        <xdr:nvSpPr>
          <xdr:cNvPr id="33" name="Rectangle 32">
            <a:extLst>
              <a:ext uri="{FF2B5EF4-FFF2-40B4-BE49-F238E27FC236}">
                <a16:creationId xmlns:a16="http://schemas.microsoft.com/office/drawing/2014/main" id="{00000000-0008-0000-0400-000021000000}"/>
              </a:ext>
            </a:extLst>
          </xdr:cNvPr>
          <xdr:cNvSpPr/>
        </xdr:nvSpPr>
        <xdr:spPr>
          <a:xfrm>
            <a:off x="30583909" y="3013364"/>
            <a:ext cx="1645228" cy="519546"/>
          </a:xfrm>
          <a:prstGeom prst="rect">
            <a:avLst/>
          </a:prstGeom>
          <a:blipFill>
            <a:blip xmlns:r="http://schemas.openxmlformats.org/officeDocument/2006/relationships" r:embed="rId20"/>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4</xdr:col>
      <xdr:colOff>117102</xdr:colOff>
      <xdr:row>0</xdr:row>
      <xdr:rowOff>492499</xdr:rowOff>
    </xdr:from>
    <xdr:to>
      <xdr:col>4</xdr:col>
      <xdr:colOff>914400</xdr:colOff>
      <xdr:row>1</xdr:row>
      <xdr:rowOff>396383</xdr:rowOff>
    </xdr:to>
    <xdr:sp macro="[0]!Save1" textlink="">
      <xdr:nvSpPr>
        <xdr:cNvPr id="34" name="Rectangle 33">
          <a:extLst>
            <a:ext uri="{FF2B5EF4-FFF2-40B4-BE49-F238E27FC236}">
              <a16:creationId xmlns:a16="http://schemas.microsoft.com/office/drawing/2014/main" id="{00000000-0008-0000-0400-000022000000}"/>
            </a:ext>
          </a:extLst>
        </xdr:cNvPr>
        <xdr:cNvSpPr/>
      </xdr:nvSpPr>
      <xdr:spPr>
        <a:xfrm>
          <a:off x="3965202" y="492499"/>
          <a:ext cx="797298" cy="399184"/>
        </a:xfrm>
        <a:prstGeom prst="rect">
          <a:avLst/>
        </a:prstGeom>
        <a:blipFill>
          <a:blip xmlns:r="http://schemas.openxmlformats.org/officeDocument/2006/relationships" r:embed="rId21"/>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4186938"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703385</xdr:colOff>
      <xdr:row>4</xdr:row>
      <xdr:rowOff>163155</xdr:rowOff>
    </xdr:from>
    <xdr:to>
      <xdr:col>12</xdr:col>
      <xdr:colOff>2033954</xdr:colOff>
      <xdr:row>4</xdr:row>
      <xdr:rowOff>1316182</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15475794" y="1669837"/>
          <a:ext cx="1330569" cy="1153027"/>
          <a:chOff x="5698881" y="114300"/>
          <a:chExt cx="877277" cy="705583"/>
        </a:xfrm>
      </xdr:grpSpPr>
      <xdr:sp macro="" textlink="">
        <xdr:nvSpPr>
          <xdr:cNvPr id="4" name="Oval 3">
            <a:extLst>
              <a:ext uri="{FF2B5EF4-FFF2-40B4-BE49-F238E27FC236}">
                <a16:creationId xmlns:a16="http://schemas.microsoft.com/office/drawing/2014/main" id="{00000000-0008-0000-05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4169227"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0500-000007000000}"/>
            </a:ext>
          </a:extLst>
        </xdr:cNvPr>
        <xdr:cNvSpPr/>
      </xdr:nvSpPr>
      <xdr:spPr>
        <a:xfrm>
          <a:off x="22289228"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99913</xdr:colOff>
      <xdr:row>4</xdr:row>
      <xdr:rowOff>95749</xdr:rowOff>
    </xdr:from>
    <xdr:to>
      <xdr:col>23</xdr:col>
      <xdr:colOff>91121</xdr:colOff>
      <xdr:row>4</xdr:row>
      <xdr:rowOff>1304193</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28536368" y="1602431"/>
          <a:ext cx="1445935" cy="1208444"/>
          <a:chOff x="5698881" y="114300"/>
          <a:chExt cx="877277" cy="705583"/>
        </a:xfrm>
      </xdr:grpSpPr>
      <xdr:sp macro="" textlink="">
        <xdr:nvSpPr>
          <xdr:cNvPr id="9" name="Oval 8">
            <a:extLst>
              <a:ext uri="{FF2B5EF4-FFF2-40B4-BE49-F238E27FC236}">
                <a16:creationId xmlns:a16="http://schemas.microsoft.com/office/drawing/2014/main" id="{00000000-0008-0000-05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0500-00000B000000}"/>
            </a:ext>
          </a:extLst>
        </xdr:cNvPr>
        <xdr:cNvSpPr txBox="1">
          <a:spLocks noChangeArrowheads="1"/>
        </xdr:cNvSpPr>
      </xdr:nvSpPr>
      <xdr:spPr bwMode="auto">
        <a:xfrm>
          <a:off x="17417163"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0500-00000C000000}"/>
            </a:ext>
          </a:extLst>
        </xdr:cNvPr>
        <xdr:cNvSpPr/>
      </xdr:nvSpPr>
      <xdr:spPr>
        <a:xfrm>
          <a:off x="9091975"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0500-00000D000000}"/>
            </a:ext>
          </a:extLst>
        </xdr:cNvPr>
        <xdr:cNvSpPr/>
      </xdr:nvSpPr>
      <xdr:spPr>
        <a:xfrm>
          <a:off x="17416771"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103910</xdr:rowOff>
    </xdr:from>
    <xdr:to>
      <xdr:col>1</xdr:col>
      <xdr:colOff>969817</xdr:colOff>
      <xdr:row>3</xdr:row>
      <xdr:rowOff>207818</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10"/>
          <a:ext cx="1141268" cy="1056408"/>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11</xdr:col>
      <xdr:colOff>201850</xdr:colOff>
      <xdr:row>1</xdr:row>
      <xdr:rowOff>354578</xdr:rowOff>
    </xdr:from>
    <xdr:to>
      <xdr:col>12</xdr:col>
      <xdr:colOff>490200</xdr:colOff>
      <xdr:row>3</xdr:row>
      <xdr:rowOff>25382</xdr:rowOff>
    </xdr:to>
    <xdr:sp macro="" textlink="">
      <xdr:nvSpPr>
        <xdr:cNvPr id="16" name="Rectangle 15">
          <a:hlinkClick xmlns:r="http://schemas.openxmlformats.org/officeDocument/2006/relationships" r:id="rId4"/>
          <a:extLst>
            <a:ext uri="{FF2B5EF4-FFF2-40B4-BE49-F238E27FC236}">
              <a16:creationId xmlns:a16="http://schemas.microsoft.com/office/drawing/2014/main" id="{00000000-0008-0000-0500-000010000000}"/>
            </a:ext>
          </a:extLst>
        </xdr:cNvPr>
        <xdr:cNvSpPr/>
      </xdr:nvSpPr>
      <xdr:spPr>
        <a:xfrm>
          <a:off x="13640759" y="545078"/>
          <a:ext cx="1621850" cy="62330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1828389</xdr:colOff>
      <xdr:row>1</xdr:row>
      <xdr:rowOff>354578</xdr:rowOff>
    </xdr:from>
    <xdr:to>
      <xdr:col>11</xdr:col>
      <xdr:colOff>47757</xdr:colOff>
      <xdr:row>3</xdr:row>
      <xdr:rowOff>25382</xdr:rowOff>
    </xdr:to>
    <xdr:sp macro="" textlink="">
      <xdr:nvSpPr>
        <xdr:cNvPr id="17" name="Rectangle 16">
          <a:hlinkClick xmlns:r="http://schemas.openxmlformats.org/officeDocument/2006/relationships" r:id="rId5"/>
          <a:extLst>
            <a:ext uri="{FF2B5EF4-FFF2-40B4-BE49-F238E27FC236}">
              <a16:creationId xmlns:a16="http://schemas.microsoft.com/office/drawing/2014/main" id="{00000000-0008-0000-0500-000011000000}"/>
            </a:ext>
          </a:extLst>
        </xdr:cNvPr>
        <xdr:cNvSpPr/>
      </xdr:nvSpPr>
      <xdr:spPr>
        <a:xfrm>
          <a:off x="11855616" y="545078"/>
          <a:ext cx="1631050" cy="62330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607419</xdr:colOff>
      <xdr:row>1</xdr:row>
      <xdr:rowOff>364799</xdr:rowOff>
    </xdr:from>
    <xdr:to>
      <xdr:col>13</xdr:col>
      <xdr:colOff>194926</xdr:colOff>
      <xdr:row>3</xdr:row>
      <xdr:rowOff>34637</xdr:rowOff>
    </xdr:to>
    <xdr:sp macro="" textlink="">
      <xdr:nvSpPr>
        <xdr:cNvPr id="19" name="Rectangle 18">
          <a:hlinkClick xmlns:r="http://schemas.openxmlformats.org/officeDocument/2006/relationships" r:id="rId6"/>
          <a:extLst>
            <a:ext uri="{FF2B5EF4-FFF2-40B4-BE49-F238E27FC236}">
              <a16:creationId xmlns:a16="http://schemas.microsoft.com/office/drawing/2014/main" id="{00000000-0008-0000-0500-000013000000}"/>
            </a:ext>
          </a:extLst>
        </xdr:cNvPr>
        <xdr:cNvSpPr/>
      </xdr:nvSpPr>
      <xdr:spPr>
        <a:xfrm>
          <a:off x="15379828" y="555299"/>
          <a:ext cx="1631053" cy="62233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736333</xdr:colOff>
      <xdr:row>1</xdr:row>
      <xdr:rowOff>361696</xdr:rowOff>
    </xdr:from>
    <xdr:to>
      <xdr:col>18</xdr:col>
      <xdr:colOff>473673</xdr:colOff>
      <xdr:row>3</xdr:row>
      <xdr:rowOff>31534</xdr:rowOff>
    </xdr:to>
    <xdr:sp macro="" textlink="">
      <xdr:nvSpPr>
        <xdr:cNvPr id="20" name="Rectangle 19">
          <a:hlinkClick xmlns:r="http://schemas.openxmlformats.org/officeDocument/2006/relationships" r:id="rId7"/>
          <a:extLst>
            <a:ext uri="{FF2B5EF4-FFF2-40B4-BE49-F238E27FC236}">
              <a16:creationId xmlns:a16="http://schemas.microsoft.com/office/drawing/2014/main" id="{00000000-0008-0000-0500-000014000000}"/>
            </a:ext>
          </a:extLst>
        </xdr:cNvPr>
        <xdr:cNvSpPr/>
      </xdr:nvSpPr>
      <xdr:spPr>
        <a:xfrm>
          <a:off x="20721515" y="552196"/>
          <a:ext cx="1642340" cy="62233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16</xdr:col>
      <xdr:colOff>669057</xdr:colOff>
      <xdr:row>1</xdr:row>
      <xdr:rowOff>361696</xdr:rowOff>
    </xdr:from>
    <xdr:to>
      <xdr:col>17</xdr:col>
      <xdr:colOff>620342</xdr:colOff>
      <xdr:row>3</xdr:row>
      <xdr:rowOff>31534</xdr:rowOff>
    </xdr:to>
    <xdr:sp macro="" textlink="">
      <xdr:nvSpPr>
        <xdr:cNvPr id="21" name="Rectangle 20">
          <a:hlinkClick xmlns:r="http://schemas.openxmlformats.org/officeDocument/2006/relationships" r:id="rId8"/>
          <a:extLst>
            <a:ext uri="{FF2B5EF4-FFF2-40B4-BE49-F238E27FC236}">
              <a16:creationId xmlns:a16="http://schemas.microsoft.com/office/drawing/2014/main" id="{00000000-0008-0000-0500-000015000000}"/>
            </a:ext>
          </a:extLst>
        </xdr:cNvPr>
        <xdr:cNvSpPr/>
      </xdr:nvSpPr>
      <xdr:spPr>
        <a:xfrm>
          <a:off x="18957057" y="552196"/>
          <a:ext cx="1648467" cy="62233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85547</xdr:colOff>
      <xdr:row>1</xdr:row>
      <xdr:rowOff>361696</xdr:rowOff>
    </xdr:from>
    <xdr:to>
      <xdr:col>16</xdr:col>
      <xdr:colOff>521642</xdr:colOff>
      <xdr:row>3</xdr:row>
      <xdr:rowOff>31534</xdr:rowOff>
    </xdr:to>
    <xdr:sp macro="" textlink="">
      <xdr:nvSpPr>
        <xdr:cNvPr id="22" name="Rectangle 21">
          <a:hlinkClick xmlns:r="http://schemas.openxmlformats.org/officeDocument/2006/relationships" r:id="rId9"/>
          <a:extLst>
            <a:ext uri="{FF2B5EF4-FFF2-40B4-BE49-F238E27FC236}">
              <a16:creationId xmlns:a16="http://schemas.microsoft.com/office/drawing/2014/main" id="{00000000-0008-0000-0500-000016000000}"/>
            </a:ext>
          </a:extLst>
        </xdr:cNvPr>
        <xdr:cNvSpPr/>
      </xdr:nvSpPr>
      <xdr:spPr>
        <a:xfrm>
          <a:off x="17178592" y="552196"/>
          <a:ext cx="1631050" cy="62233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18</xdr:col>
      <xdr:colOff>603891</xdr:colOff>
      <xdr:row>1</xdr:row>
      <xdr:rowOff>353674</xdr:rowOff>
    </xdr:from>
    <xdr:to>
      <xdr:col>19</xdr:col>
      <xdr:colOff>354427</xdr:colOff>
      <xdr:row>3</xdr:row>
      <xdr:rowOff>21584</xdr:rowOff>
    </xdr:to>
    <xdr:sp macro="" textlink="">
      <xdr:nvSpPr>
        <xdr:cNvPr id="23" name="Rectangle 22">
          <a:hlinkClick xmlns:r="http://schemas.openxmlformats.org/officeDocument/2006/relationships" r:id="rId10"/>
          <a:extLst>
            <a:ext uri="{FF2B5EF4-FFF2-40B4-BE49-F238E27FC236}">
              <a16:creationId xmlns:a16="http://schemas.microsoft.com/office/drawing/2014/main" id="{00000000-0008-0000-0500-000017000000}"/>
            </a:ext>
          </a:extLst>
        </xdr:cNvPr>
        <xdr:cNvSpPr/>
      </xdr:nvSpPr>
      <xdr:spPr>
        <a:xfrm>
          <a:off x="22494073" y="544174"/>
          <a:ext cx="1638218" cy="62041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21</xdr:col>
      <xdr:colOff>176088</xdr:colOff>
      <xdr:row>1</xdr:row>
      <xdr:rowOff>350571</xdr:rowOff>
    </xdr:from>
    <xdr:to>
      <xdr:col>22</xdr:col>
      <xdr:colOff>1021773</xdr:colOff>
      <xdr:row>3</xdr:row>
      <xdr:rowOff>19445</xdr:rowOff>
    </xdr:to>
    <xdr:sp macro="" textlink="">
      <xdr:nvSpPr>
        <xdr:cNvPr id="24" name="Rectangle 23">
          <a:hlinkClick xmlns:r="http://schemas.openxmlformats.org/officeDocument/2006/relationships" r:id="rId11"/>
          <a:extLst>
            <a:ext uri="{FF2B5EF4-FFF2-40B4-BE49-F238E27FC236}">
              <a16:creationId xmlns:a16="http://schemas.microsoft.com/office/drawing/2014/main" id="{00000000-0008-0000-0500-000018000000}"/>
            </a:ext>
          </a:extLst>
        </xdr:cNvPr>
        <xdr:cNvSpPr/>
      </xdr:nvSpPr>
      <xdr:spPr>
        <a:xfrm>
          <a:off x="27815906" y="541071"/>
          <a:ext cx="1642322" cy="6213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180045</xdr:colOff>
      <xdr:row>1</xdr:row>
      <xdr:rowOff>350571</xdr:rowOff>
    </xdr:from>
    <xdr:to>
      <xdr:col>21</xdr:col>
      <xdr:colOff>47808</xdr:colOff>
      <xdr:row>3</xdr:row>
      <xdr:rowOff>19445</xdr:rowOff>
    </xdr:to>
    <xdr:sp macro="" textlink="">
      <xdr:nvSpPr>
        <xdr:cNvPr id="25" name="Rectangle 24">
          <a:hlinkClick xmlns:r="http://schemas.openxmlformats.org/officeDocument/2006/relationships" r:id="rId12"/>
          <a:extLst>
            <a:ext uri="{FF2B5EF4-FFF2-40B4-BE49-F238E27FC236}">
              <a16:creationId xmlns:a16="http://schemas.microsoft.com/office/drawing/2014/main" id="{00000000-0008-0000-0500-000019000000}"/>
            </a:ext>
          </a:extLst>
        </xdr:cNvPr>
        <xdr:cNvSpPr/>
      </xdr:nvSpPr>
      <xdr:spPr>
        <a:xfrm>
          <a:off x="26036090" y="541071"/>
          <a:ext cx="1651536" cy="6213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19</xdr:col>
      <xdr:colOff>514401</xdr:colOff>
      <xdr:row>1</xdr:row>
      <xdr:rowOff>350571</xdr:rowOff>
    </xdr:from>
    <xdr:to>
      <xdr:col>20</xdr:col>
      <xdr:colOff>65215</xdr:colOff>
      <xdr:row>3</xdr:row>
      <xdr:rowOff>19445</xdr:rowOff>
    </xdr:to>
    <xdr:sp macro="" textlink="">
      <xdr:nvSpPr>
        <xdr:cNvPr id="26" name="Rectangle 25">
          <a:hlinkClick xmlns:r="http://schemas.openxmlformats.org/officeDocument/2006/relationships" r:id="rId13"/>
          <a:extLst>
            <a:ext uri="{FF2B5EF4-FFF2-40B4-BE49-F238E27FC236}">
              <a16:creationId xmlns:a16="http://schemas.microsoft.com/office/drawing/2014/main" id="{00000000-0008-0000-0500-00001A000000}"/>
            </a:ext>
          </a:extLst>
        </xdr:cNvPr>
        <xdr:cNvSpPr/>
      </xdr:nvSpPr>
      <xdr:spPr>
        <a:xfrm>
          <a:off x="24292265" y="541071"/>
          <a:ext cx="1628995" cy="6213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762001</xdr:colOff>
      <xdr:row>1</xdr:row>
      <xdr:rowOff>277090</xdr:rowOff>
    </xdr:from>
    <xdr:to>
      <xdr:col>9</xdr:col>
      <xdr:colOff>1714502</xdr:colOff>
      <xdr:row>3</xdr:row>
      <xdr:rowOff>75963</xdr:rowOff>
    </xdr:to>
    <xdr:pic>
      <xdr:nvPicPr>
        <xdr:cNvPr id="27" name="Graphic 26" descr="Chevron arrows">
          <a:hlinkClick xmlns:r="http://schemas.openxmlformats.org/officeDocument/2006/relationships" r:id="rId14"/>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789228" y="467590"/>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17317</xdr:colOff>
      <xdr:row>1</xdr:row>
      <xdr:rowOff>363681</xdr:rowOff>
    </xdr:from>
    <xdr:to>
      <xdr:col>7</xdr:col>
      <xdr:colOff>117764</xdr:colOff>
      <xdr:row>3</xdr:row>
      <xdr:rowOff>261669</xdr:rowOff>
    </xdr:to>
    <xdr:sp macro="" textlink="">
      <xdr:nvSpPr>
        <xdr:cNvPr id="28" name="Rectangle: Rounded Corners 27">
          <a:hlinkClick xmlns:r="http://schemas.openxmlformats.org/officeDocument/2006/relationships" r:id="rId17"/>
          <a:extLst>
            <a:ext uri="{FF2B5EF4-FFF2-40B4-BE49-F238E27FC236}">
              <a16:creationId xmlns:a16="http://schemas.microsoft.com/office/drawing/2014/main" id="{00000000-0008-0000-0500-00001C000000}"/>
            </a:ext>
          </a:extLst>
        </xdr:cNvPr>
        <xdr:cNvSpPr/>
      </xdr:nvSpPr>
      <xdr:spPr>
        <a:xfrm>
          <a:off x="4132117" y="554181"/>
          <a:ext cx="2415022" cy="850488"/>
        </a:xfrm>
        <a:prstGeom prst="roundRect">
          <a:avLst>
            <a:gd name="adj" fmla="val 50000"/>
          </a:avLst>
        </a:prstGeom>
        <a:blipFill>
          <a:blip xmlns:r="http://schemas.openxmlformats.org/officeDocument/2006/relationships" r:embed="rId18"/>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latin typeface="Kalpurush ANSI" panose="02000000000000000000" pitchFamily="2" charset="0"/>
            </a:rPr>
            <a:t>১ম সাপ্তাহ বিল</a:t>
          </a:r>
          <a:endParaRPr lang="en-US" sz="2400" b="1">
            <a:latin typeface="Kalpurush ANSI" panose="02000000000000000000" pitchFamily="2" charset="0"/>
          </a:endParaRPr>
        </a:p>
      </xdr:txBody>
    </xdr:sp>
    <xdr:clientData/>
  </xdr:twoCellAnchor>
  <xdr:twoCellAnchor>
    <xdr:from>
      <xdr:col>1</xdr:col>
      <xdr:colOff>17317</xdr:colOff>
      <xdr:row>5</xdr:row>
      <xdr:rowOff>271730</xdr:rowOff>
    </xdr:from>
    <xdr:to>
      <xdr:col>3</xdr:col>
      <xdr:colOff>325583</xdr:colOff>
      <xdr:row>7</xdr:row>
      <xdr:rowOff>273628</xdr:rowOff>
    </xdr:to>
    <xdr:sp macro="" textlink="">
      <xdr:nvSpPr>
        <xdr:cNvPr id="29" name="Rectangle: Rounded Corners 28">
          <a:hlinkClick xmlns:r="http://schemas.openxmlformats.org/officeDocument/2006/relationships" r:id="rId19"/>
          <a:extLst>
            <a:ext uri="{FF2B5EF4-FFF2-40B4-BE49-F238E27FC236}">
              <a16:creationId xmlns:a16="http://schemas.microsoft.com/office/drawing/2014/main" id="{00000000-0008-0000-0500-00001D000000}"/>
            </a:ext>
          </a:extLst>
        </xdr:cNvPr>
        <xdr:cNvSpPr/>
      </xdr:nvSpPr>
      <xdr:spPr>
        <a:xfrm>
          <a:off x="1141267" y="3767405"/>
          <a:ext cx="2422816" cy="84009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৪র্থ</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17317</xdr:colOff>
      <xdr:row>4</xdr:row>
      <xdr:rowOff>174811</xdr:rowOff>
    </xdr:from>
    <xdr:to>
      <xdr:col>3</xdr:col>
      <xdr:colOff>325583</xdr:colOff>
      <xdr:row>4</xdr:row>
      <xdr:rowOff>1025299</xdr:rowOff>
    </xdr:to>
    <xdr:sp macro="" textlink="">
      <xdr:nvSpPr>
        <xdr:cNvPr id="30" name="Rectangle: Rounded Corners 29">
          <a:hlinkClick xmlns:r="http://schemas.openxmlformats.org/officeDocument/2006/relationships" r:id="rId21"/>
          <a:extLst>
            <a:ext uri="{FF2B5EF4-FFF2-40B4-BE49-F238E27FC236}">
              <a16:creationId xmlns:a16="http://schemas.microsoft.com/office/drawing/2014/main" id="{00000000-0008-0000-0500-00001E000000}"/>
            </a:ext>
          </a:extLst>
        </xdr:cNvPr>
        <xdr:cNvSpPr/>
      </xdr:nvSpPr>
      <xdr:spPr>
        <a:xfrm>
          <a:off x="1141267" y="1689286"/>
          <a:ext cx="2422816"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17317</xdr:colOff>
      <xdr:row>4</xdr:row>
      <xdr:rowOff>1205404</xdr:rowOff>
    </xdr:from>
    <xdr:to>
      <xdr:col>3</xdr:col>
      <xdr:colOff>325583</xdr:colOff>
      <xdr:row>5</xdr:row>
      <xdr:rowOff>81619</xdr:rowOff>
    </xdr:to>
    <xdr:sp macro="" textlink="">
      <xdr:nvSpPr>
        <xdr:cNvPr id="31" name="Rectangle: Rounded Corners 30">
          <a:hlinkClick xmlns:r="http://schemas.openxmlformats.org/officeDocument/2006/relationships" r:id="rId22"/>
          <a:extLst>
            <a:ext uri="{FF2B5EF4-FFF2-40B4-BE49-F238E27FC236}">
              <a16:creationId xmlns:a16="http://schemas.microsoft.com/office/drawing/2014/main" id="{00000000-0008-0000-0500-00001F000000}"/>
            </a:ext>
          </a:extLst>
        </xdr:cNvPr>
        <xdr:cNvSpPr/>
      </xdr:nvSpPr>
      <xdr:spPr>
        <a:xfrm>
          <a:off x="1141267" y="2719879"/>
          <a:ext cx="2422816" cy="857415"/>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371245</xdr:colOff>
      <xdr:row>3</xdr:row>
      <xdr:rowOff>344645</xdr:rowOff>
    </xdr:from>
    <xdr:to>
      <xdr:col>27</xdr:col>
      <xdr:colOff>415636</xdr:colOff>
      <xdr:row>5</xdr:row>
      <xdr:rowOff>51955</xdr:rowOff>
    </xdr:to>
    <xdr:grpSp>
      <xdr:nvGrpSpPr>
        <xdr:cNvPr id="32" name="Group 31">
          <a:extLst>
            <a:ext uri="{FF2B5EF4-FFF2-40B4-BE49-F238E27FC236}">
              <a16:creationId xmlns:a16="http://schemas.microsoft.com/office/drawing/2014/main" id="{00000000-0008-0000-0500-000020000000}"/>
            </a:ext>
          </a:extLst>
        </xdr:cNvPr>
        <xdr:cNvGrpSpPr/>
      </xdr:nvGrpSpPr>
      <xdr:grpSpPr>
        <a:xfrm>
          <a:off x="30504881" y="1487645"/>
          <a:ext cx="1862800" cy="2045265"/>
          <a:chOff x="30504881" y="1487645"/>
          <a:chExt cx="1862800" cy="2045265"/>
        </a:xfrm>
      </xdr:grpSpPr>
      <xdr:pic macro="[0]!print123">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34" name="Rectangle 33">
            <a:extLst>
              <a:ext uri="{FF2B5EF4-FFF2-40B4-BE49-F238E27FC236}">
                <a16:creationId xmlns:a16="http://schemas.microsoft.com/office/drawing/2014/main" id="{00000000-0008-0000-0500-000022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103909</xdr:colOff>
      <xdr:row>1</xdr:row>
      <xdr:rowOff>450273</xdr:rowOff>
    </xdr:from>
    <xdr:to>
      <xdr:col>2</xdr:col>
      <xdr:colOff>935182</xdr:colOff>
      <xdr:row>2</xdr:row>
      <xdr:rowOff>329046</xdr:rowOff>
    </xdr:to>
    <xdr:sp macro="[0]!Save1" textlink="">
      <xdr:nvSpPr>
        <xdr:cNvPr id="35" name="Rectangle 34">
          <a:extLst>
            <a:ext uri="{FF2B5EF4-FFF2-40B4-BE49-F238E27FC236}">
              <a16:creationId xmlns:a16="http://schemas.microsoft.com/office/drawing/2014/main" id="{00000000-0008-0000-0500-000023000000}"/>
            </a:ext>
          </a:extLst>
        </xdr:cNvPr>
        <xdr:cNvSpPr/>
      </xdr:nvSpPr>
      <xdr:spPr>
        <a:xfrm>
          <a:off x="2285134" y="640773"/>
          <a:ext cx="831273" cy="48837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0600-000002000000}"/>
            </a:ext>
          </a:extLst>
        </xdr:cNvPr>
        <xdr:cNvSpPr txBox="1">
          <a:spLocks noChangeArrowheads="1"/>
        </xdr:cNvSpPr>
      </xdr:nvSpPr>
      <xdr:spPr bwMode="auto">
        <a:xfrm>
          <a:off x="4186938"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571500</xdr:colOff>
      <xdr:row>4</xdr:row>
      <xdr:rowOff>128518</xdr:rowOff>
    </xdr:from>
    <xdr:to>
      <xdr:col>13</xdr:col>
      <xdr:colOff>34637</xdr:colOff>
      <xdr:row>4</xdr:row>
      <xdr:rowOff>1350818</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15343909" y="1635200"/>
          <a:ext cx="1506683" cy="1222300"/>
          <a:chOff x="5698881" y="114300"/>
          <a:chExt cx="877277" cy="705583"/>
        </a:xfrm>
      </xdr:grpSpPr>
      <xdr:sp macro="" textlink="">
        <xdr:nvSpPr>
          <xdr:cNvPr id="4" name="Oval 3">
            <a:extLst>
              <a:ext uri="{FF2B5EF4-FFF2-40B4-BE49-F238E27FC236}">
                <a16:creationId xmlns:a16="http://schemas.microsoft.com/office/drawing/2014/main" id="{00000000-0008-0000-06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4169227"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0600-000007000000}"/>
            </a:ext>
          </a:extLst>
        </xdr:cNvPr>
        <xdr:cNvSpPr/>
      </xdr:nvSpPr>
      <xdr:spPr>
        <a:xfrm>
          <a:off x="22289228"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1316182</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28553686" y="1602431"/>
          <a:ext cx="1445935" cy="1220433"/>
          <a:chOff x="5698881" y="114300"/>
          <a:chExt cx="877277" cy="705583"/>
        </a:xfrm>
      </xdr:grpSpPr>
      <xdr:sp macro="" textlink="">
        <xdr:nvSpPr>
          <xdr:cNvPr id="9" name="Oval 8">
            <a:extLst>
              <a:ext uri="{FF2B5EF4-FFF2-40B4-BE49-F238E27FC236}">
                <a16:creationId xmlns:a16="http://schemas.microsoft.com/office/drawing/2014/main" id="{00000000-0008-0000-06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0600-00000B000000}"/>
            </a:ext>
          </a:extLst>
        </xdr:cNvPr>
        <xdr:cNvSpPr txBox="1">
          <a:spLocks noChangeArrowheads="1"/>
        </xdr:cNvSpPr>
      </xdr:nvSpPr>
      <xdr:spPr bwMode="auto">
        <a:xfrm>
          <a:off x="17417163"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9091975"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0600-00000D000000}"/>
            </a:ext>
          </a:extLst>
        </xdr:cNvPr>
        <xdr:cNvSpPr/>
      </xdr:nvSpPr>
      <xdr:spPr>
        <a:xfrm>
          <a:off x="17416771"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103909</xdr:rowOff>
    </xdr:from>
    <xdr:to>
      <xdr:col>1</xdr:col>
      <xdr:colOff>969817</xdr:colOff>
      <xdr:row>3</xdr:row>
      <xdr:rowOff>242454</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09"/>
          <a:ext cx="1141268" cy="109104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11</xdr:col>
      <xdr:colOff>281555</xdr:colOff>
      <xdr:row>1</xdr:row>
      <xdr:rowOff>193672</xdr:rowOff>
    </xdr:from>
    <xdr:to>
      <xdr:col>12</xdr:col>
      <xdr:colOff>606392</xdr:colOff>
      <xdr:row>3</xdr:row>
      <xdr:rowOff>23027</xdr:rowOff>
    </xdr:to>
    <xdr:sp macro="" textlink="">
      <xdr:nvSpPr>
        <xdr:cNvPr id="16" name="Rectangle 15">
          <a:hlinkClick xmlns:r="http://schemas.openxmlformats.org/officeDocument/2006/relationships" r:id="rId4"/>
          <a:extLst>
            <a:ext uri="{FF2B5EF4-FFF2-40B4-BE49-F238E27FC236}">
              <a16:creationId xmlns:a16="http://schemas.microsoft.com/office/drawing/2014/main" id="{00000000-0008-0000-0600-000010000000}"/>
            </a:ext>
          </a:extLst>
        </xdr:cNvPr>
        <xdr:cNvSpPr/>
      </xdr:nvSpPr>
      <xdr:spPr>
        <a:xfrm>
          <a:off x="13720464" y="384172"/>
          <a:ext cx="1658337"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1867934</xdr:colOff>
      <xdr:row>1</xdr:row>
      <xdr:rowOff>193672</xdr:rowOff>
    </xdr:from>
    <xdr:to>
      <xdr:col>11</xdr:col>
      <xdr:colOff>123996</xdr:colOff>
      <xdr:row>3</xdr:row>
      <xdr:rowOff>23027</xdr:rowOff>
    </xdr:to>
    <xdr:sp macro="" textlink="">
      <xdr:nvSpPr>
        <xdr:cNvPr id="17" name="Rectangle 16">
          <a:hlinkClick xmlns:r="http://schemas.openxmlformats.org/officeDocument/2006/relationships" r:id="rId5"/>
          <a:extLst>
            <a:ext uri="{FF2B5EF4-FFF2-40B4-BE49-F238E27FC236}">
              <a16:creationId xmlns:a16="http://schemas.microsoft.com/office/drawing/2014/main" id="{00000000-0008-0000-0600-000011000000}"/>
            </a:ext>
          </a:extLst>
        </xdr:cNvPr>
        <xdr:cNvSpPr/>
      </xdr:nvSpPr>
      <xdr:spPr>
        <a:xfrm>
          <a:off x="11895161" y="384172"/>
          <a:ext cx="1667744"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726248</xdr:colOff>
      <xdr:row>1</xdr:row>
      <xdr:rowOff>206493</xdr:rowOff>
    </xdr:from>
    <xdr:to>
      <xdr:col>14</xdr:col>
      <xdr:colOff>73359</xdr:colOff>
      <xdr:row>3</xdr:row>
      <xdr:rowOff>34637</xdr:rowOff>
    </xdr:to>
    <xdr:sp macro="" textlink="">
      <xdr:nvSpPr>
        <xdr:cNvPr id="19" name="Rectangle 18">
          <a:hlinkClick xmlns:r="http://schemas.openxmlformats.org/officeDocument/2006/relationships" r:id="rId6"/>
          <a:extLst>
            <a:ext uri="{FF2B5EF4-FFF2-40B4-BE49-F238E27FC236}">
              <a16:creationId xmlns:a16="http://schemas.microsoft.com/office/drawing/2014/main" id="{00000000-0008-0000-0600-000013000000}"/>
            </a:ext>
          </a:extLst>
        </xdr:cNvPr>
        <xdr:cNvSpPr/>
      </xdr:nvSpPr>
      <xdr:spPr>
        <a:xfrm>
          <a:off x="15498657" y="396993"/>
          <a:ext cx="1667747"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975334</xdr:colOff>
      <xdr:row>1</xdr:row>
      <xdr:rowOff>202601</xdr:rowOff>
    </xdr:from>
    <xdr:to>
      <xdr:col>18</xdr:col>
      <xdr:colOff>749622</xdr:colOff>
      <xdr:row>3</xdr:row>
      <xdr:rowOff>30745</xdr:rowOff>
    </xdr:to>
    <xdr:sp macro="" textlink="">
      <xdr:nvSpPr>
        <xdr:cNvPr id="20" name="Rectangle 19">
          <a:hlinkClick xmlns:r="http://schemas.openxmlformats.org/officeDocument/2006/relationships" r:id="rId7"/>
          <a:extLst>
            <a:ext uri="{FF2B5EF4-FFF2-40B4-BE49-F238E27FC236}">
              <a16:creationId xmlns:a16="http://schemas.microsoft.com/office/drawing/2014/main" id="{00000000-0008-0000-0600-000014000000}"/>
            </a:ext>
          </a:extLst>
        </xdr:cNvPr>
        <xdr:cNvSpPr/>
      </xdr:nvSpPr>
      <xdr:spPr>
        <a:xfrm>
          <a:off x="20960516" y="393101"/>
          <a:ext cx="1679288"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16</xdr:col>
      <xdr:colOff>868363</xdr:colOff>
      <xdr:row>1</xdr:row>
      <xdr:rowOff>202601</xdr:rowOff>
    </xdr:from>
    <xdr:to>
      <xdr:col>17</xdr:col>
      <xdr:colOff>856734</xdr:colOff>
      <xdr:row>3</xdr:row>
      <xdr:rowOff>30745</xdr:rowOff>
    </xdr:to>
    <xdr:sp macro="" textlink="">
      <xdr:nvSpPr>
        <xdr:cNvPr id="21" name="Rectangle 20">
          <a:hlinkClick xmlns:r="http://schemas.openxmlformats.org/officeDocument/2006/relationships" r:id="rId8"/>
          <a:extLst>
            <a:ext uri="{FF2B5EF4-FFF2-40B4-BE49-F238E27FC236}">
              <a16:creationId xmlns:a16="http://schemas.microsoft.com/office/drawing/2014/main" id="{00000000-0008-0000-0600-000015000000}"/>
            </a:ext>
          </a:extLst>
        </xdr:cNvPr>
        <xdr:cNvSpPr/>
      </xdr:nvSpPr>
      <xdr:spPr>
        <a:xfrm>
          <a:off x="19156363" y="393101"/>
          <a:ext cx="1685553"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244843</xdr:colOff>
      <xdr:row>1</xdr:row>
      <xdr:rowOff>202601</xdr:rowOff>
    </xdr:from>
    <xdr:to>
      <xdr:col>16</xdr:col>
      <xdr:colOff>717632</xdr:colOff>
      <xdr:row>3</xdr:row>
      <xdr:rowOff>30745</xdr:rowOff>
    </xdr:to>
    <xdr:sp macro="" textlink="">
      <xdr:nvSpPr>
        <xdr:cNvPr id="22" name="Rectangle 21">
          <a:hlinkClick xmlns:r="http://schemas.openxmlformats.org/officeDocument/2006/relationships" r:id="rId9"/>
          <a:extLst>
            <a:ext uri="{FF2B5EF4-FFF2-40B4-BE49-F238E27FC236}">
              <a16:creationId xmlns:a16="http://schemas.microsoft.com/office/drawing/2014/main" id="{00000000-0008-0000-0600-000016000000}"/>
            </a:ext>
          </a:extLst>
        </xdr:cNvPr>
        <xdr:cNvSpPr/>
      </xdr:nvSpPr>
      <xdr:spPr>
        <a:xfrm>
          <a:off x="17337888" y="393101"/>
          <a:ext cx="1667744"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18</xdr:col>
      <xdr:colOff>882770</xdr:colOff>
      <xdr:row>1</xdr:row>
      <xdr:rowOff>192538</xdr:rowOff>
    </xdr:from>
    <xdr:to>
      <xdr:col>19</xdr:col>
      <xdr:colOff>670162</xdr:colOff>
      <xdr:row>3</xdr:row>
      <xdr:rowOff>18263</xdr:rowOff>
    </xdr:to>
    <xdr:sp macro="" textlink="">
      <xdr:nvSpPr>
        <xdr:cNvPr id="23" name="Rectangle 22">
          <a:hlinkClick xmlns:r="http://schemas.openxmlformats.org/officeDocument/2006/relationships" r:id="rId10"/>
          <a:extLst>
            <a:ext uri="{FF2B5EF4-FFF2-40B4-BE49-F238E27FC236}">
              <a16:creationId xmlns:a16="http://schemas.microsoft.com/office/drawing/2014/main" id="{00000000-0008-0000-0600-000017000000}"/>
            </a:ext>
          </a:extLst>
        </xdr:cNvPr>
        <xdr:cNvSpPr/>
      </xdr:nvSpPr>
      <xdr:spPr>
        <a:xfrm>
          <a:off x="22772952" y="383038"/>
          <a:ext cx="1675074" cy="77822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21</xdr:col>
      <xdr:colOff>574693</xdr:colOff>
      <xdr:row>1</xdr:row>
      <xdr:rowOff>188646</xdr:rowOff>
    </xdr:from>
    <xdr:to>
      <xdr:col>23</xdr:col>
      <xdr:colOff>2598</xdr:colOff>
      <xdr:row>3</xdr:row>
      <xdr:rowOff>15580</xdr:rowOff>
    </xdr:to>
    <xdr:sp macro="" textlink="">
      <xdr:nvSpPr>
        <xdr:cNvPr id="24" name="Rectangle 23">
          <a:hlinkClick xmlns:r="http://schemas.openxmlformats.org/officeDocument/2006/relationships" r:id="rId11"/>
          <a:extLst>
            <a:ext uri="{FF2B5EF4-FFF2-40B4-BE49-F238E27FC236}">
              <a16:creationId xmlns:a16="http://schemas.microsoft.com/office/drawing/2014/main" id="{00000000-0008-0000-0600-000018000000}"/>
            </a:ext>
          </a:extLst>
        </xdr:cNvPr>
        <xdr:cNvSpPr/>
      </xdr:nvSpPr>
      <xdr:spPr>
        <a:xfrm>
          <a:off x="28214511" y="379146"/>
          <a:ext cx="1679269"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538609</xdr:colOff>
      <xdr:row>1</xdr:row>
      <xdr:rowOff>188646</xdr:rowOff>
    </xdr:from>
    <xdr:to>
      <xdr:col>21</xdr:col>
      <xdr:colOff>443527</xdr:colOff>
      <xdr:row>3</xdr:row>
      <xdr:rowOff>15580</xdr:rowOff>
    </xdr:to>
    <xdr:sp macro="" textlink="">
      <xdr:nvSpPr>
        <xdr:cNvPr id="25" name="Rectangle 24">
          <a:hlinkClick xmlns:r="http://schemas.openxmlformats.org/officeDocument/2006/relationships" r:id="rId12"/>
          <a:extLst>
            <a:ext uri="{FF2B5EF4-FFF2-40B4-BE49-F238E27FC236}">
              <a16:creationId xmlns:a16="http://schemas.microsoft.com/office/drawing/2014/main" id="{00000000-0008-0000-0600-000019000000}"/>
            </a:ext>
          </a:extLst>
        </xdr:cNvPr>
        <xdr:cNvSpPr/>
      </xdr:nvSpPr>
      <xdr:spPr>
        <a:xfrm>
          <a:off x="26394654" y="379146"/>
          <a:ext cx="1688691"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19</xdr:col>
      <xdr:colOff>833734</xdr:colOff>
      <xdr:row>1</xdr:row>
      <xdr:rowOff>188646</xdr:rowOff>
    </xdr:from>
    <xdr:to>
      <xdr:col>20</xdr:col>
      <xdr:colOff>421196</xdr:colOff>
      <xdr:row>3</xdr:row>
      <xdr:rowOff>15580</xdr:rowOff>
    </xdr:to>
    <xdr:sp macro="" textlink="">
      <xdr:nvSpPr>
        <xdr:cNvPr id="26" name="Rectangle 25">
          <a:hlinkClick xmlns:r="http://schemas.openxmlformats.org/officeDocument/2006/relationships" r:id="rId13"/>
          <a:extLst>
            <a:ext uri="{FF2B5EF4-FFF2-40B4-BE49-F238E27FC236}">
              <a16:creationId xmlns:a16="http://schemas.microsoft.com/office/drawing/2014/main" id="{00000000-0008-0000-0600-00001A000000}"/>
            </a:ext>
          </a:extLst>
        </xdr:cNvPr>
        <xdr:cNvSpPr/>
      </xdr:nvSpPr>
      <xdr:spPr>
        <a:xfrm>
          <a:off x="24611598" y="379146"/>
          <a:ext cx="1665643"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831275</xdr:colOff>
      <xdr:row>1</xdr:row>
      <xdr:rowOff>207817</xdr:rowOff>
    </xdr:from>
    <xdr:to>
      <xdr:col>9</xdr:col>
      <xdr:colOff>1783776</xdr:colOff>
      <xdr:row>3</xdr:row>
      <xdr:rowOff>6690</xdr:rowOff>
    </xdr:to>
    <xdr:pic>
      <xdr:nvPicPr>
        <xdr:cNvPr id="27" name="Graphic 26" descr="Chevron arrows">
          <a:hlinkClick xmlns:r="http://schemas.openxmlformats.org/officeDocument/2006/relationships" r:id="rId14"/>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858502" y="398317"/>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17318</xdr:colOff>
      <xdr:row>1</xdr:row>
      <xdr:rowOff>346364</xdr:rowOff>
    </xdr:from>
    <xdr:to>
      <xdr:col>7</xdr:col>
      <xdr:colOff>117765</xdr:colOff>
      <xdr:row>3</xdr:row>
      <xdr:rowOff>244352</xdr:rowOff>
    </xdr:to>
    <xdr:sp macro="" textlink="">
      <xdr:nvSpPr>
        <xdr:cNvPr id="28" name="Rectangle: Rounded Corners 27">
          <a:hlinkClick xmlns:r="http://schemas.openxmlformats.org/officeDocument/2006/relationships" r:id="rId17"/>
          <a:extLst>
            <a:ext uri="{FF2B5EF4-FFF2-40B4-BE49-F238E27FC236}">
              <a16:creationId xmlns:a16="http://schemas.microsoft.com/office/drawing/2014/main" id="{00000000-0008-0000-0600-00001C000000}"/>
            </a:ext>
          </a:extLst>
        </xdr:cNvPr>
        <xdr:cNvSpPr/>
      </xdr:nvSpPr>
      <xdr:spPr>
        <a:xfrm>
          <a:off x="4132118" y="536864"/>
          <a:ext cx="2415022" cy="850488"/>
        </a:xfrm>
        <a:prstGeom prst="roundRect">
          <a:avLst>
            <a:gd name="adj" fmla="val 50000"/>
          </a:avLst>
        </a:prstGeom>
        <a:blipFill>
          <a:blip xmlns:r="http://schemas.openxmlformats.org/officeDocument/2006/relationships" r:embed="rId18"/>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17318</xdr:colOff>
      <xdr:row>5</xdr:row>
      <xdr:rowOff>254413</xdr:rowOff>
    </xdr:from>
    <xdr:to>
      <xdr:col>3</xdr:col>
      <xdr:colOff>325584</xdr:colOff>
      <xdr:row>7</xdr:row>
      <xdr:rowOff>256311</xdr:rowOff>
    </xdr:to>
    <xdr:sp macro="" textlink="">
      <xdr:nvSpPr>
        <xdr:cNvPr id="29" name="Rectangle: Rounded Corners 28">
          <a:hlinkClick xmlns:r="http://schemas.openxmlformats.org/officeDocument/2006/relationships" r:id="rId19"/>
          <a:extLst>
            <a:ext uri="{FF2B5EF4-FFF2-40B4-BE49-F238E27FC236}">
              <a16:creationId xmlns:a16="http://schemas.microsoft.com/office/drawing/2014/main" id="{00000000-0008-0000-0600-00001D000000}"/>
            </a:ext>
          </a:extLst>
        </xdr:cNvPr>
        <xdr:cNvSpPr/>
      </xdr:nvSpPr>
      <xdr:spPr>
        <a:xfrm>
          <a:off x="1141268" y="3750088"/>
          <a:ext cx="2422816" cy="84009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৪র্থ</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17318</xdr:colOff>
      <xdr:row>4</xdr:row>
      <xdr:rowOff>157494</xdr:rowOff>
    </xdr:from>
    <xdr:to>
      <xdr:col>3</xdr:col>
      <xdr:colOff>325584</xdr:colOff>
      <xdr:row>4</xdr:row>
      <xdr:rowOff>1007982</xdr:rowOff>
    </xdr:to>
    <xdr:sp macro="" textlink="">
      <xdr:nvSpPr>
        <xdr:cNvPr id="30" name="Rectangle: Rounded Corners 29">
          <a:hlinkClick xmlns:r="http://schemas.openxmlformats.org/officeDocument/2006/relationships" r:id="rId21"/>
          <a:extLst>
            <a:ext uri="{FF2B5EF4-FFF2-40B4-BE49-F238E27FC236}">
              <a16:creationId xmlns:a16="http://schemas.microsoft.com/office/drawing/2014/main" id="{00000000-0008-0000-0600-00001E000000}"/>
            </a:ext>
          </a:extLst>
        </xdr:cNvPr>
        <xdr:cNvSpPr/>
      </xdr:nvSpPr>
      <xdr:spPr>
        <a:xfrm>
          <a:off x="1141268" y="1671969"/>
          <a:ext cx="2422816"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১ম</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17318</xdr:colOff>
      <xdr:row>4</xdr:row>
      <xdr:rowOff>1188087</xdr:rowOff>
    </xdr:from>
    <xdr:to>
      <xdr:col>3</xdr:col>
      <xdr:colOff>325584</xdr:colOff>
      <xdr:row>5</xdr:row>
      <xdr:rowOff>64302</xdr:rowOff>
    </xdr:to>
    <xdr:sp macro="" textlink="">
      <xdr:nvSpPr>
        <xdr:cNvPr id="31" name="Rectangle: Rounded Corners 30">
          <a:hlinkClick xmlns:r="http://schemas.openxmlformats.org/officeDocument/2006/relationships" r:id="rId22"/>
          <a:extLst>
            <a:ext uri="{FF2B5EF4-FFF2-40B4-BE49-F238E27FC236}">
              <a16:creationId xmlns:a16="http://schemas.microsoft.com/office/drawing/2014/main" id="{00000000-0008-0000-0600-00001F000000}"/>
            </a:ext>
          </a:extLst>
        </xdr:cNvPr>
        <xdr:cNvSpPr/>
      </xdr:nvSpPr>
      <xdr:spPr>
        <a:xfrm>
          <a:off x="1141268" y="2702562"/>
          <a:ext cx="2422816" cy="857415"/>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380996</xdr:colOff>
      <xdr:row>4</xdr:row>
      <xdr:rowOff>0</xdr:rowOff>
    </xdr:from>
    <xdr:to>
      <xdr:col>27</xdr:col>
      <xdr:colOff>425387</xdr:colOff>
      <xdr:row>5</xdr:row>
      <xdr:rowOff>70992</xdr:rowOff>
    </xdr:to>
    <xdr:grpSp>
      <xdr:nvGrpSpPr>
        <xdr:cNvPr id="32" name="Group 31">
          <a:extLst>
            <a:ext uri="{FF2B5EF4-FFF2-40B4-BE49-F238E27FC236}">
              <a16:creationId xmlns:a16="http://schemas.microsoft.com/office/drawing/2014/main" id="{00000000-0008-0000-0600-000020000000}"/>
            </a:ext>
          </a:extLst>
        </xdr:cNvPr>
        <xdr:cNvGrpSpPr/>
      </xdr:nvGrpSpPr>
      <xdr:grpSpPr>
        <a:xfrm>
          <a:off x="30514632" y="1506682"/>
          <a:ext cx="1862800" cy="2045265"/>
          <a:chOff x="30504881" y="1487645"/>
          <a:chExt cx="1862800" cy="2045265"/>
        </a:xfrm>
      </xdr:grpSpPr>
      <xdr:pic macro="[0]!print123">
        <xdr:nvPicPr>
          <xdr:cNvPr id="33" name="Picture 32">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34" name="Rectangle 33">
            <a:extLst>
              <a:ext uri="{FF2B5EF4-FFF2-40B4-BE49-F238E27FC236}">
                <a16:creationId xmlns:a16="http://schemas.microsoft.com/office/drawing/2014/main" id="{00000000-0008-0000-0600-000022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103909</xdr:colOff>
      <xdr:row>1</xdr:row>
      <xdr:rowOff>432955</xdr:rowOff>
    </xdr:from>
    <xdr:to>
      <xdr:col>2</xdr:col>
      <xdr:colOff>935182</xdr:colOff>
      <xdr:row>2</xdr:row>
      <xdr:rowOff>311728</xdr:rowOff>
    </xdr:to>
    <xdr:sp macro="[0]!Save1" textlink="">
      <xdr:nvSpPr>
        <xdr:cNvPr id="35" name="Rectangle 34">
          <a:extLst>
            <a:ext uri="{FF2B5EF4-FFF2-40B4-BE49-F238E27FC236}">
              <a16:creationId xmlns:a16="http://schemas.microsoft.com/office/drawing/2014/main" id="{00000000-0008-0000-0600-000023000000}"/>
            </a:ext>
          </a:extLst>
        </xdr:cNvPr>
        <xdr:cNvSpPr/>
      </xdr:nvSpPr>
      <xdr:spPr>
        <a:xfrm>
          <a:off x="2285134" y="623455"/>
          <a:ext cx="831273" cy="48837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0700-000002000000}"/>
            </a:ext>
          </a:extLst>
        </xdr:cNvPr>
        <xdr:cNvSpPr txBox="1">
          <a:spLocks noChangeArrowheads="1"/>
        </xdr:cNvSpPr>
      </xdr:nvSpPr>
      <xdr:spPr bwMode="auto">
        <a:xfrm>
          <a:off x="4186938"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571500</xdr:colOff>
      <xdr:row>4</xdr:row>
      <xdr:rowOff>128517</xdr:rowOff>
    </xdr:from>
    <xdr:to>
      <xdr:col>13</xdr:col>
      <xdr:colOff>34637</xdr:colOff>
      <xdr:row>4</xdr:row>
      <xdr:rowOff>1349374</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15343909" y="1635199"/>
          <a:ext cx="1506683" cy="1220857"/>
          <a:chOff x="5698881" y="114300"/>
          <a:chExt cx="877277" cy="705583"/>
        </a:xfrm>
      </xdr:grpSpPr>
      <xdr:sp macro="" textlink="">
        <xdr:nvSpPr>
          <xdr:cNvPr id="4" name="Oval 3">
            <a:extLst>
              <a:ext uri="{FF2B5EF4-FFF2-40B4-BE49-F238E27FC236}">
                <a16:creationId xmlns:a16="http://schemas.microsoft.com/office/drawing/2014/main" id="{00000000-0008-0000-07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0700-000006000000}"/>
            </a:ext>
          </a:extLst>
        </xdr:cNvPr>
        <xdr:cNvSpPr/>
      </xdr:nvSpPr>
      <xdr:spPr>
        <a:xfrm>
          <a:off x="4169227"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0700-000007000000}"/>
            </a:ext>
          </a:extLst>
        </xdr:cNvPr>
        <xdr:cNvSpPr/>
      </xdr:nvSpPr>
      <xdr:spPr>
        <a:xfrm>
          <a:off x="22289228"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1317625</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28553686" y="1602431"/>
          <a:ext cx="1445935" cy="1221876"/>
          <a:chOff x="5698881" y="114300"/>
          <a:chExt cx="877277" cy="705583"/>
        </a:xfrm>
      </xdr:grpSpPr>
      <xdr:sp macro="" textlink="">
        <xdr:nvSpPr>
          <xdr:cNvPr id="9" name="Oval 8">
            <a:extLst>
              <a:ext uri="{FF2B5EF4-FFF2-40B4-BE49-F238E27FC236}">
                <a16:creationId xmlns:a16="http://schemas.microsoft.com/office/drawing/2014/main" id="{00000000-0008-0000-07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0700-00000B000000}"/>
            </a:ext>
          </a:extLst>
        </xdr:cNvPr>
        <xdr:cNvSpPr txBox="1">
          <a:spLocks noChangeArrowheads="1"/>
        </xdr:cNvSpPr>
      </xdr:nvSpPr>
      <xdr:spPr bwMode="auto">
        <a:xfrm>
          <a:off x="17417163"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0700-00000C000000}"/>
            </a:ext>
          </a:extLst>
        </xdr:cNvPr>
        <xdr:cNvSpPr/>
      </xdr:nvSpPr>
      <xdr:spPr>
        <a:xfrm>
          <a:off x="9091975"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17416771"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103909</xdr:rowOff>
    </xdr:from>
    <xdr:to>
      <xdr:col>1</xdr:col>
      <xdr:colOff>969817</xdr:colOff>
      <xdr:row>3</xdr:row>
      <xdr:rowOff>269874</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09"/>
          <a:ext cx="1141268" cy="111846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11</xdr:col>
      <xdr:colOff>281555</xdr:colOff>
      <xdr:row>1</xdr:row>
      <xdr:rowOff>193672</xdr:rowOff>
    </xdr:from>
    <xdr:to>
      <xdr:col>12</xdr:col>
      <xdr:colOff>606392</xdr:colOff>
      <xdr:row>3</xdr:row>
      <xdr:rowOff>23027</xdr:rowOff>
    </xdr:to>
    <xdr:sp macro="" textlink="">
      <xdr:nvSpPr>
        <xdr:cNvPr id="16" name="Rectangle 15">
          <a:hlinkClick xmlns:r="http://schemas.openxmlformats.org/officeDocument/2006/relationships" r:id="rId4"/>
          <a:extLst>
            <a:ext uri="{FF2B5EF4-FFF2-40B4-BE49-F238E27FC236}">
              <a16:creationId xmlns:a16="http://schemas.microsoft.com/office/drawing/2014/main" id="{00000000-0008-0000-0700-000010000000}"/>
            </a:ext>
          </a:extLst>
        </xdr:cNvPr>
        <xdr:cNvSpPr/>
      </xdr:nvSpPr>
      <xdr:spPr>
        <a:xfrm>
          <a:off x="13720464" y="384172"/>
          <a:ext cx="1658337"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1867934</xdr:colOff>
      <xdr:row>1</xdr:row>
      <xdr:rowOff>193672</xdr:rowOff>
    </xdr:from>
    <xdr:to>
      <xdr:col>11</xdr:col>
      <xdr:colOff>123996</xdr:colOff>
      <xdr:row>3</xdr:row>
      <xdr:rowOff>23027</xdr:rowOff>
    </xdr:to>
    <xdr:sp macro="" textlink="">
      <xdr:nvSpPr>
        <xdr:cNvPr id="17" name="Rectangle 16">
          <a:hlinkClick xmlns:r="http://schemas.openxmlformats.org/officeDocument/2006/relationships" r:id="rId5"/>
          <a:extLst>
            <a:ext uri="{FF2B5EF4-FFF2-40B4-BE49-F238E27FC236}">
              <a16:creationId xmlns:a16="http://schemas.microsoft.com/office/drawing/2014/main" id="{00000000-0008-0000-0700-000011000000}"/>
            </a:ext>
          </a:extLst>
        </xdr:cNvPr>
        <xdr:cNvSpPr/>
      </xdr:nvSpPr>
      <xdr:spPr>
        <a:xfrm>
          <a:off x="11895161" y="384172"/>
          <a:ext cx="1667744"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726248</xdr:colOff>
      <xdr:row>1</xdr:row>
      <xdr:rowOff>206493</xdr:rowOff>
    </xdr:from>
    <xdr:to>
      <xdr:col>14</xdr:col>
      <xdr:colOff>73359</xdr:colOff>
      <xdr:row>3</xdr:row>
      <xdr:rowOff>34637</xdr:rowOff>
    </xdr:to>
    <xdr:sp macro="" textlink="">
      <xdr:nvSpPr>
        <xdr:cNvPr id="19" name="Rectangle 18">
          <a:hlinkClick xmlns:r="http://schemas.openxmlformats.org/officeDocument/2006/relationships" r:id="rId6"/>
          <a:extLst>
            <a:ext uri="{FF2B5EF4-FFF2-40B4-BE49-F238E27FC236}">
              <a16:creationId xmlns:a16="http://schemas.microsoft.com/office/drawing/2014/main" id="{00000000-0008-0000-0700-000013000000}"/>
            </a:ext>
          </a:extLst>
        </xdr:cNvPr>
        <xdr:cNvSpPr/>
      </xdr:nvSpPr>
      <xdr:spPr>
        <a:xfrm>
          <a:off x="15498657" y="396993"/>
          <a:ext cx="1667747"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975334</xdr:colOff>
      <xdr:row>1</xdr:row>
      <xdr:rowOff>202601</xdr:rowOff>
    </xdr:from>
    <xdr:to>
      <xdr:col>18</xdr:col>
      <xdr:colOff>749622</xdr:colOff>
      <xdr:row>3</xdr:row>
      <xdr:rowOff>30745</xdr:rowOff>
    </xdr:to>
    <xdr:sp macro="" textlink="">
      <xdr:nvSpPr>
        <xdr:cNvPr id="20" name="Rectangle 19">
          <a:hlinkClick xmlns:r="http://schemas.openxmlformats.org/officeDocument/2006/relationships" r:id="rId7"/>
          <a:extLst>
            <a:ext uri="{FF2B5EF4-FFF2-40B4-BE49-F238E27FC236}">
              <a16:creationId xmlns:a16="http://schemas.microsoft.com/office/drawing/2014/main" id="{00000000-0008-0000-0700-000014000000}"/>
            </a:ext>
          </a:extLst>
        </xdr:cNvPr>
        <xdr:cNvSpPr/>
      </xdr:nvSpPr>
      <xdr:spPr>
        <a:xfrm>
          <a:off x="20960516" y="393101"/>
          <a:ext cx="1679288"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16</xdr:col>
      <xdr:colOff>868363</xdr:colOff>
      <xdr:row>1</xdr:row>
      <xdr:rowOff>202601</xdr:rowOff>
    </xdr:from>
    <xdr:to>
      <xdr:col>17</xdr:col>
      <xdr:colOff>856734</xdr:colOff>
      <xdr:row>3</xdr:row>
      <xdr:rowOff>30745</xdr:rowOff>
    </xdr:to>
    <xdr:sp macro="" textlink="">
      <xdr:nvSpPr>
        <xdr:cNvPr id="21" name="Rectangle 20">
          <a:hlinkClick xmlns:r="http://schemas.openxmlformats.org/officeDocument/2006/relationships" r:id="rId8"/>
          <a:extLst>
            <a:ext uri="{FF2B5EF4-FFF2-40B4-BE49-F238E27FC236}">
              <a16:creationId xmlns:a16="http://schemas.microsoft.com/office/drawing/2014/main" id="{00000000-0008-0000-0700-000015000000}"/>
            </a:ext>
          </a:extLst>
        </xdr:cNvPr>
        <xdr:cNvSpPr/>
      </xdr:nvSpPr>
      <xdr:spPr>
        <a:xfrm>
          <a:off x="19156363" y="393101"/>
          <a:ext cx="1685553"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244843</xdr:colOff>
      <xdr:row>1</xdr:row>
      <xdr:rowOff>202601</xdr:rowOff>
    </xdr:from>
    <xdr:to>
      <xdr:col>16</xdr:col>
      <xdr:colOff>717632</xdr:colOff>
      <xdr:row>3</xdr:row>
      <xdr:rowOff>30745</xdr:rowOff>
    </xdr:to>
    <xdr:sp macro="" textlink="">
      <xdr:nvSpPr>
        <xdr:cNvPr id="22" name="Rectangle 21">
          <a:hlinkClick xmlns:r="http://schemas.openxmlformats.org/officeDocument/2006/relationships" r:id="rId9"/>
          <a:extLst>
            <a:ext uri="{FF2B5EF4-FFF2-40B4-BE49-F238E27FC236}">
              <a16:creationId xmlns:a16="http://schemas.microsoft.com/office/drawing/2014/main" id="{00000000-0008-0000-0700-000016000000}"/>
            </a:ext>
          </a:extLst>
        </xdr:cNvPr>
        <xdr:cNvSpPr/>
      </xdr:nvSpPr>
      <xdr:spPr>
        <a:xfrm>
          <a:off x="17337888" y="393101"/>
          <a:ext cx="1667744"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18</xdr:col>
      <xdr:colOff>882770</xdr:colOff>
      <xdr:row>1</xdr:row>
      <xdr:rowOff>192538</xdr:rowOff>
    </xdr:from>
    <xdr:to>
      <xdr:col>19</xdr:col>
      <xdr:colOff>670162</xdr:colOff>
      <xdr:row>3</xdr:row>
      <xdr:rowOff>18263</xdr:rowOff>
    </xdr:to>
    <xdr:sp macro="" textlink="">
      <xdr:nvSpPr>
        <xdr:cNvPr id="23" name="Rectangle 22">
          <a:hlinkClick xmlns:r="http://schemas.openxmlformats.org/officeDocument/2006/relationships" r:id="rId10"/>
          <a:extLst>
            <a:ext uri="{FF2B5EF4-FFF2-40B4-BE49-F238E27FC236}">
              <a16:creationId xmlns:a16="http://schemas.microsoft.com/office/drawing/2014/main" id="{00000000-0008-0000-0700-000017000000}"/>
            </a:ext>
          </a:extLst>
        </xdr:cNvPr>
        <xdr:cNvSpPr/>
      </xdr:nvSpPr>
      <xdr:spPr>
        <a:xfrm>
          <a:off x="22772952" y="383038"/>
          <a:ext cx="1675074" cy="77822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21</xdr:col>
      <xdr:colOff>574693</xdr:colOff>
      <xdr:row>1</xdr:row>
      <xdr:rowOff>188646</xdr:rowOff>
    </xdr:from>
    <xdr:to>
      <xdr:col>23</xdr:col>
      <xdr:colOff>2598</xdr:colOff>
      <xdr:row>3</xdr:row>
      <xdr:rowOff>15580</xdr:rowOff>
    </xdr:to>
    <xdr:sp macro="" textlink="">
      <xdr:nvSpPr>
        <xdr:cNvPr id="24" name="Rectangle 23">
          <a:hlinkClick xmlns:r="http://schemas.openxmlformats.org/officeDocument/2006/relationships" r:id="rId11"/>
          <a:extLst>
            <a:ext uri="{FF2B5EF4-FFF2-40B4-BE49-F238E27FC236}">
              <a16:creationId xmlns:a16="http://schemas.microsoft.com/office/drawing/2014/main" id="{00000000-0008-0000-0700-000018000000}"/>
            </a:ext>
          </a:extLst>
        </xdr:cNvPr>
        <xdr:cNvSpPr/>
      </xdr:nvSpPr>
      <xdr:spPr>
        <a:xfrm>
          <a:off x="28214511" y="379146"/>
          <a:ext cx="1679269"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538609</xdr:colOff>
      <xdr:row>1</xdr:row>
      <xdr:rowOff>188646</xdr:rowOff>
    </xdr:from>
    <xdr:to>
      <xdr:col>21</xdr:col>
      <xdr:colOff>443527</xdr:colOff>
      <xdr:row>3</xdr:row>
      <xdr:rowOff>15580</xdr:rowOff>
    </xdr:to>
    <xdr:sp macro="" textlink="">
      <xdr:nvSpPr>
        <xdr:cNvPr id="25" name="Rectangle 24">
          <a:hlinkClick xmlns:r="http://schemas.openxmlformats.org/officeDocument/2006/relationships" r:id="rId12"/>
          <a:extLst>
            <a:ext uri="{FF2B5EF4-FFF2-40B4-BE49-F238E27FC236}">
              <a16:creationId xmlns:a16="http://schemas.microsoft.com/office/drawing/2014/main" id="{00000000-0008-0000-0700-000019000000}"/>
            </a:ext>
          </a:extLst>
        </xdr:cNvPr>
        <xdr:cNvSpPr/>
      </xdr:nvSpPr>
      <xdr:spPr>
        <a:xfrm>
          <a:off x="26394654" y="379146"/>
          <a:ext cx="1688691"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19</xdr:col>
      <xdr:colOff>833734</xdr:colOff>
      <xdr:row>1</xdr:row>
      <xdr:rowOff>188646</xdr:rowOff>
    </xdr:from>
    <xdr:to>
      <xdr:col>20</xdr:col>
      <xdr:colOff>421196</xdr:colOff>
      <xdr:row>3</xdr:row>
      <xdr:rowOff>15580</xdr:rowOff>
    </xdr:to>
    <xdr:sp macro="" textlink="">
      <xdr:nvSpPr>
        <xdr:cNvPr id="26" name="Rectangle 25">
          <a:hlinkClick xmlns:r="http://schemas.openxmlformats.org/officeDocument/2006/relationships" r:id="rId13"/>
          <a:extLst>
            <a:ext uri="{FF2B5EF4-FFF2-40B4-BE49-F238E27FC236}">
              <a16:creationId xmlns:a16="http://schemas.microsoft.com/office/drawing/2014/main" id="{00000000-0008-0000-0700-00001A000000}"/>
            </a:ext>
          </a:extLst>
        </xdr:cNvPr>
        <xdr:cNvSpPr/>
      </xdr:nvSpPr>
      <xdr:spPr>
        <a:xfrm>
          <a:off x="24611598" y="379146"/>
          <a:ext cx="1665643"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831274</xdr:colOff>
      <xdr:row>1</xdr:row>
      <xdr:rowOff>225135</xdr:rowOff>
    </xdr:from>
    <xdr:to>
      <xdr:col>9</xdr:col>
      <xdr:colOff>1783775</xdr:colOff>
      <xdr:row>3</xdr:row>
      <xdr:rowOff>24008</xdr:rowOff>
    </xdr:to>
    <xdr:pic>
      <xdr:nvPicPr>
        <xdr:cNvPr id="27" name="Graphic 26" descr="Chevron arrows">
          <a:hlinkClick xmlns:r="http://schemas.openxmlformats.org/officeDocument/2006/relationships" r:id="rId14"/>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858501" y="415635"/>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34635</xdr:colOff>
      <xdr:row>1</xdr:row>
      <xdr:rowOff>346363</xdr:rowOff>
    </xdr:from>
    <xdr:to>
      <xdr:col>7</xdr:col>
      <xdr:colOff>135082</xdr:colOff>
      <xdr:row>3</xdr:row>
      <xdr:rowOff>244351</xdr:rowOff>
    </xdr:to>
    <xdr:sp macro="" textlink="">
      <xdr:nvSpPr>
        <xdr:cNvPr id="28" name="Rectangle: Rounded Corners 27">
          <a:hlinkClick xmlns:r="http://schemas.openxmlformats.org/officeDocument/2006/relationships" r:id="rId17"/>
          <a:extLst>
            <a:ext uri="{FF2B5EF4-FFF2-40B4-BE49-F238E27FC236}">
              <a16:creationId xmlns:a16="http://schemas.microsoft.com/office/drawing/2014/main" id="{00000000-0008-0000-0700-00001C000000}"/>
            </a:ext>
          </a:extLst>
        </xdr:cNvPr>
        <xdr:cNvSpPr/>
      </xdr:nvSpPr>
      <xdr:spPr>
        <a:xfrm>
          <a:off x="4149435" y="536863"/>
          <a:ext cx="2415022" cy="850488"/>
        </a:xfrm>
        <a:prstGeom prst="roundRect">
          <a:avLst>
            <a:gd name="adj" fmla="val 50000"/>
          </a:avLst>
        </a:prstGeom>
        <a:blipFill>
          <a:blip xmlns:r="http://schemas.openxmlformats.org/officeDocument/2006/relationships" r:embed="rId18"/>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34635</xdr:colOff>
      <xdr:row>5</xdr:row>
      <xdr:rowOff>254412</xdr:rowOff>
    </xdr:from>
    <xdr:to>
      <xdr:col>3</xdr:col>
      <xdr:colOff>342901</xdr:colOff>
      <xdr:row>7</xdr:row>
      <xdr:rowOff>256310</xdr:rowOff>
    </xdr:to>
    <xdr:sp macro="" textlink="">
      <xdr:nvSpPr>
        <xdr:cNvPr id="29" name="Rectangle: Rounded Corners 28">
          <a:hlinkClick xmlns:r="http://schemas.openxmlformats.org/officeDocument/2006/relationships" r:id="rId19"/>
          <a:extLst>
            <a:ext uri="{FF2B5EF4-FFF2-40B4-BE49-F238E27FC236}">
              <a16:creationId xmlns:a16="http://schemas.microsoft.com/office/drawing/2014/main" id="{00000000-0008-0000-0700-00001D000000}"/>
            </a:ext>
          </a:extLst>
        </xdr:cNvPr>
        <xdr:cNvSpPr/>
      </xdr:nvSpPr>
      <xdr:spPr>
        <a:xfrm>
          <a:off x="1158585" y="3750087"/>
          <a:ext cx="2422816" cy="84009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৪র্থ</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34635</xdr:colOff>
      <xdr:row>4</xdr:row>
      <xdr:rowOff>157493</xdr:rowOff>
    </xdr:from>
    <xdr:to>
      <xdr:col>3</xdr:col>
      <xdr:colOff>342901</xdr:colOff>
      <xdr:row>4</xdr:row>
      <xdr:rowOff>1007981</xdr:rowOff>
    </xdr:to>
    <xdr:sp macro="" textlink="">
      <xdr:nvSpPr>
        <xdr:cNvPr id="30" name="Rectangle: Rounded Corners 29">
          <a:hlinkClick xmlns:r="http://schemas.openxmlformats.org/officeDocument/2006/relationships" r:id="rId21"/>
          <a:extLst>
            <a:ext uri="{FF2B5EF4-FFF2-40B4-BE49-F238E27FC236}">
              <a16:creationId xmlns:a16="http://schemas.microsoft.com/office/drawing/2014/main" id="{00000000-0008-0000-0700-00001E000000}"/>
            </a:ext>
          </a:extLst>
        </xdr:cNvPr>
        <xdr:cNvSpPr/>
      </xdr:nvSpPr>
      <xdr:spPr>
        <a:xfrm>
          <a:off x="1158585" y="1671968"/>
          <a:ext cx="2422816"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১ম</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34635</xdr:colOff>
      <xdr:row>4</xdr:row>
      <xdr:rowOff>1188086</xdr:rowOff>
    </xdr:from>
    <xdr:to>
      <xdr:col>3</xdr:col>
      <xdr:colOff>342901</xdr:colOff>
      <xdr:row>5</xdr:row>
      <xdr:rowOff>64301</xdr:rowOff>
    </xdr:to>
    <xdr:sp macro="" textlink="">
      <xdr:nvSpPr>
        <xdr:cNvPr id="31" name="Rectangle: Rounded Corners 30">
          <a:hlinkClick xmlns:r="http://schemas.openxmlformats.org/officeDocument/2006/relationships" r:id="rId22"/>
          <a:extLst>
            <a:ext uri="{FF2B5EF4-FFF2-40B4-BE49-F238E27FC236}">
              <a16:creationId xmlns:a16="http://schemas.microsoft.com/office/drawing/2014/main" id="{00000000-0008-0000-0700-00001F000000}"/>
            </a:ext>
          </a:extLst>
        </xdr:cNvPr>
        <xdr:cNvSpPr/>
      </xdr:nvSpPr>
      <xdr:spPr>
        <a:xfrm>
          <a:off x="1158585" y="2702561"/>
          <a:ext cx="2422816" cy="857415"/>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346364</xdr:colOff>
      <xdr:row>4</xdr:row>
      <xdr:rowOff>0</xdr:rowOff>
    </xdr:from>
    <xdr:to>
      <xdr:col>27</xdr:col>
      <xdr:colOff>390755</xdr:colOff>
      <xdr:row>5</xdr:row>
      <xdr:rowOff>70992</xdr:rowOff>
    </xdr:to>
    <xdr:grpSp>
      <xdr:nvGrpSpPr>
        <xdr:cNvPr id="32" name="Group 31">
          <a:extLst>
            <a:ext uri="{FF2B5EF4-FFF2-40B4-BE49-F238E27FC236}">
              <a16:creationId xmlns:a16="http://schemas.microsoft.com/office/drawing/2014/main" id="{00000000-0008-0000-0700-000020000000}"/>
            </a:ext>
          </a:extLst>
        </xdr:cNvPr>
        <xdr:cNvGrpSpPr/>
      </xdr:nvGrpSpPr>
      <xdr:grpSpPr>
        <a:xfrm>
          <a:off x="30480000" y="1506682"/>
          <a:ext cx="1862800" cy="2045265"/>
          <a:chOff x="30504881" y="1487645"/>
          <a:chExt cx="1862800" cy="2045265"/>
        </a:xfrm>
      </xdr:grpSpPr>
      <xdr:pic macro="[0]!print123">
        <xdr:nvPicPr>
          <xdr:cNvPr id="33" name="Picture 32">
            <a:extLst>
              <a:ext uri="{FF2B5EF4-FFF2-40B4-BE49-F238E27FC236}">
                <a16:creationId xmlns:a16="http://schemas.microsoft.com/office/drawing/2014/main" id="{00000000-0008-0000-0700-000021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34" name="Rectangle 33">
            <a:extLst>
              <a:ext uri="{FF2B5EF4-FFF2-40B4-BE49-F238E27FC236}">
                <a16:creationId xmlns:a16="http://schemas.microsoft.com/office/drawing/2014/main" id="{00000000-0008-0000-0700-000022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138546</xdr:colOff>
      <xdr:row>1</xdr:row>
      <xdr:rowOff>450273</xdr:rowOff>
    </xdr:from>
    <xdr:to>
      <xdr:col>2</xdr:col>
      <xdr:colOff>969819</xdr:colOff>
      <xdr:row>2</xdr:row>
      <xdr:rowOff>329046</xdr:rowOff>
    </xdr:to>
    <xdr:sp macro="[0]!Save1" textlink="">
      <xdr:nvSpPr>
        <xdr:cNvPr id="35" name="Rectangle 34">
          <a:extLst>
            <a:ext uri="{FF2B5EF4-FFF2-40B4-BE49-F238E27FC236}">
              <a16:creationId xmlns:a16="http://schemas.microsoft.com/office/drawing/2014/main" id="{00000000-0008-0000-0700-000023000000}"/>
            </a:ext>
          </a:extLst>
        </xdr:cNvPr>
        <xdr:cNvSpPr/>
      </xdr:nvSpPr>
      <xdr:spPr>
        <a:xfrm>
          <a:off x="2319771" y="640773"/>
          <a:ext cx="831273" cy="48837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0800-000002000000}"/>
            </a:ext>
          </a:extLst>
        </xdr:cNvPr>
        <xdr:cNvSpPr txBox="1">
          <a:spLocks noChangeArrowheads="1"/>
        </xdr:cNvSpPr>
      </xdr:nvSpPr>
      <xdr:spPr bwMode="auto">
        <a:xfrm>
          <a:off x="4186938"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571500</xdr:colOff>
      <xdr:row>4</xdr:row>
      <xdr:rowOff>128517</xdr:rowOff>
    </xdr:from>
    <xdr:to>
      <xdr:col>13</xdr:col>
      <xdr:colOff>34637</xdr:colOff>
      <xdr:row>4</xdr:row>
      <xdr:rowOff>1402773</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15343909" y="1635199"/>
          <a:ext cx="1506683" cy="1274256"/>
          <a:chOff x="5698881" y="114300"/>
          <a:chExt cx="877277" cy="705583"/>
        </a:xfrm>
      </xdr:grpSpPr>
      <xdr:sp macro="" textlink="">
        <xdr:nvSpPr>
          <xdr:cNvPr id="4" name="Oval 3">
            <a:extLst>
              <a:ext uri="{FF2B5EF4-FFF2-40B4-BE49-F238E27FC236}">
                <a16:creationId xmlns:a16="http://schemas.microsoft.com/office/drawing/2014/main" id="{00000000-0008-0000-08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0800-000006000000}"/>
            </a:ext>
          </a:extLst>
        </xdr:cNvPr>
        <xdr:cNvSpPr/>
      </xdr:nvSpPr>
      <xdr:spPr>
        <a:xfrm>
          <a:off x="4169227"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0800-000007000000}"/>
            </a:ext>
          </a:extLst>
        </xdr:cNvPr>
        <xdr:cNvSpPr/>
      </xdr:nvSpPr>
      <xdr:spPr>
        <a:xfrm>
          <a:off x="22289228"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1368136</xdr:rowOff>
    </xdr:to>
    <xdr:grpSp>
      <xdr:nvGrpSpPr>
        <xdr:cNvPr id="8" name="Group 7">
          <a:extLst>
            <a:ext uri="{FF2B5EF4-FFF2-40B4-BE49-F238E27FC236}">
              <a16:creationId xmlns:a16="http://schemas.microsoft.com/office/drawing/2014/main" id="{00000000-0008-0000-0800-000008000000}"/>
            </a:ext>
          </a:extLst>
        </xdr:cNvPr>
        <xdr:cNvGrpSpPr/>
      </xdr:nvGrpSpPr>
      <xdr:grpSpPr>
        <a:xfrm>
          <a:off x="28553686" y="1602431"/>
          <a:ext cx="1445935" cy="1272387"/>
          <a:chOff x="5698881" y="114300"/>
          <a:chExt cx="877277" cy="705583"/>
        </a:xfrm>
      </xdr:grpSpPr>
      <xdr:sp macro="" textlink="">
        <xdr:nvSpPr>
          <xdr:cNvPr id="9" name="Oval 8">
            <a:extLst>
              <a:ext uri="{FF2B5EF4-FFF2-40B4-BE49-F238E27FC236}">
                <a16:creationId xmlns:a16="http://schemas.microsoft.com/office/drawing/2014/main" id="{00000000-0008-0000-08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0800-00000B000000}"/>
            </a:ext>
          </a:extLst>
        </xdr:cNvPr>
        <xdr:cNvSpPr txBox="1">
          <a:spLocks noChangeArrowheads="1"/>
        </xdr:cNvSpPr>
      </xdr:nvSpPr>
      <xdr:spPr bwMode="auto">
        <a:xfrm>
          <a:off x="17417163"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0800-00000C000000}"/>
            </a:ext>
          </a:extLst>
        </xdr:cNvPr>
        <xdr:cNvSpPr/>
      </xdr:nvSpPr>
      <xdr:spPr>
        <a:xfrm>
          <a:off x="9091975"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0800-00000D000000}"/>
            </a:ext>
          </a:extLst>
        </xdr:cNvPr>
        <xdr:cNvSpPr/>
      </xdr:nvSpPr>
      <xdr:spPr>
        <a:xfrm>
          <a:off x="17416771"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103909</xdr:rowOff>
    </xdr:from>
    <xdr:to>
      <xdr:col>1</xdr:col>
      <xdr:colOff>969817</xdr:colOff>
      <xdr:row>3</xdr:row>
      <xdr:rowOff>269874</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09"/>
          <a:ext cx="1141268" cy="111846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11</xdr:col>
      <xdr:colOff>281555</xdr:colOff>
      <xdr:row>1</xdr:row>
      <xdr:rowOff>193672</xdr:rowOff>
    </xdr:from>
    <xdr:to>
      <xdr:col>12</xdr:col>
      <xdr:colOff>606392</xdr:colOff>
      <xdr:row>3</xdr:row>
      <xdr:rowOff>23027</xdr:rowOff>
    </xdr:to>
    <xdr:sp macro="" textlink="">
      <xdr:nvSpPr>
        <xdr:cNvPr id="16" name="Rectangle 15">
          <a:hlinkClick xmlns:r="http://schemas.openxmlformats.org/officeDocument/2006/relationships" r:id="rId4"/>
          <a:extLst>
            <a:ext uri="{FF2B5EF4-FFF2-40B4-BE49-F238E27FC236}">
              <a16:creationId xmlns:a16="http://schemas.microsoft.com/office/drawing/2014/main" id="{00000000-0008-0000-0800-000010000000}"/>
            </a:ext>
          </a:extLst>
        </xdr:cNvPr>
        <xdr:cNvSpPr/>
      </xdr:nvSpPr>
      <xdr:spPr>
        <a:xfrm>
          <a:off x="13720464" y="384172"/>
          <a:ext cx="1658337"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1867934</xdr:colOff>
      <xdr:row>1</xdr:row>
      <xdr:rowOff>193672</xdr:rowOff>
    </xdr:from>
    <xdr:to>
      <xdr:col>11</xdr:col>
      <xdr:colOff>123996</xdr:colOff>
      <xdr:row>3</xdr:row>
      <xdr:rowOff>23027</xdr:rowOff>
    </xdr:to>
    <xdr:sp macro="" textlink="">
      <xdr:nvSpPr>
        <xdr:cNvPr id="17" name="Rectangle 16">
          <a:hlinkClick xmlns:r="http://schemas.openxmlformats.org/officeDocument/2006/relationships" r:id="rId5"/>
          <a:extLst>
            <a:ext uri="{FF2B5EF4-FFF2-40B4-BE49-F238E27FC236}">
              <a16:creationId xmlns:a16="http://schemas.microsoft.com/office/drawing/2014/main" id="{00000000-0008-0000-0800-000011000000}"/>
            </a:ext>
          </a:extLst>
        </xdr:cNvPr>
        <xdr:cNvSpPr/>
      </xdr:nvSpPr>
      <xdr:spPr>
        <a:xfrm>
          <a:off x="11895161" y="384172"/>
          <a:ext cx="1667744"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726248</xdr:colOff>
      <xdr:row>1</xdr:row>
      <xdr:rowOff>206493</xdr:rowOff>
    </xdr:from>
    <xdr:to>
      <xdr:col>14</xdr:col>
      <xdr:colOff>73359</xdr:colOff>
      <xdr:row>3</xdr:row>
      <xdr:rowOff>34637</xdr:rowOff>
    </xdr:to>
    <xdr:sp macro="" textlink="">
      <xdr:nvSpPr>
        <xdr:cNvPr id="19" name="Rectangle 18">
          <a:hlinkClick xmlns:r="http://schemas.openxmlformats.org/officeDocument/2006/relationships" r:id="rId6"/>
          <a:extLst>
            <a:ext uri="{FF2B5EF4-FFF2-40B4-BE49-F238E27FC236}">
              <a16:creationId xmlns:a16="http://schemas.microsoft.com/office/drawing/2014/main" id="{00000000-0008-0000-0800-000013000000}"/>
            </a:ext>
          </a:extLst>
        </xdr:cNvPr>
        <xdr:cNvSpPr/>
      </xdr:nvSpPr>
      <xdr:spPr>
        <a:xfrm>
          <a:off x="15498657" y="396993"/>
          <a:ext cx="1667747"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975334</xdr:colOff>
      <xdr:row>1</xdr:row>
      <xdr:rowOff>202601</xdr:rowOff>
    </xdr:from>
    <xdr:to>
      <xdr:col>18</xdr:col>
      <xdr:colOff>749622</xdr:colOff>
      <xdr:row>3</xdr:row>
      <xdr:rowOff>30745</xdr:rowOff>
    </xdr:to>
    <xdr:sp macro="" textlink="">
      <xdr:nvSpPr>
        <xdr:cNvPr id="20" name="Rectangle 19">
          <a:hlinkClick xmlns:r="http://schemas.openxmlformats.org/officeDocument/2006/relationships" r:id="rId7"/>
          <a:extLst>
            <a:ext uri="{FF2B5EF4-FFF2-40B4-BE49-F238E27FC236}">
              <a16:creationId xmlns:a16="http://schemas.microsoft.com/office/drawing/2014/main" id="{00000000-0008-0000-0800-000014000000}"/>
            </a:ext>
          </a:extLst>
        </xdr:cNvPr>
        <xdr:cNvSpPr/>
      </xdr:nvSpPr>
      <xdr:spPr>
        <a:xfrm>
          <a:off x="20960516" y="393101"/>
          <a:ext cx="1679288"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16</xdr:col>
      <xdr:colOff>868363</xdr:colOff>
      <xdr:row>1</xdr:row>
      <xdr:rowOff>202601</xdr:rowOff>
    </xdr:from>
    <xdr:to>
      <xdr:col>17</xdr:col>
      <xdr:colOff>856734</xdr:colOff>
      <xdr:row>3</xdr:row>
      <xdr:rowOff>30745</xdr:rowOff>
    </xdr:to>
    <xdr:sp macro="" textlink="">
      <xdr:nvSpPr>
        <xdr:cNvPr id="21" name="Rectangle 20">
          <a:hlinkClick xmlns:r="http://schemas.openxmlformats.org/officeDocument/2006/relationships" r:id="rId8"/>
          <a:extLst>
            <a:ext uri="{FF2B5EF4-FFF2-40B4-BE49-F238E27FC236}">
              <a16:creationId xmlns:a16="http://schemas.microsoft.com/office/drawing/2014/main" id="{00000000-0008-0000-0800-000015000000}"/>
            </a:ext>
          </a:extLst>
        </xdr:cNvPr>
        <xdr:cNvSpPr/>
      </xdr:nvSpPr>
      <xdr:spPr>
        <a:xfrm>
          <a:off x="19156363" y="393101"/>
          <a:ext cx="1685553"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244843</xdr:colOff>
      <xdr:row>1</xdr:row>
      <xdr:rowOff>202601</xdr:rowOff>
    </xdr:from>
    <xdr:to>
      <xdr:col>16</xdr:col>
      <xdr:colOff>717632</xdr:colOff>
      <xdr:row>3</xdr:row>
      <xdr:rowOff>30745</xdr:rowOff>
    </xdr:to>
    <xdr:sp macro="" textlink="">
      <xdr:nvSpPr>
        <xdr:cNvPr id="22" name="Rectangle 21">
          <a:hlinkClick xmlns:r="http://schemas.openxmlformats.org/officeDocument/2006/relationships" r:id="rId9"/>
          <a:extLst>
            <a:ext uri="{FF2B5EF4-FFF2-40B4-BE49-F238E27FC236}">
              <a16:creationId xmlns:a16="http://schemas.microsoft.com/office/drawing/2014/main" id="{00000000-0008-0000-0800-000016000000}"/>
            </a:ext>
          </a:extLst>
        </xdr:cNvPr>
        <xdr:cNvSpPr/>
      </xdr:nvSpPr>
      <xdr:spPr>
        <a:xfrm>
          <a:off x="17337888" y="393101"/>
          <a:ext cx="1667744"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18</xdr:col>
      <xdr:colOff>882770</xdr:colOff>
      <xdr:row>1</xdr:row>
      <xdr:rowOff>192538</xdr:rowOff>
    </xdr:from>
    <xdr:to>
      <xdr:col>19</xdr:col>
      <xdr:colOff>670162</xdr:colOff>
      <xdr:row>3</xdr:row>
      <xdr:rowOff>18263</xdr:rowOff>
    </xdr:to>
    <xdr:sp macro="" textlink="">
      <xdr:nvSpPr>
        <xdr:cNvPr id="23" name="Rectangle 22">
          <a:hlinkClick xmlns:r="http://schemas.openxmlformats.org/officeDocument/2006/relationships" r:id="rId10"/>
          <a:extLst>
            <a:ext uri="{FF2B5EF4-FFF2-40B4-BE49-F238E27FC236}">
              <a16:creationId xmlns:a16="http://schemas.microsoft.com/office/drawing/2014/main" id="{00000000-0008-0000-0800-000017000000}"/>
            </a:ext>
          </a:extLst>
        </xdr:cNvPr>
        <xdr:cNvSpPr/>
      </xdr:nvSpPr>
      <xdr:spPr>
        <a:xfrm>
          <a:off x="22772952" y="383038"/>
          <a:ext cx="1675074" cy="77822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21</xdr:col>
      <xdr:colOff>574693</xdr:colOff>
      <xdr:row>1</xdr:row>
      <xdr:rowOff>188646</xdr:rowOff>
    </xdr:from>
    <xdr:to>
      <xdr:col>23</xdr:col>
      <xdr:colOff>2598</xdr:colOff>
      <xdr:row>3</xdr:row>
      <xdr:rowOff>15580</xdr:rowOff>
    </xdr:to>
    <xdr:sp macro="" textlink="">
      <xdr:nvSpPr>
        <xdr:cNvPr id="24" name="Rectangle 23">
          <a:hlinkClick xmlns:r="http://schemas.openxmlformats.org/officeDocument/2006/relationships" r:id="rId11"/>
          <a:extLst>
            <a:ext uri="{FF2B5EF4-FFF2-40B4-BE49-F238E27FC236}">
              <a16:creationId xmlns:a16="http://schemas.microsoft.com/office/drawing/2014/main" id="{00000000-0008-0000-0800-000018000000}"/>
            </a:ext>
          </a:extLst>
        </xdr:cNvPr>
        <xdr:cNvSpPr/>
      </xdr:nvSpPr>
      <xdr:spPr>
        <a:xfrm>
          <a:off x="28214511" y="379146"/>
          <a:ext cx="1679269"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538609</xdr:colOff>
      <xdr:row>1</xdr:row>
      <xdr:rowOff>188646</xdr:rowOff>
    </xdr:from>
    <xdr:to>
      <xdr:col>21</xdr:col>
      <xdr:colOff>443527</xdr:colOff>
      <xdr:row>3</xdr:row>
      <xdr:rowOff>15580</xdr:rowOff>
    </xdr:to>
    <xdr:sp macro="" textlink="">
      <xdr:nvSpPr>
        <xdr:cNvPr id="25" name="Rectangle 24">
          <a:hlinkClick xmlns:r="http://schemas.openxmlformats.org/officeDocument/2006/relationships" r:id="rId12"/>
          <a:extLst>
            <a:ext uri="{FF2B5EF4-FFF2-40B4-BE49-F238E27FC236}">
              <a16:creationId xmlns:a16="http://schemas.microsoft.com/office/drawing/2014/main" id="{00000000-0008-0000-0800-000019000000}"/>
            </a:ext>
          </a:extLst>
        </xdr:cNvPr>
        <xdr:cNvSpPr/>
      </xdr:nvSpPr>
      <xdr:spPr>
        <a:xfrm>
          <a:off x="26394654" y="379146"/>
          <a:ext cx="1688691"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19</xdr:col>
      <xdr:colOff>833734</xdr:colOff>
      <xdr:row>1</xdr:row>
      <xdr:rowOff>188646</xdr:rowOff>
    </xdr:from>
    <xdr:to>
      <xdr:col>20</xdr:col>
      <xdr:colOff>421196</xdr:colOff>
      <xdr:row>3</xdr:row>
      <xdr:rowOff>15580</xdr:rowOff>
    </xdr:to>
    <xdr:sp macro="" textlink="">
      <xdr:nvSpPr>
        <xdr:cNvPr id="26" name="Rectangle 25">
          <a:hlinkClick xmlns:r="http://schemas.openxmlformats.org/officeDocument/2006/relationships" r:id="rId13"/>
          <a:extLst>
            <a:ext uri="{FF2B5EF4-FFF2-40B4-BE49-F238E27FC236}">
              <a16:creationId xmlns:a16="http://schemas.microsoft.com/office/drawing/2014/main" id="{00000000-0008-0000-0800-00001A000000}"/>
            </a:ext>
          </a:extLst>
        </xdr:cNvPr>
        <xdr:cNvSpPr/>
      </xdr:nvSpPr>
      <xdr:spPr>
        <a:xfrm>
          <a:off x="24611598" y="379146"/>
          <a:ext cx="1665643"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813956</xdr:colOff>
      <xdr:row>1</xdr:row>
      <xdr:rowOff>207816</xdr:rowOff>
    </xdr:from>
    <xdr:to>
      <xdr:col>9</xdr:col>
      <xdr:colOff>1766457</xdr:colOff>
      <xdr:row>3</xdr:row>
      <xdr:rowOff>6689</xdr:rowOff>
    </xdr:to>
    <xdr:pic>
      <xdr:nvPicPr>
        <xdr:cNvPr id="27" name="Graphic 26" descr="Chevron arrows">
          <a:hlinkClick xmlns:r="http://schemas.openxmlformats.org/officeDocument/2006/relationships" r:id="rId14"/>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841183" y="398316"/>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34637</xdr:colOff>
      <xdr:row>1</xdr:row>
      <xdr:rowOff>346366</xdr:rowOff>
    </xdr:from>
    <xdr:to>
      <xdr:col>7</xdr:col>
      <xdr:colOff>135084</xdr:colOff>
      <xdr:row>3</xdr:row>
      <xdr:rowOff>244354</xdr:rowOff>
    </xdr:to>
    <xdr:sp macro="" textlink="">
      <xdr:nvSpPr>
        <xdr:cNvPr id="28" name="Rectangle: Rounded Corners 27">
          <a:hlinkClick xmlns:r="http://schemas.openxmlformats.org/officeDocument/2006/relationships" r:id="rId17"/>
          <a:extLst>
            <a:ext uri="{FF2B5EF4-FFF2-40B4-BE49-F238E27FC236}">
              <a16:creationId xmlns:a16="http://schemas.microsoft.com/office/drawing/2014/main" id="{00000000-0008-0000-0800-00001C000000}"/>
            </a:ext>
          </a:extLst>
        </xdr:cNvPr>
        <xdr:cNvSpPr/>
      </xdr:nvSpPr>
      <xdr:spPr>
        <a:xfrm>
          <a:off x="4149437" y="536866"/>
          <a:ext cx="2415022" cy="850488"/>
        </a:xfrm>
        <a:prstGeom prst="roundRect">
          <a:avLst>
            <a:gd name="adj" fmla="val 50000"/>
          </a:avLst>
        </a:prstGeom>
        <a:blipFill>
          <a:blip xmlns:r="http://schemas.openxmlformats.org/officeDocument/2006/relationships" r:embed="rId18"/>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000" b="1">
              <a:latin typeface="Kalpurush ANSI" panose="02000000000000000000" pitchFamily="2" charset="0"/>
            </a:rPr>
            <a:t> </a:t>
          </a:r>
          <a:r>
            <a:rPr lang="en-US" sz="2000" b="1">
              <a:solidFill>
                <a:schemeClr val="lt1"/>
              </a:solidFill>
              <a:effectLst/>
              <a:latin typeface="+mn-lt"/>
              <a:ea typeface="+mn-ea"/>
              <a:cs typeface="+mn-cs"/>
            </a:rPr>
            <a:t>৪র্থ</a:t>
          </a:r>
          <a:r>
            <a:rPr lang="bn-IN" sz="2000" b="1">
              <a:solidFill>
                <a:schemeClr val="lt1"/>
              </a:solidFill>
              <a:effectLst/>
              <a:latin typeface="+mn-lt"/>
              <a:ea typeface="+mn-ea"/>
              <a:cs typeface="+mn-cs"/>
            </a:rPr>
            <a:t> </a:t>
          </a:r>
          <a:r>
            <a:rPr lang="as-IN" sz="2000" b="1">
              <a:latin typeface="Kalpurush ANSI" panose="02000000000000000000" pitchFamily="2" charset="0"/>
            </a:rPr>
            <a:t>সাপ্তাহ বিল</a:t>
          </a:r>
          <a:endParaRPr lang="en-US" sz="2000" b="1">
            <a:latin typeface="Kalpurush ANSI" panose="02000000000000000000" pitchFamily="2" charset="0"/>
          </a:endParaRPr>
        </a:p>
      </xdr:txBody>
    </xdr:sp>
    <xdr:clientData/>
  </xdr:twoCellAnchor>
  <xdr:twoCellAnchor>
    <xdr:from>
      <xdr:col>1</xdr:col>
      <xdr:colOff>34637</xdr:colOff>
      <xdr:row>5</xdr:row>
      <xdr:rowOff>254415</xdr:rowOff>
    </xdr:from>
    <xdr:to>
      <xdr:col>3</xdr:col>
      <xdr:colOff>342903</xdr:colOff>
      <xdr:row>7</xdr:row>
      <xdr:rowOff>256313</xdr:rowOff>
    </xdr:to>
    <xdr:sp macro="" textlink="">
      <xdr:nvSpPr>
        <xdr:cNvPr id="29" name="Rectangle: Rounded Corners 28">
          <a:hlinkClick xmlns:r="http://schemas.openxmlformats.org/officeDocument/2006/relationships" r:id="rId19"/>
          <a:extLst>
            <a:ext uri="{FF2B5EF4-FFF2-40B4-BE49-F238E27FC236}">
              <a16:creationId xmlns:a16="http://schemas.microsoft.com/office/drawing/2014/main" id="{00000000-0008-0000-0800-00001D000000}"/>
            </a:ext>
          </a:extLst>
        </xdr:cNvPr>
        <xdr:cNvSpPr/>
      </xdr:nvSpPr>
      <xdr:spPr>
        <a:xfrm>
          <a:off x="1158587" y="3750090"/>
          <a:ext cx="2422816" cy="84009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34637</xdr:colOff>
      <xdr:row>4</xdr:row>
      <xdr:rowOff>157496</xdr:rowOff>
    </xdr:from>
    <xdr:to>
      <xdr:col>3</xdr:col>
      <xdr:colOff>342903</xdr:colOff>
      <xdr:row>4</xdr:row>
      <xdr:rowOff>1007984</xdr:rowOff>
    </xdr:to>
    <xdr:sp macro="" textlink="">
      <xdr:nvSpPr>
        <xdr:cNvPr id="30" name="Rectangle: Rounded Corners 29">
          <a:hlinkClick xmlns:r="http://schemas.openxmlformats.org/officeDocument/2006/relationships" r:id="rId21"/>
          <a:extLst>
            <a:ext uri="{FF2B5EF4-FFF2-40B4-BE49-F238E27FC236}">
              <a16:creationId xmlns:a16="http://schemas.microsoft.com/office/drawing/2014/main" id="{00000000-0008-0000-0800-00001E000000}"/>
            </a:ext>
          </a:extLst>
        </xdr:cNvPr>
        <xdr:cNvSpPr/>
      </xdr:nvSpPr>
      <xdr:spPr>
        <a:xfrm>
          <a:off x="1158587" y="1671971"/>
          <a:ext cx="2422816"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১ম</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34637</xdr:colOff>
      <xdr:row>4</xdr:row>
      <xdr:rowOff>1188089</xdr:rowOff>
    </xdr:from>
    <xdr:to>
      <xdr:col>3</xdr:col>
      <xdr:colOff>342903</xdr:colOff>
      <xdr:row>5</xdr:row>
      <xdr:rowOff>64304</xdr:rowOff>
    </xdr:to>
    <xdr:sp macro="" textlink="">
      <xdr:nvSpPr>
        <xdr:cNvPr id="31" name="Rectangle: Rounded Corners 30">
          <a:hlinkClick xmlns:r="http://schemas.openxmlformats.org/officeDocument/2006/relationships" r:id="rId22"/>
          <a:extLst>
            <a:ext uri="{FF2B5EF4-FFF2-40B4-BE49-F238E27FC236}">
              <a16:creationId xmlns:a16="http://schemas.microsoft.com/office/drawing/2014/main" id="{00000000-0008-0000-0800-00001F000000}"/>
            </a:ext>
          </a:extLst>
        </xdr:cNvPr>
        <xdr:cNvSpPr/>
      </xdr:nvSpPr>
      <xdr:spPr>
        <a:xfrm>
          <a:off x="1158587" y="2702564"/>
          <a:ext cx="2422816" cy="857415"/>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329042</xdr:colOff>
      <xdr:row>4</xdr:row>
      <xdr:rowOff>0</xdr:rowOff>
    </xdr:from>
    <xdr:to>
      <xdr:col>27</xdr:col>
      <xdr:colOff>373433</xdr:colOff>
      <xdr:row>5</xdr:row>
      <xdr:rowOff>70992</xdr:rowOff>
    </xdr:to>
    <xdr:grpSp>
      <xdr:nvGrpSpPr>
        <xdr:cNvPr id="32" name="Group 31">
          <a:extLst>
            <a:ext uri="{FF2B5EF4-FFF2-40B4-BE49-F238E27FC236}">
              <a16:creationId xmlns:a16="http://schemas.microsoft.com/office/drawing/2014/main" id="{00000000-0008-0000-0800-000020000000}"/>
            </a:ext>
          </a:extLst>
        </xdr:cNvPr>
        <xdr:cNvGrpSpPr/>
      </xdr:nvGrpSpPr>
      <xdr:grpSpPr>
        <a:xfrm>
          <a:off x="30462678" y="1506682"/>
          <a:ext cx="1862800" cy="2045265"/>
          <a:chOff x="30504881" y="1487645"/>
          <a:chExt cx="1862800" cy="2045265"/>
        </a:xfrm>
      </xdr:grpSpPr>
      <xdr:pic macro="[0]!print123">
        <xdr:nvPicPr>
          <xdr:cNvPr id="33" name="Picture 32">
            <a:extLst>
              <a:ext uri="{FF2B5EF4-FFF2-40B4-BE49-F238E27FC236}">
                <a16:creationId xmlns:a16="http://schemas.microsoft.com/office/drawing/2014/main" id="{00000000-0008-0000-0800-000021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34" name="Rectangle 33">
            <a:extLst>
              <a:ext uri="{FF2B5EF4-FFF2-40B4-BE49-F238E27FC236}">
                <a16:creationId xmlns:a16="http://schemas.microsoft.com/office/drawing/2014/main" id="{00000000-0008-0000-0800-000022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138545</xdr:colOff>
      <xdr:row>1</xdr:row>
      <xdr:rowOff>450273</xdr:rowOff>
    </xdr:from>
    <xdr:to>
      <xdr:col>2</xdr:col>
      <xdr:colOff>969818</xdr:colOff>
      <xdr:row>2</xdr:row>
      <xdr:rowOff>329046</xdr:rowOff>
    </xdr:to>
    <xdr:sp macro="[0]!Save1" textlink="">
      <xdr:nvSpPr>
        <xdr:cNvPr id="35" name="Rectangle 34">
          <a:extLst>
            <a:ext uri="{FF2B5EF4-FFF2-40B4-BE49-F238E27FC236}">
              <a16:creationId xmlns:a16="http://schemas.microsoft.com/office/drawing/2014/main" id="{00000000-0008-0000-0800-000023000000}"/>
            </a:ext>
          </a:extLst>
        </xdr:cNvPr>
        <xdr:cNvSpPr/>
      </xdr:nvSpPr>
      <xdr:spPr>
        <a:xfrm>
          <a:off x="2319770" y="640773"/>
          <a:ext cx="831273" cy="48837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1114425</xdr:colOff>
      <xdr:row>4</xdr:row>
      <xdr:rowOff>1209675</xdr:rowOff>
    </xdr:from>
    <xdr:to>
      <xdr:col>8</xdr:col>
      <xdr:colOff>98914</xdr:colOff>
      <xdr:row>5</xdr:row>
      <xdr:rowOff>285749</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6638925" y="2486025"/>
          <a:ext cx="1984864" cy="285749"/>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/২০২৩</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2</xdr:col>
      <xdr:colOff>54427</xdr:colOff>
      <xdr:row>4</xdr:row>
      <xdr:rowOff>1118507</xdr:rowOff>
    </xdr:from>
    <xdr:to>
      <xdr:col>4</xdr:col>
      <xdr:colOff>721177</xdr:colOff>
      <xdr:row>5</xdr:row>
      <xdr:rowOff>285750</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864052" y="2480582"/>
          <a:ext cx="2543175" cy="2911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4</xdr:col>
      <xdr:colOff>381000</xdr:colOff>
      <xdr:row>4</xdr:row>
      <xdr:rowOff>19050</xdr:rowOff>
    </xdr:from>
    <xdr:to>
      <xdr:col>6</xdr:col>
      <xdr:colOff>1028700</xdr:colOff>
      <xdr:row>4</xdr:row>
      <xdr:rowOff>266700</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a:off x="3067050" y="1381125"/>
          <a:ext cx="3486150" cy="247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100">
              <a:solidFill>
                <a:schemeClr val="tx1"/>
              </a:solidFill>
            </a:rPr>
            <a:t>বিসমিল্লাহির রাহমানির রাহিম</a:t>
          </a:r>
          <a:endParaRPr lang="en-US" sz="1100">
            <a:solidFill>
              <a:schemeClr val="tx1"/>
            </a:solidFill>
          </a:endParaRPr>
        </a:p>
      </xdr:txBody>
    </xdr:sp>
    <xdr:clientData/>
  </xdr:twoCellAnchor>
  <xdr:twoCellAnchor>
    <xdr:from>
      <xdr:col>14</xdr:col>
      <xdr:colOff>1390650</xdr:colOff>
      <xdr:row>5</xdr:row>
      <xdr:rowOff>485775</xdr:rowOff>
    </xdr:from>
    <xdr:to>
      <xdr:col>16</xdr:col>
      <xdr:colOff>66675</xdr:colOff>
      <xdr:row>5</xdr:row>
      <xdr:rowOff>752474</xdr:rowOff>
    </xdr:to>
    <xdr:sp macro="" textlink="">
      <xdr:nvSpPr>
        <xdr:cNvPr id="5" name="Rectangle 4">
          <a:extLst>
            <a:ext uri="{FF2B5EF4-FFF2-40B4-BE49-F238E27FC236}">
              <a16:creationId xmlns:a16="http://schemas.microsoft.com/office/drawing/2014/main" id="{00000000-0008-0000-0900-000005000000}"/>
            </a:ext>
          </a:extLst>
        </xdr:cNvPr>
        <xdr:cNvSpPr/>
      </xdr:nvSpPr>
      <xdr:spPr>
        <a:xfrm>
          <a:off x="15659100" y="2800350"/>
          <a:ext cx="1647825" cy="0"/>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bn-IN" sz="1200">
            <a:solidFill>
              <a:schemeClr val="tx1"/>
            </a:solidFill>
          </a:endParaRPr>
        </a:p>
      </xdr:txBody>
    </xdr:sp>
    <xdr:clientData/>
  </xdr:twoCellAnchor>
  <xdr:twoCellAnchor>
    <xdr:from>
      <xdr:col>12</xdr:col>
      <xdr:colOff>301439</xdr:colOff>
      <xdr:row>4</xdr:row>
      <xdr:rowOff>9526</xdr:rowOff>
    </xdr:from>
    <xdr:to>
      <xdr:col>14</xdr:col>
      <xdr:colOff>927848</xdr:colOff>
      <xdr:row>4</xdr:row>
      <xdr:rowOff>257176</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11559989" y="1371601"/>
          <a:ext cx="3636309" cy="247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200">
              <a:solidFill>
                <a:schemeClr val="tx1"/>
              </a:solidFill>
            </a:rPr>
            <a:t>বিসমিল্লাহির রাহমানির রাহিম</a:t>
          </a:r>
          <a:endParaRPr lang="en-US" sz="1200">
            <a:solidFill>
              <a:schemeClr val="tx1"/>
            </a:solidFill>
          </a:endParaRPr>
        </a:p>
      </xdr:txBody>
    </xdr:sp>
    <xdr:clientData/>
  </xdr:twoCellAnchor>
  <xdr:twoCellAnchor>
    <xdr:from>
      <xdr:col>15</xdr:col>
      <xdr:colOff>6723</xdr:colOff>
      <xdr:row>5</xdr:row>
      <xdr:rowOff>40822</xdr:rowOff>
    </xdr:from>
    <xdr:to>
      <xdr:col>16</xdr:col>
      <xdr:colOff>112921</xdr:colOff>
      <xdr:row>6</xdr:row>
      <xdr:rowOff>800</xdr:rowOff>
    </xdr:to>
    <xdr:sp macro="" textlink="">
      <xdr:nvSpPr>
        <xdr:cNvPr id="7" name="Rectangle 6">
          <a:extLst>
            <a:ext uri="{FF2B5EF4-FFF2-40B4-BE49-F238E27FC236}">
              <a16:creationId xmlns:a16="http://schemas.microsoft.com/office/drawing/2014/main" id="{00000000-0008-0000-0900-000007000000}"/>
            </a:ext>
          </a:extLst>
        </xdr:cNvPr>
        <xdr:cNvSpPr/>
      </xdr:nvSpPr>
      <xdr:spPr>
        <a:xfrm>
          <a:off x="15913473" y="2526847"/>
          <a:ext cx="1439698" cy="274303"/>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/২০২৩</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10</xdr:col>
      <xdr:colOff>123264</xdr:colOff>
      <xdr:row>4</xdr:row>
      <xdr:rowOff>1129393</xdr:rowOff>
    </xdr:from>
    <xdr:to>
      <xdr:col>12</xdr:col>
      <xdr:colOff>367393</xdr:colOff>
      <xdr:row>6</xdr:row>
      <xdr:rowOff>3042</xdr:rowOff>
    </xdr:to>
    <xdr:sp macro="" textlink="">
      <xdr:nvSpPr>
        <xdr:cNvPr id="8" name="Rectangle 7">
          <a:extLst>
            <a:ext uri="{FF2B5EF4-FFF2-40B4-BE49-F238E27FC236}">
              <a16:creationId xmlns:a16="http://schemas.microsoft.com/office/drawing/2014/main" id="{00000000-0008-0000-0900-000008000000}"/>
            </a:ext>
          </a:extLst>
        </xdr:cNvPr>
        <xdr:cNvSpPr/>
      </xdr:nvSpPr>
      <xdr:spPr>
        <a:xfrm>
          <a:off x="9362514" y="2481943"/>
          <a:ext cx="2263429" cy="3214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10</xdr:col>
      <xdr:colOff>57149</xdr:colOff>
      <xdr:row>4</xdr:row>
      <xdr:rowOff>1682</xdr:rowOff>
    </xdr:from>
    <xdr:to>
      <xdr:col>12</xdr:col>
      <xdr:colOff>504825</xdr:colOff>
      <xdr:row>4</xdr:row>
      <xdr:rowOff>971550</xdr:rowOff>
    </xdr:to>
    <xdr:sp macro="" textlink="">
      <xdr:nvSpPr>
        <xdr:cNvPr id="9" name="Text Box 1">
          <a:extLst>
            <a:ext uri="{FF2B5EF4-FFF2-40B4-BE49-F238E27FC236}">
              <a16:creationId xmlns:a16="http://schemas.microsoft.com/office/drawing/2014/main" id="{00000000-0008-0000-0900-000009000000}"/>
            </a:ext>
          </a:extLst>
        </xdr:cNvPr>
        <xdr:cNvSpPr txBox="1">
          <a:spLocks noChangeArrowheads="1"/>
        </xdr:cNvSpPr>
      </xdr:nvSpPr>
      <xdr:spPr bwMode="auto">
        <a:xfrm>
          <a:off x="9296399" y="1363757"/>
          <a:ext cx="2466976" cy="969868"/>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2</xdr:col>
      <xdr:colOff>14566</xdr:colOff>
      <xdr:row>4</xdr:row>
      <xdr:rowOff>20733</xdr:rowOff>
    </xdr:from>
    <xdr:to>
      <xdr:col>4</xdr:col>
      <xdr:colOff>66675</xdr:colOff>
      <xdr:row>4</xdr:row>
      <xdr:rowOff>914401</xdr:rowOff>
    </xdr:to>
    <xdr:sp macro="" textlink="">
      <xdr:nvSpPr>
        <xdr:cNvPr id="10" name="Text Box 1">
          <a:extLst>
            <a:ext uri="{FF2B5EF4-FFF2-40B4-BE49-F238E27FC236}">
              <a16:creationId xmlns:a16="http://schemas.microsoft.com/office/drawing/2014/main" id="{00000000-0008-0000-0900-00000A000000}"/>
            </a:ext>
          </a:extLst>
        </xdr:cNvPr>
        <xdr:cNvSpPr txBox="1">
          <a:spLocks noChangeArrowheads="1"/>
        </xdr:cNvSpPr>
      </xdr:nvSpPr>
      <xdr:spPr bwMode="auto">
        <a:xfrm>
          <a:off x="824191" y="1382808"/>
          <a:ext cx="1928534" cy="893668"/>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7</xdr:col>
      <xdr:colOff>514349</xdr:colOff>
      <xdr:row>4</xdr:row>
      <xdr:rowOff>114300</xdr:rowOff>
    </xdr:from>
    <xdr:to>
      <xdr:col>7</xdr:col>
      <xdr:colOff>1438274</xdr:colOff>
      <xdr:row>4</xdr:row>
      <xdr:rowOff>895350</xdr:rowOff>
    </xdr:to>
    <xdr:grpSp>
      <xdr:nvGrpSpPr>
        <xdr:cNvPr id="11" name="Group 10">
          <a:extLst>
            <a:ext uri="{FF2B5EF4-FFF2-40B4-BE49-F238E27FC236}">
              <a16:creationId xmlns:a16="http://schemas.microsoft.com/office/drawing/2014/main" id="{00000000-0008-0000-0900-00000B000000}"/>
            </a:ext>
          </a:extLst>
        </xdr:cNvPr>
        <xdr:cNvGrpSpPr/>
      </xdr:nvGrpSpPr>
      <xdr:grpSpPr>
        <a:xfrm>
          <a:off x="7534274" y="1476375"/>
          <a:ext cx="923925" cy="781050"/>
          <a:chOff x="5698881" y="114300"/>
          <a:chExt cx="877277" cy="705583"/>
        </a:xfrm>
      </xdr:grpSpPr>
      <xdr:sp macro="" textlink="">
        <xdr:nvSpPr>
          <xdr:cNvPr id="12" name="Oval 11">
            <a:extLst>
              <a:ext uri="{FF2B5EF4-FFF2-40B4-BE49-F238E27FC236}">
                <a16:creationId xmlns:a16="http://schemas.microsoft.com/office/drawing/2014/main" id="{00000000-0008-0000-0900-00000C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3" name="Picture 12" descr="Artboard 1@3x.png">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2</xdr:col>
      <xdr:colOff>54427</xdr:colOff>
      <xdr:row>4</xdr:row>
      <xdr:rowOff>1118507</xdr:rowOff>
    </xdr:from>
    <xdr:to>
      <xdr:col>4</xdr:col>
      <xdr:colOff>721177</xdr:colOff>
      <xdr:row>5</xdr:row>
      <xdr:rowOff>285750</xdr:rowOff>
    </xdr:to>
    <xdr:sp macro="" textlink="">
      <xdr:nvSpPr>
        <xdr:cNvPr id="14" name="Rectangle 13">
          <a:extLst>
            <a:ext uri="{FF2B5EF4-FFF2-40B4-BE49-F238E27FC236}">
              <a16:creationId xmlns:a16="http://schemas.microsoft.com/office/drawing/2014/main" id="{00000000-0008-0000-0900-00000E000000}"/>
            </a:ext>
          </a:extLst>
        </xdr:cNvPr>
        <xdr:cNvSpPr/>
      </xdr:nvSpPr>
      <xdr:spPr>
        <a:xfrm>
          <a:off x="864052" y="2480582"/>
          <a:ext cx="2543175" cy="2911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15</xdr:col>
      <xdr:colOff>409574</xdr:colOff>
      <xdr:row>4</xdr:row>
      <xdr:rowOff>95250</xdr:rowOff>
    </xdr:from>
    <xdr:to>
      <xdr:col>15</xdr:col>
      <xdr:colOff>1333499</xdr:colOff>
      <xdr:row>4</xdr:row>
      <xdr:rowOff>876300</xdr:rowOff>
    </xdr:to>
    <xdr:grpSp>
      <xdr:nvGrpSpPr>
        <xdr:cNvPr id="15" name="Group 14">
          <a:extLst>
            <a:ext uri="{FF2B5EF4-FFF2-40B4-BE49-F238E27FC236}">
              <a16:creationId xmlns:a16="http://schemas.microsoft.com/office/drawing/2014/main" id="{00000000-0008-0000-0900-00000F000000}"/>
            </a:ext>
          </a:extLst>
        </xdr:cNvPr>
        <xdr:cNvGrpSpPr/>
      </xdr:nvGrpSpPr>
      <xdr:grpSpPr>
        <a:xfrm>
          <a:off x="16316324" y="1457325"/>
          <a:ext cx="923925" cy="781050"/>
          <a:chOff x="5698881" y="114300"/>
          <a:chExt cx="877277" cy="705583"/>
        </a:xfrm>
      </xdr:grpSpPr>
      <xdr:sp macro="" textlink="">
        <xdr:nvSpPr>
          <xdr:cNvPr id="16" name="Oval 15">
            <a:extLst>
              <a:ext uri="{FF2B5EF4-FFF2-40B4-BE49-F238E27FC236}">
                <a16:creationId xmlns:a16="http://schemas.microsoft.com/office/drawing/2014/main" id="{00000000-0008-0000-0900-000010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7" name="Picture 16" descr="Artboard 1@3x.png">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7</xdr:col>
      <xdr:colOff>269732</xdr:colOff>
      <xdr:row>1</xdr:row>
      <xdr:rowOff>4568</xdr:rowOff>
    </xdr:from>
    <xdr:to>
      <xdr:col>7</xdr:col>
      <xdr:colOff>1315412</xdr:colOff>
      <xdr:row>1</xdr:row>
      <xdr:rowOff>441191</xdr:rowOff>
    </xdr:to>
    <xdr:sp macro="" textlink="">
      <xdr:nvSpPr>
        <xdr:cNvPr id="19" name="Rectangle 18">
          <a:hlinkClick xmlns:r="http://schemas.openxmlformats.org/officeDocument/2006/relationships" r:id="rId2"/>
          <a:extLst>
            <a:ext uri="{FF2B5EF4-FFF2-40B4-BE49-F238E27FC236}">
              <a16:creationId xmlns:a16="http://schemas.microsoft.com/office/drawing/2014/main" id="{00000000-0008-0000-0900-000013000000}"/>
            </a:ext>
          </a:extLst>
        </xdr:cNvPr>
        <xdr:cNvSpPr/>
      </xdr:nvSpPr>
      <xdr:spPr>
        <a:xfrm>
          <a:off x="7289657" y="242693"/>
          <a:ext cx="1045680" cy="43662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6</xdr:col>
      <xdr:colOff>614194</xdr:colOff>
      <xdr:row>1</xdr:row>
      <xdr:rowOff>4568</xdr:rowOff>
    </xdr:from>
    <xdr:to>
      <xdr:col>7</xdr:col>
      <xdr:colOff>170381</xdr:colOff>
      <xdr:row>1</xdr:row>
      <xdr:rowOff>441191</xdr:rowOff>
    </xdr:to>
    <xdr:sp macro="" textlink="">
      <xdr:nvSpPr>
        <xdr:cNvPr id="20" name="Rectangle 19">
          <a:hlinkClick xmlns:r="http://schemas.openxmlformats.org/officeDocument/2006/relationships" r:id="rId3"/>
          <a:extLst>
            <a:ext uri="{FF2B5EF4-FFF2-40B4-BE49-F238E27FC236}">
              <a16:creationId xmlns:a16="http://schemas.microsoft.com/office/drawing/2014/main" id="{00000000-0008-0000-0900-000014000000}"/>
            </a:ext>
          </a:extLst>
        </xdr:cNvPr>
        <xdr:cNvSpPr/>
      </xdr:nvSpPr>
      <xdr:spPr>
        <a:xfrm>
          <a:off x="6138694" y="242693"/>
          <a:ext cx="1051612" cy="43662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7</xdr:col>
      <xdr:colOff>1390989</xdr:colOff>
      <xdr:row>1</xdr:row>
      <xdr:rowOff>11728</xdr:rowOff>
    </xdr:from>
    <xdr:to>
      <xdr:col>10</xdr:col>
      <xdr:colOff>223278</xdr:colOff>
      <xdr:row>1</xdr:row>
      <xdr:rowOff>447674</xdr:rowOff>
    </xdr:to>
    <xdr:sp macro="" textlink="">
      <xdr:nvSpPr>
        <xdr:cNvPr id="22" name="Rectangle 21">
          <a:hlinkClick xmlns:r="http://schemas.openxmlformats.org/officeDocument/2006/relationships" r:id="rId4"/>
          <a:extLst>
            <a:ext uri="{FF2B5EF4-FFF2-40B4-BE49-F238E27FC236}">
              <a16:creationId xmlns:a16="http://schemas.microsoft.com/office/drawing/2014/main" id="{00000000-0008-0000-0900-000016000000}"/>
            </a:ext>
          </a:extLst>
        </xdr:cNvPr>
        <xdr:cNvSpPr/>
      </xdr:nvSpPr>
      <xdr:spPr>
        <a:xfrm>
          <a:off x="8410914" y="249853"/>
          <a:ext cx="1051614" cy="43594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596392</xdr:colOff>
      <xdr:row>1</xdr:row>
      <xdr:rowOff>9554</xdr:rowOff>
    </xdr:from>
    <xdr:to>
      <xdr:col>13</xdr:col>
      <xdr:colOff>159858</xdr:colOff>
      <xdr:row>1</xdr:row>
      <xdr:rowOff>445500</xdr:rowOff>
    </xdr:to>
    <xdr:sp macro="" textlink="">
      <xdr:nvSpPr>
        <xdr:cNvPr id="23" name="Rectangle 22">
          <a:hlinkClick xmlns:r="http://schemas.openxmlformats.org/officeDocument/2006/relationships" r:id="rId5"/>
          <a:extLst>
            <a:ext uri="{FF2B5EF4-FFF2-40B4-BE49-F238E27FC236}">
              <a16:creationId xmlns:a16="http://schemas.microsoft.com/office/drawing/2014/main" id="{00000000-0008-0000-0900-000017000000}"/>
            </a:ext>
          </a:extLst>
        </xdr:cNvPr>
        <xdr:cNvSpPr/>
      </xdr:nvSpPr>
      <xdr:spPr>
        <a:xfrm>
          <a:off x="11854942" y="247679"/>
          <a:ext cx="1058891" cy="43594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11</xdr:col>
      <xdr:colOff>849416</xdr:colOff>
      <xdr:row>1</xdr:row>
      <xdr:rowOff>9554</xdr:rowOff>
    </xdr:from>
    <xdr:to>
      <xdr:col>12</xdr:col>
      <xdr:colOff>521608</xdr:colOff>
      <xdr:row>1</xdr:row>
      <xdr:rowOff>445500</xdr:rowOff>
    </xdr:to>
    <xdr:sp macro="" textlink="">
      <xdr:nvSpPr>
        <xdr:cNvPr id="24" name="Rectangle 23">
          <a:hlinkClick xmlns:r="http://schemas.openxmlformats.org/officeDocument/2006/relationships" r:id="rId6"/>
          <a:extLst>
            <a:ext uri="{FF2B5EF4-FFF2-40B4-BE49-F238E27FC236}">
              <a16:creationId xmlns:a16="http://schemas.microsoft.com/office/drawing/2014/main" id="{00000000-0008-0000-0900-000018000000}"/>
            </a:ext>
          </a:extLst>
        </xdr:cNvPr>
        <xdr:cNvSpPr/>
      </xdr:nvSpPr>
      <xdr:spPr>
        <a:xfrm>
          <a:off x="10717316" y="247679"/>
          <a:ext cx="1062842" cy="43594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10</xdr:col>
      <xdr:colOff>331409</xdr:colOff>
      <xdr:row>1</xdr:row>
      <xdr:rowOff>9554</xdr:rowOff>
    </xdr:from>
    <xdr:to>
      <xdr:col>11</xdr:col>
      <xdr:colOff>754371</xdr:colOff>
      <xdr:row>1</xdr:row>
      <xdr:rowOff>445500</xdr:rowOff>
    </xdr:to>
    <xdr:sp macro="" textlink="">
      <xdr:nvSpPr>
        <xdr:cNvPr id="25" name="Rectangle 24">
          <a:hlinkClick xmlns:r="http://schemas.openxmlformats.org/officeDocument/2006/relationships" r:id="rId7"/>
          <a:extLst>
            <a:ext uri="{FF2B5EF4-FFF2-40B4-BE49-F238E27FC236}">
              <a16:creationId xmlns:a16="http://schemas.microsoft.com/office/drawing/2014/main" id="{00000000-0008-0000-0900-000019000000}"/>
            </a:ext>
          </a:extLst>
        </xdr:cNvPr>
        <xdr:cNvSpPr/>
      </xdr:nvSpPr>
      <xdr:spPr>
        <a:xfrm>
          <a:off x="9570659" y="247679"/>
          <a:ext cx="1051612" cy="43594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243817</xdr:colOff>
      <xdr:row>1</xdr:row>
      <xdr:rowOff>3935</xdr:rowOff>
    </xdr:from>
    <xdr:to>
      <xdr:col>13</xdr:col>
      <xdr:colOff>1300051</xdr:colOff>
      <xdr:row>1</xdr:row>
      <xdr:rowOff>438530</xdr:rowOff>
    </xdr:to>
    <xdr:sp macro="" textlink="">
      <xdr:nvSpPr>
        <xdr:cNvPr id="26" name="Rectangle 25">
          <a:hlinkClick xmlns:r="http://schemas.openxmlformats.org/officeDocument/2006/relationships" r:id="rId8"/>
          <a:extLst>
            <a:ext uri="{FF2B5EF4-FFF2-40B4-BE49-F238E27FC236}">
              <a16:creationId xmlns:a16="http://schemas.microsoft.com/office/drawing/2014/main" id="{00000000-0008-0000-0900-00001A000000}"/>
            </a:ext>
          </a:extLst>
        </xdr:cNvPr>
        <xdr:cNvSpPr/>
      </xdr:nvSpPr>
      <xdr:spPr>
        <a:xfrm>
          <a:off x="12997792" y="242060"/>
          <a:ext cx="1056234" cy="43459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15</xdr:col>
      <xdr:colOff>522269</xdr:colOff>
      <xdr:row>1</xdr:row>
      <xdr:rowOff>1761</xdr:rowOff>
    </xdr:from>
    <xdr:to>
      <xdr:col>16</xdr:col>
      <xdr:colOff>247649</xdr:colOff>
      <xdr:row>1</xdr:row>
      <xdr:rowOff>437032</xdr:rowOff>
    </xdr:to>
    <xdr:sp macro="" textlink="">
      <xdr:nvSpPr>
        <xdr:cNvPr id="27" name="Rectangle 26">
          <a:hlinkClick xmlns:r="http://schemas.openxmlformats.org/officeDocument/2006/relationships" r:id="rId9"/>
          <a:extLst>
            <a:ext uri="{FF2B5EF4-FFF2-40B4-BE49-F238E27FC236}">
              <a16:creationId xmlns:a16="http://schemas.microsoft.com/office/drawing/2014/main" id="{00000000-0008-0000-0900-00001B000000}"/>
            </a:ext>
          </a:extLst>
        </xdr:cNvPr>
        <xdr:cNvSpPr/>
      </xdr:nvSpPr>
      <xdr:spPr>
        <a:xfrm>
          <a:off x="16429019" y="239886"/>
          <a:ext cx="1058880" cy="435271"/>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1013041</xdr:colOff>
      <xdr:row>1</xdr:row>
      <xdr:rowOff>1761</xdr:rowOff>
    </xdr:from>
    <xdr:to>
      <xdr:col>15</xdr:col>
      <xdr:colOff>439562</xdr:colOff>
      <xdr:row>1</xdr:row>
      <xdr:rowOff>437032</xdr:rowOff>
    </xdr:to>
    <xdr:sp macro="" textlink="">
      <xdr:nvSpPr>
        <xdr:cNvPr id="28" name="Rectangle 27">
          <a:hlinkClick xmlns:r="http://schemas.openxmlformats.org/officeDocument/2006/relationships" r:id="rId10"/>
          <a:extLst>
            <a:ext uri="{FF2B5EF4-FFF2-40B4-BE49-F238E27FC236}">
              <a16:creationId xmlns:a16="http://schemas.microsoft.com/office/drawing/2014/main" id="{00000000-0008-0000-0900-00001C000000}"/>
            </a:ext>
          </a:extLst>
        </xdr:cNvPr>
        <xdr:cNvSpPr/>
      </xdr:nvSpPr>
      <xdr:spPr>
        <a:xfrm>
          <a:off x="15281491" y="239886"/>
          <a:ext cx="1064821" cy="435271"/>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1403193</xdr:colOff>
      <xdr:row>1</xdr:row>
      <xdr:rowOff>1761</xdr:rowOff>
    </xdr:from>
    <xdr:to>
      <xdr:col>14</xdr:col>
      <xdr:colOff>939005</xdr:colOff>
      <xdr:row>1</xdr:row>
      <xdr:rowOff>437032</xdr:rowOff>
    </xdr:to>
    <xdr:sp macro="" textlink="">
      <xdr:nvSpPr>
        <xdr:cNvPr id="29" name="Rectangle 28">
          <a:hlinkClick xmlns:r="http://schemas.openxmlformats.org/officeDocument/2006/relationships" r:id="rId11"/>
          <a:extLst>
            <a:ext uri="{FF2B5EF4-FFF2-40B4-BE49-F238E27FC236}">
              <a16:creationId xmlns:a16="http://schemas.microsoft.com/office/drawing/2014/main" id="{00000000-0008-0000-0900-00001D000000}"/>
            </a:ext>
          </a:extLst>
        </xdr:cNvPr>
        <xdr:cNvSpPr/>
      </xdr:nvSpPr>
      <xdr:spPr>
        <a:xfrm>
          <a:off x="14157168" y="239886"/>
          <a:ext cx="1050287" cy="435271"/>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xdr:col>
      <xdr:colOff>439723</xdr:colOff>
      <xdr:row>0</xdr:row>
      <xdr:rowOff>180974</xdr:rowOff>
    </xdr:from>
    <xdr:to>
      <xdr:col>4</xdr:col>
      <xdr:colOff>133350</xdr:colOff>
      <xdr:row>2</xdr:row>
      <xdr:rowOff>57149</xdr:rowOff>
    </xdr:to>
    <xdr:sp macro="" textlink="">
      <xdr:nvSpPr>
        <xdr:cNvPr id="30" name="Rectangle 29">
          <a:hlinkClick xmlns:r="http://schemas.openxmlformats.org/officeDocument/2006/relationships" r:id="rId12"/>
          <a:extLst>
            <a:ext uri="{FF2B5EF4-FFF2-40B4-BE49-F238E27FC236}">
              <a16:creationId xmlns:a16="http://schemas.microsoft.com/office/drawing/2014/main" id="{00000000-0008-0000-0900-00001E000000}"/>
            </a:ext>
          </a:extLst>
        </xdr:cNvPr>
        <xdr:cNvSpPr/>
      </xdr:nvSpPr>
      <xdr:spPr>
        <a:xfrm>
          <a:off x="1249348" y="180974"/>
          <a:ext cx="1570052" cy="619125"/>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000" b="1">
              <a:solidFill>
                <a:schemeClr val="lt1"/>
              </a:solidFill>
              <a:effectLst/>
              <a:latin typeface="+mn-lt"/>
              <a:ea typeface="+mn-ea"/>
              <a:cs typeface="+mn-cs"/>
            </a:rPr>
            <a:t>ফেব্রুয়ারী</a:t>
          </a:r>
          <a:endParaRPr lang="en-US" sz="4800">
            <a:effectLst/>
          </a:endParaRPr>
        </a:p>
      </xdr:txBody>
    </xdr:sp>
    <xdr:clientData/>
  </xdr:twoCellAnchor>
  <xdr:twoCellAnchor>
    <xdr:from>
      <xdr:col>5</xdr:col>
      <xdr:colOff>1314450</xdr:colOff>
      <xdr:row>0</xdr:row>
      <xdr:rowOff>233083</xdr:rowOff>
    </xdr:from>
    <xdr:to>
      <xdr:col>6</xdr:col>
      <xdr:colOff>550259</xdr:colOff>
      <xdr:row>1</xdr:row>
      <xdr:rowOff>447675</xdr:rowOff>
    </xdr:to>
    <xdr:pic>
      <xdr:nvPicPr>
        <xdr:cNvPr id="31" name="Graphic 30" descr="Chevron arrows">
          <a:hlinkClick xmlns:r="http://schemas.openxmlformats.org/officeDocument/2006/relationships" r:id="rId13"/>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457825" y="233083"/>
          <a:ext cx="616934" cy="452717"/>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152398</xdr:colOff>
      <xdr:row>0</xdr:row>
      <xdr:rowOff>95250</xdr:rowOff>
    </xdr:from>
    <xdr:to>
      <xdr:col>2</xdr:col>
      <xdr:colOff>104774</xdr:colOff>
      <xdr:row>2</xdr:row>
      <xdr:rowOff>47625</xdr:rowOff>
    </xdr:to>
    <xdr:pic>
      <xdr:nvPicPr>
        <xdr:cNvPr id="32" name="Picture 31">
          <a:hlinkClick xmlns:r="http://schemas.openxmlformats.org/officeDocument/2006/relationships" r:id="rId16"/>
          <a:extLst>
            <a:ext uri="{FF2B5EF4-FFF2-40B4-BE49-F238E27FC236}">
              <a16:creationId xmlns:a16="http://schemas.microsoft.com/office/drawing/2014/main" id="{00000000-0008-0000-0900-000020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52398" y="95250"/>
          <a:ext cx="762001" cy="69532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7</xdr:col>
      <xdr:colOff>1352550</xdr:colOff>
      <xdr:row>2</xdr:row>
      <xdr:rowOff>19050</xdr:rowOff>
    </xdr:from>
    <xdr:to>
      <xdr:col>10</xdr:col>
      <xdr:colOff>314325</xdr:colOff>
      <xdr:row>2</xdr:row>
      <xdr:rowOff>314325</xdr:rowOff>
    </xdr:to>
    <xdr:sp macro="" textlink="">
      <xdr:nvSpPr>
        <xdr:cNvPr id="33" name="Rectangle: Rounded Corners 32">
          <a:hlinkClick xmlns:r="http://schemas.openxmlformats.org/officeDocument/2006/relationships" r:id="rId18"/>
          <a:extLst>
            <a:ext uri="{FF2B5EF4-FFF2-40B4-BE49-F238E27FC236}">
              <a16:creationId xmlns:a16="http://schemas.microsoft.com/office/drawing/2014/main" id="{00000000-0008-0000-0900-000021000000}"/>
            </a:ext>
          </a:extLst>
        </xdr:cNvPr>
        <xdr:cNvSpPr/>
      </xdr:nvSpPr>
      <xdr:spPr>
        <a:xfrm>
          <a:off x="8372475" y="762000"/>
          <a:ext cx="1181100" cy="295275"/>
        </a:xfrm>
        <a:prstGeom prst="roundRect">
          <a:avLst/>
        </a:prstGeom>
        <a:blipFill>
          <a:blip xmlns:r="http://schemas.openxmlformats.org/officeDocument/2006/relationships" r:embed="rId19"/>
          <a:tile tx="0" ty="0" sx="100000" sy="100000" flip="none" algn="tl"/>
        </a:blipFill>
        <a:ln>
          <a:solidFill>
            <a:schemeClr val="bg1"/>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1">
              <a:solidFill>
                <a:srgbClr val="FF0000"/>
              </a:solidFill>
              <a:latin typeface="Arial Black" panose="020B0A04020102020204" pitchFamily="34" charset="0"/>
            </a:rPr>
            <a:t>Print</a:t>
          </a:r>
          <a:r>
            <a:rPr lang="en-US" sz="1100" b="1" baseline="0">
              <a:solidFill>
                <a:srgbClr val="FF0000"/>
              </a:solidFill>
              <a:latin typeface="Arial Black" panose="020B0A04020102020204" pitchFamily="34" charset="0"/>
            </a:rPr>
            <a:t> Salary</a:t>
          </a:r>
          <a:endParaRPr lang="en-US" sz="1100" b="1">
            <a:solidFill>
              <a:srgbClr val="FF0000"/>
            </a:solidFill>
            <a:latin typeface="Arial Black" panose="020B0A04020102020204" pitchFamily="34" charset="0"/>
          </a:endParaRPr>
        </a:p>
      </xdr:txBody>
    </xdr:sp>
    <xdr:clientData/>
  </xdr:twoCellAnchor>
  <xdr:twoCellAnchor>
    <xdr:from>
      <xdr:col>4</xdr:col>
      <xdr:colOff>323850</xdr:colOff>
      <xdr:row>1</xdr:row>
      <xdr:rowOff>66676</xdr:rowOff>
    </xdr:from>
    <xdr:to>
      <xdr:col>4</xdr:col>
      <xdr:colOff>1132849</xdr:colOff>
      <xdr:row>1</xdr:row>
      <xdr:rowOff>484910</xdr:rowOff>
    </xdr:to>
    <xdr:sp macro="[0]!Save1" textlink="">
      <xdr:nvSpPr>
        <xdr:cNvPr id="34" name="Rectangle 33">
          <a:extLst>
            <a:ext uri="{FF2B5EF4-FFF2-40B4-BE49-F238E27FC236}">
              <a16:creationId xmlns:a16="http://schemas.microsoft.com/office/drawing/2014/main" id="{00000000-0008-0000-0900-000022000000}"/>
            </a:ext>
          </a:extLst>
        </xdr:cNvPr>
        <xdr:cNvSpPr/>
      </xdr:nvSpPr>
      <xdr:spPr>
        <a:xfrm>
          <a:off x="3009900" y="304801"/>
          <a:ext cx="808999" cy="418234"/>
        </a:xfrm>
        <a:prstGeom prst="rect">
          <a:avLst/>
        </a:prstGeom>
        <a:blipFill>
          <a:blip xmlns:r="http://schemas.openxmlformats.org/officeDocument/2006/relationships" r:embed="rId19"/>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xdr:row>
      <xdr:rowOff>114659</xdr:rowOff>
    </xdr:from>
    <xdr:to>
      <xdr:col>0</xdr:col>
      <xdr:colOff>0</xdr:colOff>
      <xdr:row>5</xdr:row>
      <xdr:rowOff>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019534"/>
          <a:ext cx="0" cy="2685691"/>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15</xdr:col>
      <xdr:colOff>717919</xdr:colOff>
      <xdr:row>0</xdr:row>
      <xdr:rowOff>628360</xdr:rowOff>
    </xdr:from>
    <xdr:to>
      <xdr:col>17</xdr:col>
      <xdr:colOff>657149</xdr:colOff>
      <xdr:row>1</xdr:row>
      <xdr:rowOff>490898</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A00-000004000000}"/>
            </a:ext>
          </a:extLst>
        </xdr:cNvPr>
        <xdr:cNvSpPr/>
      </xdr:nvSpPr>
      <xdr:spPr>
        <a:xfrm>
          <a:off x="13654601" y="628360"/>
          <a:ext cx="1636412" cy="76308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613930</xdr:colOff>
      <xdr:row>0</xdr:row>
      <xdr:rowOff>628360</xdr:rowOff>
    </xdr:from>
    <xdr:to>
      <xdr:col>15</xdr:col>
      <xdr:colOff>562443</xdr:colOff>
      <xdr:row>1</xdr:row>
      <xdr:rowOff>490898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A00-000005000000}"/>
            </a:ext>
          </a:extLst>
        </xdr:cNvPr>
        <xdr:cNvSpPr/>
      </xdr:nvSpPr>
      <xdr:spPr>
        <a:xfrm>
          <a:off x="11853430" y="628360"/>
          <a:ext cx="1645695" cy="76308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775420</xdr:colOff>
      <xdr:row>0</xdr:row>
      <xdr:rowOff>640873</xdr:rowOff>
    </xdr:from>
    <xdr:to>
      <xdr:col>19</xdr:col>
      <xdr:colOff>723937</xdr:colOff>
      <xdr:row>1</xdr:row>
      <xdr:rowOff>502228</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A00-000007000000}"/>
            </a:ext>
          </a:extLst>
        </xdr:cNvPr>
        <xdr:cNvSpPr/>
      </xdr:nvSpPr>
      <xdr:spPr>
        <a:xfrm>
          <a:off x="15409284" y="640873"/>
          <a:ext cx="1645698" cy="76190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24</xdr:col>
      <xdr:colOff>224933</xdr:colOff>
      <xdr:row>0</xdr:row>
      <xdr:rowOff>637074</xdr:rowOff>
    </xdr:from>
    <xdr:to>
      <xdr:col>26</xdr:col>
      <xdr:colOff>184837</xdr:colOff>
      <xdr:row>1</xdr:row>
      <xdr:rowOff>498429</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00000000-0008-0000-0A00-000008000000}"/>
            </a:ext>
          </a:extLst>
        </xdr:cNvPr>
        <xdr:cNvSpPr/>
      </xdr:nvSpPr>
      <xdr:spPr>
        <a:xfrm>
          <a:off x="20798933" y="637074"/>
          <a:ext cx="1657086" cy="76190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22</xdr:col>
      <xdr:colOff>141814</xdr:colOff>
      <xdr:row>0</xdr:row>
      <xdr:rowOff>637074</xdr:rowOff>
    </xdr:from>
    <xdr:to>
      <xdr:col>24</xdr:col>
      <xdr:colOff>107901</xdr:colOff>
      <xdr:row>1</xdr:row>
      <xdr:rowOff>498429</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00000000-0008-0000-0A00-000009000000}"/>
            </a:ext>
          </a:extLst>
        </xdr:cNvPr>
        <xdr:cNvSpPr/>
      </xdr:nvSpPr>
      <xdr:spPr>
        <a:xfrm>
          <a:off x="19018632" y="637074"/>
          <a:ext cx="1663269" cy="76190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44563</xdr:colOff>
      <xdr:row>0</xdr:row>
      <xdr:rowOff>637074</xdr:rowOff>
    </xdr:from>
    <xdr:to>
      <xdr:col>21</xdr:col>
      <xdr:colOff>841667</xdr:colOff>
      <xdr:row>1</xdr:row>
      <xdr:rowOff>498429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0000000-0008-0000-0A00-00000A000000}"/>
            </a:ext>
          </a:extLst>
        </xdr:cNvPr>
        <xdr:cNvSpPr/>
      </xdr:nvSpPr>
      <xdr:spPr>
        <a:xfrm>
          <a:off x="17224199" y="637074"/>
          <a:ext cx="1645695" cy="76190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26</xdr:col>
      <xdr:colOff>316225</xdr:colOff>
      <xdr:row>0</xdr:row>
      <xdr:rowOff>627253</xdr:rowOff>
    </xdr:from>
    <xdr:to>
      <xdr:col>28</xdr:col>
      <xdr:colOff>271971</xdr:colOff>
      <xdr:row>1</xdr:row>
      <xdr:rowOff>486247</xdr:rowOff>
    </xdr:to>
    <xdr:sp macro="" textlink="">
      <xdr:nvSpPr>
        <xdr:cNvPr id="11" name="Rectangle 10">
          <a:hlinkClick xmlns:r="http://schemas.openxmlformats.org/officeDocument/2006/relationships" r:id="rId9"/>
          <a:extLst>
            <a:ext uri="{FF2B5EF4-FFF2-40B4-BE49-F238E27FC236}">
              <a16:creationId xmlns:a16="http://schemas.microsoft.com/office/drawing/2014/main" id="{00000000-0008-0000-0A00-00000B000000}"/>
            </a:ext>
          </a:extLst>
        </xdr:cNvPr>
        <xdr:cNvSpPr/>
      </xdr:nvSpPr>
      <xdr:spPr>
        <a:xfrm>
          <a:off x="22587407" y="627253"/>
          <a:ext cx="1652928" cy="759539"/>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32</xdr:col>
      <xdr:colOff>594296</xdr:colOff>
      <xdr:row>0</xdr:row>
      <xdr:rowOff>623454</xdr:rowOff>
    </xdr:from>
    <xdr:to>
      <xdr:col>34</xdr:col>
      <xdr:colOff>554182</xdr:colOff>
      <xdr:row>1</xdr:row>
      <xdr:rowOff>483629</xdr:rowOff>
    </xdr:to>
    <xdr:sp macro="" textlink="">
      <xdr:nvSpPr>
        <xdr:cNvPr id="12" name="Rectangle 11">
          <a:hlinkClick xmlns:r="http://schemas.openxmlformats.org/officeDocument/2006/relationships" r:id="rId10"/>
          <a:extLst>
            <a:ext uri="{FF2B5EF4-FFF2-40B4-BE49-F238E27FC236}">
              <a16:creationId xmlns:a16="http://schemas.microsoft.com/office/drawing/2014/main" id="{00000000-0008-0000-0A00-00000C000000}"/>
            </a:ext>
          </a:extLst>
        </xdr:cNvPr>
        <xdr:cNvSpPr/>
      </xdr:nvSpPr>
      <xdr:spPr>
        <a:xfrm>
          <a:off x="27957023" y="623454"/>
          <a:ext cx="1657068" cy="76072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30</xdr:col>
      <xdr:colOff>495681</xdr:colOff>
      <xdr:row>0</xdr:row>
      <xdr:rowOff>623454</xdr:rowOff>
    </xdr:from>
    <xdr:to>
      <xdr:col>32</xdr:col>
      <xdr:colOff>464864</xdr:colOff>
      <xdr:row>1</xdr:row>
      <xdr:rowOff>483629</xdr:rowOff>
    </xdr:to>
    <xdr:sp macro="" textlink="">
      <xdr:nvSpPr>
        <xdr:cNvPr id="13" name="Rectangle 12">
          <a:hlinkClick xmlns:r="http://schemas.openxmlformats.org/officeDocument/2006/relationships" r:id="rId11"/>
          <a:extLst>
            <a:ext uri="{FF2B5EF4-FFF2-40B4-BE49-F238E27FC236}">
              <a16:creationId xmlns:a16="http://schemas.microsoft.com/office/drawing/2014/main" id="{00000000-0008-0000-0A00-00000D000000}"/>
            </a:ext>
          </a:extLst>
        </xdr:cNvPr>
        <xdr:cNvSpPr/>
      </xdr:nvSpPr>
      <xdr:spPr>
        <a:xfrm>
          <a:off x="26161226" y="623454"/>
          <a:ext cx="1666365" cy="76072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28</xdr:col>
      <xdr:colOff>433380</xdr:colOff>
      <xdr:row>0</xdr:row>
      <xdr:rowOff>623454</xdr:rowOff>
    </xdr:from>
    <xdr:to>
      <xdr:col>30</xdr:col>
      <xdr:colOff>379820</xdr:colOff>
      <xdr:row>1</xdr:row>
      <xdr:rowOff>483629</xdr:rowOff>
    </xdr:to>
    <xdr:sp macro="" textlink="">
      <xdr:nvSpPr>
        <xdr:cNvPr id="14" name="Rectangle 13">
          <a:hlinkClick xmlns:r="http://schemas.openxmlformats.org/officeDocument/2006/relationships" r:id="rId12"/>
          <a:extLst>
            <a:ext uri="{FF2B5EF4-FFF2-40B4-BE49-F238E27FC236}">
              <a16:creationId xmlns:a16="http://schemas.microsoft.com/office/drawing/2014/main" id="{00000000-0008-0000-0A00-00000E000000}"/>
            </a:ext>
          </a:extLst>
        </xdr:cNvPr>
        <xdr:cNvSpPr/>
      </xdr:nvSpPr>
      <xdr:spPr>
        <a:xfrm>
          <a:off x="24401744" y="623454"/>
          <a:ext cx="1643621" cy="76072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xdr:col>
      <xdr:colOff>1281546</xdr:colOff>
      <xdr:row>0</xdr:row>
      <xdr:rowOff>398318</xdr:rowOff>
    </xdr:from>
    <xdr:to>
      <xdr:col>7</xdr:col>
      <xdr:colOff>831273</xdr:colOff>
      <xdr:row>2</xdr:row>
      <xdr:rowOff>173182</xdr:rowOff>
    </xdr:to>
    <xdr:sp macro="" textlink="">
      <xdr:nvSpPr>
        <xdr:cNvPr id="15" name="Rectangle 14">
          <a:hlinkClick xmlns:r="http://schemas.openxmlformats.org/officeDocument/2006/relationships" r:id="rId13"/>
          <a:extLst>
            <a:ext uri="{FF2B5EF4-FFF2-40B4-BE49-F238E27FC236}">
              <a16:creationId xmlns:a16="http://schemas.microsoft.com/office/drawing/2014/main" id="{00000000-0008-0000-0A00-00000F000000}"/>
            </a:ext>
          </a:extLst>
        </xdr:cNvPr>
        <xdr:cNvSpPr/>
      </xdr:nvSpPr>
      <xdr:spPr>
        <a:xfrm>
          <a:off x="2834121" y="398318"/>
          <a:ext cx="4140777" cy="1270289"/>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4800" b="1">
              <a:solidFill>
                <a:schemeClr val="lt1"/>
              </a:solidFill>
              <a:effectLst/>
              <a:latin typeface="+mn-lt"/>
              <a:ea typeface="+mn-ea"/>
              <a:cs typeface="+mn-cs"/>
            </a:rPr>
            <a:t>ফেব্রুয়ারী</a:t>
          </a:r>
          <a:endParaRPr lang="en-US" sz="28700">
            <a:effectLst/>
          </a:endParaRPr>
        </a:p>
      </xdr:txBody>
    </xdr:sp>
    <xdr:clientData/>
  </xdr:twoCellAnchor>
  <xdr:twoCellAnchor>
    <xdr:from>
      <xdr:col>12</xdr:col>
      <xdr:colOff>439008</xdr:colOff>
      <xdr:row>0</xdr:row>
      <xdr:rowOff>658092</xdr:rowOff>
    </xdr:from>
    <xdr:to>
      <xdr:col>13</xdr:col>
      <xdr:colOff>486831</xdr:colOff>
      <xdr:row>1</xdr:row>
      <xdr:rowOff>502229</xdr:rowOff>
    </xdr:to>
    <xdr:pic>
      <xdr:nvPicPr>
        <xdr:cNvPr id="16" name="Graphic 15" descr="Chevron arrows">
          <a:hlinkClick xmlns:r="http://schemas.openxmlformats.org/officeDocument/2006/relationships" r:id="rId14"/>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829917" y="658092"/>
          <a:ext cx="896414" cy="74468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157006</xdr:colOff>
      <xdr:row>0</xdr:row>
      <xdr:rowOff>410811</xdr:rowOff>
    </xdr:from>
    <xdr:to>
      <xdr:col>3</xdr:col>
      <xdr:colOff>59532</xdr:colOff>
      <xdr:row>2</xdr:row>
      <xdr:rowOff>128874</xdr:rowOff>
    </xdr:to>
    <xdr:pic>
      <xdr:nvPicPr>
        <xdr:cNvPr id="17" name="Picture 16">
          <a:hlinkClick xmlns:r="http://schemas.openxmlformats.org/officeDocument/2006/relationships" r:id="rId1"/>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6556" y="410811"/>
          <a:ext cx="1245551" cy="1213488"/>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6</xdr:col>
      <xdr:colOff>439640</xdr:colOff>
      <xdr:row>4</xdr:row>
      <xdr:rowOff>28525</xdr:rowOff>
    </xdr:from>
    <xdr:to>
      <xdr:col>6</xdr:col>
      <xdr:colOff>1284984</xdr:colOff>
      <xdr:row>4</xdr:row>
      <xdr:rowOff>582706</xdr:rowOff>
    </xdr:to>
    <xdr:pic>
      <xdr:nvPicPr>
        <xdr:cNvPr id="18" name="Graphic 17" descr="Chevron arrows">
          <a:hlinkClick xmlns:r="http://schemas.openxmlformats.org/officeDocument/2006/relationships" r:id="rId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flipH="1">
          <a:off x="4744940" y="3047950"/>
          <a:ext cx="845344" cy="554181"/>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xdr:from>
      <xdr:col>8</xdr:col>
      <xdr:colOff>294406</xdr:colOff>
      <xdr:row>0</xdr:row>
      <xdr:rowOff>668193</xdr:rowOff>
    </xdr:from>
    <xdr:to>
      <xdr:col>9</xdr:col>
      <xdr:colOff>675406</xdr:colOff>
      <xdr:row>1</xdr:row>
      <xdr:rowOff>484909</xdr:rowOff>
    </xdr:to>
    <xdr:sp macro="[0]!Save1" textlink="">
      <xdr:nvSpPr>
        <xdr:cNvPr id="19" name="Rectangle 18">
          <a:extLst>
            <a:ext uri="{FF2B5EF4-FFF2-40B4-BE49-F238E27FC236}">
              <a16:creationId xmlns:a16="http://schemas.microsoft.com/office/drawing/2014/main" id="{00000000-0008-0000-0A00-000013000000}"/>
            </a:ext>
          </a:extLst>
        </xdr:cNvPr>
        <xdr:cNvSpPr/>
      </xdr:nvSpPr>
      <xdr:spPr>
        <a:xfrm>
          <a:off x="7285756" y="668193"/>
          <a:ext cx="1228725" cy="721591"/>
        </a:xfrm>
        <a:prstGeom prst="rect">
          <a:avLst/>
        </a:prstGeom>
        <a:blipFill>
          <a:blip xmlns:r="http://schemas.openxmlformats.org/officeDocument/2006/relationships" r:embed="rId20"/>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3600" b="1"/>
            <a:t>Save</a:t>
          </a:r>
        </a:p>
      </xdr:txBody>
    </xdr:sp>
    <xdr:clientData/>
  </xdr:twoCellAnchor>
  <xdr:twoCellAnchor>
    <xdr:from>
      <xdr:col>36</xdr:col>
      <xdr:colOff>242452</xdr:colOff>
      <xdr:row>0</xdr:row>
      <xdr:rowOff>415636</xdr:rowOff>
    </xdr:from>
    <xdr:to>
      <xdr:col>37</xdr:col>
      <xdr:colOff>470186</xdr:colOff>
      <xdr:row>1</xdr:row>
      <xdr:rowOff>572365</xdr:rowOff>
    </xdr:to>
    <xdr:grpSp>
      <xdr:nvGrpSpPr>
        <xdr:cNvPr id="20" name="Group 19">
          <a:extLst>
            <a:ext uri="{FF2B5EF4-FFF2-40B4-BE49-F238E27FC236}">
              <a16:creationId xmlns:a16="http://schemas.microsoft.com/office/drawing/2014/main" id="{00000000-0008-0000-0A00-000014000000}"/>
            </a:ext>
          </a:extLst>
        </xdr:cNvPr>
        <xdr:cNvGrpSpPr/>
      </xdr:nvGrpSpPr>
      <xdr:grpSpPr>
        <a:xfrm>
          <a:off x="30999543" y="415636"/>
          <a:ext cx="1076325" cy="1057274"/>
          <a:chOff x="30504881" y="1487645"/>
          <a:chExt cx="1862800" cy="2045265"/>
        </a:xfrm>
      </xdr:grpSpPr>
      <xdr:pic macro="[0]!print123">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837473B0-CC2E-450A-ABE3-18F120FF3D39}">
                <a1611:picAttrSrcUrl xmlns:a1611="http://schemas.microsoft.com/office/drawing/2016/11/main" r:id="rId22"/>
              </a:ext>
            </a:extLst>
          </a:blip>
          <a:stretch>
            <a:fillRect/>
          </a:stretch>
        </xdr:blipFill>
        <xdr:spPr>
          <a:xfrm>
            <a:off x="30504881" y="1487645"/>
            <a:ext cx="1862800" cy="1508401"/>
          </a:xfrm>
          <a:prstGeom prst="rect">
            <a:avLst/>
          </a:prstGeom>
        </xdr:spPr>
      </xdr:pic>
      <xdr:sp macro="[0]!print123" textlink="">
        <xdr:nvSpPr>
          <xdr:cNvPr id="22" name="Rectangle 21">
            <a:extLst>
              <a:ext uri="{FF2B5EF4-FFF2-40B4-BE49-F238E27FC236}">
                <a16:creationId xmlns:a16="http://schemas.microsoft.com/office/drawing/2014/main" id="{00000000-0008-0000-0A00-000016000000}"/>
              </a:ext>
            </a:extLst>
          </xdr:cNvPr>
          <xdr:cNvSpPr/>
        </xdr:nvSpPr>
        <xdr:spPr>
          <a:xfrm>
            <a:off x="30583909" y="3013364"/>
            <a:ext cx="1645228" cy="519546"/>
          </a:xfrm>
          <a:prstGeom prst="rect">
            <a:avLst/>
          </a:prstGeom>
          <a:blipFill>
            <a:blip xmlns:r="http://schemas.openxmlformats.org/officeDocument/2006/relationships" r:embed="rId23"/>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1152525</xdr:colOff>
      <xdr:row>8</xdr:row>
      <xdr:rowOff>161924</xdr:rowOff>
    </xdr:from>
    <xdr:to>
      <xdr:col>28</xdr:col>
      <xdr:colOff>28575</xdr:colOff>
      <xdr:row>43</xdr:row>
      <xdr:rowOff>19050</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371725" y="2200274"/>
          <a:ext cx="15306675" cy="6543676"/>
          <a:chOff x="2276475" y="1666874"/>
          <a:chExt cx="15306675" cy="6543676"/>
        </a:xfrm>
      </xdr:grpSpPr>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2276475" y="1666874"/>
            <a:ext cx="7467600" cy="6543676"/>
          </a:xfrm>
          <a:prstGeom prst="rect">
            <a:avLst/>
          </a:prstGeom>
          <a:solidFill>
            <a:srgbClr val="00B0F0"/>
          </a:solidFill>
          <a:ln>
            <a:no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lstStyle/>
          <a:p>
            <a:pPr algn="ctr"/>
            <a:endParaRPr lang="en-US" sz="1100"/>
          </a:p>
        </xdr:txBody>
      </xdr:sp>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a:xfrm>
            <a:off x="10115550" y="1666874"/>
            <a:ext cx="7467600" cy="6543676"/>
          </a:xfrm>
          <a:prstGeom prst="rect">
            <a:avLst/>
          </a:prstGeom>
          <a:solidFill>
            <a:srgbClr val="4B32E2"/>
          </a:solidFill>
          <a:ln>
            <a:solidFill>
              <a:schemeClr val="bg1"/>
            </a:solidFill>
          </a:ln>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8</xdr:col>
      <xdr:colOff>9525</xdr:colOff>
      <xdr:row>0</xdr:row>
      <xdr:rowOff>390525</xdr:rowOff>
    </xdr:from>
    <xdr:to>
      <xdr:col>23</xdr:col>
      <xdr:colOff>9525</xdr:colOff>
      <xdr:row>5</xdr:row>
      <xdr:rowOff>95251</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a:off x="5467350" y="390525"/>
          <a:ext cx="9144000" cy="1171576"/>
        </a:xfrm>
        <a:prstGeom prst="rect">
          <a:avLst/>
        </a:prstGeom>
        <a:solidFill>
          <a:schemeClr val="tx1"/>
        </a:solidFill>
        <a:ln>
          <a:noFill/>
        </a:ln>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44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innerShdw blurRad="63500" dist="50800" dir="13500000">
                  <a:prstClr val="black">
                    <a:alpha val="50000"/>
                  </a:prstClr>
                </a:innerShdw>
                <a:reflection blurRad="6350" stA="60000" endA="900" endPos="58000" dir="5400000" sy="-100000" algn="bl" rotWithShape="0"/>
              </a:effectLst>
              <a:latin typeface="Arial Black" pitchFamily="34" charset="0"/>
            </a:rPr>
            <a:t>Maymuna Fashion</a:t>
          </a:r>
          <a:r>
            <a:rPr lang="en-US" sz="4400" b="1" cap="all" spc="0" baseline="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innerShdw blurRad="63500" dist="50800" dir="13500000">
                  <a:prstClr val="black">
                    <a:alpha val="50000"/>
                  </a:prstClr>
                </a:innerShdw>
                <a:reflection blurRad="6350" stA="60000" endA="900" endPos="58000" dir="5400000" sy="-100000" algn="bl" rotWithShape="0"/>
              </a:effectLst>
              <a:latin typeface="Arial Black" pitchFamily="34" charset="0"/>
            </a:rPr>
            <a:t> World</a:t>
          </a:r>
          <a:endParaRPr lang="en-US" sz="44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innerShdw blurRad="63500" dist="50800" dir="13500000">
                <a:prstClr val="black">
                  <a:alpha val="50000"/>
                </a:prstClr>
              </a:innerShdw>
              <a:reflection blurRad="6350" stA="60000" endA="900" endPos="58000" dir="5400000" sy="-100000" algn="bl" rotWithShape="0"/>
            </a:effectLst>
            <a:latin typeface="Arial Black" pitchFamily="34" charset="0"/>
          </a:endParaRPr>
        </a:p>
      </xdr:txBody>
    </xdr:sp>
    <xdr:clientData/>
  </xdr:twoCellAnchor>
  <xdr:twoCellAnchor>
    <xdr:from>
      <xdr:col>3</xdr:col>
      <xdr:colOff>460111</xdr:colOff>
      <xdr:row>16</xdr:row>
      <xdr:rowOff>4018</xdr:rowOff>
    </xdr:from>
    <xdr:to>
      <xdr:col>6</xdr:col>
      <xdr:colOff>0</xdr:colOff>
      <xdr:row>18</xdr:row>
      <xdr:rowOff>163288</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0B00-000009000000}"/>
            </a:ext>
          </a:extLst>
        </xdr:cNvPr>
        <xdr:cNvSpPr/>
      </xdr:nvSpPr>
      <xdr:spPr>
        <a:xfrm>
          <a:off x="2869936" y="3566368"/>
          <a:ext cx="1368689" cy="540270"/>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জানুয়ারি</a:t>
          </a:r>
          <a:endParaRPr lang="bn-IN" sz="1800" b="1">
            <a:ln>
              <a:noFill/>
            </a:ln>
            <a:solidFill>
              <a:schemeClr val="bg1"/>
            </a:solidFill>
            <a:effectLst/>
          </a:endParaRPr>
        </a:p>
      </xdr:txBody>
    </xdr:sp>
    <xdr:clientData/>
  </xdr:twoCellAnchor>
  <xdr:twoCellAnchor>
    <xdr:from>
      <xdr:col>11</xdr:col>
      <xdr:colOff>604629</xdr:colOff>
      <xdr:row>16</xdr:row>
      <xdr:rowOff>2656</xdr:rowOff>
    </xdr:from>
    <xdr:to>
      <xdr:col>14</xdr:col>
      <xdr:colOff>177651</xdr:colOff>
      <xdr:row>18</xdr:row>
      <xdr:rowOff>161926</xdr:rowOff>
    </xdr:to>
    <xdr:sp macro="" textlink="">
      <xdr:nvSpPr>
        <xdr:cNvPr id="10" name="Rectangle 9">
          <a:hlinkClick xmlns:r="http://schemas.openxmlformats.org/officeDocument/2006/relationships" r:id="rId3"/>
          <a:extLst>
            <a:ext uri="{FF2B5EF4-FFF2-40B4-BE49-F238E27FC236}">
              <a16:creationId xmlns:a16="http://schemas.microsoft.com/office/drawing/2014/main" id="{00000000-0008-0000-0B00-00000A000000}"/>
            </a:ext>
          </a:extLst>
        </xdr:cNvPr>
        <xdr:cNvSpPr/>
      </xdr:nvSpPr>
      <xdr:spPr>
        <a:xfrm>
          <a:off x="7891254" y="3565006"/>
          <a:ext cx="1401822" cy="540270"/>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এপ্রিল</a:t>
          </a:r>
          <a:r>
            <a:rPr lang="as-IN" sz="1050">
              <a:ln>
                <a:noFill/>
              </a:ln>
              <a:solidFill>
                <a:schemeClr val="bg1"/>
              </a:solidFill>
              <a:effectLst/>
            </a:rPr>
            <a:t> </a:t>
          </a:r>
          <a:endParaRPr lang="en-US" sz="1050">
            <a:ln>
              <a:noFill/>
            </a:ln>
            <a:solidFill>
              <a:schemeClr val="bg1"/>
            </a:solidFill>
            <a:effectLst/>
          </a:endParaRPr>
        </a:p>
      </xdr:txBody>
    </xdr:sp>
    <xdr:clientData/>
  </xdr:twoCellAnchor>
  <xdr:twoCellAnchor>
    <xdr:from>
      <xdr:col>9</xdr:col>
      <xdr:colOff>114613</xdr:colOff>
      <xdr:row>16</xdr:row>
      <xdr:rowOff>2656</xdr:rowOff>
    </xdr:from>
    <xdr:to>
      <xdr:col>11</xdr:col>
      <xdr:colOff>282426</xdr:colOff>
      <xdr:row>18</xdr:row>
      <xdr:rowOff>161926</xdr:rowOff>
    </xdr:to>
    <xdr:sp macro="" textlink="">
      <xdr:nvSpPr>
        <xdr:cNvPr id="11" name="Rectangle 10">
          <a:hlinkClick xmlns:r="http://schemas.openxmlformats.org/officeDocument/2006/relationships" r:id="rId4"/>
          <a:extLst>
            <a:ext uri="{FF2B5EF4-FFF2-40B4-BE49-F238E27FC236}">
              <a16:creationId xmlns:a16="http://schemas.microsoft.com/office/drawing/2014/main" id="{00000000-0008-0000-0B00-00000B000000}"/>
            </a:ext>
          </a:extLst>
        </xdr:cNvPr>
        <xdr:cNvSpPr/>
      </xdr:nvSpPr>
      <xdr:spPr>
        <a:xfrm>
          <a:off x="6182038" y="3565006"/>
          <a:ext cx="1387013" cy="540270"/>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মার্চ</a:t>
          </a:r>
          <a:endParaRPr lang="en-US" sz="1800">
            <a:ln>
              <a:noFill/>
            </a:ln>
            <a:solidFill>
              <a:schemeClr val="bg1"/>
            </a:solidFill>
            <a:effectLst/>
          </a:endParaRPr>
        </a:p>
      </xdr:txBody>
    </xdr:sp>
    <xdr:clientData/>
  </xdr:twoCellAnchor>
  <xdr:twoCellAnchor>
    <xdr:from>
      <xdr:col>6</xdr:col>
      <xdr:colOff>280290</xdr:colOff>
      <xdr:row>16</xdr:row>
      <xdr:rowOff>2656</xdr:rowOff>
    </xdr:from>
    <xdr:to>
      <xdr:col>8</xdr:col>
      <xdr:colOff>415775</xdr:colOff>
      <xdr:row>18</xdr:row>
      <xdr:rowOff>161926</xdr:rowOff>
    </xdr:to>
    <xdr:sp macro="" textlink="">
      <xdr:nvSpPr>
        <xdr:cNvPr id="12" name="Rectangle 11">
          <a:hlinkClick xmlns:r="http://schemas.openxmlformats.org/officeDocument/2006/relationships" r:id="rId5"/>
          <a:extLst>
            <a:ext uri="{FF2B5EF4-FFF2-40B4-BE49-F238E27FC236}">
              <a16:creationId xmlns:a16="http://schemas.microsoft.com/office/drawing/2014/main" id="{00000000-0008-0000-0B00-00000C000000}"/>
            </a:ext>
          </a:extLst>
        </xdr:cNvPr>
        <xdr:cNvSpPr/>
      </xdr:nvSpPr>
      <xdr:spPr>
        <a:xfrm>
          <a:off x="4518915" y="3565006"/>
          <a:ext cx="1354685" cy="540270"/>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ফেব্রুয়ারী</a:t>
          </a:r>
          <a:endParaRPr lang="en-US" sz="1800">
            <a:ln>
              <a:noFill/>
            </a:ln>
            <a:solidFill>
              <a:schemeClr val="bg1"/>
            </a:solidFill>
            <a:effectLst/>
          </a:endParaRPr>
        </a:p>
      </xdr:txBody>
    </xdr:sp>
    <xdr:clientData/>
  </xdr:twoCellAnchor>
  <xdr:twoCellAnchor>
    <xdr:from>
      <xdr:col>3</xdr:col>
      <xdr:colOff>463435</xdr:colOff>
      <xdr:row>19</xdr:row>
      <xdr:rowOff>182337</xdr:rowOff>
    </xdr:from>
    <xdr:to>
      <xdr:col>6</xdr:col>
      <xdr:colOff>3324</xdr:colOff>
      <xdr:row>22</xdr:row>
      <xdr:rowOff>145470</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00000000-0008-0000-0B00-00000D000000}"/>
            </a:ext>
          </a:extLst>
        </xdr:cNvPr>
        <xdr:cNvSpPr/>
      </xdr:nvSpPr>
      <xdr:spPr>
        <a:xfrm>
          <a:off x="2873260" y="4316187"/>
          <a:ext cx="1368689" cy="534633"/>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মে</a:t>
          </a:r>
          <a:endParaRPr lang="en-US" sz="1800">
            <a:ln>
              <a:noFill/>
            </a:ln>
            <a:solidFill>
              <a:schemeClr val="bg1"/>
            </a:solidFill>
            <a:effectLst/>
          </a:endParaRPr>
        </a:p>
      </xdr:txBody>
    </xdr:sp>
    <xdr:clientData/>
  </xdr:twoCellAnchor>
  <xdr:twoCellAnchor>
    <xdr:from>
      <xdr:col>11</xdr:col>
      <xdr:colOff>607953</xdr:colOff>
      <xdr:row>19</xdr:row>
      <xdr:rowOff>180975</xdr:rowOff>
    </xdr:from>
    <xdr:to>
      <xdr:col>14</xdr:col>
      <xdr:colOff>180975</xdr:colOff>
      <xdr:row>22</xdr:row>
      <xdr:rowOff>144108</xdr:rowOff>
    </xdr:to>
    <xdr:sp macro="" textlink="">
      <xdr:nvSpPr>
        <xdr:cNvPr id="14" name="Rectangle 13">
          <a:hlinkClick xmlns:r="http://schemas.openxmlformats.org/officeDocument/2006/relationships" r:id="rId7"/>
          <a:extLst>
            <a:ext uri="{FF2B5EF4-FFF2-40B4-BE49-F238E27FC236}">
              <a16:creationId xmlns:a16="http://schemas.microsoft.com/office/drawing/2014/main" id="{00000000-0008-0000-0B00-00000E000000}"/>
            </a:ext>
          </a:extLst>
        </xdr:cNvPr>
        <xdr:cNvSpPr/>
      </xdr:nvSpPr>
      <xdr:spPr>
        <a:xfrm>
          <a:off x="7894578" y="4314825"/>
          <a:ext cx="1401822" cy="534633"/>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আগস্ট</a:t>
          </a:r>
          <a:endParaRPr lang="en-US" sz="1800">
            <a:ln>
              <a:noFill/>
            </a:ln>
            <a:solidFill>
              <a:schemeClr val="bg1"/>
            </a:solidFill>
            <a:effectLst/>
          </a:endParaRPr>
        </a:p>
      </xdr:txBody>
    </xdr:sp>
    <xdr:clientData/>
  </xdr:twoCellAnchor>
  <xdr:twoCellAnchor>
    <xdr:from>
      <xdr:col>9</xdr:col>
      <xdr:colOff>117937</xdr:colOff>
      <xdr:row>19</xdr:row>
      <xdr:rowOff>180975</xdr:rowOff>
    </xdr:from>
    <xdr:to>
      <xdr:col>11</xdr:col>
      <xdr:colOff>285750</xdr:colOff>
      <xdr:row>22</xdr:row>
      <xdr:rowOff>144108</xdr:rowOff>
    </xdr:to>
    <xdr:sp macro="" textlink="">
      <xdr:nvSpPr>
        <xdr:cNvPr id="15" name="Rectangle 14">
          <a:hlinkClick xmlns:r="http://schemas.openxmlformats.org/officeDocument/2006/relationships" r:id="rId8"/>
          <a:extLst>
            <a:ext uri="{FF2B5EF4-FFF2-40B4-BE49-F238E27FC236}">
              <a16:creationId xmlns:a16="http://schemas.microsoft.com/office/drawing/2014/main" id="{00000000-0008-0000-0B00-00000F000000}"/>
            </a:ext>
          </a:extLst>
        </xdr:cNvPr>
        <xdr:cNvSpPr/>
      </xdr:nvSpPr>
      <xdr:spPr>
        <a:xfrm>
          <a:off x="6185362" y="4314825"/>
          <a:ext cx="1387013" cy="534633"/>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জুলাই </a:t>
          </a:r>
          <a:endParaRPr lang="en-US" sz="1800">
            <a:ln>
              <a:noFill/>
            </a:ln>
            <a:solidFill>
              <a:schemeClr val="bg1"/>
            </a:solidFill>
            <a:effectLst/>
          </a:endParaRPr>
        </a:p>
      </xdr:txBody>
    </xdr:sp>
    <xdr:clientData/>
  </xdr:twoCellAnchor>
  <xdr:twoCellAnchor>
    <xdr:from>
      <xdr:col>6</xdr:col>
      <xdr:colOff>283615</xdr:colOff>
      <xdr:row>19</xdr:row>
      <xdr:rowOff>180975</xdr:rowOff>
    </xdr:from>
    <xdr:to>
      <xdr:col>8</xdr:col>
      <xdr:colOff>419100</xdr:colOff>
      <xdr:row>22</xdr:row>
      <xdr:rowOff>144108</xdr:rowOff>
    </xdr:to>
    <xdr:sp macro="" textlink="">
      <xdr:nvSpPr>
        <xdr:cNvPr id="16" name="Rectangle 15">
          <a:hlinkClick xmlns:r="http://schemas.openxmlformats.org/officeDocument/2006/relationships" r:id="rId9"/>
          <a:extLst>
            <a:ext uri="{FF2B5EF4-FFF2-40B4-BE49-F238E27FC236}">
              <a16:creationId xmlns:a16="http://schemas.microsoft.com/office/drawing/2014/main" id="{00000000-0008-0000-0B00-000010000000}"/>
            </a:ext>
          </a:extLst>
        </xdr:cNvPr>
        <xdr:cNvSpPr/>
      </xdr:nvSpPr>
      <xdr:spPr>
        <a:xfrm>
          <a:off x="4522240" y="4314825"/>
          <a:ext cx="1354685" cy="534633"/>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জুন</a:t>
          </a:r>
          <a:endParaRPr lang="en-US" sz="1800">
            <a:ln>
              <a:noFill/>
            </a:ln>
            <a:solidFill>
              <a:schemeClr val="bg1"/>
            </a:solidFill>
            <a:effectLst/>
          </a:endParaRPr>
        </a:p>
      </xdr:txBody>
    </xdr:sp>
    <xdr:clientData/>
  </xdr:twoCellAnchor>
  <xdr:twoCellAnchor>
    <xdr:from>
      <xdr:col>3</xdr:col>
      <xdr:colOff>470438</xdr:colOff>
      <xdr:row>23</xdr:row>
      <xdr:rowOff>144236</xdr:rowOff>
    </xdr:from>
    <xdr:to>
      <xdr:col>6</xdr:col>
      <xdr:colOff>12041</xdr:colOff>
      <xdr:row>26</xdr:row>
      <xdr:rowOff>115661</xdr:rowOff>
    </xdr:to>
    <xdr:sp macro="" textlink="">
      <xdr:nvSpPr>
        <xdr:cNvPr id="17" name="Rectangle 16">
          <a:hlinkClick xmlns:r="http://schemas.openxmlformats.org/officeDocument/2006/relationships" r:id="rId10"/>
          <a:extLst>
            <a:ext uri="{FF2B5EF4-FFF2-40B4-BE49-F238E27FC236}">
              <a16:creationId xmlns:a16="http://schemas.microsoft.com/office/drawing/2014/main" id="{00000000-0008-0000-0B00-000011000000}"/>
            </a:ext>
          </a:extLst>
        </xdr:cNvPr>
        <xdr:cNvSpPr/>
      </xdr:nvSpPr>
      <xdr:spPr>
        <a:xfrm>
          <a:off x="2880263" y="5040086"/>
          <a:ext cx="1370403" cy="542925"/>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সেপ্টেম্বর</a:t>
          </a:r>
          <a:endParaRPr lang="en-US" sz="1800">
            <a:ln>
              <a:noFill/>
            </a:ln>
            <a:solidFill>
              <a:schemeClr val="bg1"/>
            </a:solidFill>
            <a:effectLst/>
          </a:endParaRPr>
        </a:p>
      </xdr:txBody>
    </xdr:sp>
    <xdr:clientData/>
  </xdr:twoCellAnchor>
  <xdr:twoCellAnchor>
    <xdr:from>
      <xdr:col>12</xdr:col>
      <xdr:colOff>11642</xdr:colOff>
      <xdr:row>23</xdr:row>
      <xdr:rowOff>142874</xdr:rowOff>
    </xdr:from>
    <xdr:to>
      <xdr:col>14</xdr:col>
      <xdr:colOff>196018</xdr:colOff>
      <xdr:row>26</xdr:row>
      <xdr:rowOff>114299</xdr:rowOff>
    </xdr:to>
    <xdr:sp macro="" textlink="">
      <xdr:nvSpPr>
        <xdr:cNvPr id="18" name="Rectangle 17">
          <a:hlinkClick xmlns:r="http://schemas.openxmlformats.org/officeDocument/2006/relationships" r:id="rId11"/>
          <a:extLst>
            <a:ext uri="{FF2B5EF4-FFF2-40B4-BE49-F238E27FC236}">
              <a16:creationId xmlns:a16="http://schemas.microsoft.com/office/drawing/2014/main" id="{00000000-0008-0000-0B00-000012000000}"/>
            </a:ext>
          </a:extLst>
        </xdr:cNvPr>
        <xdr:cNvSpPr/>
      </xdr:nvSpPr>
      <xdr:spPr>
        <a:xfrm>
          <a:off x="7907867" y="5038724"/>
          <a:ext cx="1403576" cy="542925"/>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ডিসেম্বর</a:t>
          </a:r>
          <a:endParaRPr lang="en-US" sz="1800">
            <a:ln>
              <a:noFill/>
            </a:ln>
            <a:solidFill>
              <a:schemeClr val="bg1"/>
            </a:solidFill>
            <a:effectLst/>
          </a:endParaRPr>
        </a:p>
      </xdr:txBody>
    </xdr:sp>
    <xdr:clientData/>
  </xdr:twoCellAnchor>
  <xdr:twoCellAnchor>
    <xdr:from>
      <xdr:col>9</xdr:col>
      <xdr:colOff>129088</xdr:colOff>
      <xdr:row>23</xdr:row>
      <xdr:rowOff>142874</xdr:rowOff>
    </xdr:from>
    <xdr:to>
      <xdr:col>11</xdr:col>
      <xdr:colOff>298638</xdr:colOff>
      <xdr:row>26</xdr:row>
      <xdr:rowOff>114299</xdr:rowOff>
    </xdr:to>
    <xdr:sp macro="" textlink="">
      <xdr:nvSpPr>
        <xdr:cNvPr id="19" name="Rectangle 18">
          <a:hlinkClick xmlns:r="http://schemas.openxmlformats.org/officeDocument/2006/relationships" r:id="rId12"/>
          <a:extLst>
            <a:ext uri="{FF2B5EF4-FFF2-40B4-BE49-F238E27FC236}">
              <a16:creationId xmlns:a16="http://schemas.microsoft.com/office/drawing/2014/main" id="{00000000-0008-0000-0B00-000013000000}"/>
            </a:ext>
          </a:extLst>
        </xdr:cNvPr>
        <xdr:cNvSpPr/>
      </xdr:nvSpPr>
      <xdr:spPr>
        <a:xfrm>
          <a:off x="6196513" y="5038724"/>
          <a:ext cx="1388750" cy="542925"/>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নভেম্বর</a:t>
          </a:r>
          <a:endParaRPr lang="en-US" sz="1800">
            <a:ln>
              <a:noFill/>
            </a:ln>
            <a:solidFill>
              <a:schemeClr val="bg1"/>
            </a:solidFill>
            <a:effectLst/>
          </a:endParaRPr>
        </a:p>
      </xdr:txBody>
    </xdr:sp>
    <xdr:clientData/>
  </xdr:twoCellAnchor>
  <xdr:twoCellAnchor>
    <xdr:from>
      <xdr:col>6</xdr:col>
      <xdr:colOff>292686</xdr:colOff>
      <xdr:row>23</xdr:row>
      <xdr:rowOff>142874</xdr:rowOff>
    </xdr:from>
    <xdr:to>
      <xdr:col>8</xdr:col>
      <xdr:colOff>429868</xdr:colOff>
      <xdr:row>26</xdr:row>
      <xdr:rowOff>114299</xdr:rowOff>
    </xdr:to>
    <xdr:sp macro="" textlink="">
      <xdr:nvSpPr>
        <xdr:cNvPr id="20" name="Rectangle 19">
          <a:hlinkClick xmlns:r="http://schemas.openxmlformats.org/officeDocument/2006/relationships" r:id="rId13"/>
          <a:extLst>
            <a:ext uri="{FF2B5EF4-FFF2-40B4-BE49-F238E27FC236}">
              <a16:creationId xmlns:a16="http://schemas.microsoft.com/office/drawing/2014/main" id="{00000000-0008-0000-0B00-000014000000}"/>
            </a:ext>
          </a:extLst>
        </xdr:cNvPr>
        <xdr:cNvSpPr/>
      </xdr:nvSpPr>
      <xdr:spPr>
        <a:xfrm>
          <a:off x="4531311" y="5038724"/>
          <a:ext cx="1356382" cy="542925"/>
        </a:xfrm>
        <a:prstGeom prst="rect">
          <a:avLst/>
        </a:prstGeom>
        <a:solidFill>
          <a:srgbClr val="23E119"/>
        </a:solidFill>
        <a:ln>
          <a:solidFill>
            <a:schemeClr val="tx1"/>
          </a:solidFill>
        </a:ln>
        <a:effectLst>
          <a:innerShdw blurRad="114300">
            <a:prstClr val="black"/>
          </a:inn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অক্টোবর</a:t>
          </a:r>
          <a:endParaRPr lang="en-US" sz="1800">
            <a:ln>
              <a:noFill/>
            </a:ln>
            <a:solidFill>
              <a:schemeClr val="bg1"/>
            </a:solidFill>
            <a:effectLst/>
          </a:endParaRPr>
        </a:p>
      </xdr:txBody>
    </xdr:sp>
    <xdr:clientData/>
  </xdr:twoCellAnchor>
  <xdr:twoCellAnchor>
    <xdr:from>
      <xdr:col>16</xdr:col>
      <xdr:colOff>529047</xdr:colOff>
      <xdr:row>16</xdr:row>
      <xdr:rowOff>30043</xdr:rowOff>
    </xdr:from>
    <xdr:to>
      <xdr:col>18</xdr:col>
      <xdr:colOff>584150</xdr:colOff>
      <xdr:row>18</xdr:row>
      <xdr:rowOff>25418</xdr:rowOff>
    </xdr:to>
    <xdr:sp macro="" textlink="">
      <xdr:nvSpPr>
        <xdr:cNvPr id="21" name="Rectangle 20">
          <a:hlinkClick xmlns:r="http://schemas.openxmlformats.org/officeDocument/2006/relationships" r:id="rId14"/>
          <a:extLst>
            <a:ext uri="{FF2B5EF4-FFF2-40B4-BE49-F238E27FC236}">
              <a16:creationId xmlns:a16="http://schemas.microsoft.com/office/drawing/2014/main" id="{00000000-0008-0000-0B00-000015000000}"/>
            </a:ext>
          </a:extLst>
        </xdr:cNvPr>
        <xdr:cNvSpPr/>
      </xdr:nvSpPr>
      <xdr:spPr>
        <a:xfrm>
          <a:off x="10863672" y="3592393"/>
          <a:ext cx="1274303"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জানুয়ারি</a:t>
          </a:r>
          <a:endParaRPr lang="bn-IN" sz="1800" b="1">
            <a:ln>
              <a:noFill/>
            </a:ln>
            <a:solidFill>
              <a:schemeClr val="bg1"/>
            </a:solidFill>
            <a:effectLst/>
          </a:endParaRPr>
        </a:p>
      </xdr:txBody>
    </xdr:sp>
    <xdr:clientData/>
  </xdr:twoCellAnchor>
  <xdr:twoCellAnchor>
    <xdr:from>
      <xdr:col>24</xdr:col>
      <xdr:colOff>578120</xdr:colOff>
      <xdr:row>16</xdr:row>
      <xdr:rowOff>28575</xdr:rowOff>
    </xdr:from>
    <xdr:to>
      <xdr:col>27</xdr:col>
      <xdr:colOff>16435</xdr:colOff>
      <xdr:row>18</xdr:row>
      <xdr:rowOff>23950</xdr:rowOff>
    </xdr:to>
    <xdr:sp macro="" textlink="">
      <xdr:nvSpPr>
        <xdr:cNvPr id="22" name="Rectangle 21">
          <a:extLst>
            <a:ext uri="{FF2B5EF4-FFF2-40B4-BE49-F238E27FC236}">
              <a16:creationId xmlns:a16="http://schemas.microsoft.com/office/drawing/2014/main" id="{00000000-0008-0000-0B00-000016000000}"/>
            </a:ext>
          </a:extLst>
        </xdr:cNvPr>
        <xdr:cNvSpPr/>
      </xdr:nvSpPr>
      <xdr:spPr>
        <a:xfrm>
          <a:off x="15789545" y="3590925"/>
          <a:ext cx="1267115"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এপ্রিল</a:t>
          </a:r>
          <a:r>
            <a:rPr lang="as-IN" sz="1050">
              <a:ln>
                <a:noFill/>
              </a:ln>
              <a:solidFill>
                <a:schemeClr val="bg1"/>
              </a:solidFill>
              <a:effectLst/>
            </a:rPr>
            <a:t> </a:t>
          </a:r>
          <a:endParaRPr lang="en-US" sz="1050">
            <a:ln>
              <a:noFill/>
            </a:ln>
            <a:solidFill>
              <a:schemeClr val="bg1"/>
            </a:solidFill>
            <a:effectLst/>
          </a:endParaRPr>
        </a:p>
      </xdr:txBody>
    </xdr:sp>
    <xdr:clientData/>
  </xdr:twoCellAnchor>
  <xdr:twoCellAnchor>
    <xdr:from>
      <xdr:col>22</xdr:col>
      <xdr:colOff>120592</xdr:colOff>
      <xdr:row>16</xdr:row>
      <xdr:rowOff>28575</xdr:rowOff>
    </xdr:from>
    <xdr:to>
      <xdr:col>24</xdr:col>
      <xdr:colOff>175695</xdr:colOff>
      <xdr:row>18</xdr:row>
      <xdr:rowOff>23950</xdr:rowOff>
    </xdr:to>
    <xdr:sp macro="" textlink="">
      <xdr:nvSpPr>
        <xdr:cNvPr id="23" name="Rectangle 22">
          <a:hlinkClick xmlns:r="http://schemas.openxmlformats.org/officeDocument/2006/relationships" r:id="rId15"/>
          <a:extLst>
            <a:ext uri="{FF2B5EF4-FFF2-40B4-BE49-F238E27FC236}">
              <a16:creationId xmlns:a16="http://schemas.microsoft.com/office/drawing/2014/main" id="{00000000-0008-0000-0B00-000017000000}"/>
            </a:ext>
          </a:extLst>
        </xdr:cNvPr>
        <xdr:cNvSpPr/>
      </xdr:nvSpPr>
      <xdr:spPr>
        <a:xfrm>
          <a:off x="14112817" y="3590925"/>
          <a:ext cx="1274303"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মার্চ</a:t>
          </a:r>
          <a:endParaRPr lang="en-US" sz="1800">
            <a:ln>
              <a:noFill/>
            </a:ln>
            <a:solidFill>
              <a:schemeClr val="bg1"/>
            </a:solidFill>
            <a:effectLst/>
          </a:endParaRPr>
        </a:p>
      </xdr:txBody>
    </xdr:sp>
    <xdr:clientData/>
  </xdr:twoCellAnchor>
  <xdr:twoCellAnchor>
    <xdr:from>
      <xdr:col>19</xdr:col>
      <xdr:colOff>317882</xdr:colOff>
      <xdr:row>16</xdr:row>
      <xdr:rowOff>28575</xdr:rowOff>
    </xdr:from>
    <xdr:to>
      <xdr:col>21</xdr:col>
      <xdr:colOff>372985</xdr:colOff>
      <xdr:row>18</xdr:row>
      <xdr:rowOff>23950</xdr:rowOff>
    </xdr:to>
    <xdr:sp macro="" textlink="">
      <xdr:nvSpPr>
        <xdr:cNvPr id="24" name="Rectangle 23">
          <a:hlinkClick xmlns:r="http://schemas.openxmlformats.org/officeDocument/2006/relationships" r:id="rId16"/>
          <a:extLst>
            <a:ext uri="{FF2B5EF4-FFF2-40B4-BE49-F238E27FC236}">
              <a16:creationId xmlns:a16="http://schemas.microsoft.com/office/drawing/2014/main" id="{00000000-0008-0000-0B00-000018000000}"/>
            </a:ext>
          </a:extLst>
        </xdr:cNvPr>
        <xdr:cNvSpPr/>
      </xdr:nvSpPr>
      <xdr:spPr>
        <a:xfrm>
          <a:off x="12481307" y="3590925"/>
          <a:ext cx="1274303"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ফেব্রুয়ারী</a:t>
          </a:r>
          <a:endParaRPr lang="en-US" sz="1800">
            <a:ln>
              <a:noFill/>
            </a:ln>
            <a:solidFill>
              <a:schemeClr val="bg1"/>
            </a:solidFill>
            <a:effectLst/>
          </a:endParaRPr>
        </a:p>
      </xdr:txBody>
    </xdr:sp>
    <xdr:clientData/>
  </xdr:twoCellAnchor>
  <xdr:twoCellAnchor>
    <xdr:from>
      <xdr:col>16</xdr:col>
      <xdr:colOff>532308</xdr:colOff>
      <xdr:row>19</xdr:row>
      <xdr:rowOff>62353</xdr:rowOff>
    </xdr:from>
    <xdr:to>
      <xdr:col>18</xdr:col>
      <xdr:colOff>587411</xdr:colOff>
      <xdr:row>21</xdr:row>
      <xdr:rowOff>57728</xdr:rowOff>
    </xdr:to>
    <xdr:sp macro="" textlink="">
      <xdr:nvSpPr>
        <xdr:cNvPr id="25" name="Rectangle 24">
          <a:extLst>
            <a:ext uri="{FF2B5EF4-FFF2-40B4-BE49-F238E27FC236}">
              <a16:creationId xmlns:a16="http://schemas.microsoft.com/office/drawing/2014/main" id="{00000000-0008-0000-0B00-000019000000}"/>
            </a:ext>
          </a:extLst>
        </xdr:cNvPr>
        <xdr:cNvSpPr/>
      </xdr:nvSpPr>
      <xdr:spPr>
        <a:xfrm>
          <a:off x="10866933" y="4196203"/>
          <a:ext cx="1274303"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মে</a:t>
          </a:r>
          <a:endParaRPr lang="en-US" sz="1800">
            <a:ln>
              <a:noFill/>
            </a:ln>
            <a:solidFill>
              <a:schemeClr val="bg1"/>
            </a:solidFill>
            <a:effectLst/>
          </a:endParaRPr>
        </a:p>
      </xdr:txBody>
    </xdr:sp>
    <xdr:clientData/>
  </xdr:twoCellAnchor>
  <xdr:twoCellAnchor>
    <xdr:from>
      <xdr:col>24</xdr:col>
      <xdr:colOff>581381</xdr:colOff>
      <xdr:row>19</xdr:row>
      <xdr:rowOff>60885</xdr:rowOff>
    </xdr:from>
    <xdr:to>
      <xdr:col>27</xdr:col>
      <xdr:colOff>19696</xdr:colOff>
      <xdr:row>21</xdr:row>
      <xdr:rowOff>56260</xdr:rowOff>
    </xdr:to>
    <xdr:sp macro="" textlink="">
      <xdr:nvSpPr>
        <xdr:cNvPr id="26" name="Rectangle 25">
          <a:extLst>
            <a:ext uri="{FF2B5EF4-FFF2-40B4-BE49-F238E27FC236}">
              <a16:creationId xmlns:a16="http://schemas.microsoft.com/office/drawing/2014/main" id="{00000000-0008-0000-0B00-00001A000000}"/>
            </a:ext>
          </a:extLst>
        </xdr:cNvPr>
        <xdr:cNvSpPr/>
      </xdr:nvSpPr>
      <xdr:spPr>
        <a:xfrm>
          <a:off x="15792806" y="4194735"/>
          <a:ext cx="1267115"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আগস্ট</a:t>
          </a:r>
          <a:endParaRPr lang="en-US" sz="1800">
            <a:ln>
              <a:noFill/>
            </a:ln>
            <a:solidFill>
              <a:schemeClr val="bg1"/>
            </a:solidFill>
            <a:effectLst/>
          </a:endParaRPr>
        </a:p>
      </xdr:txBody>
    </xdr:sp>
    <xdr:clientData/>
  </xdr:twoCellAnchor>
  <xdr:twoCellAnchor>
    <xdr:from>
      <xdr:col>22</xdr:col>
      <xdr:colOff>123853</xdr:colOff>
      <xdr:row>19</xdr:row>
      <xdr:rowOff>60885</xdr:rowOff>
    </xdr:from>
    <xdr:to>
      <xdr:col>24</xdr:col>
      <xdr:colOff>178956</xdr:colOff>
      <xdr:row>21</xdr:row>
      <xdr:rowOff>56260</xdr:rowOff>
    </xdr:to>
    <xdr:sp macro="" textlink="">
      <xdr:nvSpPr>
        <xdr:cNvPr id="27" name="Rectangle 26">
          <a:extLst>
            <a:ext uri="{FF2B5EF4-FFF2-40B4-BE49-F238E27FC236}">
              <a16:creationId xmlns:a16="http://schemas.microsoft.com/office/drawing/2014/main" id="{00000000-0008-0000-0B00-00001B000000}"/>
            </a:ext>
          </a:extLst>
        </xdr:cNvPr>
        <xdr:cNvSpPr/>
      </xdr:nvSpPr>
      <xdr:spPr>
        <a:xfrm>
          <a:off x="14116078" y="4194735"/>
          <a:ext cx="1274303"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জুলাই </a:t>
          </a:r>
          <a:endParaRPr lang="en-US" sz="1800">
            <a:ln>
              <a:noFill/>
            </a:ln>
            <a:solidFill>
              <a:schemeClr val="bg1"/>
            </a:solidFill>
            <a:effectLst/>
          </a:endParaRPr>
        </a:p>
      </xdr:txBody>
    </xdr:sp>
    <xdr:clientData/>
  </xdr:twoCellAnchor>
  <xdr:twoCellAnchor>
    <xdr:from>
      <xdr:col>19</xdr:col>
      <xdr:colOff>321143</xdr:colOff>
      <xdr:row>19</xdr:row>
      <xdr:rowOff>60885</xdr:rowOff>
    </xdr:from>
    <xdr:to>
      <xdr:col>21</xdr:col>
      <xdr:colOff>376246</xdr:colOff>
      <xdr:row>21</xdr:row>
      <xdr:rowOff>56260</xdr:rowOff>
    </xdr:to>
    <xdr:sp macro="" textlink="">
      <xdr:nvSpPr>
        <xdr:cNvPr id="28" name="Rectangle 27">
          <a:extLst>
            <a:ext uri="{FF2B5EF4-FFF2-40B4-BE49-F238E27FC236}">
              <a16:creationId xmlns:a16="http://schemas.microsoft.com/office/drawing/2014/main" id="{00000000-0008-0000-0B00-00001C000000}"/>
            </a:ext>
          </a:extLst>
        </xdr:cNvPr>
        <xdr:cNvSpPr/>
      </xdr:nvSpPr>
      <xdr:spPr>
        <a:xfrm>
          <a:off x="12484568" y="4194735"/>
          <a:ext cx="1274303"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জুন</a:t>
          </a:r>
          <a:endParaRPr lang="en-US" sz="1800">
            <a:ln>
              <a:noFill/>
            </a:ln>
            <a:solidFill>
              <a:schemeClr val="bg1"/>
            </a:solidFill>
            <a:effectLst/>
          </a:endParaRPr>
        </a:p>
      </xdr:txBody>
    </xdr:sp>
    <xdr:clientData/>
  </xdr:twoCellAnchor>
  <xdr:twoCellAnchor>
    <xdr:from>
      <xdr:col>16</xdr:col>
      <xdr:colOff>539179</xdr:colOff>
      <xdr:row>22</xdr:row>
      <xdr:rowOff>90351</xdr:rowOff>
    </xdr:from>
    <xdr:to>
      <xdr:col>18</xdr:col>
      <xdr:colOff>595878</xdr:colOff>
      <xdr:row>24</xdr:row>
      <xdr:rowOff>85726</xdr:rowOff>
    </xdr:to>
    <xdr:sp macro="" textlink="">
      <xdr:nvSpPr>
        <xdr:cNvPr id="29" name="Rectangle 28">
          <a:extLst>
            <a:ext uri="{FF2B5EF4-FFF2-40B4-BE49-F238E27FC236}">
              <a16:creationId xmlns:a16="http://schemas.microsoft.com/office/drawing/2014/main" id="{00000000-0008-0000-0B00-00001D000000}"/>
            </a:ext>
          </a:extLst>
        </xdr:cNvPr>
        <xdr:cNvSpPr/>
      </xdr:nvSpPr>
      <xdr:spPr>
        <a:xfrm>
          <a:off x="10873804" y="4795701"/>
          <a:ext cx="1275899"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সেপ্টেম্বর</a:t>
          </a:r>
          <a:endParaRPr lang="en-US" sz="1800">
            <a:ln>
              <a:noFill/>
            </a:ln>
            <a:solidFill>
              <a:schemeClr val="bg1"/>
            </a:solidFill>
            <a:effectLst/>
          </a:endParaRPr>
        </a:p>
      </xdr:txBody>
    </xdr:sp>
    <xdr:clientData/>
  </xdr:twoCellAnchor>
  <xdr:twoCellAnchor>
    <xdr:from>
      <xdr:col>24</xdr:col>
      <xdr:colOff>594417</xdr:colOff>
      <xdr:row>22</xdr:row>
      <xdr:rowOff>88883</xdr:rowOff>
    </xdr:from>
    <xdr:to>
      <xdr:col>27</xdr:col>
      <xdr:colOff>34318</xdr:colOff>
      <xdr:row>24</xdr:row>
      <xdr:rowOff>84258</xdr:rowOff>
    </xdr:to>
    <xdr:sp macro="" textlink="">
      <xdr:nvSpPr>
        <xdr:cNvPr id="30" name="Rectangle 29">
          <a:extLst>
            <a:ext uri="{FF2B5EF4-FFF2-40B4-BE49-F238E27FC236}">
              <a16:creationId xmlns:a16="http://schemas.microsoft.com/office/drawing/2014/main" id="{00000000-0008-0000-0B00-00001E000000}"/>
            </a:ext>
          </a:extLst>
        </xdr:cNvPr>
        <xdr:cNvSpPr/>
      </xdr:nvSpPr>
      <xdr:spPr>
        <a:xfrm>
          <a:off x="15805842" y="4794233"/>
          <a:ext cx="1268701"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ডিসেম্বর</a:t>
          </a:r>
          <a:endParaRPr lang="en-US" sz="1800">
            <a:ln>
              <a:noFill/>
            </a:ln>
            <a:solidFill>
              <a:schemeClr val="bg1"/>
            </a:solidFill>
            <a:effectLst/>
          </a:endParaRPr>
        </a:p>
      </xdr:txBody>
    </xdr:sp>
    <xdr:clientData/>
  </xdr:twoCellAnchor>
  <xdr:twoCellAnchor>
    <xdr:from>
      <xdr:col>22</xdr:col>
      <xdr:colOff>134792</xdr:colOff>
      <xdr:row>22</xdr:row>
      <xdr:rowOff>88883</xdr:rowOff>
    </xdr:from>
    <xdr:to>
      <xdr:col>24</xdr:col>
      <xdr:colOff>191491</xdr:colOff>
      <xdr:row>24</xdr:row>
      <xdr:rowOff>84258</xdr:rowOff>
    </xdr:to>
    <xdr:sp macro="" textlink="">
      <xdr:nvSpPr>
        <xdr:cNvPr id="31" name="Rectangle 30">
          <a:extLst>
            <a:ext uri="{FF2B5EF4-FFF2-40B4-BE49-F238E27FC236}">
              <a16:creationId xmlns:a16="http://schemas.microsoft.com/office/drawing/2014/main" id="{00000000-0008-0000-0B00-00001F000000}"/>
            </a:ext>
          </a:extLst>
        </xdr:cNvPr>
        <xdr:cNvSpPr/>
      </xdr:nvSpPr>
      <xdr:spPr>
        <a:xfrm>
          <a:off x="14127017" y="4794233"/>
          <a:ext cx="1275899"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নভেম্বর</a:t>
          </a:r>
          <a:endParaRPr lang="en-US" sz="1800">
            <a:ln>
              <a:noFill/>
            </a:ln>
            <a:solidFill>
              <a:schemeClr val="bg1"/>
            </a:solidFill>
            <a:effectLst/>
          </a:endParaRPr>
        </a:p>
      </xdr:txBody>
    </xdr:sp>
    <xdr:clientData/>
  </xdr:twoCellAnchor>
  <xdr:twoCellAnchor>
    <xdr:from>
      <xdr:col>19</xdr:col>
      <xdr:colOff>330042</xdr:colOff>
      <xdr:row>22</xdr:row>
      <xdr:rowOff>88883</xdr:rowOff>
    </xdr:from>
    <xdr:to>
      <xdr:col>21</xdr:col>
      <xdr:colOff>386741</xdr:colOff>
      <xdr:row>24</xdr:row>
      <xdr:rowOff>84258</xdr:rowOff>
    </xdr:to>
    <xdr:sp macro="" textlink="">
      <xdr:nvSpPr>
        <xdr:cNvPr id="32" name="Rectangle 31">
          <a:extLst>
            <a:ext uri="{FF2B5EF4-FFF2-40B4-BE49-F238E27FC236}">
              <a16:creationId xmlns:a16="http://schemas.microsoft.com/office/drawing/2014/main" id="{00000000-0008-0000-0B00-000020000000}"/>
            </a:ext>
          </a:extLst>
        </xdr:cNvPr>
        <xdr:cNvSpPr/>
      </xdr:nvSpPr>
      <xdr:spPr>
        <a:xfrm>
          <a:off x="12493467" y="4794233"/>
          <a:ext cx="1275899" cy="376375"/>
        </a:xfrm>
        <a:prstGeom prst="rect">
          <a:avLst/>
        </a:prstGeom>
        <a:ln/>
        <a:scene3d>
          <a:camera prst="orthographicFront">
            <a:rot lat="0" lon="0" rev="0"/>
          </a:camera>
          <a:lightRig rig="glow" dir="t">
            <a:rot lat="0" lon="0" rev="4800000"/>
          </a:lightRig>
        </a:scene3d>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অক্টোবর</a:t>
          </a:r>
          <a:endParaRPr lang="en-US" sz="1800">
            <a:ln>
              <a:noFill/>
            </a:ln>
            <a:solidFill>
              <a:schemeClr val="bg1"/>
            </a:solidFill>
            <a:effectLst/>
          </a:endParaRPr>
        </a:p>
      </xdr:txBody>
    </xdr:sp>
    <xdr:clientData/>
  </xdr:twoCellAnchor>
  <xdr:twoCellAnchor>
    <xdr:from>
      <xdr:col>26</xdr:col>
      <xdr:colOff>228600</xdr:colOff>
      <xdr:row>0</xdr:row>
      <xdr:rowOff>247651</xdr:rowOff>
    </xdr:from>
    <xdr:to>
      <xdr:col>28</xdr:col>
      <xdr:colOff>19050</xdr:colOff>
      <xdr:row>5</xdr:row>
      <xdr:rowOff>19051</xdr:rowOff>
    </xdr:to>
    <xdr:grpSp>
      <xdr:nvGrpSpPr>
        <xdr:cNvPr id="43" name="Group 42">
          <a:hlinkClick xmlns:r="http://schemas.openxmlformats.org/officeDocument/2006/relationships" r:id="rId1"/>
          <a:extLst>
            <a:ext uri="{FF2B5EF4-FFF2-40B4-BE49-F238E27FC236}">
              <a16:creationId xmlns:a16="http://schemas.microsoft.com/office/drawing/2014/main" id="{00000000-0008-0000-0B00-00002B000000}"/>
            </a:ext>
          </a:extLst>
        </xdr:cNvPr>
        <xdr:cNvGrpSpPr/>
      </xdr:nvGrpSpPr>
      <xdr:grpSpPr>
        <a:xfrm>
          <a:off x="16659225" y="247651"/>
          <a:ext cx="1009650" cy="1238250"/>
          <a:chOff x="16461205" y="247651"/>
          <a:chExt cx="1013661" cy="1029703"/>
        </a:xfrm>
      </xdr:grpSpPr>
      <xdr:grpSp>
        <xdr:nvGrpSpPr>
          <xdr:cNvPr id="42" name="Group 41">
            <a:extLst>
              <a:ext uri="{FF2B5EF4-FFF2-40B4-BE49-F238E27FC236}">
                <a16:creationId xmlns:a16="http://schemas.microsoft.com/office/drawing/2014/main" id="{00000000-0008-0000-0B00-00002A000000}"/>
              </a:ext>
            </a:extLst>
          </xdr:cNvPr>
          <xdr:cNvGrpSpPr/>
        </xdr:nvGrpSpPr>
        <xdr:grpSpPr>
          <a:xfrm>
            <a:off x="16461205" y="247651"/>
            <a:ext cx="1013661" cy="1029703"/>
            <a:chOff x="16388576" y="247651"/>
            <a:chExt cx="1007791" cy="1025912"/>
          </a:xfrm>
        </xdr:grpSpPr>
        <xdr:pic>
          <xdr:nvPicPr>
            <xdr:cNvPr id="6" name="Picture 1">
              <a:hlinkClick xmlns:r="http://schemas.openxmlformats.org/officeDocument/2006/relationships" r:id="rId17"/>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16388576" y="247651"/>
              <a:ext cx="1007791" cy="1025912"/>
            </a:xfrm>
            <a:prstGeom prst="rect">
              <a:avLst/>
            </a:prstGeom>
            <a:noFill/>
          </xdr:spPr>
        </xdr:pic>
        <xdr:sp macro="" textlink="">
          <xdr:nvSpPr>
            <xdr:cNvPr id="33" name="Rectangle 6">
              <a:extLst>
                <a:ext uri="{FF2B5EF4-FFF2-40B4-BE49-F238E27FC236}">
                  <a16:creationId xmlns:a16="http://schemas.microsoft.com/office/drawing/2014/main" id="{00000000-0008-0000-0B00-000021000000}"/>
                </a:ext>
              </a:extLst>
            </xdr:cNvPr>
            <xdr:cNvSpPr/>
          </xdr:nvSpPr>
          <xdr:spPr>
            <a:xfrm>
              <a:off x="16582793" y="345829"/>
              <a:ext cx="291216" cy="304659"/>
            </a:xfrm>
            <a:custGeom>
              <a:avLst/>
              <a:gdLst>
                <a:gd name="connsiteX0" fmla="*/ 0 w 274289"/>
                <a:gd name="connsiteY0" fmla="*/ 0 h 302558"/>
                <a:gd name="connsiteX1" fmla="*/ 274289 w 274289"/>
                <a:gd name="connsiteY1" fmla="*/ 0 h 302558"/>
                <a:gd name="connsiteX2" fmla="*/ 274289 w 274289"/>
                <a:gd name="connsiteY2" fmla="*/ 302558 h 302558"/>
                <a:gd name="connsiteX3" fmla="*/ 0 w 274289"/>
                <a:gd name="connsiteY3" fmla="*/ 302558 h 302558"/>
                <a:gd name="connsiteX4" fmla="*/ 0 w 274289"/>
                <a:gd name="connsiteY4" fmla="*/ 0 h 302558"/>
                <a:gd name="connsiteX0" fmla="*/ 0 w 274289"/>
                <a:gd name="connsiteY0" fmla="*/ 0 h 315546"/>
                <a:gd name="connsiteX1" fmla="*/ 274289 w 274289"/>
                <a:gd name="connsiteY1" fmla="*/ 0 h 315546"/>
                <a:gd name="connsiteX2" fmla="*/ 274289 w 274289"/>
                <a:gd name="connsiteY2" fmla="*/ 302558 h 315546"/>
                <a:gd name="connsiteX3" fmla="*/ 4330 w 274289"/>
                <a:gd name="connsiteY3" fmla="*/ 315546 h 315546"/>
                <a:gd name="connsiteX4" fmla="*/ 0 w 274289"/>
                <a:gd name="connsiteY4" fmla="*/ 0 h 315546"/>
                <a:gd name="connsiteX0" fmla="*/ 0 w 278619"/>
                <a:gd name="connsiteY0" fmla="*/ 0 h 315546"/>
                <a:gd name="connsiteX1" fmla="*/ 274289 w 278619"/>
                <a:gd name="connsiteY1" fmla="*/ 0 h 315546"/>
                <a:gd name="connsiteX2" fmla="*/ 278619 w 278619"/>
                <a:gd name="connsiteY2" fmla="*/ 306888 h 315546"/>
                <a:gd name="connsiteX3" fmla="*/ 4330 w 278619"/>
                <a:gd name="connsiteY3" fmla="*/ 315546 h 315546"/>
                <a:gd name="connsiteX4" fmla="*/ 0 w 278619"/>
                <a:gd name="connsiteY4" fmla="*/ 0 h 315546"/>
                <a:gd name="connsiteX0" fmla="*/ 0 w 278619"/>
                <a:gd name="connsiteY0" fmla="*/ 0 h 328535"/>
                <a:gd name="connsiteX1" fmla="*/ 274289 w 278619"/>
                <a:gd name="connsiteY1" fmla="*/ 0 h 328535"/>
                <a:gd name="connsiteX2" fmla="*/ 278619 w 278619"/>
                <a:gd name="connsiteY2" fmla="*/ 306888 h 328535"/>
                <a:gd name="connsiteX3" fmla="*/ 17319 w 278619"/>
                <a:gd name="connsiteY3" fmla="*/ 328535 h 328535"/>
                <a:gd name="connsiteX4" fmla="*/ 0 w 278619"/>
                <a:gd name="connsiteY4" fmla="*/ 0 h 328535"/>
                <a:gd name="connsiteX0" fmla="*/ 0 w 278619"/>
                <a:gd name="connsiteY0" fmla="*/ 0 h 315546"/>
                <a:gd name="connsiteX1" fmla="*/ 274289 w 278619"/>
                <a:gd name="connsiteY1" fmla="*/ 0 h 315546"/>
                <a:gd name="connsiteX2" fmla="*/ 278619 w 278619"/>
                <a:gd name="connsiteY2" fmla="*/ 306888 h 315546"/>
                <a:gd name="connsiteX3" fmla="*/ 4330 w 278619"/>
                <a:gd name="connsiteY3" fmla="*/ 315546 h 315546"/>
                <a:gd name="connsiteX4" fmla="*/ 0 w 278619"/>
                <a:gd name="connsiteY4" fmla="*/ 0 h 315546"/>
                <a:gd name="connsiteX0" fmla="*/ 0 w 279034"/>
                <a:gd name="connsiteY0" fmla="*/ 4329 h 319875"/>
                <a:gd name="connsiteX1" fmla="*/ 278618 w 279034"/>
                <a:gd name="connsiteY1" fmla="*/ 0 h 319875"/>
                <a:gd name="connsiteX2" fmla="*/ 278619 w 279034"/>
                <a:gd name="connsiteY2" fmla="*/ 311217 h 319875"/>
                <a:gd name="connsiteX3" fmla="*/ 4330 w 279034"/>
                <a:gd name="connsiteY3" fmla="*/ 319875 h 319875"/>
                <a:gd name="connsiteX4" fmla="*/ 0 w 279034"/>
                <a:gd name="connsiteY4" fmla="*/ 4329 h 319875"/>
                <a:gd name="connsiteX0" fmla="*/ 0 w 292023"/>
                <a:gd name="connsiteY0" fmla="*/ 0 h 332864"/>
                <a:gd name="connsiteX1" fmla="*/ 291607 w 292023"/>
                <a:gd name="connsiteY1" fmla="*/ 12989 h 332864"/>
                <a:gd name="connsiteX2" fmla="*/ 291608 w 292023"/>
                <a:gd name="connsiteY2" fmla="*/ 324206 h 332864"/>
                <a:gd name="connsiteX3" fmla="*/ 17319 w 292023"/>
                <a:gd name="connsiteY3" fmla="*/ 332864 h 332864"/>
                <a:gd name="connsiteX4" fmla="*/ 0 w 292023"/>
                <a:gd name="connsiteY4" fmla="*/ 0 h 332864"/>
                <a:gd name="connsiteX0" fmla="*/ 0 w 296353"/>
                <a:gd name="connsiteY0" fmla="*/ 0 h 328535"/>
                <a:gd name="connsiteX1" fmla="*/ 295937 w 296353"/>
                <a:gd name="connsiteY1" fmla="*/ 8660 h 328535"/>
                <a:gd name="connsiteX2" fmla="*/ 295938 w 296353"/>
                <a:gd name="connsiteY2" fmla="*/ 319877 h 328535"/>
                <a:gd name="connsiteX3" fmla="*/ 21649 w 296353"/>
                <a:gd name="connsiteY3" fmla="*/ 328535 h 328535"/>
                <a:gd name="connsiteX4" fmla="*/ 0 w 296353"/>
                <a:gd name="connsiteY4" fmla="*/ 0 h 328535"/>
                <a:gd name="connsiteX0" fmla="*/ 0 w 309017"/>
                <a:gd name="connsiteY0" fmla="*/ 5686 h 334221"/>
                <a:gd name="connsiteX1" fmla="*/ 308925 w 309017"/>
                <a:gd name="connsiteY1" fmla="*/ 0 h 334221"/>
                <a:gd name="connsiteX2" fmla="*/ 295938 w 309017"/>
                <a:gd name="connsiteY2" fmla="*/ 325563 h 334221"/>
                <a:gd name="connsiteX3" fmla="*/ 21649 w 309017"/>
                <a:gd name="connsiteY3" fmla="*/ 334221 h 334221"/>
                <a:gd name="connsiteX4" fmla="*/ 0 w 309017"/>
                <a:gd name="connsiteY4" fmla="*/ 5686 h 334221"/>
                <a:gd name="connsiteX0" fmla="*/ 0 w 309017"/>
                <a:gd name="connsiteY0" fmla="*/ 5686 h 367694"/>
                <a:gd name="connsiteX1" fmla="*/ 308925 w 309017"/>
                <a:gd name="connsiteY1" fmla="*/ 0 h 367694"/>
                <a:gd name="connsiteX2" fmla="*/ 295938 w 309017"/>
                <a:gd name="connsiteY2" fmla="*/ 325563 h 367694"/>
                <a:gd name="connsiteX3" fmla="*/ 25979 w 309017"/>
                <a:gd name="connsiteY3" fmla="*/ 367694 h 367694"/>
                <a:gd name="connsiteX4" fmla="*/ 0 w 309017"/>
                <a:gd name="connsiteY4" fmla="*/ 5686 h 367694"/>
                <a:gd name="connsiteX0" fmla="*/ 0 w 309017"/>
                <a:gd name="connsiteY0" fmla="*/ 5686 h 348567"/>
                <a:gd name="connsiteX1" fmla="*/ 308925 w 309017"/>
                <a:gd name="connsiteY1" fmla="*/ 0 h 348567"/>
                <a:gd name="connsiteX2" fmla="*/ 295938 w 309017"/>
                <a:gd name="connsiteY2" fmla="*/ 325563 h 348567"/>
                <a:gd name="connsiteX3" fmla="*/ 38968 w 309017"/>
                <a:gd name="connsiteY3" fmla="*/ 348567 h 348567"/>
                <a:gd name="connsiteX4" fmla="*/ 0 w 309017"/>
                <a:gd name="connsiteY4" fmla="*/ 5686 h 348567"/>
                <a:gd name="connsiteX0" fmla="*/ 0 w 308970"/>
                <a:gd name="connsiteY0" fmla="*/ 5686 h 348567"/>
                <a:gd name="connsiteX1" fmla="*/ 308925 w 308970"/>
                <a:gd name="connsiteY1" fmla="*/ 0 h 348567"/>
                <a:gd name="connsiteX2" fmla="*/ 278620 w 308970"/>
                <a:gd name="connsiteY2" fmla="*/ 335127 h 348567"/>
                <a:gd name="connsiteX3" fmla="*/ 38968 w 308970"/>
                <a:gd name="connsiteY3" fmla="*/ 348567 h 348567"/>
                <a:gd name="connsiteX4" fmla="*/ 0 w 308970"/>
                <a:gd name="connsiteY4" fmla="*/ 5686 h 348567"/>
                <a:gd name="connsiteX0" fmla="*/ 0 w 309017"/>
                <a:gd name="connsiteY0" fmla="*/ 5686 h 349473"/>
                <a:gd name="connsiteX1" fmla="*/ 308925 w 309017"/>
                <a:gd name="connsiteY1" fmla="*/ 0 h 349473"/>
                <a:gd name="connsiteX2" fmla="*/ 295938 w 309017"/>
                <a:gd name="connsiteY2" fmla="*/ 349473 h 349473"/>
                <a:gd name="connsiteX3" fmla="*/ 38968 w 309017"/>
                <a:gd name="connsiteY3" fmla="*/ 348567 h 349473"/>
                <a:gd name="connsiteX4" fmla="*/ 0 w 309017"/>
                <a:gd name="connsiteY4" fmla="*/ 5686 h 349473"/>
                <a:gd name="connsiteX0" fmla="*/ 0 w 295938"/>
                <a:gd name="connsiteY0" fmla="*/ 5686 h 349473"/>
                <a:gd name="connsiteX1" fmla="*/ 287399 w 295938"/>
                <a:gd name="connsiteY1" fmla="*/ 0 h 349473"/>
                <a:gd name="connsiteX2" fmla="*/ 295938 w 295938"/>
                <a:gd name="connsiteY2" fmla="*/ 349473 h 349473"/>
                <a:gd name="connsiteX3" fmla="*/ 38968 w 295938"/>
                <a:gd name="connsiteY3" fmla="*/ 348567 h 349473"/>
                <a:gd name="connsiteX4" fmla="*/ 0 w 295938"/>
                <a:gd name="connsiteY4" fmla="*/ 5686 h 349473"/>
                <a:gd name="connsiteX0" fmla="*/ 0 w 287491"/>
                <a:gd name="connsiteY0" fmla="*/ 5686 h 371488"/>
                <a:gd name="connsiteX1" fmla="*/ 287399 w 287491"/>
                <a:gd name="connsiteY1" fmla="*/ 0 h 371488"/>
                <a:gd name="connsiteX2" fmla="*/ 274412 w 287491"/>
                <a:gd name="connsiteY2" fmla="*/ 371488 h 371488"/>
                <a:gd name="connsiteX3" fmla="*/ 38968 w 287491"/>
                <a:gd name="connsiteY3" fmla="*/ 348567 h 371488"/>
                <a:gd name="connsiteX4" fmla="*/ 0 w 287491"/>
                <a:gd name="connsiteY4" fmla="*/ 5686 h 371488"/>
                <a:gd name="connsiteX0" fmla="*/ 0 w 287658"/>
                <a:gd name="connsiteY0" fmla="*/ 5686 h 371488"/>
                <a:gd name="connsiteX1" fmla="*/ 287399 w 287658"/>
                <a:gd name="connsiteY1" fmla="*/ 0 h 371488"/>
                <a:gd name="connsiteX2" fmla="*/ 285175 w 287658"/>
                <a:gd name="connsiteY2" fmla="*/ 371488 h 371488"/>
                <a:gd name="connsiteX3" fmla="*/ 38968 w 287658"/>
                <a:gd name="connsiteY3" fmla="*/ 348567 h 371488"/>
                <a:gd name="connsiteX4" fmla="*/ 0 w 287658"/>
                <a:gd name="connsiteY4" fmla="*/ 5686 h 371488"/>
                <a:gd name="connsiteX0" fmla="*/ 0 w 287658"/>
                <a:gd name="connsiteY0" fmla="*/ 5686 h 392595"/>
                <a:gd name="connsiteX1" fmla="*/ 287399 w 287658"/>
                <a:gd name="connsiteY1" fmla="*/ 0 h 392595"/>
                <a:gd name="connsiteX2" fmla="*/ 285175 w 287658"/>
                <a:gd name="connsiteY2" fmla="*/ 371488 h 392595"/>
                <a:gd name="connsiteX3" fmla="*/ 21029 w 287658"/>
                <a:gd name="connsiteY3" fmla="*/ 392595 h 392595"/>
                <a:gd name="connsiteX4" fmla="*/ 0 w 287658"/>
                <a:gd name="connsiteY4" fmla="*/ 5686 h 392595"/>
                <a:gd name="connsiteX0" fmla="*/ 0 w 284070"/>
                <a:gd name="connsiteY0" fmla="*/ 5686 h 392595"/>
                <a:gd name="connsiteX1" fmla="*/ 283811 w 284070"/>
                <a:gd name="connsiteY1" fmla="*/ 0 h 392595"/>
                <a:gd name="connsiteX2" fmla="*/ 281587 w 284070"/>
                <a:gd name="connsiteY2" fmla="*/ 371488 h 392595"/>
                <a:gd name="connsiteX3" fmla="*/ 17441 w 284070"/>
                <a:gd name="connsiteY3" fmla="*/ 392595 h 392595"/>
                <a:gd name="connsiteX4" fmla="*/ 0 w 284070"/>
                <a:gd name="connsiteY4" fmla="*/ 5686 h 392595"/>
                <a:gd name="connsiteX0" fmla="*/ 0 w 284070"/>
                <a:gd name="connsiteY0" fmla="*/ 5686 h 392595"/>
                <a:gd name="connsiteX1" fmla="*/ 283811 w 284070"/>
                <a:gd name="connsiteY1" fmla="*/ 0 h 392595"/>
                <a:gd name="connsiteX2" fmla="*/ 281587 w 284070"/>
                <a:gd name="connsiteY2" fmla="*/ 371488 h 392595"/>
                <a:gd name="connsiteX3" fmla="*/ 24616 w 284070"/>
                <a:gd name="connsiteY3" fmla="*/ 392595 h 392595"/>
                <a:gd name="connsiteX4" fmla="*/ 0 w 284070"/>
                <a:gd name="connsiteY4" fmla="*/ 5686 h 392595"/>
                <a:gd name="connsiteX0" fmla="*/ 0 w 283914"/>
                <a:gd name="connsiteY0" fmla="*/ 5686 h 392595"/>
                <a:gd name="connsiteX1" fmla="*/ 283811 w 283914"/>
                <a:gd name="connsiteY1" fmla="*/ 0 h 392595"/>
                <a:gd name="connsiteX2" fmla="*/ 272527 w 283914"/>
                <a:gd name="connsiteY2" fmla="*/ 371488 h 392595"/>
                <a:gd name="connsiteX3" fmla="*/ 24616 w 283914"/>
                <a:gd name="connsiteY3" fmla="*/ 392595 h 392595"/>
                <a:gd name="connsiteX4" fmla="*/ 0 w 283914"/>
                <a:gd name="connsiteY4" fmla="*/ 5686 h 39259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83914" h="392595">
                  <a:moveTo>
                    <a:pt x="0" y="5686"/>
                  </a:moveTo>
                  <a:lnTo>
                    <a:pt x="283811" y="0"/>
                  </a:lnTo>
                  <a:cubicBezTo>
                    <a:pt x="285254" y="102296"/>
                    <a:pt x="271084" y="269192"/>
                    <a:pt x="272527" y="371488"/>
                  </a:cubicBezTo>
                  <a:lnTo>
                    <a:pt x="24616" y="392595"/>
                  </a:lnTo>
                  <a:cubicBezTo>
                    <a:pt x="23173" y="287413"/>
                    <a:pt x="1443" y="110868"/>
                    <a:pt x="0" y="5686"/>
                  </a:cubicBezTo>
                  <a:close/>
                </a:path>
              </a:pathLst>
            </a:cu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pic>
        <xdr:nvPicPr>
          <xdr:cNvPr id="34" name="Picture 33">
            <a:hlinkClick xmlns:r="http://schemas.openxmlformats.org/officeDocument/2006/relationships" r:id="rId19"/>
            <a:extLst>
              <a:ext uri="{FF2B5EF4-FFF2-40B4-BE49-F238E27FC236}">
                <a16:creationId xmlns:a16="http://schemas.microsoft.com/office/drawing/2014/main" id="{00000000-0008-0000-0B00-000022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6613736" y="257175"/>
            <a:ext cx="386052" cy="509839"/>
          </a:xfrm>
          <a:prstGeom prst="rect">
            <a:avLst/>
          </a:prstGeom>
        </xdr:spPr>
      </xdr:pic>
    </xdr:grpSp>
    <xdr:clientData/>
  </xdr:twoCellAnchor>
  <xdr:twoCellAnchor>
    <xdr:from>
      <xdr:col>0</xdr:col>
      <xdr:colOff>561975</xdr:colOff>
      <xdr:row>0</xdr:row>
      <xdr:rowOff>400049</xdr:rowOff>
    </xdr:from>
    <xdr:to>
      <xdr:col>2</xdr:col>
      <xdr:colOff>323850</xdr:colOff>
      <xdr:row>4</xdr:row>
      <xdr:rowOff>38100</xdr:rowOff>
    </xdr:to>
    <xdr:pic macro="[0]!Save1">
      <xdr:nvPicPr>
        <xdr:cNvPr id="38" name="Picture 37">
          <a:extLst>
            <a:ext uri="{FF2B5EF4-FFF2-40B4-BE49-F238E27FC236}">
              <a16:creationId xmlns:a16="http://schemas.microsoft.com/office/drawing/2014/main" id="{00000000-0008-0000-0B00-00002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61975" y="400049"/>
          <a:ext cx="981075" cy="914401"/>
        </a:xfrm>
        <a:prstGeom prst="rect">
          <a:avLst/>
        </a:prstGeom>
        <a:ln>
          <a:noFill/>
        </a:ln>
        <a:effectLst>
          <a:outerShdw blurRad="50800" dist="38100" dir="5400000" algn="t" rotWithShape="0">
            <a:prstClr val="black">
              <a:alpha val="40000"/>
            </a:prstClr>
          </a:outerShdw>
        </a:effectLst>
        <a:scene3d>
          <a:camera prst="orthographicFront">
            <a:rot lat="0" lon="0" rev="0"/>
          </a:camera>
          <a:lightRig rig="balanced" dir="t">
            <a:rot lat="0" lon="0" rev="8700000"/>
          </a:lightRig>
        </a:scene3d>
        <a:sp3d>
          <a:bevelT w="190500" h="38100" prst="coolSlant"/>
        </a:sp3d>
      </xdr:spPr>
    </xdr:pic>
    <xdr:clientData/>
  </xdr:twoCellAnchor>
  <xdr:twoCellAnchor>
    <xdr:from>
      <xdr:col>0</xdr:col>
      <xdr:colOff>400050</xdr:colOff>
      <xdr:row>8</xdr:row>
      <xdr:rowOff>180975</xdr:rowOff>
    </xdr:from>
    <xdr:to>
      <xdr:col>2</xdr:col>
      <xdr:colOff>752475</xdr:colOff>
      <xdr:row>11</xdr:row>
      <xdr:rowOff>142875</xdr:rowOff>
    </xdr:to>
    <xdr:sp macro="" textlink="">
      <xdr:nvSpPr>
        <xdr:cNvPr id="35" name="Rectangle: Rounded Corners 34">
          <a:hlinkClick xmlns:r="http://schemas.openxmlformats.org/officeDocument/2006/relationships" r:id="rId22"/>
          <a:extLst>
            <a:ext uri="{FF2B5EF4-FFF2-40B4-BE49-F238E27FC236}">
              <a16:creationId xmlns:a16="http://schemas.microsoft.com/office/drawing/2014/main" id="{00000000-0008-0000-0B00-000023000000}"/>
            </a:ext>
          </a:extLst>
        </xdr:cNvPr>
        <xdr:cNvSpPr/>
      </xdr:nvSpPr>
      <xdr:spPr>
        <a:xfrm>
          <a:off x="400050" y="2219325"/>
          <a:ext cx="1571625" cy="533400"/>
        </a:xfrm>
        <a:prstGeom prst="roundRect">
          <a:avLst/>
        </a:prstGeom>
        <a:solidFill>
          <a:schemeClr val="accent2">
            <a:lumMod val="75000"/>
          </a:schemeClr>
        </a:solidFill>
        <a:ln>
          <a:solidFill>
            <a:schemeClr val="bg1"/>
          </a:solidFill>
        </a:ln>
        <a:effectLst>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4400" baseline="0"/>
            <a:t>চালান</a:t>
          </a:r>
        </a:p>
      </xdr:txBody>
    </xdr:sp>
    <xdr:clientData/>
  </xdr:twoCellAnchor>
  <xdr:twoCellAnchor>
    <xdr:from>
      <xdr:col>0</xdr:col>
      <xdr:colOff>323850</xdr:colOff>
      <xdr:row>13</xdr:row>
      <xdr:rowOff>152400</xdr:rowOff>
    </xdr:from>
    <xdr:to>
      <xdr:col>2</xdr:col>
      <xdr:colOff>790575</xdr:colOff>
      <xdr:row>18</xdr:row>
      <xdr:rowOff>0</xdr:rowOff>
    </xdr:to>
    <xdr:sp macro="" textlink="">
      <xdr:nvSpPr>
        <xdr:cNvPr id="36" name="Oval 35">
          <a:hlinkClick xmlns:r="http://schemas.openxmlformats.org/officeDocument/2006/relationships" r:id="rId23"/>
          <a:extLst>
            <a:ext uri="{FF2B5EF4-FFF2-40B4-BE49-F238E27FC236}">
              <a16:creationId xmlns:a16="http://schemas.microsoft.com/office/drawing/2014/main" id="{00000000-0008-0000-0B00-000024000000}"/>
            </a:ext>
          </a:extLst>
        </xdr:cNvPr>
        <xdr:cNvSpPr/>
      </xdr:nvSpPr>
      <xdr:spPr>
        <a:xfrm>
          <a:off x="323850" y="3143250"/>
          <a:ext cx="1685925" cy="800100"/>
        </a:xfrm>
        <a:prstGeom prst="ellipse">
          <a:avLst/>
        </a:prstGeom>
        <a:solidFill>
          <a:srgbClr val="00FFFF"/>
        </a:solidFill>
        <a:ln>
          <a:solidFill>
            <a:schemeClr val="tx1"/>
          </a:solidFill>
        </a:ln>
        <a:effectLst>
          <a:innerShdw blurRad="63500" dist="50800" dir="13500000">
            <a:prstClr val="black">
              <a:alpha val="50000"/>
            </a:prstClr>
          </a:innerShdw>
        </a:effectLst>
        <a:scene3d>
          <a:camera prst="perspectiveAbove"/>
          <a:lightRig rig="threePt" dir="t"/>
        </a:scene3d>
        <a:sp3d>
          <a:bevelT prst="angle"/>
        </a:sp3d>
      </xdr:spPr>
      <xdr:style>
        <a:lnRef idx="0">
          <a:scrgbClr r="0" g="0" b="0"/>
        </a:lnRef>
        <a:fillRef idx="1001">
          <a:schemeClr val="dk2"/>
        </a:fillRef>
        <a:effectRef idx="0">
          <a:scrgbClr r="0" g="0" b="0"/>
        </a:effectRef>
        <a:fontRef idx="minor">
          <a:schemeClr val="lt1"/>
        </a:fontRef>
      </xdr:style>
      <xdr:txBody>
        <a:bodyPr vertOverflow="clip" horzOverflow="clip" rtlCol="0" anchor="ctr"/>
        <a:lstStyle/>
        <a:p>
          <a:pPr algn="ctr"/>
          <a:r>
            <a:rPr lang="en-US" sz="2800"/>
            <a:t>Online</a:t>
          </a:r>
        </a:p>
      </xdr:txBody>
    </xdr:sp>
    <xdr:clientData/>
  </xdr:twoCellAnchor>
  <xdr:twoCellAnchor>
    <xdr:from>
      <xdr:col>0</xdr:col>
      <xdr:colOff>323850</xdr:colOff>
      <xdr:row>19</xdr:row>
      <xdr:rowOff>85725</xdr:rowOff>
    </xdr:from>
    <xdr:to>
      <xdr:col>2</xdr:col>
      <xdr:colOff>790575</xdr:colOff>
      <xdr:row>23</xdr:row>
      <xdr:rowOff>123825</xdr:rowOff>
    </xdr:to>
    <xdr:sp macro="" textlink="">
      <xdr:nvSpPr>
        <xdr:cNvPr id="37" name="Oval 36">
          <a:hlinkClick xmlns:r="http://schemas.openxmlformats.org/officeDocument/2006/relationships" r:id="rId24"/>
          <a:extLst>
            <a:ext uri="{FF2B5EF4-FFF2-40B4-BE49-F238E27FC236}">
              <a16:creationId xmlns:a16="http://schemas.microsoft.com/office/drawing/2014/main" id="{00000000-0008-0000-0B00-000025000000}"/>
            </a:ext>
          </a:extLst>
        </xdr:cNvPr>
        <xdr:cNvSpPr/>
      </xdr:nvSpPr>
      <xdr:spPr>
        <a:xfrm>
          <a:off x="323850" y="4219575"/>
          <a:ext cx="1685925" cy="800100"/>
        </a:xfrm>
        <a:prstGeom prst="ellipse">
          <a:avLst/>
        </a:prstGeom>
        <a:solidFill>
          <a:srgbClr val="00FFFF"/>
        </a:solidFill>
        <a:ln>
          <a:solidFill>
            <a:schemeClr val="tx1"/>
          </a:solidFill>
        </a:ln>
        <a:effectLst>
          <a:innerShdw blurRad="63500" dist="50800" dir="13500000">
            <a:prstClr val="black">
              <a:alpha val="50000"/>
            </a:prstClr>
          </a:innerShdw>
        </a:effectLst>
        <a:scene3d>
          <a:camera prst="perspectiveAbove"/>
          <a:lightRig rig="threePt" dir="t"/>
        </a:scene3d>
        <a:sp3d>
          <a:bevelT prst="angle"/>
        </a:sp3d>
      </xdr:spPr>
      <xdr:style>
        <a:lnRef idx="0">
          <a:scrgbClr r="0" g="0" b="0"/>
        </a:lnRef>
        <a:fillRef idx="1001">
          <a:schemeClr val="dk2"/>
        </a:fillRef>
        <a:effectRef idx="0">
          <a:scrgbClr r="0" g="0" b="0"/>
        </a:effectRef>
        <a:fontRef idx="minor">
          <a:schemeClr val="lt1"/>
        </a:fontRef>
      </xdr:style>
      <xdr:txBody>
        <a:bodyPr vertOverflow="clip" horzOverflow="clip" rtlCol="0" anchor="ctr"/>
        <a:lstStyle/>
        <a:p>
          <a:pPr algn="ctr"/>
          <a:r>
            <a:rPr lang="en-US" sz="1400"/>
            <a:t>SHOP</a:t>
          </a:r>
          <a:r>
            <a:rPr lang="en-US" sz="1400" baseline="0"/>
            <a:t> STOCK</a:t>
          </a:r>
          <a:endParaRPr lang="en-US" sz="1400"/>
        </a:p>
      </xdr:txBody>
    </xdr:sp>
    <xdr:clientData/>
  </xdr:twoCellAnchor>
  <xdr:twoCellAnchor>
    <xdr:from>
      <xdr:col>0</xdr:col>
      <xdr:colOff>352425</xdr:colOff>
      <xdr:row>26</xdr:row>
      <xdr:rowOff>19050</xdr:rowOff>
    </xdr:from>
    <xdr:to>
      <xdr:col>2</xdr:col>
      <xdr:colOff>762000</xdr:colOff>
      <xdr:row>31</xdr:row>
      <xdr:rowOff>38100</xdr:rowOff>
    </xdr:to>
    <xdr:sp macro="" textlink="">
      <xdr:nvSpPr>
        <xdr:cNvPr id="39" name="Oval 38">
          <a:hlinkClick xmlns:r="http://schemas.openxmlformats.org/officeDocument/2006/relationships" r:id="rId25"/>
          <a:extLst>
            <a:ext uri="{FF2B5EF4-FFF2-40B4-BE49-F238E27FC236}">
              <a16:creationId xmlns:a16="http://schemas.microsoft.com/office/drawing/2014/main" id="{00000000-0008-0000-0B00-000027000000}"/>
            </a:ext>
          </a:extLst>
        </xdr:cNvPr>
        <xdr:cNvSpPr/>
      </xdr:nvSpPr>
      <xdr:spPr>
        <a:xfrm>
          <a:off x="352425" y="5486400"/>
          <a:ext cx="1628775" cy="971550"/>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a:outerShdw blurRad="63500" sx="102000" sy="102000" algn="ctr" rotWithShape="0">
            <a:prstClr val="black">
              <a:alpha val="40000"/>
            </a:prstClr>
          </a:outerShdw>
        </a:effectLst>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sp3d extrusionH="57150">
            <a:bevelT w="69850" h="38100" prst="cross"/>
          </a:sp3d>
        </a:bodyPr>
        <a:lstStyle/>
        <a:p>
          <a:pPr algn="ctr"/>
          <a:r>
            <a:rPr lang="en-US" sz="1600" b="1">
              <a:latin typeface="Li Alinur Tatsama ANSI V1" panose="02000600000000000000" pitchFamily="2" charset="0"/>
            </a:rPr>
            <a:t>বোরকার</a:t>
          </a:r>
          <a:r>
            <a:rPr lang="en-US" sz="1600" b="1" baseline="0">
              <a:latin typeface="Li Alinur Tatsama ANSI V1" panose="02000600000000000000" pitchFamily="2" charset="0"/>
            </a:rPr>
            <a:t>  ছবি</a:t>
          </a:r>
          <a:endParaRPr lang="en-US" sz="1600" b="1">
            <a:latin typeface="Li Alinur Tatsama ANSI V1" panose="02000600000000000000" pitchFamily="2" charset="0"/>
          </a:endParaRPr>
        </a:p>
      </xdr:txBody>
    </xdr:sp>
    <xdr:clientData/>
  </xdr:twoCellAnchor>
  <xdr:twoCellAnchor>
    <xdr:from>
      <xdr:col>3</xdr:col>
      <xdr:colOff>523874</xdr:colOff>
      <xdr:row>10</xdr:row>
      <xdr:rowOff>123825</xdr:rowOff>
    </xdr:from>
    <xdr:to>
      <xdr:col>25</xdr:col>
      <xdr:colOff>76200</xdr:colOff>
      <xdr:row>31</xdr:row>
      <xdr:rowOff>133350</xdr:rowOff>
    </xdr:to>
    <xdr:grpSp>
      <xdr:nvGrpSpPr>
        <xdr:cNvPr id="44" name="Group 43">
          <a:extLst>
            <a:ext uri="{FF2B5EF4-FFF2-40B4-BE49-F238E27FC236}">
              <a16:creationId xmlns:a16="http://schemas.microsoft.com/office/drawing/2014/main" id="{00000000-0008-0000-0B00-00002C000000}"/>
            </a:ext>
          </a:extLst>
        </xdr:cNvPr>
        <xdr:cNvGrpSpPr/>
      </xdr:nvGrpSpPr>
      <xdr:grpSpPr>
        <a:xfrm>
          <a:off x="2933699" y="2543175"/>
          <a:ext cx="12963526" cy="4010025"/>
          <a:chOff x="2838449" y="2124075"/>
          <a:chExt cx="12963526" cy="4010025"/>
        </a:xfrm>
      </xdr:grpSpPr>
      <xdr:sp macro="" textlink="">
        <xdr:nvSpPr>
          <xdr:cNvPr id="7" name="Rounded Rectangle 14">
            <a:hlinkClick xmlns:r="http://schemas.openxmlformats.org/officeDocument/2006/relationships" r:id="rId1"/>
            <a:extLst>
              <a:ext uri="{FF2B5EF4-FFF2-40B4-BE49-F238E27FC236}">
                <a16:creationId xmlns:a16="http://schemas.microsoft.com/office/drawing/2014/main" id="{00000000-0008-0000-0B00-000007000000}"/>
              </a:ext>
            </a:extLst>
          </xdr:cNvPr>
          <xdr:cNvSpPr/>
        </xdr:nvSpPr>
        <xdr:spPr>
          <a:xfrm>
            <a:off x="4048125" y="2124075"/>
            <a:ext cx="3876675" cy="752475"/>
          </a:xfrm>
          <a:prstGeom prst="roundRect">
            <a:avLst>
              <a:gd name="adj" fmla="val 50000"/>
            </a:avLst>
          </a:prstGeom>
          <a:blipFill>
            <a:blip xmlns:r="http://schemas.openxmlformats.org/officeDocument/2006/relationships" r:embed="rId26"/>
            <a:tile tx="0" ty="0" sx="100000" sy="100000" flip="none" algn="tl"/>
          </a:blipFill>
          <a:ln>
            <a:noFill/>
          </a:ln>
          <a:effectLst>
            <a:outerShdw blurRad="63500" sx="102000" sy="102000" algn="ctr" rotWithShape="0">
              <a:prstClr val="black">
                <a:alpha val="40000"/>
              </a:prstClr>
            </a:outerShdw>
            <a:softEdge rad="12700"/>
          </a:effectLst>
          <a:scene3d>
            <a:camera prst="perspectiveFront"/>
            <a:lightRig rig="balanced" dir="t">
              <a:rot lat="0" lon="0" rev="8700000"/>
            </a:lightRig>
          </a:scene3d>
          <a:sp3d>
            <a:bevelT w="190500" h="38100"/>
          </a:sp3d>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3200">
                <a:ln>
                  <a:solidFill>
                    <a:schemeClr val="tx1"/>
                  </a:solidFill>
                </a:ln>
                <a:solidFill>
                  <a:schemeClr val="tx1"/>
                </a:solidFill>
                <a:latin typeface="Li Alinur Imarat Unicode" pitchFamily="2" charset="0"/>
                <a:cs typeface="Li Alinur Imarat Unicode" pitchFamily="2" charset="0"/>
              </a:rPr>
              <a:t>হাজিরা</a:t>
            </a:r>
            <a:r>
              <a:rPr lang="en-US" sz="3200" baseline="0">
                <a:ln>
                  <a:solidFill>
                    <a:schemeClr val="tx1"/>
                  </a:solidFill>
                </a:ln>
                <a:solidFill>
                  <a:schemeClr val="tx1"/>
                </a:solidFill>
                <a:latin typeface="Li Alinur Imarat Unicode" pitchFamily="2" charset="0"/>
                <a:cs typeface="Li Alinur Imarat Unicode" pitchFamily="2" charset="0"/>
              </a:rPr>
              <a:t> খাতা </a:t>
            </a:r>
            <a:endParaRPr lang="en-US" sz="3200">
              <a:ln>
                <a:solidFill>
                  <a:schemeClr val="tx1"/>
                </a:solidFill>
              </a:ln>
              <a:solidFill>
                <a:schemeClr val="tx1"/>
              </a:solidFill>
              <a:latin typeface="Li Alinur Imarat Unicode" pitchFamily="2" charset="0"/>
              <a:cs typeface="Li Alinur Imarat Unicode" pitchFamily="2" charset="0"/>
            </a:endParaRPr>
          </a:p>
        </xdr:txBody>
      </xdr:sp>
      <xdr:sp macro="" textlink="">
        <xdr:nvSpPr>
          <xdr:cNvPr id="8" name="Rounded Rectangle 16">
            <a:hlinkClick xmlns:r="http://schemas.openxmlformats.org/officeDocument/2006/relationships" r:id="rId1"/>
            <a:extLst>
              <a:ext uri="{FF2B5EF4-FFF2-40B4-BE49-F238E27FC236}">
                <a16:creationId xmlns:a16="http://schemas.microsoft.com/office/drawing/2014/main" id="{00000000-0008-0000-0B00-000008000000}"/>
              </a:ext>
            </a:extLst>
          </xdr:cNvPr>
          <xdr:cNvSpPr/>
        </xdr:nvSpPr>
        <xdr:spPr>
          <a:xfrm>
            <a:off x="11925300" y="2124075"/>
            <a:ext cx="3876675" cy="752475"/>
          </a:xfrm>
          <a:prstGeom prst="roundRect">
            <a:avLst>
              <a:gd name="adj" fmla="val 50000"/>
            </a:avLst>
          </a:prstGeom>
          <a:blipFill>
            <a:blip xmlns:r="http://schemas.openxmlformats.org/officeDocument/2006/relationships" r:embed="rId27"/>
            <a:tile tx="0" ty="0" sx="100000" sy="100000" flip="none" algn="tl"/>
          </a:blipFill>
          <a:ln>
            <a:solidFill>
              <a:schemeClr val="accent4"/>
            </a:solidFill>
          </a:ln>
          <a:effectLst>
            <a:outerShdw blurRad="63500" sx="102000" sy="102000" algn="ctr" rotWithShape="0">
              <a:prstClr val="black">
                <a:alpha val="40000"/>
              </a:prstClr>
            </a:outerShdw>
            <a:softEdge rad="12700"/>
          </a:effectLst>
          <a:scene3d>
            <a:camera prst="perspectiveFront"/>
            <a:lightRig rig="balanced" dir="t">
              <a:rot lat="0" lon="0" rev="8700000"/>
            </a:lightRig>
          </a:scene3d>
          <a:sp3d>
            <a:bevelT w="190500" h="38100"/>
          </a:sp3d>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bn-IN" sz="3600">
                <a:ln>
                  <a:solidFill>
                    <a:schemeClr val="tx1"/>
                  </a:solidFill>
                </a:ln>
                <a:solidFill>
                  <a:schemeClr val="tx1"/>
                </a:solidFill>
                <a:latin typeface="Li Alinur Imarat Unicode" pitchFamily="2" charset="0"/>
                <a:cs typeface="Li Alinur Imarat Unicode" pitchFamily="2" charset="0"/>
              </a:rPr>
              <a:t>কর্মচারী</a:t>
            </a:r>
            <a:r>
              <a:rPr lang="bn-IN" sz="3600" baseline="0">
                <a:ln>
                  <a:solidFill>
                    <a:schemeClr val="tx1"/>
                  </a:solidFill>
                </a:ln>
                <a:solidFill>
                  <a:schemeClr val="tx1"/>
                </a:solidFill>
                <a:latin typeface="Li Alinur Imarat Unicode" pitchFamily="2" charset="0"/>
                <a:cs typeface="Li Alinur Imarat Unicode" pitchFamily="2" charset="0"/>
              </a:rPr>
              <a:t> বেতন</a:t>
            </a:r>
            <a:endParaRPr lang="en-US" sz="3600">
              <a:ln>
                <a:solidFill>
                  <a:schemeClr val="tx1"/>
                </a:solidFill>
              </a:ln>
              <a:solidFill>
                <a:schemeClr val="tx1"/>
              </a:solidFill>
              <a:latin typeface="Li Alinur Imarat Unicode" pitchFamily="2" charset="0"/>
              <a:cs typeface="Li Alinur Imarat Unicode" pitchFamily="2" charset="0"/>
            </a:endParaRPr>
          </a:p>
        </xdr:txBody>
      </xdr:sp>
      <xdr:grpSp>
        <xdr:nvGrpSpPr>
          <xdr:cNvPr id="78" name="Group 77">
            <a:extLst>
              <a:ext uri="{FF2B5EF4-FFF2-40B4-BE49-F238E27FC236}">
                <a16:creationId xmlns:a16="http://schemas.microsoft.com/office/drawing/2014/main" id="{00000000-0008-0000-0B00-00004E000000}"/>
              </a:ext>
            </a:extLst>
          </xdr:cNvPr>
          <xdr:cNvGrpSpPr/>
        </xdr:nvGrpSpPr>
        <xdr:grpSpPr>
          <a:xfrm>
            <a:off x="2838449" y="5429250"/>
            <a:ext cx="6276975" cy="704850"/>
            <a:chOff x="10963274" y="5819775"/>
            <a:chExt cx="6276975" cy="704850"/>
          </a:xfrm>
        </xdr:grpSpPr>
        <xdr:sp macro="" textlink="">
          <xdr:nvSpPr>
            <xdr:cNvPr id="40" name="Rectangle: Rounded Corners 39">
              <a:hlinkClick xmlns:r="http://schemas.openxmlformats.org/officeDocument/2006/relationships" r:id="rId28"/>
              <a:extLst>
                <a:ext uri="{FF2B5EF4-FFF2-40B4-BE49-F238E27FC236}">
                  <a16:creationId xmlns:a16="http://schemas.microsoft.com/office/drawing/2014/main" id="{00000000-0008-0000-0B00-000028000000}"/>
                </a:ext>
              </a:extLst>
            </xdr:cNvPr>
            <xdr:cNvSpPr/>
          </xdr:nvSpPr>
          <xdr:spPr>
            <a:xfrm>
              <a:off x="10963274" y="5819775"/>
              <a:ext cx="2581275" cy="704850"/>
            </a:xfrm>
            <a:prstGeom prst="roundRect">
              <a:avLst>
                <a:gd name="adj" fmla="val 43694"/>
              </a:avLst>
            </a:prstGeom>
            <a:solidFill>
              <a:srgbClr val="002060"/>
            </a:solidFill>
            <a:ln>
              <a:solidFill>
                <a:srgbClr val="002060"/>
              </a:solidFill>
            </a:ln>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3200"/>
                <a:t>সাপ্তাহিক</a:t>
              </a:r>
              <a:r>
                <a:rPr lang="bn-IN" sz="3200" baseline="0"/>
                <a:t> খরচ</a:t>
              </a:r>
              <a:endParaRPr lang="en-US" sz="3200"/>
            </a:p>
          </xdr:txBody>
        </xdr:sp>
        <xdr:sp macro="" textlink="">
          <xdr:nvSpPr>
            <xdr:cNvPr id="41" name="Rectangle: Rounded Corners 40">
              <a:hlinkClick xmlns:r="http://schemas.openxmlformats.org/officeDocument/2006/relationships" r:id="rId29"/>
              <a:extLst>
                <a:ext uri="{FF2B5EF4-FFF2-40B4-BE49-F238E27FC236}">
                  <a16:creationId xmlns:a16="http://schemas.microsoft.com/office/drawing/2014/main" id="{00000000-0008-0000-0B00-000029000000}"/>
                </a:ext>
              </a:extLst>
            </xdr:cNvPr>
            <xdr:cNvSpPr/>
          </xdr:nvSpPr>
          <xdr:spPr>
            <a:xfrm>
              <a:off x="14658974" y="5819775"/>
              <a:ext cx="2581275" cy="704850"/>
            </a:xfrm>
            <a:prstGeom prst="roundRect">
              <a:avLst>
                <a:gd name="adj" fmla="val 43694"/>
              </a:avLst>
            </a:prstGeom>
            <a:solidFill>
              <a:srgbClr val="002060"/>
            </a:solidFill>
            <a:ln>
              <a:solidFill>
                <a:srgbClr val="002060"/>
              </a:solidFill>
            </a:ln>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খরচ</a:t>
              </a:r>
            </a:p>
          </xdr:txBody>
        </xdr:sp>
      </xdr:grpSp>
      <xdr:sp macro="" textlink="">
        <xdr:nvSpPr>
          <xdr:cNvPr id="46" name="Rectangle: Rounded Corners 45">
            <a:hlinkClick xmlns:r="http://schemas.openxmlformats.org/officeDocument/2006/relationships" r:id="rId1"/>
            <a:extLst>
              <a:ext uri="{FF2B5EF4-FFF2-40B4-BE49-F238E27FC236}">
                <a16:creationId xmlns:a16="http://schemas.microsoft.com/office/drawing/2014/main" id="{00000000-0008-0000-0B00-00002E000000}"/>
              </a:ext>
            </a:extLst>
          </xdr:cNvPr>
          <xdr:cNvSpPr/>
        </xdr:nvSpPr>
        <xdr:spPr>
          <a:xfrm>
            <a:off x="12039599" y="5048250"/>
            <a:ext cx="3686175" cy="847725"/>
          </a:xfrm>
          <a:prstGeom prst="roundRect">
            <a:avLst>
              <a:gd name="adj" fmla="val 50000"/>
            </a:avLst>
          </a:prstGeom>
          <a:blipFill>
            <a:blip xmlns:r="http://schemas.openxmlformats.org/officeDocument/2006/relationships" r:embed="rId30"/>
            <a:tile tx="0" ty="0" sx="100000" sy="100000" flip="none" algn="tl"/>
          </a:blipFill>
          <a:ln>
            <a:noFill/>
          </a:ln>
          <a:scene3d>
            <a:camera prst="orthographicFront"/>
            <a:lightRig rig="threePt" dir="t"/>
          </a:scene3d>
          <a:sp3d>
            <a:bevelT w="114300" prst="artDeco"/>
          </a:sp3d>
        </xdr:spPr>
        <xdr:style>
          <a:lnRef idx="0">
            <a:scrgbClr r="0" g="0" b="0"/>
          </a:lnRef>
          <a:fillRef idx="0">
            <a:scrgbClr r="0" g="0" b="0"/>
          </a:fillRef>
          <a:effectRef idx="0">
            <a:scrgbClr r="0" g="0" b="0"/>
          </a:effectRef>
          <a:fontRef idx="minor">
            <a:schemeClr val="lt1"/>
          </a:fontRef>
        </xdr:style>
        <xdr:txBody>
          <a:bodyPr vertOverflow="clip" horzOverflow="clip" rtlCol="0" anchor="ctr">
            <a:sp3d/>
          </a:bodyPr>
          <a:lstStyle/>
          <a:p>
            <a:pPr algn="ctr"/>
            <a:r>
              <a:rPr lang="bn-IN" sz="2400">
                <a:ln>
                  <a:solidFill>
                    <a:schemeClr val="bg1"/>
                  </a:solidFill>
                </a:ln>
                <a:solidFill>
                  <a:schemeClr val="bg1"/>
                </a:solidFill>
                <a:effectLst/>
                <a:latin typeface="Li Sabbir Ashalota 1 ANSI V2" panose="02000600000000000000" pitchFamily="2" charset="0"/>
              </a:rPr>
              <a:t>প্রোডাক</a:t>
            </a:r>
            <a:r>
              <a:rPr lang="bn-IN" sz="2400" baseline="0">
                <a:ln>
                  <a:solidFill>
                    <a:schemeClr val="bg1"/>
                  </a:solidFill>
                </a:ln>
                <a:solidFill>
                  <a:schemeClr val="bg1"/>
                </a:solidFill>
                <a:effectLst/>
                <a:latin typeface="Li Sabbir Ashalota 1 ANSI V2" panose="02000600000000000000" pitchFamily="2" charset="0"/>
              </a:rPr>
              <a:t>শন কাজ হিসাব</a:t>
            </a:r>
          </a:p>
        </xdr:txBody>
      </xdr:sp>
    </xdr:grpSp>
    <xdr:clientData/>
  </xdr:twoCellAnchor>
  <xdr:twoCellAnchor>
    <xdr:from>
      <xdr:col>16</xdr:col>
      <xdr:colOff>538572</xdr:colOff>
      <xdr:row>31</xdr:row>
      <xdr:rowOff>152400</xdr:rowOff>
    </xdr:from>
    <xdr:to>
      <xdr:col>27</xdr:col>
      <xdr:colOff>43843</xdr:colOff>
      <xdr:row>41</xdr:row>
      <xdr:rowOff>0</xdr:rowOff>
    </xdr:to>
    <xdr:grpSp>
      <xdr:nvGrpSpPr>
        <xdr:cNvPr id="47" name="Group 46">
          <a:extLst>
            <a:ext uri="{FF2B5EF4-FFF2-40B4-BE49-F238E27FC236}">
              <a16:creationId xmlns:a16="http://schemas.microsoft.com/office/drawing/2014/main" id="{00000000-0008-0000-0B00-00002F000000}"/>
            </a:ext>
          </a:extLst>
        </xdr:cNvPr>
        <xdr:cNvGrpSpPr/>
      </xdr:nvGrpSpPr>
      <xdr:grpSpPr>
        <a:xfrm>
          <a:off x="10873197" y="6572250"/>
          <a:ext cx="6210871" cy="1771650"/>
          <a:chOff x="10987497" y="3400424"/>
          <a:chExt cx="6210871" cy="2051897"/>
        </a:xfrm>
        <a:solidFill>
          <a:srgbClr val="FF00FF"/>
        </a:solidFill>
        <a:effectLst/>
        <a:scene3d>
          <a:camera prst="orthographicFront">
            <a:rot lat="0" lon="0" rev="0"/>
          </a:camera>
          <a:lightRig rig="glow" dir="t">
            <a:rot lat="0" lon="0" rev="4800000"/>
          </a:lightRig>
        </a:scene3d>
      </xdr:grpSpPr>
      <xdr:sp macro="" textlink="">
        <xdr:nvSpPr>
          <xdr:cNvPr id="48" name="Rectangle 47">
            <a:hlinkClick xmlns:r="http://schemas.openxmlformats.org/officeDocument/2006/relationships" r:id="rId31"/>
            <a:extLst>
              <a:ext uri="{FF2B5EF4-FFF2-40B4-BE49-F238E27FC236}">
                <a16:creationId xmlns:a16="http://schemas.microsoft.com/office/drawing/2014/main" id="{00000000-0008-0000-0B00-000030000000}"/>
              </a:ext>
            </a:extLst>
          </xdr:cNvPr>
          <xdr:cNvSpPr/>
        </xdr:nvSpPr>
        <xdr:spPr>
          <a:xfrm>
            <a:off x="10987497" y="3402329"/>
            <a:ext cx="1274303"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জানুয়ারি</a:t>
            </a:r>
            <a:endParaRPr lang="bn-IN" sz="1800" b="1">
              <a:ln>
                <a:noFill/>
              </a:ln>
              <a:solidFill>
                <a:schemeClr val="bg1"/>
              </a:solidFill>
              <a:effectLst/>
            </a:endParaRPr>
          </a:p>
        </xdr:txBody>
      </xdr:sp>
      <xdr:sp macro="" textlink="">
        <xdr:nvSpPr>
          <xdr:cNvPr id="49" name="Rectangle 48">
            <a:extLst>
              <a:ext uri="{FF2B5EF4-FFF2-40B4-BE49-F238E27FC236}">
                <a16:creationId xmlns:a16="http://schemas.microsoft.com/office/drawing/2014/main" id="{00000000-0008-0000-0B00-000031000000}"/>
              </a:ext>
            </a:extLst>
          </xdr:cNvPr>
          <xdr:cNvSpPr/>
        </xdr:nvSpPr>
        <xdr:spPr>
          <a:xfrm>
            <a:off x="15913370" y="3400424"/>
            <a:ext cx="1267115"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এপ্রিল</a:t>
            </a:r>
            <a:r>
              <a:rPr lang="as-IN" sz="1050">
                <a:ln>
                  <a:noFill/>
                </a:ln>
                <a:solidFill>
                  <a:schemeClr val="bg1"/>
                </a:solidFill>
                <a:effectLst/>
              </a:rPr>
              <a:t> </a:t>
            </a:r>
            <a:endParaRPr lang="en-US" sz="1050">
              <a:ln>
                <a:noFill/>
              </a:ln>
              <a:solidFill>
                <a:schemeClr val="bg1"/>
              </a:solidFill>
              <a:effectLst/>
            </a:endParaRPr>
          </a:p>
        </xdr:txBody>
      </xdr:sp>
      <xdr:sp macro="" textlink="">
        <xdr:nvSpPr>
          <xdr:cNvPr id="50" name="Rectangle 49">
            <a:hlinkClick xmlns:r="http://schemas.openxmlformats.org/officeDocument/2006/relationships" r:id="rId32"/>
            <a:extLst>
              <a:ext uri="{FF2B5EF4-FFF2-40B4-BE49-F238E27FC236}">
                <a16:creationId xmlns:a16="http://schemas.microsoft.com/office/drawing/2014/main" id="{00000000-0008-0000-0B00-000032000000}"/>
              </a:ext>
            </a:extLst>
          </xdr:cNvPr>
          <xdr:cNvSpPr/>
        </xdr:nvSpPr>
        <xdr:spPr>
          <a:xfrm>
            <a:off x="14236642" y="3400424"/>
            <a:ext cx="1274303"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মার্চ</a:t>
            </a:r>
            <a:endParaRPr lang="en-US" sz="1800">
              <a:ln>
                <a:noFill/>
              </a:ln>
              <a:solidFill>
                <a:schemeClr val="bg1"/>
              </a:solidFill>
              <a:effectLst/>
            </a:endParaRPr>
          </a:p>
        </xdr:txBody>
      </xdr:sp>
      <xdr:sp macro="" textlink="">
        <xdr:nvSpPr>
          <xdr:cNvPr id="51" name="Rectangle 50">
            <a:hlinkClick xmlns:r="http://schemas.openxmlformats.org/officeDocument/2006/relationships" r:id="rId33"/>
            <a:extLst>
              <a:ext uri="{FF2B5EF4-FFF2-40B4-BE49-F238E27FC236}">
                <a16:creationId xmlns:a16="http://schemas.microsoft.com/office/drawing/2014/main" id="{00000000-0008-0000-0B00-000033000000}"/>
              </a:ext>
            </a:extLst>
          </xdr:cNvPr>
          <xdr:cNvSpPr/>
        </xdr:nvSpPr>
        <xdr:spPr>
          <a:xfrm>
            <a:off x="12605132" y="3400424"/>
            <a:ext cx="1274303"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ফেব্রুয়ারী</a:t>
            </a:r>
            <a:endParaRPr lang="en-US" sz="1800">
              <a:ln>
                <a:noFill/>
              </a:ln>
              <a:solidFill>
                <a:schemeClr val="bg1"/>
              </a:solidFill>
              <a:effectLst/>
            </a:endParaRPr>
          </a:p>
        </xdr:txBody>
      </xdr:sp>
      <xdr:sp macro="" textlink="">
        <xdr:nvSpPr>
          <xdr:cNvPr id="52" name="Rectangle 51">
            <a:extLst>
              <a:ext uri="{FF2B5EF4-FFF2-40B4-BE49-F238E27FC236}">
                <a16:creationId xmlns:a16="http://schemas.microsoft.com/office/drawing/2014/main" id="{00000000-0008-0000-0B00-000034000000}"/>
              </a:ext>
            </a:extLst>
          </xdr:cNvPr>
          <xdr:cNvSpPr/>
        </xdr:nvSpPr>
        <xdr:spPr>
          <a:xfrm>
            <a:off x="10990758" y="4185908"/>
            <a:ext cx="1274303"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মে</a:t>
            </a:r>
            <a:endParaRPr lang="en-US" sz="1800">
              <a:ln>
                <a:noFill/>
              </a:ln>
              <a:solidFill>
                <a:schemeClr val="bg1"/>
              </a:solidFill>
              <a:effectLst/>
            </a:endParaRPr>
          </a:p>
        </xdr:txBody>
      </xdr:sp>
      <xdr:sp macro="" textlink="">
        <xdr:nvSpPr>
          <xdr:cNvPr id="53" name="Rectangle 52">
            <a:extLst>
              <a:ext uri="{FF2B5EF4-FFF2-40B4-BE49-F238E27FC236}">
                <a16:creationId xmlns:a16="http://schemas.microsoft.com/office/drawing/2014/main" id="{00000000-0008-0000-0B00-000035000000}"/>
              </a:ext>
            </a:extLst>
          </xdr:cNvPr>
          <xdr:cNvSpPr/>
        </xdr:nvSpPr>
        <xdr:spPr>
          <a:xfrm>
            <a:off x="15916631" y="4184003"/>
            <a:ext cx="1267115"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আগস্ট</a:t>
            </a:r>
            <a:endParaRPr lang="en-US" sz="1800">
              <a:ln>
                <a:noFill/>
              </a:ln>
              <a:solidFill>
                <a:schemeClr val="bg1"/>
              </a:solidFill>
              <a:effectLst/>
            </a:endParaRPr>
          </a:p>
        </xdr:txBody>
      </xdr:sp>
      <xdr:sp macro="" textlink="">
        <xdr:nvSpPr>
          <xdr:cNvPr id="54" name="Rectangle 53">
            <a:extLst>
              <a:ext uri="{FF2B5EF4-FFF2-40B4-BE49-F238E27FC236}">
                <a16:creationId xmlns:a16="http://schemas.microsoft.com/office/drawing/2014/main" id="{00000000-0008-0000-0B00-000036000000}"/>
              </a:ext>
            </a:extLst>
          </xdr:cNvPr>
          <xdr:cNvSpPr/>
        </xdr:nvSpPr>
        <xdr:spPr>
          <a:xfrm>
            <a:off x="14239903" y="4184003"/>
            <a:ext cx="1274303"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জুলাই </a:t>
            </a:r>
            <a:endParaRPr lang="en-US" sz="1800">
              <a:ln>
                <a:noFill/>
              </a:ln>
              <a:solidFill>
                <a:schemeClr val="bg1"/>
              </a:solidFill>
              <a:effectLst/>
            </a:endParaRPr>
          </a:p>
        </xdr:txBody>
      </xdr:sp>
      <xdr:sp macro="" textlink="">
        <xdr:nvSpPr>
          <xdr:cNvPr id="55" name="Rectangle 54">
            <a:extLst>
              <a:ext uri="{FF2B5EF4-FFF2-40B4-BE49-F238E27FC236}">
                <a16:creationId xmlns:a16="http://schemas.microsoft.com/office/drawing/2014/main" id="{00000000-0008-0000-0B00-000037000000}"/>
              </a:ext>
            </a:extLst>
          </xdr:cNvPr>
          <xdr:cNvSpPr/>
        </xdr:nvSpPr>
        <xdr:spPr>
          <a:xfrm>
            <a:off x="12608393" y="4184003"/>
            <a:ext cx="1274303"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জুন</a:t>
            </a:r>
            <a:endParaRPr lang="en-US" sz="1800">
              <a:ln>
                <a:noFill/>
              </a:ln>
              <a:solidFill>
                <a:schemeClr val="bg1"/>
              </a:solidFill>
              <a:effectLst/>
            </a:endParaRPr>
          </a:p>
        </xdr:txBody>
      </xdr:sp>
      <xdr:sp macro="" textlink="">
        <xdr:nvSpPr>
          <xdr:cNvPr id="56" name="Rectangle 55">
            <a:extLst>
              <a:ext uri="{FF2B5EF4-FFF2-40B4-BE49-F238E27FC236}">
                <a16:creationId xmlns:a16="http://schemas.microsoft.com/office/drawing/2014/main" id="{00000000-0008-0000-0B00-000038000000}"/>
              </a:ext>
            </a:extLst>
          </xdr:cNvPr>
          <xdr:cNvSpPr/>
        </xdr:nvSpPr>
        <xdr:spPr>
          <a:xfrm>
            <a:off x="10997629" y="4963890"/>
            <a:ext cx="1275899"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সেপ্টেম্বর</a:t>
            </a:r>
            <a:endParaRPr lang="en-US" sz="1800">
              <a:ln>
                <a:noFill/>
              </a:ln>
              <a:solidFill>
                <a:schemeClr val="bg1"/>
              </a:solidFill>
              <a:effectLst/>
            </a:endParaRPr>
          </a:p>
        </xdr:txBody>
      </xdr:sp>
      <xdr:sp macro="" textlink="">
        <xdr:nvSpPr>
          <xdr:cNvPr id="57" name="Rectangle 56">
            <a:extLst>
              <a:ext uri="{FF2B5EF4-FFF2-40B4-BE49-F238E27FC236}">
                <a16:creationId xmlns:a16="http://schemas.microsoft.com/office/drawing/2014/main" id="{00000000-0008-0000-0B00-000039000000}"/>
              </a:ext>
            </a:extLst>
          </xdr:cNvPr>
          <xdr:cNvSpPr/>
        </xdr:nvSpPr>
        <xdr:spPr>
          <a:xfrm>
            <a:off x="15929667" y="4961985"/>
            <a:ext cx="1268701"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ডিসেম্বর</a:t>
            </a:r>
            <a:endParaRPr lang="en-US" sz="1800">
              <a:ln>
                <a:noFill/>
              </a:ln>
              <a:solidFill>
                <a:schemeClr val="bg1"/>
              </a:solidFill>
              <a:effectLst/>
            </a:endParaRPr>
          </a:p>
        </xdr:txBody>
      </xdr:sp>
      <xdr:sp macro="" textlink="">
        <xdr:nvSpPr>
          <xdr:cNvPr id="58" name="Rectangle 57">
            <a:extLst>
              <a:ext uri="{FF2B5EF4-FFF2-40B4-BE49-F238E27FC236}">
                <a16:creationId xmlns:a16="http://schemas.microsoft.com/office/drawing/2014/main" id="{00000000-0008-0000-0B00-00003A000000}"/>
              </a:ext>
            </a:extLst>
          </xdr:cNvPr>
          <xdr:cNvSpPr/>
        </xdr:nvSpPr>
        <xdr:spPr>
          <a:xfrm>
            <a:off x="14250842" y="4961985"/>
            <a:ext cx="1275899"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নভেম্বর</a:t>
            </a:r>
            <a:endParaRPr lang="en-US" sz="1800">
              <a:ln>
                <a:noFill/>
              </a:ln>
              <a:solidFill>
                <a:schemeClr val="bg1"/>
              </a:solidFill>
              <a:effectLst/>
            </a:endParaRPr>
          </a:p>
        </xdr:txBody>
      </xdr:sp>
      <xdr:sp macro="" textlink="">
        <xdr:nvSpPr>
          <xdr:cNvPr id="59" name="Rectangle 58">
            <a:extLst>
              <a:ext uri="{FF2B5EF4-FFF2-40B4-BE49-F238E27FC236}">
                <a16:creationId xmlns:a16="http://schemas.microsoft.com/office/drawing/2014/main" id="{00000000-0008-0000-0B00-00003B000000}"/>
              </a:ext>
            </a:extLst>
          </xdr:cNvPr>
          <xdr:cNvSpPr/>
        </xdr:nvSpPr>
        <xdr:spPr>
          <a:xfrm>
            <a:off x="12617292" y="4961985"/>
            <a:ext cx="1275899" cy="488431"/>
          </a:xfrm>
          <a:prstGeom prst="rect">
            <a:avLst/>
          </a:prstGeom>
          <a:ln/>
          <a:sp3d>
            <a:bevelT w="114300" prst="artDeco"/>
          </a:sp3d>
        </xdr:spPr>
        <xdr:style>
          <a:lnRef idx="0">
            <a:schemeClr val="accent1"/>
          </a:lnRef>
          <a:fillRef idx="3">
            <a:schemeClr val="accent1"/>
          </a:fillRef>
          <a:effectRef idx="3">
            <a:schemeClr val="accent1"/>
          </a:effectRef>
          <a:fontRef idx="minor">
            <a:schemeClr val="lt1"/>
          </a:fontRef>
        </xdr:style>
        <xdr:txBody>
          <a:bodyPr vertOverflow="clip" rtlCol="0" anchor="ctr">
            <a:sp3d/>
          </a:bodyPr>
          <a:lstStyle/>
          <a:p>
            <a:pPr algn="ctr"/>
            <a:r>
              <a:rPr lang="as-IN" sz="1800">
                <a:ln>
                  <a:noFill/>
                </a:ln>
                <a:solidFill>
                  <a:schemeClr val="bg1"/>
                </a:solidFill>
                <a:effectLst/>
              </a:rPr>
              <a:t>অক্টোবর</a:t>
            </a:r>
            <a:endParaRPr lang="en-US" sz="1800">
              <a:ln>
                <a:noFill/>
              </a:ln>
              <a:solidFill>
                <a:schemeClr val="bg1"/>
              </a:solidFill>
              <a:effectLst/>
            </a:endParaRPr>
          </a:p>
        </xdr:txBody>
      </xdr:sp>
    </xdr:grpSp>
    <xdr:clientData/>
  </xdr:twoCellAnchor>
  <xdr:twoCellAnchor>
    <xdr:from>
      <xdr:col>0</xdr:col>
      <xdr:colOff>323850</xdr:colOff>
      <xdr:row>33</xdr:row>
      <xdr:rowOff>47625</xdr:rowOff>
    </xdr:from>
    <xdr:to>
      <xdr:col>2</xdr:col>
      <xdr:colOff>714375</xdr:colOff>
      <xdr:row>35</xdr:row>
      <xdr:rowOff>133350</xdr:rowOff>
    </xdr:to>
    <xdr:sp macro="" textlink="">
      <xdr:nvSpPr>
        <xdr:cNvPr id="45" name="Rectangle: Rounded Corners 44">
          <a:hlinkClick xmlns:r="http://schemas.openxmlformats.org/officeDocument/2006/relationships" r:id="rId34"/>
          <a:extLst>
            <a:ext uri="{FF2B5EF4-FFF2-40B4-BE49-F238E27FC236}">
              <a16:creationId xmlns:a16="http://schemas.microsoft.com/office/drawing/2014/main" id="{00000000-0008-0000-0B00-00002D000000}"/>
            </a:ext>
          </a:extLst>
        </xdr:cNvPr>
        <xdr:cNvSpPr/>
      </xdr:nvSpPr>
      <xdr:spPr>
        <a:xfrm>
          <a:off x="323850" y="6848475"/>
          <a:ext cx="1609725" cy="466725"/>
        </a:xfrm>
        <a:prstGeom prst="roundRect">
          <a:avLst>
            <a:gd name="adj" fmla="val 45238"/>
          </a:avLst>
        </a:prstGeom>
        <a:blipFill>
          <a:blip xmlns:r="http://schemas.openxmlformats.org/officeDocument/2006/relationships" r:embed="rId35"/>
          <a:tile tx="0" ty="0" sx="100000" sy="100000" flip="none" algn="tl"/>
        </a:blipFill>
        <a:ln w="3175">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tx1"/>
              </a:solidFill>
              <a:latin typeface="Britannic Bold" panose="020B0903060703020204" pitchFamily="34" charset="0"/>
            </a:rPr>
            <a:t>Rajshahi</a:t>
          </a:r>
          <a:r>
            <a:rPr lang="en-US" sz="1600" baseline="0">
              <a:solidFill>
                <a:schemeClr val="tx1"/>
              </a:solidFill>
              <a:latin typeface="Britannic Bold" panose="020B0903060703020204" pitchFamily="34" charset="0"/>
            </a:rPr>
            <a:t> Shop</a:t>
          </a:r>
          <a:endParaRPr lang="en-US" sz="1600">
            <a:solidFill>
              <a:schemeClr val="tx1"/>
            </a:solidFill>
            <a:latin typeface="Britannic Bold" panose="020B0903060703020204" pitchFamily="34" charset="0"/>
          </a:endParaRPr>
        </a:p>
      </xdr:txBody>
    </xdr:sp>
    <xdr:clientData/>
  </xdr:twoCellAnchor>
  <xdr:twoCellAnchor>
    <xdr:from>
      <xdr:col>3</xdr:col>
      <xdr:colOff>238126</xdr:colOff>
      <xdr:row>33</xdr:row>
      <xdr:rowOff>10888</xdr:rowOff>
    </xdr:from>
    <xdr:to>
      <xdr:col>4</xdr:col>
      <xdr:colOff>289451</xdr:colOff>
      <xdr:row>34</xdr:row>
      <xdr:rowOff>175276</xdr:rowOff>
    </xdr:to>
    <xdr:sp macro="" textlink="">
      <xdr:nvSpPr>
        <xdr:cNvPr id="60" name="Rectangle 59">
          <a:hlinkClick xmlns:r="http://schemas.openxmlformats.org/officeDocument/2006/relationships" r:id="rId36"/>
          <a:extLst>
            <a:ext uri="{FF2B5EF4-FFF2-40B4-BE49-F238E27FC236}">
              <a16:creationId xmlns:a16="http://schemas.microsoft.com/office/drawing/2014/main" id="{00000000-0008-0000-0B00-00003C000000}"/>
            </a:ext>
          </a:extLst>
        </xdr:cNvPr>
        <xdr:cNvSpPr/>
      </xdr:nvSpPr>
      <xdr:spPr>
        <a:xfrm>
          <a:off x="2647951" y="6811738"/>
          <a:ext cx="660925" cy="354888"/>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জানুয়ারি</a:t>
          </a:r>
          <a:endParaRPr lang="bn-IN" sz="1800" b="1">
            <a:ln>
              <a:noFill/>
            </a:ln>
            <a:solidFill>
              <a:schemeClr val="tx1"/>
            </a:solidFill>
            <a:effectLst/>
          </a:endParaRPr>
        </a:p>
      </xdr:txBody>
    </xdr:sp>
    <xdr:clientData/>
  </xdr:twoCellAnchor>
  <xdr:twoCellAnchor>
    <xdr:from>
      <xdr:col>7</xdr:col>
      <xdr:colOff>335019</xdr:colOff>
      <xdr:row>33</xdr:row>
      <xdr:rowOff>9526</xdr:rowOff>
    </xdr:from>
    <xdr:to>
      <xdr:col>8</xdr:col>
      <xdr:colOff>382615</xdr:colOff>
      <xdr:row>34</xdr:row>
      <xdr:rowOff>173914</xdr:rowOff>
    </xdr:to>
    <xdr:sp macro="" textlink="">
      <xdr:nvSpPr>
        <xdr:cNvPr id="61" name="Rectangle 60">
          <a:hlinkClick xmlns:r="http://schemas.openxmlformats.org/officeDocument/2006/relationships" r:id="rId3"/>
          <a:extLst>
            <a:ext uri="{FF2B5EF4-FFF2-40B4-BE49-F238E27FC236}">
              <a16:creationId xmlns:a16="http://schemas.microsoft.com/office/drawing/2014/main" id="{00000000-0008-0000-0B00-00003D000000}"/>
            </a:ext>
          </a:extLst>
        </xdr:cNvPr>
        <xdr:cNvSpPr/>
      </xdr:nvSpPr>
      <xdr:spPr>
        <a:xfrm>
          <a:off x="5183244" y="6810376"/>
          <a:ext cx="657196" cy="354888"/>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এপ্রিল</a:t>
          </a:r>
          <a:r>
            <a:rPr lang="as-IN" sz="1050">
              <a:ln>
                <a:noFill/>
              </a:ln>
              <a:solidFill>
                <a:schemeClr val="tx1"/>
              </a:solidFill>
              <a:effectLst/>
            </a:rPr>
            <a:t> </a:t>
          </a:r>
          <a:endParaRPr lang="en-US" sz="1050">
            <a:ln>
              <a:noFill/>
            </a:ln>
            <a:solidFill>
              <a:schemeClr val="tx1"/>
            </a:solidFill>
            <a:effectLst/>
          </a:endParaRPr>
        </a:p>
      </xdr:txBody>
    </xdr:sp>
    <xdr:clientData/>
  </xdr:twoCellAnchor>
  <xdr:twoCellAnchor>
    <xdr:from>
      <xdr:col>6</xdr:col>
      <xdr:colOff>102179</xdr:colOff>
      <xdr:row>33</xdr:row>
      <xdr:rowOff>9526</xdr:rowOff>
    </xdr:from>
    <xdr:to>
      <xdr:col>7</xdr:col>
      <xdr:colOff>153503</xdr:colOff>
      <xdr:row>34</xdr:row>
      <xdr:rowOff>173914</xdr:rowOff>
    </xdr:to>
    <xdr:sp macro="" textlink="">
      <xdr:nvSpPr>
        <xdr:cNvPr id="62" name="Rectangle 61">
          <a:hlinkClick xmlns:r="http://schemas.openxmlformats.org/officeDocument/2006/relationships" r:id="rId37"/>
          <a:extLst>
            <a:ext uri="{FF2B5EF4-FFF2-40B4-BE49-F238E27FC236}">
              <a16:creationId xmlns:a16="http://schemas.microsoft.com/office/drawing/2014/main" id="{00000000-0008-0000-0B00-00003E000000}"/>
            </a:ext>
          </a:extLst>
        </xdr:cNvPr>
        <xdr:cNvSpPr/>
      </xdr:nvSpPr>
      <xdr:spPr>
        <a:xfrm>
          <a:off x="4340804" y="6810376"/>
          <a:ext cx="660924" cy="354888"/>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মার্চ</a:t>
          </a:r>
          <a:endParaRPr lang="en-US" sz="1800">
            <a:ln>
              <a:noFill/>
            </a:ln>
            <a:solidFill>
              <a:schemeClr val="tx1"/>
            </a:solidFill>
            <a:effectLst/>
          </a:endParaRPr>
        </a:p>
      </xdr:txBody>
    </xdr:sp>
    <xdr:clientData/>
  </xdr:twoCellAnchor>
  <xdr:twoCellAnchor>
    <xdr:from>
      <xdr:col>4</xdr:col>
      <xdr:colOff>477406</xdr:colOff>
      <xdr:row>33</xdr:row>
      <xdr:rowOff>9526</xdr:rowOff>
    </xdr:from>
    <xdr:to>
      <xdr:col>5</xdr:col>
      <xdr:colOff>528730</xdr:colOff>
      <xdr:row>34</xdr:row>
      <xdr:rowOff>173914</xdr:rowOff>
    </xdr:to>
    <xdr:sp macro="" textlink="">
      <xdr:nvSpPr>
        <xdr:cNvPr id="63" name="Rectangle 62">
          <a:hlinkClick xmlns:r="http://schemas.openxmlformats.org/officeDocument/2006/relationships" r:id="rId38"/>
          <a:extLst>
            <a:ext uri="{FF2B5EF4-FFF2-40B4-BE49-F238E27FC236}">
              <a16:creationId xmlns:a16="http://schemas.microsoft.com/office/drawing/2014/main" id="{00000000-0008-0000-0B00-00003F000000}"/>
            </a:ext>
          </a:extLst>
        </xdr:cNvPr>
        <xdr:cNvSpPr/>
      </xdr:nvSpPr>
      <xdr:spPr>
        <a:xfrm>
          <a:off x="3496831" y="6810376"/>
          <a:ext cx="660924" cy="354888"/>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ফেব্রুয়ারী</a:t>
          </a:r>
          <a:endParaRPr lang="en-US" sz="1800">
            <a:ln>
              <a:noFill/>
            </a:ln>
            <a:solidFill>
              <a:schemeClr val="tx1"/>
            </a:solidFill>
            <a:effectLst/>
          </a:endParaRPr>
        </a:p>
      </xdr:txBody>
    </xdr:sp>
    <xdr:clientData/>
  </xdr:twoCellAnchor>
  <xdr:twoCellAnchor>
    <xdr:from>
      <xdr:col>3</xdr:col>
      <xdr:colOff>241450</xdr:colOff>
      <xdr:row>36</xdr:row>
      <xdr:rowOff>981</xdr:rowOff>
    </xdr:from>
    <xdr:to>
      <xdr:col>4</xdr:col>
      <xdr:colOff>292775</xdr:colOff>
      <xdr:row>37</xdr:row>
      <xdr:rowOff>163323</xdr:rowOff>
    </xdr:to>
    <xdr:sp macro="" textlink="">
      <xdr:nvSpPr>
        <xdr:cNvPr id="64" name="Rectangle 63">
          <a:hlinkClick xmlns:r="http://schemas.openxmlformats.org/officeDocument/2006/relationships" r:id="rId6"/>
          <a:extLst>
            <a:ext uri="{FF2B5EF4-FFF2-40B4-BE49-F238E27FC236}">
              <a16:creationId xmlns:a16="http://schemas.microsoft.com/office/drawing/2014/main" id="{00000000-0008-0000-0B00-000040000000}"/>
            </a:ext>
          </a:extLst>
        </xdr:cNvPr>
        <xdr:cNvSpPr/>
      </xdr:nvSpPr>
      <xdr:spPr>
        <a:xfrm>
          <a:off x="2651275" y="7373331"/>
          <a:ext cx="660925" cy="352842"/>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মে</a:t>
          </a:r>
          <a:endParaRPr lang="en-US" sz="1800">
            <a:ln>
              <a:noFill/>
            </a:ln>
            <a:solidFill>
              <a:schemeClr val="tx1"/>
            </a:solidFill>
            <a:effectLst/>
          </a:endParaRPr>
        </a:p>
      </xdr:txBody>
    </xdr:sp>
    <xdr:clientData/>
  </xdr:twoCellAnchor>
  <xdr:twoCellAnchor>
    <xdr:from>
      <xdr:col>7</xdr:col>
      <xdr:colOff>338343</xdr:colOff>
      <xdr:row>35</xdr:row>
      <xdr:rowOff>190119</xdr:rowOff>
    </xdr:from>
    <xdr:to>
      <xdr:col>8</xdr:col>
      <xdr:colOff>385939</xdr:colOff>
      <xdr:row>37</xdr:row>
      <xdr:rowOff>161961</xdr:rowOff>
    </xdr:to>
    <xdr:sp macro="" textlink="">
      <xdr:nvSpPr>
        <xdr:cNvPr id="65" name="Rectangle 64">
          <a:hlinkClick xmlns:r="http://schemas.openxmlformats.org/officeDocument/2006/relationships" r:id="rId7"/>
          <a:extLst>
            <a:ext uri="{FF2B5EF4-FFF2-40B4-BE49-F238E27FC236}">
              <a16:creationId xmlns:a16="http://schemas.microsoft.com/office/drawing/2014/main" id="{00000000-0008-0000-0B00-000041000000}"/>
            </a:ext>
          </a:extLst>
        </xdr:cNvPr>
        <xdr:cNvSpPr/>
      </xdr:nvSpPr>
      <xdr:spPr>
        <a:xfrm>
          <a:off x="5186568" y="7371969"/>
          <a:ext cx="657196" cy="352842"/>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আগস্ট</a:t>
          </a:r>
          <a:endParaRPr lang="en-US" sz="1800">
            <a:ln>
              <a:noFill/>
            </a:ln>
            <a:solidFill>
              <a:schemeClr val="tx1"/>
            </a:solidFill>
            <a:effectLst/>
          </a:endParaRPr>
        </a:p>
      </xdr:txBody>
    </xdr:sp>
    <xdr:clientData/>
  </xdr:twoCellAnchor>
  <xdr:twoCellAnchor>
    <xdr:from>
      <xdr:col>6</xdr:col>
      <xdr:colOff>105503</xdr:colOff>
      <xdr:row>35</xdr:row>
      <xdr:rowOff>190119</xdr:rowOff>
    </xdr:from>
    <xdr:to>
      <xdr:col>7</xdr:col>
      <xdr:colOff>156827</xdr:colOff>
      <xdr:row>37</xdr:row>
      <xdr:rowOff>161961</xdr:rowOff>
    </xdr:to>
    <xdr:sp macro="" textlink="">
      <xdr:nvSpPr>
        <xdr:cNvPr id="66" name="Rectangle 65">
          <a:hlinkClick xmlns:r="http://schemas.openxmlformats.org/officeDocument/2006/relationships" r:id="rId8"/>
          <a:extLst>
            <a:ext uri="{FF2B5EF4-FFF2-40B4-BE49-F238E27FC236}">
              <a16:creationId xmlns:a16="http://schemas.microsoft.com/office/drawing/2014/main" id="{00000000-0008-0000-0B00-000042000000}"/>
            </a:ext>
          </a:extLst>
        </xdr:cNvPr>
        <xdr:cNvSpPr/>
      </xdr:nvSpPr>
      <xdr:spPr>
        <a:xfrm>
          <a:off x="4344128" y="7371969"/>
          <a:ext cx="660924" cy="352842"/>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জুলাই </a:t>
          </a:r>
          <a:endParaRPr lang="en-US" sz="1800">
            <a:ln>
              <a:noFill/>
            </a:ln>
            <a:solidFill>
              <a:schemeClr val="tx1"/>
            </a:solidFill>
            <a:effectLst/>
          </a:endParaRPr>
        </a:p>
      </xdr:txBody>
    </xdr:sp>
    <xdr:clientData/>
  </xdr:twoCellAnchor>
  <xdr:twoCellAnchor>
    <xdr:from>
      <xdr:col>4</xdr:col>
      <xdr:colOff>480731</xdr:colOff>
      <xdr:row>35</xdr:row>
      <xdr:rowOff>190119</xdr:rowOff>
    </xdr:from>
    <xdr:to>
      <xdr:col>5</xdr:col>
      <xdr:colOff>532055</xdr:colOff>
      <xdr:row>37</xdr:row>
      <xdr:rowOff>161961</xdr:rowOff>
    </xdr:to>
    <xdr:sp macro="" textlink="">
      <xdr:nvSpPr>
        <xdr:cNvPr id="67" name="Rectangle 66">
          <a:hlinkClick xmlns:r="http://schemas.openxmlformats.org/officeDocument/2006/relationships" r:id="rId9"/>
          <a:extLst>
            <a:ext uri="{FF2B5EF4-FFF2-40B4-BE49-F238E27FC236}">
              <a16:creationId xmlns:a16="http://schemas.microsoft.com/office/drawing/2014/main" id="{00000000-0008-0000-0B00-000043000000}"/>
            </a:ext>
          </a:extLst>
        </xdr:cNvPr>
        <xdr:cNvSpPr/>
      </xdr:nvSpPr>
      <xdr:spPr>
        <a:xfrm>
          <a:off x="3500156" y="7371969"/>
          <a:ext cx="660924" cy="352842"/>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জুন</a:t>
          </a:r>
          <a:endParaRPr lang="en-US" sz="1800">
            <a:ln>
              <a:noFill/>
            </a:ln>
            <a:solidFill>
              <a:schemeClr val="tx1"/>
            </a:solidFill>
            <a:effectLst/>
          </a:endParaRPr>
        </a:p>
      </xdr:txBody>
    </xdr:sp>
    <xdr:clientData/>
  </xdr:twoCellAnchor>
  <xdr:twoCellAnchor>
    <xdr:from>
      <xdr:col>3</xdr:col>
      <xdr:colOff>248454</xdr:colOff>
      <xdr:row>38</xdr:row>
      <xdr:rowOff>181949</xdr:rowOff>
    </xdr:from>
    <xdr:to>
      <xdr:col>4</xdr:col>
      <xdr:colOff>300607</xdr:colOff>
      <xdr:row>40</xdr:row>
      <xdr:rowOff>153762</xdr:rowOff>
    </xdr:to>
    <xdr:sp macro="" textlink="">
      <xdr:nvSpPr>
        <xdr:cNvPr id="68" name="Rectangle 67">
          <a:hlinkClick xmlns:r="http://schemas.openxmlformats.org/officeDocument/2006/relationships" r:id="rId10"/>
          <a:extLst>
            <a:ext uri="{FF2B5EF4-FFF2-40B4-BE49-F238E27FC236}">
              <a16:creationId xmlns:a16="http://schemas.microsoft.com/office/drawing/2014/main" id="{00000000-0008-0000-0B00-000044000000}"/>
            </a:ext>
          </a:extLst>
        </xdr:cNvPr>
        <xdr:cNvSpPr/>
      </xdr:nvSpPr>
      <xdr:spPr>
        <a:xfrm>
          <a:off x="2658279" y="7935299"/>
          <a:ext cx="661753" cy="352813"/>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সেপ্টেম্বর</a:t>
          </a:r>
          <a:endParaRPr lang="en-US" sz="1800">
            <a:ln>
              <a:noFill/>
            </a:ln>
            <a:solidFill>
              <a:schemeClr val="tx1"/>
            </a:solidFill>
            <a:effectLst/>
          </a:endParaRPr>
        </a:p>
      </xdr:txBody>
    </xdr:sp>
    <xdr:clientData/>
  </xdr:twoCellAnchor>
  <xdr:twoCellAnchor>
    <xdr:from>
      <xdr:col>7</xdr:col>
      <xdr:colOff>351631</xdr:colOff>
      <xdr:row>38</xdr:row>
      <xdr:rowOff>180587</xdr:rowOff>
    </xdr:from>
    <xdr:to>
      <xdr:col>8</xdr:col>
      <xdr:colOff>400050</xdr:colOff>
      <xdr:row>40</xdr:row>
      <xdr:rowOff>152400</xdr:rowOff>
    </xdr:to>
    <xdr:sp macro="" textlink="">
      <xdr:nvSpPr>
        <xdr:cNvPr id="69" name="Rectangle 68">
          <a:hlinkClick xmlns:r="http://schemas.openxmlformats.org/officeDocument/2006/relationships" r:id="rId11"/>
          <a:extLst>
            <a:ext uri="{FF2B5EF4-FFF2-40B4-BE49-F238E27FC236}">
              <a16:creationId xmlns:a16="http://schemas.microsoft.com/office/drawing/2014/main" id="{00000000-0008-0000-0B00-000045000000}"/>
            </a:ext>
          </a:extLst>
        </xdr:cNvPr>
        <xdr:cNvSpPr/>
      </xdr:nvSpPr>
      <xdr:spPr>
        <a:xfrm>
          <a:off x="5199856" y="7933937"/>
          <a:ext cx="658019" cy="352813"/>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ডিসেম্বর</a:t>
          </a:r>
          <a:endParaRPr lang="en-US" sz="1800">
            <a:ln>
              <a:noFill/>
            </a:ln>
            <a:solidFill>
              <a:schemeClr val="tx1"/>
            </a:solidFill>
            <a:effectLst/>
          </a:endParaRPr>
        </a:p>
      </xdr:txBody>
    </xdr:sp>
    <xdr:clientData/>
  </xdr:twoCellAnchor>
  <xdr:twoCellAnchor>
    <xdr:from>
      <xdr:col>6</xdr:col>
      <xdr:colOff>116653</xdr:colOff>
      <xdr:row>38</xdr:row>
      <xdr:rowOff>180587</xdr:rowOff>
    </xdr:from>
    <xdr:to>
      <xdr:col>7</xdr:col>
      <xdr:colOff>168804</xdr:colOff>
      <xdr:row>40</xdr:row>
      <xdr:rowOff>152400</xdr:rowOff>
    </xdr:to>
    <xdr:sp macro="" textlink="">
      <xdr:nvSpPr>
        <xdr:cNvPr id="70" name="Rectangle 69">
          <a:hlinkClick xmlns:r="http://schemas.openxmlformats.org/officeDocument/2006/relationships" r:id="rId12"/>
          <a:extLst>
            <a:ext uri="{FF2B5EF4-FFF2-40B4-BE49-F238E27FC236}">
              <a16:creationId xmlns:a16="http://schemas.microsoft.com/office/drawing/2014/main" id="{00000000-0008-0000-0B00-000046000000}"/>
            </a:ext>
          </a:extLst>
        </xdr:cNvPr>
        <xdr:cNvSpPr/>
      </xdr:nvSpPr>
      <xdr:spPr>
        <a:xfrm>
          <a:off x="4355278" y="7933937"/>
          <a:ext cx="661751" cy="352813"/>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নভেম্বর</a:t>
          </a:r>
          <a:endParaRPr lang="en-US" sz="1800">
            <a:ln>
              <a:noFill/>
            </a:ln>
            <a:solidFill>
              <a:schemeClr val="tx1"/>
            </a:solidFill>
            <a:effectLst/>
          </a:endParaRPr>
        </a:p>
      </xdr:txBody>
    </xdr:sp>
    <xdr:clientData/>
  </xdr:twoCellAnchor>
  <xdr:twoCellAnchor>
    <xdr:from>
      <xdr:col>4</xdr:col>
      <xdr:colOff>489801</xdr:colOff>
      <xdr:row>38</xdr:row>
      <xdr:rowOff>180587</xdr:rowOff>
    </xdr:from>
    <xdr:to>
      <xdr:col>5</xdr:col>
      <xdr:colOff>541952</xdr:colOff>
      <xdr:row>40</xdr:row>
      <xdr:rowOff>152400</xdr:rowOff>
    </xdr:to>
    <xdr:sp macro="" textlink="">
      <xdr:nvSpPr>
        <xdr:cNvPr id="71" name="Rectangle 70">
          <a:hlinkClick xmlns:r="http://schemas.openxmlformats.org/officeDocument/2006/relationships" r:id="rId13"/>
          <a:extLst>
            <a:ext uri="{FF2B5EF4-FFF2-40B4-BE49-F238E27FC236}">
              <a16:creationId xmlns:a16="http://schemas.microsoft.com/office/drawing/2014/main" id="{00000000-0008-0000-0B00-000047000000}"/>
            </a:ext>
          </a:extLst>
        </xdr:cNvPr>
        <xdr:cNvSpPr/>
      </xdr:nvSpPr>
      <xdr:spPr>
        <a:xfrm>
          <a:off x="3509226" y="7933937"/>
          <a:ext cx="661751" cy="352813"/>
        </a:xfrm>
        <a:prstGeom prst="rect">
          <a:avLst/>
        </a:prstGeom>
        <a:solidFill>
          <a:schemeClr val="accent2"/>
        </a:solidFill>
        <a:ln>
          <a:solidFill>
            <a:schemeClr val="tx1"/>
          </a:solidFill>
        </a:ln>
        <a:effectLst>
          <a:outerShdw blurRad="63500" sx="102000" sy="102000" algn="ctr" rotWithShape="0">
            <a:prstClr val="black">
              <a:alpha val="40000"/>
            </a:prstClr>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tx1"/>
              </a:solidFill>
              <a:effectLst/>
            </a:rPr>
            <a:t>অক্টোবর</a:t>
          </a:r>
          <a:endParaRPr lang="en-US" sz="1800">
            <a:ln>
              <a:noFill/>
            </a:ln>
            <a:solidFill>
              <a:schemeClr val="tx1"/>
            </a:solidFill>
            <a:effectLst/>
          </a:endParaRPr>
        </a:p>
      </xdr:txBody>
    </xdr:sp>
    <xdr:clientData/>
  </xdr:twoCellAnchor>
  <xdr:twoCellAnchor>
    <xdr:from>
      <xdr:col>9</xdr:col>
      <xdr:colOff>238126</xdr:colOff>
      <xdr:row>33</xdr:row>
      <xdr:rowOff>1363</xdr:rowOff>
    </xdr:from>
    <xdr:to>
      <xdr:col>10</xdr:col>
      <xdr:colOff>330051</xdr:colOff>
      <xdr:row>34</xdr:row>
      <xdr:rowOff>165751</xdr:rowOff>
    </xdr:to>
    <xdr:sp macro="" textlink="">
      <xdr:nvSpPr>
        <xdr:cNvPr id="75" name="Rectangle 74">
          <a:hlinkClick xmlns:r="http://schemas.openxmlformats.org/officeDocument/2006/relationships" r:id="rId39"/>
          <a:extLst>
            <a:ext uri="{FF2B5EF4-FFF2-40B4-BE49-F238E27FC236}">
              <a16:creationId xmlns:a16="http://schemas.microsoft.com/office/drawing/2014/main" id="{00000000-0008-0000-0B00-00004B000000}"/>
            </a:ext>
          </a:extLst>
        </xdr:cNvPr>
        <xdr:cNvSpPr/>
      </xdr:nvSpPr>
      <xdr:spPr>
        <a:xfrm>
          <a:off x="6305551" y="6802213"/>
          <a:ext cx="701525" cy="354888"/>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জানুয়ারি</a:t>
          </a:r>
          <a:endParaRPr lang="bn-IN" sz="1800" b="1">
            <a:ln>
              <a:noFill/>
            </a:ln>
            <a:solidFill>
              <a:schemeClr val="bg1"/>
            </a:solidFill>
            <a:effectLst/>
          </a:endParaRPr>
        </a:p>
      </xdr:txBody>
    </xdr:sp>
    <xdr:clientData/>
  </xdr:twoCellAnchor>
  <xdr:twoCellAnchor>
    <xdr:from>
      <xdr:col>13</xdr:col>
      <xdr:colOff>335018</xdr:colOff>
      <xdr:row>33</xdr:row>
      <xdr:rowOff>1</xdr:rowOff>
    </xdr:from>
    <xdr:to>
      <xdr:col>14</xdr:col>
      <xdr:colOff>453875</xdr:colOff>
      <xdr:row>34</xdr:row>
      <xdr:rowOff>164389</xdr:rowOff>
    </xdr:to>
    <xdr:sp macro="" textlink="">
      <xdr:nvSpPr>
        <xdr:cNvPr id="76" name="Rectangle 75">
          <a:hlinkClick xmlns:r="http://schemas.openxmlformats.org/officeDocument/2006/relationships" r:id="rId3"/>
          <a:extLst>
            <a:ext uri="{FF2B5EF4-FFF2-40B4-BE49-F238E27FC236}">
              <a16:creationId xmlns:a16="http://schemas.microsoft.com/office/drawing/2014/main" id="{00000000-0008-0000-0B00-00004C000000}"/>
            </a:ext>
          </a:extLst>
        </xdr:cNvPr>
        <xdr:cNvSpPr/>
      </xdr:nvSpPr>
      <xdr:spPr>
        <a:xfrm>
          <a:off x="8840843" y="6800851"/>
          <a:ext cx="728457" cy="354888"/>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এপ্রিল</a:t>
          </a:r>
          <a:r>
            <a:rPr lang="as-IN" sz="1050">
              <a:ln>
                <a:noFill/>
              </a:ln>
              <a:solidFill>
                <a:schemeClr val="bg1"/>
              </a:solidFill>
              <a:effectLst/>
            </a:rPr>
            <a:t> </a:t>
          </a:r>
          <a:endParaRPr lang="en-US" sz="1050">
            <a:ln>
              <a:noFill/>
            </a:ln>
            <a:solidFill>
              <a:schemeClr val="bg1"/>
            </a:solidFill>
            <a:effectLst/>
          </a:endParaRPr>
        </a:p>
      </xdr:txBody>
    </xdr:sp>
    <xdr:clientData/>
  </xdr:twoCellAnchor>
  <xdr:twoCellAnchor>
    <xdr:from>
      <xdr:col>12</xdr:col>
      <xdr:colOff>102178</xdr:colOff>
      <xdr:row>33</xdr:row>
      <xdr:rowOff>1</xdr:rowOff>
    </xdr:from>
    <xdr:to>
      <xdr:col>13</xdr:col>
      <xdr:colOff>206225</xdr:colOff>
      <xdr:row>34</xdr:row>
      <xdr:rowOff>164389</xdr:rowOff>
    </xdr:to>
    <xdr:sp macro="" textlink="">
      <xdr:nvSpPr>
        <xdr:cNvPr id="79" name="Rectangle 78">
          <a:hlinkClick xmlns:r="http://schemas.openxmlformats.org/officeDocument/2006/relationships" r:id="rId40"/>
          <a:extLst>
            <a:ext uri="{FF2B5EF4-FFF2-40B4-BE49-F238E27FC236}">
              <a16:creationId xmlns:a16="http://schemas.microsoft.com/office/drawing/2014/main" id="{00000000-0008-0000-0B00-00004F000000}"/>
            </a:ext>
          </a:extLst>
        </xdr:cNvPr>
        <xdr:cNvSpPr/>
      </xdr:nvSpPr>
      <xdr:spPr>
        <a:xfrm>
          <a:off x="7998403" y="6800851"/>
          <a:ext cx="713647" cy="354888"/>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মার্চ</a:t>
          </a:r>
          <a:endParaRPr lang="en-US" sz="1800">
            <a:ln>
              <a:noFill/>
            </a:ln>
            <a:solidFill>
              <a:schemeClr val="bg1"/>
            </a:solidFill>
            <a:effectLst/>
          </a:endParaRPr>
        </a:p>
      </xdr:txBody>
    </xdr:sp>
    <xdr:clientData/>
  </xdr:twoCellAnchor>
  <xdr:twoCellAnchor>
    <xdr:from>
      <xdr:col>10</xdr:col>
      <xdr:colOff>477405</xdr:colOff>
      <xdr:row>33</xdr:row>
      <xdr:rowOff>1</xdr:rowOff>
    </xdr:from>
    <xdr:to>
      <xdr:col>11</xdr:col>
      <xdr:colOff>568174</xdr:colOff>
      <xdr:row>34</xdr:row>
      <xdr:rowOff>164389</xdr:rowOff>
    </xdr:to>
    <xdr:sp macro="" textlink="">
      <xdr:nvSpPr>
        <xdr:cNvPr id="80" name="Rectangle 79">
          <a:hlinkClick xmlns:r="http://schemas.openxmlformats.org/officeDocument/2006/relationships" r:id="rId41"/>
          <a:extLst>
            <a:ext uri="{FF2B5EF4-FFF2-40B4-BE49-F238E27FC236}">
              <a16:creationId xmlns:a16="http://schemas.microsoft.com/office/drawing/2014/main" id="{00000000-0008-0000-0B00-000050000000}"/>
            </a:ext>
          </a:extLst>
        </xdr:cNvPr>
        <xdr:cNvSpPr/>
      </xdr:nvSpPr>
      <xdr:spPr>
        <a:xfrm>
          <a:off x="7154430" y="6800851"/>
          <a:ext cx="700369" cy="354888"/>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ফেব্রুয়ারী</a:t>
          </a:r>
          <a:endParaRPr lang="en-US" sz="1800">
            <a:ln>
              <a:noFill/>
            </a:ln>
            <a:solidFill>
              <a:schemeClr val="bg1"/>
            </a:solidFill>
            <a:effectLst/>
          </a:endParaRPr>
        </a:p>
      </xdr:txBody>
    </xdr:sp>
    <xdr:clientData/>
  </xdr:twoCellAnchor>
  <xdr:twoCellAnchor>
    <xdr:from>
      <xdr:col>9</xdr:col>
      <xdr:colOff>241450</xdr:colOff>
      <xdr:row>35</xdr:row>
      <xdr:rowOff>181956</xdr:rowOff>
    </xdr:from>
    <xdr:to>
      <xdr:col>10</xdr:col>
      <xdr:colOff>333375</xdr:colOff>
      <xdr:row>37</xdr:row>
      <xdr:rowOff>153798</xdr:rowOff>
    </xdr:to>
    <xdr:sp macro="" textlink="">
      <xdr:nvSpPr>
        <xdr:cNvPr id="81" name="Rectangle 80">
          <a:hlinkClick xmlns:r="http://schemas.openxmlformats.org/officeDocument/2006/relationships" r:id="rId6"/>
          <a:extLst>
            <a:ext uri="{FF2B5EF4-FFF2-40B4-BE49-F238E27FC236}">
              <a16:creationId xmlns:a16="http://schemas.microsoft.com/office/drawing/2014/main" id="{00000000-0008-0000-0B00-000051000000}"/>
            </a:ext>
          </a:extLst>
        </xdr:cNvPr>
        <xdr:cNvSpPr/>
      </xdr:nvSpPr>
      <xdr:spPr>
        <a:xfrm>
          <a:off x="6308875" y="7363806"/>
          <a:ext cx="701525" cy="352842"/>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মে</a:t>
          </a:r>
          <a:endParaRPr lang="en-US" sz="1800">
            <a:ln>
              <a:noFill/>
            </a:ln>
            <a:solidFill>
              <a:schemeClr val="bg1"/>
            </a:solidFill>
            <a:effectLst/>
          </a:endParaRPr>
        </a:p>
      </xdr:txBody>
    </xdr:sp>
    <xdr:clientData/>
  </xdr:twoCellAnchor>
  <xdr:twoCellAnchor>
    <xdr:from>
      <xdr:col>13</xdr:col>
      <xdr:colOff>338342</xdr:colOff>
      <xdr:row>35</xdr:row>
      <xdr:rowOff>180594</xdr:rowOff>
    </xdr:from>
    <xdr:to>
      <xdr:col>14</xdr:col>
      <xdr:colOff>457199</xdr:colOff>
      <xdr:row>37</xdr:row>
      <xdr:rowOff>152436</xdr:rowOff>
    </xdr:to>
    <xdr:sp macro="" textlink="">
      <xdr:nvSpPr>
        <xdr:cNvPr id="82" name="Rectangle 81">
          <a:hlinkClick xmlns:r="http://schemas.openxmlformats.org/officeDocument/2006/relationships" r:id="rId7"/>
          <a:extLst>
            <a:ext uri="{FF2B5EF4-FFF2-40B4-BE49-F238E27FC236}">
              <a16:creationId xmlns:a16="http://schemas.microsoft.com/office/drawing/2014/main" id="{00000000-0008-0000-0B00-000052000000}"/>
            </a:ext>
          </a:extLst>
        </xdr:cNvPr>
        <xdr:cNvSpPr/>
      </xdr:nvSpPr>
      <xdr:spPr>
        <a:xfrm>
          <a:off x="8844167" y="7362444"/>
          <a:ext cx="728457" cy="352842"/>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আগস্ট</a:t>
          </a:r>
          <a:endParaRPr lang="en-US" sz="1800">
            <a:ln>
              <a:noFill/>
            </a:ln>
            <a:solidFill>
              <a:schemeClr val="bg1"/>
            </a:solidFill>
            <a:effectLst/>
          </a:endParaRPr>
        </a:p>
      </xdr:txBody>
    </xdr:sp>
    <xdr:clientData/>
  </xdr:twoCellAnchor>
  <xdr:twoCellAnchor>
    <xdr:from>
      <xdr:col>12</xdr:col>
      <xdr:colOff>105502</xdr:colOff>
      <xdr:row>35</xdr:row>
      <xdr:rowOff>180594</xdr:rowOff>
    </xdr:from>
    <xdr:to>
      <xdr:col>13</xdr:col>
      <xdr:colOff>209549</xdr:colOff>
      <xdr:row>37</xdr:row>
      <xdr:rowOff>152436</xdr:rowOff>
    </xdr:to>
    <xdr:sp macro="" textlink="">
      <xdr:nvSpPr>
        <xdr:cNvPr id="83" name="Rectangle 82">
          <a:hlinkClick xmlns:r="http://schemas.openxmlformats.org/officeDocument/2006/relationships" r:id="rId8"/>
          <a:extLst>
            <a:ext uri="{FF2B5EF4-FFF2-40B4-BE49-F238E27FC236}">
              <a16:creationId xmlns:a16="http://schemas.microsoft.com/office/drawing/2014/main" id="{00000000-0008-0000-0B00-000053000000}"/>
            </a:ext>
          </a:extLst>
        </xdr:cNvPr>
        <xdr:cNvSpPr/>
      </xdr:nvSpPr>
      <xdr:spPr>
        <a:xfrm>
          <a:off x="8001727" y="7362444"/>
          <a:ext cx="713647" cy="352842"/>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জুলাই </a:t>
          </a:r>
          <a:endParaRPr lang="en-US" sz="1800">
            <a:ln>
              <a:noFill/>
            </a:ln>
            <a:solidFill>
              <a:schemeClr val="bg1"/>
            </a:solidFill>
            <a:effectLst/>
          </a:endParaRPr>
        </a:p>
      </xdr:txBody>
    </xdr:sp>
    <xdr:clientData/>
  </xdr:twoCellAnchor>
  <xdr:twoCellAnchor>
    <xdr:from>
      <xdr:col>10</xdr:col>
      <xdr:colOff>480730</xdr:colOff>
      <xdr:row>35</xdr:row>
      <xdr:rowOff>180594</xdr:rowOff>
    </xdr:from>
    <xdr:to>
      <xdr:col>11</xdr:col>
      <xdr:colOff>571499</xdr:colOff>
      <xdr:row>37</xdr:row>
      <xdr:rowOff>152436</xdr:rowOff>
    </xdr:to>
    <xdr:sp macro="" textlink="">
      <xdr:nvSpPr>
        <xdr:cNvPr id="84" name="Rectangle 83">
          <a:hlinkClick xmlns:r="http://schemas.openxmlformats.org/officeDocument/2006/relationships" r:id="rId9"/>
          <a:extLst>
            <a:ext uri="{FF2B5EF4-FFF2-40B4-BE49-F238E27FC236}">
              <a16:creationId xmlns:a16="http://schemas.microsoft.com/office/drawing/2014/main" id="{00000000-0008-0000-0B00-000054000000}"/>
            </a:ext>
          </a:extLst>
        </xdr:cNvPr>
        <xdr:cNvSpPr/>
      </xdr:nvSpPr>
      <xdr:spPr>
        <a:xfrm>
          <a:off x="7157755" y="7362444"/>
          <a:ext cx="700369" cy="352842"/>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জুন</a:t>
          </a:r>
          <a:endParaRPr lang="en-US" sz="1800">
            <a:ln>
              <a:noFill/>
            </a:ln>
            <a:solidFill>
              <a:schemeClr val="bg1"/>
            </a:solidFill>
            <a:effectLst/>
          </a:endParaRPr>
        </a:p>
      </xdr:txBody>
    </xdr:sp>
    <xdr:clientData/>
  </xdr:twoCellAnchor>
  <xdr:twoCellAnchor>
    <xdr:from>
      <xdr:col>9</xdr:col>
      <xdr:colOff>248454</xdr:colOff>
      <xdr:row>38</xdr:row>
      <xdr:rowOff>172424</xdr:rowOff>
    </xdr:from>
    <xdr:to>
      <xdr:col>10</xdr:col>
      <xdr:colOff>341258</xdr:colOff>
      <xdr:row>40</xdr:row>
      <xdr:rowOff>144237</xdr:rowOff>
    </xdr:to>
    <xdr:sp macro="" textlink="">
      <xdr:nvSpPr>
        <xdr:cNvPr id="85" name="Rectangle 84">
          <a:hlinkClick xmlns:r="http://schemas.openxmlformats.org/officeDocument/2006/relationships" r:id="rId10"/>
          <a:extLst>
            <a:ext uri="{FF2B5EF4-FFF2-40B4-BE49-F238E27FC236}">
              <a16:creationId xmlns:a16="http://schemas.microsoft.com/office/drawing/2014/main" id="{00000000-0008-0000-0B00-000055000000}"/>
            </a:ext>
          </a:extLst>
        </xdr:cNvPr>
        <xdr:cNvSpPr/>
      </xdr:nvSpPr>
      <xdr:spPr>
        <a:xfrm>
          <a:off x="6315879" y="7925774"/>
          <a:ext cx="702404" cy="352813"/>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সেপ্টেম্বর</a:t>
          </a:r>
          <a:endParaRPr lang="en-US" sz="1800">
            <a:ln>
              <a:noFill/>
            </a:ln>
            <a:solidFill>
              <a:schemeClr val="bg1"/>
            </a:solidFill>
            <a:effectLst/>
          </a:endParaRPr>
        </a:p>
      </xdr:txBody>
    </xdr:sp>
    <xdr:clientData/>
  </xdr:twoCellAnchor>
  <xdr:twoCellAnchor>
    <xdr:from>
      <xdr:col>13</xdr:col>
      <xdr:colOff>351631</xdr:colOff>
      <xdr:row>38</xdr:row>
      <xdr:rowOff>171062</xdr:rowOff>
    </xdr:from>
    <xdr:to>
      <xdr:col>14</xdr:col>
      <xdr:colOff>471400</xdr:colOff>
      <xdr:row>40</xdr:row>
      <xdr:rowOff>142875</xdr:rowOff>
    </xdr:to>
    <xdr:sp macro="" textlink="">
      <xdr:nvSpPr>
        <xdr:cNvPr id="86" name="Rectangle 85">
          <a:hlinkClick xmlns:r="http://schemas.openxmlformats.org/officeDocument/2006/relationships" r:id="rId11"/>
          <a:extLst>
            <a:ext uri="{FF2B5EF4-FFF2-40B4-BE49-F238E27FC236}">
              <a16:creationId xmlns:a16="http://schemas.microsoft.com/office/drawing/2014/main" id="{00000000-0008-0000-0B00-000056000000}"/>
            </a:ext>
          </a:extLst>
        </xdr:cNvPr>
        <xdr:cNvSpPr/>
      </xdr:nvSpPr>
      <xdr:spPr>
        <a:xfrm>
          <a:off x="8857456" y="7924412"/>
          <a:ext cx="729369" cy="352813"/>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ডিসেম্বর</a:t>
          </a:r>
          <a:endParaRPr lang="en-US" sz="1800">
            <a:ln>
              <a:noFill/>
            </a:ln>
            <a:solidFill>
              <a:schemeClr val="bg1"/>
            </a:solidFill>
            <a:effectLst/>
          </a:endParaRPr>
        </a:p>
      </xdr:txBody>
    </xdr:sp>
    <xdr:clientData/>
  </xdr:twoCellAnchor>
  <xdr:twoCellAnchor>
    <xdr:from>
      <xdr:col>12</xdr:col>
      <xdr:colOff>116653</xdr:colOff>
      <xdr:row>38</xdr:row>
      <xdr:rowOff>171062</xdr:rowOff>
    </xdr:from>
    <xdr:to>
      <xdr:col>13</xdr:col>
      <xdr:colOff>221593</xdr:colOff>
      <xdr:row>40</xdr:row>
      <xdr:rowOff>142875</xdr:rowOff>
    </xdr:to>
    <xdr:sp macro="" textlink="">
      <xdr:nvSpPr>
        <xdr:cNvPr id="87" name="Rectangle 86">
          <a:hlinkClick xmlns:r="http://schemas.openxmlformats.org/officeDocument/2006/relationships" r:id="rId12"/>
          <a:extLst>
            <a:ext uri="{FF2B5EF4-FFF2-40B4-BE49-F238E27FC236}">
              <a16:creationId xmlns:a16="http://schemas.microsoft.com/office/drawing/2014/main" id="{00000000-0008-0000-0B00-000057000000}"/>
            </a:ext>
          </a:extLst>
        </xdr:cNvPr>
        <xdr:cNvSpPr/>
      </xdr:nvSpPr>
      <xdr:spPr>
        <a:xfrm>
          <a:off x="8012878" y="7924412"/>
          <a:ext cx="714540" cy="352813"/>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নভেম্বর</a:t>
          </a:r>
          <a:endParaRPr lang="en-US" sz="1800">
            <a:ln>
              <a:noFill/>
            </a:ln>
            <a:solidFill>
              <a:schemeClr val="bg1"/>
            </a:solidFill>
            <a:effectLst/>
          </a:endParaRPr>
        </a:p>
      </xdr:txBody>
    </xdr:sp>
    <xdr:clientData/>
  </xdr:twoCellAnchor>
  <xdr:twoCellAnchor>
    <xdr:from>
      <xdr:col>10</xdr:col>
      <xdr:colOff>489801</xdr:colOff>
      <xdr:row>38</xdr:row>
      <xdr:rowOff>171062</xdr:rowOff>
    </xdr:from>
    <xdr:to>
      <xdr:col>11</xdr:col>
      <xdr:colOff>581446</xdr:colOff>
      <xdr:row>40</xdr:row>
      <xdr:rowOff>142875</xdr:rowOff>
    </xdr:to>
    <xdr:sp macro="" textlink="">
      <xdr:nvSpPr>
        <xdr:cNvPr id="88" name="Rectangle 87">
          <a:hlinkClick xmlns:r="http://schemas.openxmlformats.org/officeDocument/2006/relationships" r:id="rId13"/>
          <a:extLst>
            <a:ext uri="{FF2B5EF4-FFF2-40B4-BE49-F238E27FC236}">
              <a16:creationId xmlns:a16="http://schemas.microsoft.com/office/drawing/2014/main" id="{00000000-0008-0000-0B00-000058000000}"/>
            </a:ext>
          </a:extLst>
        </xdr:cNvPr>
        <xdr:cNvSpPr/>
      </xdr:nvSpPr>
      <xdr:spPr>
        <a:xfrm>
          <a:off x="7166826" y="7924412"/>
          <a:ext cx="701245" cy="352813"/>
        </a:xfrm>
        <a:prstGeom prst="rect">
          <a:avLst/>
        </a:prstGeom>
        <a:solidFill>
          <a:srgbClr val="FF00FF"/>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a:ln>
                <a:noFill/>
              </a:ln>
              <a:solidFill>
                <a:schemeClr val="bg1"/>
              </a:solidFill>
              <a:effectLst/>
            </a:rPr>
            <a:t>অক্টোবর</a:t>
          </a:r>
          <a:endParaRPr lang="en-US" sz="1800">
            <a:ln>
              <a:noFill/>
            </a:ln>
            <a:solidFill>
              <a:schemeClr val="bg1"/>
            </a:solidFill>
            <a:effectLst/>
          </a:endParaRPr>
        </a:p>
      </xdr:txBody>
    </xdr:sp>
    <xdr:clientData/>
  </xdr:twoCellAnchor>
  <xdr:twoCellAnchor>
    <xdr:from>
      <xdr:col>1</xdr:col>
      <xdr:colOff>9525</xdr:colOff>
      <xdr:row>36</xdr:row>
      <xdr:rowOff>142875</xdr:rowOff>
    </xdr:from>
    <xdr:to>
      <xdr:col>2</xdr:col>
      <xdr:colOff>400050</xdr:colOff>
      <xdr:row>39</xdr:row>
      <xdr:rowOff>28575</xdr:rowOff>
    </xdr:to>
    <xdr:sp macro="" textlink="">
      <xdr:nvSpPr>
        <xdr:cNvPr id="72" name="Rectangle: Rounded Corners 71">
          <a:hlinkClick xmlns:r="http://schemas.openxmlformats.org/officeDocument/2006/relationships" r:id="rId42"/>
          <a:extLst>
            <a:ext uri="{FF2B5EF4-FFF2-40B4-BE49-F238E27FC236}">
              <a16:creationId xmlns:a16="http://schemas.microsoft.com/office/drawing/2014/main" id="{00000000-0008-0000-0B00-000048000000}"/>
            </a:ext>
          </a:extLst>
        </xdr:cNvPr>
        <xdr:cNvSpPr/>
      </xdr:nvSpPr>
      <xdr:spPr>
        <a:xfrm>
          <a:off x="619125" y="7515225"/>
          <a:ext cx="1000125" cy="457200"/>
        </a:xfrm>
        <a:prstGeom prst="roundRect">
          <a:avLst>
            <a:gd name="adj" fmla="val 29167"/>
          </a:avLst>
        </a:prstGeom>
        <a:blipFill>
          <a:blip xmlns:r="http://schemas.openxmlformats.org/officeDocument/2006/relationships" r:embed="rId43"/>
          <a:tile tx="0" ty="0" sx="100000" sy="100000" flip="none" algn="tl"/>
        </a:blipFill>
        <a:ln>
          <a:noFill/>
        </a:ln>
        <a:effectLst>
          <a:glow rad="101600">
            <a:schemeClr val="accent4">
              <a:satMod val="175000"/>
              <a:alpha val="40000"/>
            </a:schemeClr>
          </a:glow>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n>
                <a:solidFill>
                  <a:schemeClr val="tx1"/>
                </a:solidFill>
              </a:ln>
              <a:solidFill>
                <a:schemeClr val="tx1"/>
              </a:solidFill>
            </a:rPr>
            <a:t>Order</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170434</xdr:colOff>
      <xdr:row>3</xdr:row>
      <xdr:rowOff>152950</xdr:rowOff>
    </xdr:from>
    <xdr:to>
      <xdr:col>3</xdr:col>
      <xdr:colOff>813288</xdr:colOff>
      <xdr:row>7</xdr:row>
      <xdr:rowOff>177192</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80584" y="1305475"/>
          <a:ext cx="1128629" cy="1224392"/>
        </a:xfrm>
        <a:prstGeom prst="rect">
          <a:avLst/>
        </a:prstGeom>
      </xdr:spPr>
    </xdr:pic>
    <xdr:clientData/>
  </xdr:twoCellAnchor>
  <xdr:twoCellAnchor>
    <xdr:from>
      <xdr:col>0</xdr:col>
      <xdr:colOff>467046</xdr:colOff>
      <xdr:row>1</xdr:row>
      <xdr:rowOff>958</xdr:rowOff>
    </xdr:from>
    <xdr:to>
      <xdr:col>0</xdr:col>
      <xdr:colOff>1345941</xdr:colOff>
      <xdr:row>3</xdr:row>
      <xdr:rowOff>100853</xdr:rowOff>
    </xdr:to>
    <xdr:pic>
      <xdr:nvPicPr>
        <xdr:cNvPr id="3" name="Picture 2">
          <a:hlinkClick xmlns:r="http://schemas.openxmlformats.org/officeDocument/2006/relationships" r:id="rId3"/>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7046" y="401008"/>
          <a:ext cx="878895" cy="852370"/>
        </a:xfrm>
        <a:prstGeom prst="rect">
          <a:avLst/>
        </a:prstGeom>
        <a:ln>
          <a:noFill/>
        </a:ln>
        <a:effectLst>
          <a:outerShdw blurRad="50800" dist="38100" dir="5400000" algn="t" rotWithShape="0">
            <a:prstClr val="black">
              <a:alpha val="40000"/>
            </a:prstClr>
          </a:outerShdw>
        </a:effectLst>
        <a:scene3d>
          <a:camera prst="orthographicFront">
            <a:rot lat="0" lon="0" rev="0"/>
          </a:camera>
          <a:lightRig rig="balanced" dir="t">
            <a:rot lat="0" lon="0" rev="8700000"/>
          </a:lightRig>
        </a:scene3d>
        <a:sp3d>
          <a:bevelT w="190500" h="38100" prst="coolSlant"/>
        </a:sp3d>
      </xdr:spPr>
    </xdr:pic>
    <xdr:clientData/>
  </xdr:twoCellAnchor>
  <xdr:twoCellAnchor>
    <xdr:from>
      <xdr:col>16</xdr:col>
      <xdr:colOff>74839</xdr:colOff>
      <xdr:row>1</xdr:row>
      <xdr:rowOff>12246</xdr:rowOff>
    </xdr:from>
    <xdr:to>
      <xdr:col>17</xdr:col>
      <xdr:colOff>481853</xdr:colOff>
      <xdr:row>3</xdr:row>
      <xdr:rowOff>168088</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18261986" y="415658"/>
          <a:ext cx="1012132" cy="906636"/>
          <a:chOff x="30504881" y="1487645"/>
          <a:chExt cx="1862800" cy="2045265"/>
        </a:xfrm>
      </xdr:grpSpPr>
      <xdr:pic macro="[0]!print123">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30504881" y="1487645"/>
            <a:ext cx="1862800" cy="1508401"/>
          </a:xfrm>
          <a:prstGeom prst="rect">
            <a:avLst/>
          </a:prstGeom>
        </xdr:spPr>
      </xdr:pic>
      <xdr:sp macro="[0]!print123" textlink="">
        <xdr:nvSpPr>
          <xdr:cNvPr id="6" name="Rectangle 5">
            <a:extLst>
              <a:ext uri="{FF2B5EF4-FFF2-40B4-BE49-F238E27FC236}">
                <a16:creationId xmlns:a16="http://schemas.microsoft.com/office/drawing/2014/main" id="{00000000-0008-0000-0C00-000006000000}"/>
              </a:ext>
            </a:extLst>
          </xdr:cNvPr>
          <xdr:cNvSpPr/>
        </xdr:nvSpPr>
        <xdr:spPr>
          <a:xfrm>
            <a:off x="30583909" y="3013364"/>
            <a:ext cx="1645228" cy="519546"/>
          </a:xfrm>
          <a:prstGeom prst="rect">
            <a:avLst/>
          </a:prstGeom>
          <a:blipFill>
            <a:blip xmlns:r="http://schemas.openxmlformats.org/officeDocument/2006/relationships" r:embed="rId7"/>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0</xdr:col>
      <xdr:colOff>1537528</xdr:colOff>
      <xdr:row>1</xdr:row>
      <xdr:rowOff>244930</xdr:rowOff>
    </xdr:from>
    <xdr:to>
      <xdr:col>0</xdr:col>
      <xdr:colOff>2166178</xdr:colOff>
      <xdr:row>2</xdr:row>
      <xdr:rowOff>201706</xdr:rowOff>
    </xdr:to>
    <xdr:sp macro="[0]!Save1" textlink="">
      <xdr:nvSpPr>
        <xdr:cNvPr id="7" name="Rectangle 6">
          <a:extLst>
            <a:ext uri="{FF2B5EF4-FFF2-40B4-BE49-F238E27FC236}">
              <a16:creationId xmlns:a16="http://schemas.microsoft.com/office/drawing/2014/main" id="{00000000-0008-0000-0C00-000007000000}"/>
            </a:ext>
          </a:extLst>
        </xdr:cNvPr>
        <xdr:cNvSpPr/>
      </xdr:nvSpPr>
      <xdr:spPr>
        <a:xfrm>
          <a:off x="1537528" y="644980"/>
          <a:ext cx="628650" cy="328251"/>
        </a:xfrm>
        <a:prstGeom prst="rect">
          <a:avLst/>
        </a:prstGeom>
        <a:blipFill>
          <a:blip xmlns:r="http://schemas.openxmlformats.org/officeDocument/2006/relationships" r:embed="rId8"/>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oneCellAnchor>
    <xdr:from>
      <xdr:col>8</xdr:col>
      <xdr:colOff>170434</xdr:colOff>
      <xdr:row>3</xdr:row>
      <xdr:rowOff>152950</xdr:rowOff>
    </xdr:from>
    <xdr:ext cx="1128629" cy="1218548"/>
    <xdr:pic>
      <xdr:nvPicPr>
        <xdr:cNvPr id="8" name="Picture 7">
          <a:hlinkClick xmlns:r="http://schemas.openxmlformats.org/officeDocument/2006/relationships" r:id="rId1"/>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48059" y="1305475"/>
          <a:ext cx="1128629" cy="1218548"/>
        </a:xfrm>
        <a:prstGeom prst="rect">
          <a:avLst/>
        </a:prstGeom>
      </xdr:spPr>
    </xdr:pic>
    <xdr:clientData/>
  </xdr:oneCellAnchor>
  <xdr:oneCellAnchor>
    <xdr:from>
      <xdr:col>1</xdr:col>
      <xdr:colOff>170434</xdr:colOff>
      <xdr:row>32</xdr:row>
      <xdr:rowOff>65942</xdr:rowOff>
    </xdr:from>
    <xdr:ext cx="1128629" cy="1218548"/>
    <xdr:pic>
      <xdr:nvPicPr>
        <xdr:cNvPr id="9" name="Picture 8">
          <a:hlinkClick xmlns:r="http://schemas.openxmlformats.org/officeDocument/2006/relationships" r:id="rId1"/>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80584" y="8371742"/>
          <a:ext cx="1128629" cy="1218548"/>
        </a:xfrm>
        <a:prstGeom prst="rect">
          <a:avLst/>
        </a:prstGeom>
      </xdr:spPr>
    </xdr:pic>
    <xdr:clientData/>
  </xdr:oneCellAnchor>
  <xdr:oneCellAnchor>
    <xdr:from>
      <xdr:col>8</xdr:col>
      <xdr:colOff>170434</xdr:colOff>
      <xdr:row>32</xdr:row>
      <xdr:rowOff>65942</xdr:rowOff>
    </xdr:from>
    <xdr:ext cx="1128629" cy="1218548"/>
    <xdr:pic>
      <xdr:nvPicPr>
        <xdr:cNvPr id="10" name="Picture 9">
          <a:hlinkClick xmlns:r="http://schemas.openxmlformats.org/officeDocument/2006/relationships" r:id="rId1"/>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48059" y="8371742"/>
          <a:ext cx="1128629" cy="1218548"/>
        </a:xfrm>
        <a:prstGeom prst="rect">
          <a:avLst/>
        </a:prstGeom>
      </xdr:spPr>
    </xdr:pic>
    <xdr:clientData/>
  </xdr:oneCellAnchor>
  <xdr:oneCellAnchor>
    <xdr:from>
      <xdr:col>1</xdr:col>
      <xdr:colOff>170434</xdr:colOff>
      <xdr:row>61</xdr:row>
      <xdr:rowOff>65942</xdr:rowOff>
    </xdr:from>
    <xdr:ext cx="1128629" cy="1218548"/>
    <xdr:pic>
      <xdr:nvPicPr>
        <xdr:cNvPr id="11" name="Picture 10">
          <a:hlinkClick xmlns:r="http://schemas.openxmlformats.org/officeDocument/2006/relationships" r:id="rId1"/>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80584" y="15315467"/>
          <a:ext cx="1128629" cy="1218548"/>
        </a:xfrm>
        <a:prstGeom prst="rect">
          <a:avLst/>
        </a:prstGeom>
      </xdr:spPr>
    </xdr:pic>
    <xdr:clientData/>
  </xdr:oneCellAnchor>
  <xdr:oneCellAnchor>
    <xdr:from>
      <xdr:col>8</xdr:col>
      <xdr:colOff>170434</xdr:colOff>
      <xdr:row>61</xdr:row>
      <xdr:rowOff>65942</xdr:rowOff>
    </xdr:from>
    <xdr:ext cx="1128629" cy="1218548"/>
    <xdr:pic>
      <xdr:nvPicPr>
        <xdr:cNvPr id="12" name="Picture 11">
          <a:hlinkClick xmlns:r="http://schemas.openxmlformats.org/officeDocument/2006/relationships" r:id="rId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48059" y="15315467"/>
          <a:ext cx="1128629" cy="121854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4</xdr:col>
          <xdr:colOff>200025</xdr:colOff>
          <xdr:row>25</xdr:row>
          <xdr:rowOff>180975</xdr:rowOff>
        </xdr:from>
        <xdr:to>
          <xdr:col>4</xdr:col>
          <xdr:colOff>457200</xdr:colOff>
          <xdr:row>26</xdr:row>
          <xdr:rowOff>257175</xdr:rowOff>
        </xdr:to>
        <xdr:sp macro="" textlink="">
          <xdr:nvSpPr>
            <xdr:cNvPr id="62465" name="Check Box 1"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25</xdr:row>
          <xdr:rowOff>180975</xdr:rowOff>
        </xdr:from>
        <xdr:to>
          <xdr:col>5</xdr:col>
          <xdr:colOff>390525</xdr:colOff>
          <xdr:row>26</xdr:row>
          <xdr:rowOff>257175</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0C00-00000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25</xdr:row>
          <xdr:rowOff>180975</xdr:rowOff>
        </xdr:from>
        <xdr:to>
          <xdr:col>11</xdr:col>
          <xdr:colOff>457200</xdr:colOff>
          <xdr:row>26</xdr:row>
          <xdr:rowOff>257175</xdr:rowOff>
        </xdr:to>
        <xdr:sp macro="" textlink="">
          <xdr:nvSpPr>
            <xdr:cNvPr id="62467" name="Check Box 3" hidden="1">
              <a:extLst>
                <a:ext uri="{63B3BB69-23CF-44E3-9099-C40C66FF867C}">
                  <a14:compatExt spid="_x0000_s62467"/>
                </a:ext>
                <a:ext uri="{FF2B5EF4-FFF2-40B4-BE49-F238E27FC236}">
                  <a16:creationId xmlns:a16="http://schemas.microsoft.com/office/drawing/2014/main" id="{00000000-0008-0000-0C00-000003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26</xdr:row>
          <xdr:rowOff>9525</xdr:rowOff>
        </xdr:from>
        <xdr:to>
          <xdr:col>12</xdr:col>
          <xdr:colOff>371475</xdr:colOff>
          <xdr:row>26</xdr:row>
          <xdr:rowOff>266700</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0C00-00000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54</xdr:row>
          <xdr:rowOff>180975</xdr:rowOff>
        </xdr:from>
        <xdr:to>
          <xdr:col>4</xdr:col>
          <xdr:colOff>466725</xdr:colOff>
          <xdr:row>55</xdr:row>
          <xdr:rowOff>257175</xdr:rowOff>
        </xdr:to>
        <xdr:sp macro="" textlink="">
          <xdr:nvSpPr>
            <xdr:cNvPr id="62469" name="Check Box 5" hidden="1">
              <a:extLst>
                <a:ext uri="{63B3BB69-23CF-44E3-9099-C40C66FF867C}">
                  <a14:compatExt spid="_x0000_s62469"/>
                </a:ext>
                <a:ext uri="{FF2B5EF4-FFF2-40B4-BE49-F238E27FC236}">
                  <a16:creationId xmlns:a16="http://schemas.microsoft.com/office/drawing/2014/main" id="{00000000-0008-0000-0C00-000005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54</xdr:row>
          <xdr:rowOff>180975</xdr:rowOff>
        </xdr:from>
        <xdr:to>
          <xdr:col>5</xdr:col>
          <xdr:colOff>390525</xdr:colOff>
          <xdr:row>55</xdr:row>
          <xdr:rowOff>257175</xdr:rowOff>
        </xdr:to>
        <xdr:sp macro="" textlink="">
          <xdr:nvSpPr>
            <xdr:cNvPr id="62470" name="Check Box 6" hidden="1">
              <a:extLst>
                <a:ext uri="{63B3BB69-23CF-44E3-9099-C40C66FF867C}">
                  <a14:compatExt spid="_x0000_s62470"/>
                </a:ext>
                <a:ext uri="{FF2B5EF4-FFF2-40B4-BE49-F238E27FC236}">
                  <a16:creationId xmlns:a16="http://schemas.microsoft.com/office/drawing/2014/main" id="{00000000-0008-0000-0C00-000006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54</xdr:row>
          <xdr:rowOff>180975</xdr:rowOff>
        </xdr:from>
        <xdr:to>
          <xdr:col>11</xdr:col>
          <xdr:colOff>466725</xdr:colOff>
          <xdr:row>55</xdr:row>
          <xdr:rowOff>257175</xdr:rowOff>
        </xdr:to>
        <xdr:sp macro="" textlink="">
          <xdr:nvSpPr>
            <xdr:cNvPr id="62471" name="Check Box 7" hidden="1">
              <a:extLst>
                <a:ext uri="{63B3BB69-23CF-44E3-9099-C40C66FF867C}">
                  <a14:compatExt spid="_x0000_s62471"/>
                </a:ext>
                <a:ext uri="{FF2B5EF4-FFF2-40B4-BE49-F238E27FC236}">
                  <a16:creationId xmlns:a16="http://schemas.microsoft.com/office/drawing/2014/main" id="{00000000-0008-0000-0C00-000007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54</xdr:row>
          <xdr:rowOff>180975</xdr:rowOff>
        </xdr:from>
        <xdr:to>
          <xdr:col>12</xdr:col>
          <xdr:colOff>390525</xdr:colOff>
          <xdr:row>55</xdr:row>
          <xdr:rowOff>257175</xdr:rowOff>
        </xdr:to>
        <xdr:sp macro="" textlink="">
          <xdr:nvSpPr>
            <xdr:cNvPr id="62472" name="Check Box 8" hidden="1">
              <a:extLst>
                <a:ext uri="{63B3BB69-23CF-44E3-9099-C40C66FF867C}">
                  <a14:compatExt spid="_x0000_s62472"/>
                </a:ext>
                <a:ext uri="{FF2B5EF4-FFF2-40B4-BE49-F238E27FC236}">
                  <a16:creationId xmlns:a16="http://schemas.microsoft.com/office/drawing/2014/main" id="{00000000-0008-0000-0C00-000008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83</xdr:row>
          <xdr:rowOff>180975</xdr:rowOff>
        </xdr:from>
        <xdr:to>
          <xdr:col>4</xdr:col>
          <xdr:colOff>485775</xdr:colOff>
          <xdr:row>84</xdr:row>
          <xdr:rowOff>257175</xdr:rowOff>
        </xdr:to>
        <xdr:sp macro="" textlink="">
          <xdr:nvSpPr>
            <xdr:cNvPr id="62473" name="Check Box 9" hidden="1">
              <a:extLst>
                <a:ext uri="{63B3BB69-23CF-44E3-9099-C40C66FF867C}">
                  <a14:compatExt spid="_x0000_s62473"/>
                </a:ext>
                <a:ext uri="{FF2B5EF4-FFF2-40B4-BE49-F238E27FC236}">
                  <a16:creationId xmlns:a16="http://schemas.microsoft.com/office/drawing/2014/main" id="{00000000-0008-0000-0C00-000009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83</xdr:row>
          <xdr:rowOff>180975</xdr:rowOff>
        </xdr:from>
        <xdr:to>
          <xdr:col>5</xdr:col>
          <xdr:colOff>400050</xdr:colOff>
          <xdr:row>84</xdr:row>
          <xdr:rowOff>257175</xdr:rowOff>
        </xdr:to>
        <xdr:sp macro="" textlink="">
          <xdr:nvSpPr>
            <xdr:cNvPr id="62474" name="Check Box 10"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83</xdr:row>
          <xdr:rowOff>180975</xdr:rowOff>
        </xdr:from>
        <xdr:to>
          <xdr:col>11</xdr:col>
          <xdr:colOff>485775</xdr:colOff>
          <xdr:row>84</xdr:row>
          <xdr:rowOff>257175</xdr:rowOff>
        </xdr:to>
        <xdr:sp macro="" textlink="">
          <xdr:nvSpPr>
            <xdr:cNvPr id="62475" name="Check Box 11" hidden="1">
              <a:extLst>
                <a:ext uri="{63B3BB69-23CF-44E3-9099-C40C66FF867C}">
                  <a14:compatExt spid="_x0000_s62475"/>
                </a:ext>
                <a:ext uri="{FF2B5EF4-FFF2-40B4-BE49-F238E27FC236}">
                  <a16:creationId xmlns:a16="http://schemas.microsoft.com/office/drawing/2014/main" id="{00000000-0008-0000-0C00-00000B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84</xdr:row>
          <xdr:rowOff>9525</xdr:rowOff>
        </xdr:from>
        <xdr:to>
          <xdr:col>12</xdr:col>
          <xdr:colOff>400050</xdr:colOff>
          <xdr:row>84</xdr:row>
          <xdr:rowOff>266700</xdr:rowOff>
        </xdr:to>
        <xdr:sp macro="" textlink="">
          <xdr:nvSpPr>
            <xdr:cNvPr id="62476" name="Check Box 12" hidden="1">
              <a:extLst>
                <a:ext uri="{63B3BB69-23CF-44E3-9099-C40C66FF867C}">
                  <a14:compatExt spid="_x0000_s62476"/>
                </a:ext>
                <a:ext uri="{FF2B5EF4-FFF2-40B4-BE49-F238E27FC236}">
                  <a16:creationId xmlns:a16="http://schemas.microsoft.com/office/drawing/2014/main" id="{00000000-0008-0000-0C00-00000C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15</xdr:col>
      <xdr:colOff>284966</xdr:colOff>
      <xdr:row>2</xdr:row>
      <xdr:rowOff>57182</xdr:rowOff>
    </xdr:from>
    <xdr:to>
      <xdr:col>17</xdr:col>
      <xdr:colOff>327987</xdr:colOff>
      <xdr:row>4</xdr:row>
      <xdr:rowOff>104404</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7866866" y="523907"/>
          <a:ext cx="938371"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147353</xdr:colOff>
      <xdr:row>2</xdr:row>
      <xdr:rowOff>57182</xdr:rowOff>
    </xdr:from>
    <xdr:to>
      <xdr:col>15</xdr:col>
      <xdr:colOff>195704</xdr:colOff>
      <xdr:row>4</xdr:row>
      <xdr:rowOff>104404</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6833903" y="523907"/>
          <a:ext cx="943701"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11</xdr:col>
      <xdr:colOff>25603</xdr:colOff>
      <xdr:row>2</xdr:row>
      <xdr:rowOff>57182</xdr:rowOff>
    </xdr:from>
    <xdr:to>
      <xdr:col>13</xdr:col>
      <xdr:colOff>73953</xdr:colOff>
      <xdr:row>4</xdr:row>
      <xdr:rowOff>104404</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D00-000004000000}"/>
            </a:ext>
          </a:extLst>
        </xdr:cNvPr>
        <xdr:cNvSpPr/>
      </xdr:nvSpPr>
      <xdr:spPr>
        <a:xfrm>
          <a:off x="5816803" y="523907"/>
          <a:ext cx="943700"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395888</xdr:colOff>
      <xdr:row>2</xdr:row>
      <xdr:rowOff>64204</xdr:rowOff>
    </xdr:from>
    <xdr:to>
      <xdr:col>19</xdr:col>
      <xdr:colOff>444241</xdr:colOff>
      <xdr:row>4</xdr:row>
      <xdr:rowOff>110762</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D00-000005000000}"/>
            </a:ext>
          </a:extLst>
        </xdr:cNvPr>
        <xdr:cNvSpPr/>
      </xdr:nvSpPr>
      <xdr:spPr>
        <a:xfrm>
          <a:off x="8873138" y="530929"/>
          <a:ext cx="943703"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24</xdr:col>
      <xdr:colOff>352529</xdr:colOff>
      <xdr:row>2</xdr:row>
      <xdr:rowOff>62072</xdr:rowOff>
    </xdr:from>
    <xdr:to>
      <xdr:col>26</xdr:col>
      <xdr:colOff>407420</xdr:colOff>
      <xdr:row>4</xdr:row>
      <xdr:rowOff>108630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D00-000006000000}"/>
            </a:ext>
          </a:extLst>
        </xdr:cNvPr>
        <xdr:cNvSpPr/>
      </xdr:nvSpPr>
      <xdr:spPr>
        <a:xfrm>
          <a:off x="11963504" y="528797"/>
          <a:ext cx="950241"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22</xdr:col>
      <xdr:colOff>226899</xdr:colOff>
      <xdr:row>2</xdr:row>
      <xdr:rowOff>62072</xdr:rowOff>
    </xdr:from>
    <xdr:to>
      <xdr:col>24</xdr:col>
      <xdr:colOff>285339</xdr:colOff>
      <xdr:row>4</xdr:row>
      <xdr:rowOff>108630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10942524" y="528797"/>
          <a:ext cx="953790"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93155</xdr:colOff>
      <xdr:row>2</xdr:row>
      <xdr:rowOff>62072</xdr:rowOff>
    </xdr:from>
    <xdr:to>
      <xdr:col>22</xdr:col>
      <xdr:colOff>141506</xdr:colOff>
      <xdr:row>4</xdr:row>
      <xdr:rowOff>108630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D00-000008000000}"/>
            </a:ext>
          </a:extLst>
        </xdr:cNvPr>
        <xdr:cNvSpPr/>
      </xdr:nvSpPr>
      <xdr:spPr>
        <a:xfrm>
          <a:off x="9913430" y="528797"/>
          <a:ext cx="943701"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27</xdr:col>
      <xdr:colOff>34616</xdr:colOff>
      <xdr:row>2</xdr:row>
      <xdr:rowOff>56561</xdr:rowOff>
    </xdr:from>
    <xdr:to>
      <xdr:col>29</xdr:col>
      <xdr:colOff>87120</xdr:colOff>
      <xdr:row>4</xdr:row>
      <xdr:rowOff>101794</xdr:rowOff>
    </xdr:to>
    <xdr:sp macro="" textlink="">
      <xdr:nvSpPr>
        <xdr:cNvPr id="9" name="Rectangle 8">
          <a:hlinkClick xmlns:r="http://schemas.openxmlformats.org/officeDocument/2006/relationships" r:id="rId8"/>
          <a:extLst>
            <a:ext uri="{FF2B5EF4-FFF2-40B4-BE49-F238E27FC236}">
              <a16:creationId xmlns:a16="http://schemas.microsoft.com/office/drawing/2014/main" id="{00000000-0008-0000-0D00-000009000000}"/>
            </a:ext>
          </a:extLst>
        </xdr:cNvPr>
        <xdr:cNvSpPr/>
      </xdr:nvSpPr>
      <xdr:spPr>
        <a:xfrm>
          <a:off x="12988616" y="523286"/>
          <a:ext cx="947854" cy="42623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33</xdr:col>
      <xdr:colOff>427991</xdr:colOff>
      <xdr:row>2</xdr:row>
      <xdr:rowOff>54429</xdr:rowOff>
    </xdr:from>
    <xdr:to>
      <xdr:col>36</xdr:col>
      <xdr:colOff>34637</xdr:colOff>
      <xdr:row>4</xdr:row>
      <xdr:rowOff>100325</xdr:rowOff>
    </xdr:to>
    <xdr:sp macro="" textlink="">
      <xdr:nvSpPr>
        <xdr:cNvPr id="10" name="Rectangle 9">
          <a:hlinkClick xmlns:r="http://schemas.openxmlformats.org/officeDocument/2006/relationships" r:id="rId9"/>
          <a:extLst>
            <a:ext uri="{FF2B5EF4-FFF2-40B4-BE49-F238E27FC236}">
              <a16:creationId xmlns:a16="http://schemas.microsoft.com/office/drawing/2014/main" id="{00000000-0008-0000-0D00-00000A000000}"/>
            </a:ext>
          </a:extLst>
        </xdr:cNvPr>
        <xdr:cNvSpPr/>
      </xdr:nvSpPr>
      <xdr:spPr>
        <a:xfrm>
          <a:off x="16068041" y="521154"/>
          <a:ext cx="949671"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31</xdr:col>
      <xdr:colOff>293465</xdr:colOff>
      <xdr:row>2</xdr:row>
      <xdr:rowOff>54429</xdr:rowOff>
    </xdr:from>
    <xdr:to>
      <xdr:col>33</xdr:col>
      <xdr:colOff>353682</xdr:colOff>
      <xdr:row>4</xdr:row>
      <xdr:rowOff>100325</xdr:rowOff>
    </xdr:to>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0D00-00000B000000}"/>
            </a:ext>
          </a:extLst>
        </xdr:cNvPr>
        <xdr:cNvSpPr/>
      </xdr:nvSpPr>
      <xdr:spPr>
        <a:xfrm>
          <a:off x="15038165" y="521154"/>
          <a:ext cx="955567"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29</xdr:col>
      <xdr:colOff>179788</xdr:colOff>
      <xdr:row>2</xdr:row>
      <xdr:rowOff>54429</xdr:rowOff>
    </xdr:from>
    <xdr:to>
      <xdr:col>31</xdr:col>
      <xdr:colOff>226948</xdr:colOff>
      <xdr:row>4</xdr:row>
      <xdr:rowOff>100325</xdr:rowOff>
    </xdr:to>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0D00-00000C000000}"/>
            </a:ext>
          </a:extLst>
        </xdr:cNvPr>
        <xdr:cNvSpPr/>
      </xdr:nvSpPr>
      <xdr:spPr>
        <a:xfrm>
          <a:off x="14029138" y="521154"/>
          <a:ext cx="942510"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xdr:col>
      <xdr:colOff>3364</xdr:colOff>
      <xdr:row>1</xdr:row>
      <xdr:rowOff>33617</xdr:rowOff>
    </xdr:from>
    <xdr:to>
      <xdr:col>6</xdr:col>
      <xdr:colOff>168088</xdr:colOff>
      <xdr:row>5</xdr:row>
      <xdr:rowOff>10583</xdr:rowOff>
    </xdr:to>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0D00-00000D000000}"/>
            </a:ext>
          </a:extLst>
        </xdr:cNvPr>
        <xdr:cNvSpPr/>
      </xdr:nvSpPr>
      <xdr:spPr>
        <a:xfrm>
          <a:off x="1679764" y="309842"/>
          <a:ext cx="2041149" cy="86279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800" b="1">
              <a:solidFill>
                <a:schemeClr val="lt1"/>
              </a:solidFill>
              <a:effectLst/>
              <a:latin typeface="+mn-lt"/>
              <a:ea typeface="+mn-ea"/>
              <a:cs typeface="+mn-cs"/>
            </a:rPr>
            <a:t>ফেব্রুয়ারী</a:t>
          </a:r>
          <a:endParaRPr lang="en-US" sz="6000">
            <a:effectLst/>
          </a:endParaRPr>
        </a:p>
      </xdr:txBody>
    </xdr:sp>
    <xdr:clientData/>
  </xdr:twoCellAnchor>
  <xdr:twoCellAnchor>
    <xdr:from>
      <xdr:col>9</xdr:col>
      <xdr:colOff>114301</xdr:colOff>
      <xdr:row>1</xdr:row>
      <xdr:rowOff>171450</xdr:rowOff>
    </xdr:from>
    <xdr:to>
      <xdr:col>10</xdr:col>
      <xdr:colOff>379172</xdr:colOff>
      <xdr:row>4</xdr:row>
      <xdr:rowOff>200025</xdr:rowOff>
    </xdr:to>
    <xdr:pic>
      <xdr:nvPicPr>
        <xdr:cNvPr id="14" name="Graphic 13" descr="Chevron arrows">
          <a:hlinkClick xmlns:r="http://schemas.openxmlformats.org/officeDocument/2006/relationships" r:id="rId13"/>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010151" y="447675"/>
          <a:ext cx="712546"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334605</xdr:colOff>
      <xdr:row>0</xdr:row>
      <xdr:rowOff>235325</xdr:rowOff>
    </xdr:from>
    <xdr:to>
      <xdr:col>2</xdr:col>
      <xdr:colOff>164698</xdr:colOff>
      <xdr:row>5</xdr:row>
      <xdr:rowOff>19301</xdr:rowOff>
    </xdr:to>
    <xdr:pic>
      <xdr:nvPicPr>
        <xdr:cNvPr id="15" name="Picture 14">
          <a:hlinkClick xmlns:r="http://schemas.openxmlformats.org/officeDocument/2006/relationships" r:id="rId16"/>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34605" y="235325"/>
          <a:ext cx="982618" cy="946026"/>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0</xdr:col>
      <xdr:colOff>133350</xdr:colOff>
      <xdr:row>6</xdr:row>
      <xdr:rowOff>0</xdr:rowOff>
    </xdr:from>
    <xdr:to>
      <xdr:col>2</xdr:col>
      <xdr:colOff>324970</xdr:colOff>
      <xdr:row>7</xdr:row>
      <xdr:rowOff>123825</xdr:rowOff>
    </xdr:to>
    <xdr:sp macro="" textlink="">
      <xdr:nvSpPr>
        <xdr:cNvPr id="16" name="Rectangle: Rounded Corners 15">
          <a:hlinkClick xmlns:r="http://schemas.openxmlformats.org/officeDocument/2006/relationships" r:id="rId18"/>
          <a:extLst>
            <a:ext uri="{FF2B5EF4-FFF2-40B4-BE49-F238E27FC236}">
              <a16:creationId xmlns:a16="http://schemas.microsoft.com/office/drawing/2014/main" id="{00000000-0008-0000-0D00-000010000000}"/>
            </a:ext>
          </a:extLst>
        </xdr:cNvPr>
        <xdr:cNvSpPr/>
      </xdr:nvSpPr>
      <xdr:spPr>
        <a:xfrm>
          <a:off x="133350" y="1381125"/>
          <a:ext cx="1344145" cy="542925"/>
        </a:xfrm>
        <a:prstGeom prst="roundRect">
          <a:avLst>
            <a:gd name="adj" fmla="val 50000"/>
          </a:avLst>
        </a:prstGeom>
        <a:solidFill>
          <a:srgbClr val="C00000"/>
        </a:solidFill>
        <a:ln>
          <a:solidFill>
            <a:srgbClr val="C00000"/>
          </a:solidFill>
        </a:ln>
        <a:effectLst/>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r>
            <a:rPr lang="en-US" sz="1100" b="1">
              <a:solidFill>
                <a:schemeClr val="lt1"/>
              </a:solidFill>
              <a:effectLst/>
              <a:latin typeface="+mn-lt"/>
              <a:ea typeface="+mn-ea"/>
              <a:cs typeface="+mn-cs"/>
            </a:rPr>
            <a:t>মোট</a:t>
          </a:r>
          <a:r>
            <a:rPr lang="en-US" sz="1100" b="1" baseline="0">
              <a:solidFill>
                <a:schemeClr val="lt1"/>
              </a:solidFill>
              <a:effectLst/>
              <a:latin typeface="+mn-lt"/>
              <a:ea typeface="+mn-ea"/>
              <a:cs typeface="+mn-cs"/>
            </a:rPr>
            <a:t> উপস্থিতি</a:t>
          </a:r>
          <a:endParaRPr lang="en-US" sz="1200" b="1">
            <a:effectLst/>
          </a:endParaRPr>
        </a:p>
      </xdr:txBody>
    </xdr:sp>
    <xdr:clientData/>
  </xdr:twoCellAnchor>
  <xdr:twoCellAnchor>
    <xdr:from>
      <xdr:col>0</xdr:col>
      <xdr:colOff>123825</xdr:colOff>
      <xdr:row>7</xdr:row>
      <xdr:rowOff>238125</xdr:rowOff>
    </xdr:from>
    <xdr:to>
      <xdr:col>2</xdr:col>
      <xdr:colOff>315445</xdr:colOff>
      <xdr:row>8</xdr:row>
      <xdr:rowOff>161925</xdr:rowOff>
    </xdr:to>
    <xdr:sp macro="" textlink="">
      <xdr:nvSpPr>
        <xdr:cNvPr id="17" name="Rectangle: Rounded Corners 16">
          <a:hlinkClick xmlns:r="http://schemas.openxmlformats.org/officeDocument/2006/relationships" r:id="rId19"/>
          <a:extLst>
            <a:ext uri="{FF2B5EF4-FFF2-40B4-BE49-F238E27FC236}">
              <a16:creationId xmlns:a16="http://schemas.microsoft.com/office/drawing/2014/main" id="{00000000-0008-0000-0D00-000011000000}"/>
            </a:ext>
          </a:extLst>
        </xdr:cNvPr>
        <xdr:cNvSpPr/>
      </xdr:nvSpPr>
      <xdr:spPr>
        <a:xfrm>
          <a:off x="123825" y="2038350"/>
          <a:ext cx="1344145" cy="476250"/>
        </a:xfrm>
        <a:prstGeom prst="roundRect">
          <a:avLst>
            <a:gd name="adj" fmla="val 50000"/>
          </a:avLst>
        </a:prstGeom>
        <a:solidFill>
          <a:srgbClr val="C00000"/>
        </a:solidFill>
        <a:ln>
          <a:solidFill>
            <a:srgbClr val="C00000"/>
          </a:solidFill>
        </a:ln>
        <a:effectLst/>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chemeClr val="lt1"/>
              </a:solidFill>
              <a:effectLst/>
              <a:latin typeface="+mn-lt"/>
              <a:ea typeface="+mn-ea"/>
              <a:cs typeface="+mn-cs"/>
            </a:rPr>
            <a:t>মোট</a:t>
          </a:r>
          <a:r>
            <a:rPr lang="en-US" sz="1100" b="1" baseline="0">
              <a:solidFill>
                <a:schemeClr val="lt1"/>
              </a:solidFill>
              <a:effectLst/>
              <a:latin typeface="+mn-lt"/>
              <a:ea typeface="+mn-ea"/>
              <a:cs typeface="+mn-cs"/>
            </a:rPr>
            <a:t> বেতন</a:t>
          </a:r>
          <a:endParaRPr lang="en-US" sz="1200" b="1">
            <a:effectLst/>
          </a:endParaRPr>
        </a:p>
      </xdr:txBody>
    </xdr:sp>
    <xdr:clientData/>
  </xdr:twoCellAnchor>
  <xdr:twoCellAnchor>
    <xdr:from>
      <xdr:col>1</xdr:col>
      <xdr:colOff>0</xdr:colOff>
      <xdr:row>60</xdr:row>
      <xdr:rowOff>200025</xdr:rowOff>
    </xdr:from>
    <xdr:to>
      <xdr:col>2</xdr:col>
      <xdr:colOff>245269</xdr:colOff>
      <xdr:row>63</xdr:row>
      <xdr:rowOff>57150</xdr:rowOff>
    </xdr:to>
    <xdr:pic>
      <xdr:nvPicPr>
        <xdr:cNvPr id="18" name="Graphic 17" descr="Chevron arrows">
          <a:hlinkClick xmlns:r="http://schemas.openxmlformats.org/officeDocument/2006/relationships" r:id="rId20"/>
          <a:extLst>
            <a:ext uri="{FF2B5EF4-FFF2-40B4-BE49-F238E27FC236}">
              <a16:creationId xmlns:a16="http://schemas.microsoft.com/office/drawing/2014/main" id="{00000000-0008-0000-0D00-00001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flipH="1">
          <a:off x="552450" y="15497175"/>
          <a:ext cx="845344" cy="600075"/>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xdr:from>
      <xdr:col>38</xdr:col>
      <xdr:colOff>324971</xdr:colOff>
      <xdr:row>0</xdr:row>
      <xdr:rowOff>100853</xdr:rowOff>
    </xdr:from>
    <xdr:to>
      <xdr:col>41</xdr:col>
      <xdr:colOff>34178</xdr:colOff>
      <xdr:row>4</xdr:row>
      <xdr:rowOff>306480</xdr:rowOff>
    </xdr:to>
    <xdr:grpSp>
      <xdr:nvGrpSpPr>
        <xdr:cNvPr id="19" name="Group 18">
          <a:extLst>
            <a:ext uri="{FF2B5EF4-FFF2-40B4-BE49-F238E27FC236}">
              <a16:creationId xmlns:a16="http://schemas.microsoft.com/office/drawing/2014/main" id="{00000000-0008-0000-0D00-000013000000}"/>
            </a:ext>
          </a:extLst>
        </xdr:cNvPr>
        <xdr:cNvGrpSpPr/>
      </xdr:nvGrpSpPr>
      <xdr:grpSpPr>
        <a:xfrm>
          <a:off x="18231971" y="100853"/>
          <a:ext cx="1076325" cy="1057274"/>
          <a:chOff x="30504881" y="1487645"/>
          <a:chExt cx="1862800" cy="2045265"/>
        </a:xfrm>
      </xdr:grpSpPr>
      <xdr:pic macro="[0]!print123">
        <xdr:nvPicPr>
          <xdr:cNvPr id="20" name="Picture 19">
            <a:extLst>
              <a:ext uri="{FF2B5EF4-FFF2-40B4-BE49-F238E27FC236}">
                <a16:creationId xmlns:a16="http://schemas.microsoft.com/office/drawing/2014/main" id="{00000000-0008-0000-0D00-000014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21" name="Rectangle 20">
            <a:extLst>
              <a:ext uri="{FF2B5EF4-FFF2-40B4-BE49-F238E27FC236}">
                <a16:creationId xmlns:a16="http://schemas.microsoft.com/office/drawing/2014/main" id="{00000000-0008-0000-0D00-000015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6</xdr:col>
      <xdr:colOff>358587</xdr:colOff>
      <xdr:row>2</xdr:row>
      <xdr:rowOff>89647</xdr:rowOff>
    </xdr:from>
    <xdr:to>
      <xdr:col>8</xdr:col>
      <xdr:colOff>109816</xdr:colOff>
      <xdr:row>4</xdr:row>
      <xdr:rowOff>75640</xdr:rowOff>
    </xdr:to>
    <xdr:sp macro="[0]!Save1" textlink="">
      <xdr:nvSpPr>
        <xdr:cNvPr id="22" name="Rectangle 21">
          <a:extLst>
            <a:ext uri="{FF2B5EF4-FFF2-40B4-BE49-F238E27FC236}">
              <a16:creationId xmlns:a16="http://schemas.microsoft.com/office/drawing/2014/main" id="{00000000-0008-0000-0D00-000016000000}"/>
            </a:ext>
          </a:extLst>
        </xdr:cNvPr>
        <xdr:cNvSpPr/>
      </xdr:nvSpPr>
      <xdr:spPr>
        <a:xfrm>
          <a:off x="3911412" y="556372"/>
          <a:ext cx="646579" cy="36699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678685</xdr:colOff>
      <xdr:row>2</xdr:row>
      <xdr:rowOff>68437</xdr:rowOff>
    </xdr:from>
    <xdr:to>
      <xdr:col>31</xdr:col>
      <xdr:colOff>309071</xdr:colOff>
      <xdr:row>4</xdr:row>
      <xdr:rowOff>29520</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0E00-000002000000}"/>
            </a:ext>
          </a:extLst>
        </xdr:cNvPr>
        <xdr:cNvGrpSpPr/>
      </xdr:nvGrpSpPr>
      <xdr:grpSpPr>
        <a:xfrm>
          <a:off x="5714511" y="449437"/>
          <a:ext cx="15475017" cy="441474"/>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E00-000003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E00-000004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E00-000005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E00-000006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E00-000007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E00-000008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9" name="Rectangle 8">
            <a:hlinkClick xmlns:r="http://schemas.openxmlformats.org/officeDocument/2006/relationships" r:id="rId8"/>
            <a:extLst>
              <a:ext uri="{FF2B5EF4-FFF2-40B4-BE49-F238E27FC236}">
                <a16:creationId xmlns:a16="http://schemas.microsoft.com/office/drawing/2014/main" id="{00000000-0008-0000-0E00-000009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0" name="Rectangle 9">
            <a:hlinkClick xmlns:r="http://schemas.openxmlformats.org/officeDocument/2006/relationships" r:id="rId9"/>
            <a:extLst>
              <a:ext uri="{FF2B5EF4-FFF2-40B4-BE49-F238E27FC236}">
                <a16:creationId xmlns:a16="http://schemas.microsoft.com/office/drawing/2014/main" id="{00000000-0008-0000-0E00-00000A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0E00-00000B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0E00-00000C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0E00-00000D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1</xdr:col>
      <xdr:colOff>1573</xdr:colOff>
      <xdr:row>1</xdr:row>
      <xdr:rowOff>133350</xdr:rowOff>
    </xdr:from>
    <xdr:to>
      <xdr:col>3</xdr:col>
      <xdr:colOff>342900</xdr:colOff>
      <xdr:row>5</xdr:row>
      <xdr:rowOff>53166</xdr:rowOff>
    </xdr:to>
    <xdr:sp macro="" textlink="">
      <xdr:nvSpPr>
        <xdr:cNvPr id="14" name="Rectangle 13">
          <a:hlinkClick xmlns:r="http://schemas.openxmlformats.org/officeDocument/2006/relationships" r:id="rId13"/>
          <a:extLst>
            <a:ext uri="{FF2B5EF4-FFF2-40B4-BE49-F238E27FC236}">
              <a16:creationId xmlns:a16="http://schemas.microsoft.com/office/drawing/2014/main" id="{00000000-0008-0000-0E00-00000E000000}"/>
            </a:ext>
          </a:extLst>
        </xdr:cNvPr>
        <xdr:cNvSpPr/>
      </xdr:nvSpPr>
      <xdr:spPr>
        <a:xfrm>
          <a:off x="1115998" y="323850"/>
          <a:ext cx="1760552" cy="777066"/>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solidFill>
                <a:schemeClr val="lt1"/>
              </a:solidFill>
              <a:effectLst/>
              <a:latin typeface="+mn-lt"/>
              <a:ea typeface="+mn-ea"/>
              <a:cs typeface="+mn-cs"/>
            </a:rPr>
            <a:t>ফেব্রুয়ারী</a:t>
          </a:r>
          <a:endParaRPr lang="en-US" sz="5400">
            <a:effectLst/>
          </a:endParaRPr>
        </a:p>
      </xdr:txBody>
    </xdr:sp>
    <xdr:clientData/>
  </xdr:twoCellAnchor>
  <xdr:twoCellAnchor>
    <xdr:from>
      <xdr:col>4</xdr:col>
      <xdr:colOff>1523999</xdr:colOff>
      <xdr:row>2</xdr:row>
      <xdr:rowOff>3618</xdr:rowOff>
    </xdr:from>
    <xdr:to>
      <xdr:col>5</xdr:col>
      <xdr:colOff>541903</xdr:colOff>
      <xdr:row>4</xdr:row>
      <xdr:rowOff>127443</xdr:rowOff>
    </xdr:to>
    <xdr:pic>
      <xdr:nvPicPr>
        <xdr:cNvPr id="15" name="Graphic 14" descr="Chevron arrows">
          <a:hlinkClick xmlns:r="http://schemas.openxmlformats.org/officeDocument/2006/relationships" r:id="rId14"/>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924424" y="384618"/>
          <a:ext cx="637154"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161925</xdr:colOff>
      <xdr:row>1</xdr:row>
      <xdr:rowOff>142810</xdr:rowOff>
    </xdr:from>
    <xdr:to>
      <xdr:col>0</xdr:col>
      <xdr:colOff>876632</xdr:colOff>
      <xdr:row>4</xdr:row>
      <xdr:rowOff>162175</xdr:rowOff>
    </xdr:to>
    <xdr:pic>
      <xdr:nvPicPr>
        <xdr:cNvPr id="16" name="Picture 15">
          <a:hlinkClick xmlns:r="http://schemas.openxmlformats.org/officeDocument/2006/relationships" r:id="rId17"/>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61925" y="333310"/>
          <a:ext cx="714707"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3</xdr:col>
      <xdr:colOff>545522</xdr:colOff>
      <xdr:row>2</xdr:row>
      <xdr:rowOff>164523</xdr:rowOff>
    </xdr:from>
    <xdr:to>
      <xdr:col>4</xdr:col>
      <xdr:colOff>327312</xdr:colOff>
      <xdr:row>4</xdr:row>
      <xdr:rowOff>55266</xdr:rowOff>
    </xdr:to>
    <xdr:sp macro="[0]!Save1" textlink="">
      <xdr:nvSpPr>
        <xdr:cNvPr id="17" name="Rectangle 16">
          <a:extLst>
            <a:ext uri="{FF2B5EF4-FFF2-40B4-BE49-F238E27FC236}">
              <a16:creationId xmlns:a16="http://schemas.microsoft.com/office/drawing/2014/main" id="{00000000-0008-0000-0E00-000011000000}"/>
            </a:ext>
          </a:extLst>
        </xdr:cNvPr>
        <xdr:cNvSpPr/>
      </xdr:nvSpPr>
      <xdr:spPr>
        <a:xfrm>
          <a:off x="3079172" y="545523"/>
          <a:ext cx="648565" cy="366993"/>
        </a:xfrm>
        <a:prstGeom prst="rect">
          <a:avLst/>
        </a:prstGeom>
        <a:blipFill>
          <a:blip xmlns:r="http://schemas.openxmlformats.org/officeDocument/2006/relationships" r:embed="rId19"/>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280987</xdr:colOff>
      <xdr:row>1</xdr:row>
      <xdr:rowOff>268462</xdr:rowOff>
    </xdr:from>
    <xdr:to>
      <xdr:col>17</xdr:col>
      <xdr:colOff>89996</xdr:colOff>
      <xdr:row>1</xdr:row>
      <xdr:rowOff>705795</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0F00-000002000000}"/>
            </a:ext>
          </a:extLst>
        </xdr:cNvPr>
        <xdr:cNvGrpSpPr/>
      </xdr:nvGrpSpPr>
      <xdr:grpSpPr>
        <a:xfrm>
          <a:off x="5278811" y="458962"/>
          <a:ext cx="16079950" cy="437333"/>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F00-000004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F00-000005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F00-000006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F00-000007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0F00-000008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9" name="Rectangle 8">
            <a:hlinkClick xmlns:r="http://schemas.openxmlformats.org/officeDocument/2006/relationships" r:id="rId8"/>
            <a:extLst>
              <a:ext uri="{FF2B5EF4-FFF2-40B4-BE49-F238E27FC236}">
                <a16:creationId xmlns:a16="http://schemas.microsoft.com/office/drawing/2014/main" id="{00000000-0008-0000-0F00-000009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0" name="Rectangle 9">
            <a:hlinkClick xmlns:r="http://schemas.openxmlformats.org/officeDocument/2006/relationships" r:id="rId9"/>
            <a:extLst>
              <a:ext uri="{FF2B5EF4-FFF2-40B4-BE49-F238E27FC236}">
                <a16:creationId xmlns:a16="http://schemas.microsoft.com/office/drawing/2014/main" id="{00000000-0008-0000-0F00-00000A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0F00-00000B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0F00-00000C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0F00-00000D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0</xdr:col>
      <xdr:colOff>1343025</xdr:colOff>
      <xdr:row>1</xdr:row>
      <xdr:rowOff>57150</xdr:rowOff>
    </xdr:from>
    <xdr:to>
      <xdr:col>2</xdr:col>
      <xdr:colOff>388734</xdr:colOff>
      <xdr:row>1</xdr:row>
      <xdr:rowOff>919941</xdr:rowOff>
    </xdr:to>
    <xdr:sp macro="" textlink="">
      <xdr:nvSpPr>
        <xdr:cNvPr id="14" name="Rectangle 13">
          <a:hlinkClick xmlns:r="http://schemas.openxmlformats.org/officeDocument/2006/relationships" r:id="rId13"/>
          <a:extLst>
            <a:ext uri="{FF2B5EF4-FFF2-40B4-BE49-F238E27FC236}">
              <a16:creationId xmlns:a16="http://schemas.microsoft.com/office/drawing/2014/main" id="{00000000-0008-0000-0F00-00000E000000}"/>
            </a:ext>
          </a:extLst>
        </xdr:cNvPr>
        <xdr:cNvSpPr/>
      </xdr:nvSpPr>
      <xdr:spPr>
        <a:xfrm>
          <a:off x="1343025" y="247650"/>
          <a:ext cx="1807959" cy="86279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solidFill>
                <a:schemeClr val="lt1"/>
              </a:solidFill>
              <a:effectLst/>
              <a:latin typeface="+mn-lt"/>
              <a:ea typeface="+mn-ea"/>
              <a:cs typeface="+mn-cs"/>
            </a:rPr>
            <a:t>ফেব্রুয়ারী</a:t>
          </a:r>
          <a:endParaRPr lang="en-US" sz="5400">
            <a:effectLst/>
          </a:endParaRPr>
        </a:p>
      </xdr:txBody>
    </xdr:sp>
    <xdr:clientData/>
  </xdr:twoCellAnchor>
  <xdr:twoCellAnchor>
    <xdr:from>
      <xdr:col>3</xdr:col>
      <xdr:colOff>760210</xdr:colOff>
      <xdr:row>1</xdr:row>
      <xdr:rowOff>194983</xdr:rowOff>
    </xdr:from>
    <xdr:to>
      <xdr:col>4</xdr:col>
      <xdr:colOff>186881</xdr:colOff>
      <xdr:row>1</xdr:row>
      <xdr:rowOff>795058</xdr:rowOff>
    </xdr:to>
    <xdr:pic>
      <xdr:nvPicPr>
        <xdr:cNvPr id="15" name="Graphic 14" descr="Chevron arrows">
          <a:hlinkClick xmlns:r="http://schemas.openxmlformats.org/officeDocument/2006/relationships" r:id="rId14"/>
          <a:extLst>
            <a:ext uri="{FF2B5EF4-FFF2-40B4-BE49-F238E27FC236}">
              <a16:creationId xmlns:a16="http://schemas.microsoft.com/office/drawing/2014/main" id="{00000000-0008-0000-0F00-00000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408285" y="385483"/>
          <a:ext cx="617296"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314325</xdr:colOff>
      <xdr:row>1</xdr:row>
      <xdr:rowOff>152335</xdr:rowOff>
    </xdr:from>
    <xdr:to>
      <xdr:col>0</xdr:col>
      <xdr:colOff>1029032</xdr:colOff>
      <xdr:row>1</xdr:row>
      <xdr:rowOff>838450</xdr:rowOff>
    </xdr:to>
    <xdr:pic>
      <xdr:nvPicPr>
        <xdr:cNvPr id="16" name="Picture 15">
          <a:hlinkClick xmlns:r="http://schemas.openxmlformats.org/officeDocument/2006/relationships" r:id="rId17"/>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14325" y="342835"/>
          <a:ext cx="714707"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0</xdr:col>
      <xdr:colOff>19050</xdr:colOff>
      <xdr:row>81</xdr:row>
      <xdr:rowOff>114299</xdr:rowOff>
    </xdr:from>
    <xdr:to>
      <xdr:col>18</xdr:col>
      <xdr:colOff>409575</xdr:colOff>
      <xdr:row>107</xdr:row>
      <xdr:rowOff>9524</xdr:rowOff>
    </xdr:to>
    <xdr:graphicFrame macro="">
      <xdr:nvGraphicFramePr>
        <xdr:cNvPr id="17" name="Chart 16">
          <a:extLst>
            <a:ext uri="{FF2B5EF4-FFF2-40B4-BE49-F238E27FC236}">
              <a16:creationId xmlns:a16="http://schemas.microsoft.com/office/drawing/2014/main" id="{00000000-0008-0000-0F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108</xdr:row>
      <xdr:rowOff>19050</xdr:rowOff>
    </xdr:from>
    <xdr:to>
      <xdr:col>18</xdr:col>
      <xdr:colOff>438150</xdr:colOff>
      <xdr:row>133</xdr:row>
      <xdr:rowOff>66676</xdr:rowOff>
    </xdr:to>
    <xdr:graphicFrame macro="">
      <xdr:nvGraphicFramePr>
        <xdr:cNvPr id="18" name="Chart 17">
          <a:extLst>
            <a:ext uri="{FF2B5EF4-FFF2-40B4-BE49-F238E27FC236}">
              <a16:creationId xmlns:a16="http://schemas.microsoft.com/office/drawing/2014/main" id="{00000000-0008-0000-0F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628649</xdr:colOff>
      <xdr:row>1</xdr:row>
      <xdr:rowOff>304800</xdr:rowOff>
    </xdr:from>
    <xdr:to>
      <xdr:col>3</xdr:col>
      <xdr:colOff>419099</xdr:colOff>
      <xdr:row>1</xdr:row>
      <xdr:rowOff>671793</xdr:rowOff>
    </xdr:to>
    <xdr:sp macro="[0]!Save1" textlink="">
      <xdr:nvSpPr>
        <xdr:cNvPr id="19" name="Rectangle 18">
          <a:extLst>
            <a:ext uri="{FF2B5EF4-FFF2-40B4-BE49-F238E27FC236}">
              <a16:creationId xmlns:a16="http://schemas.microsoft.com/office/drawing/2014/main" id="{00000000-0008-0000-0F00-000013000000}"/>
            </a:ext>
          </a:extLst>
        </xdr:cNvPr>
        <xdr:cNvSpPr/>
      </xdr:nvSpPr>
      <xdr:spPr>
        <a:xfrm>
          <a:off x="3390899" y="495300"/>
          <a:ext cx="676275" cy="366993"/>
        </a:xfrm>
        <a:prstGeom prst="rect">
          <a:avLst/>
        </a:prstGeom>
        <a:blipFill>
          <a:blip xmlns:r="http://schemas.openxmlformats.org/officeDocument/2006/relationships" r:embed="rId21"/>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twoCellAnchor>
    <xdr:from>
      <xdr:col>12</xdr:col>
      <xdr:colOff>333375</xdr:colOff>
      <xdr:row>2</xdr:row>
      <xdr:rowOff>47625</xdr:rowOff>
    </xdr:from>
    <xdr:to>
      <xdr:col>14</xdr:col>
      <xdr:colOff>9525</xdr:colOff>
      <xdr:row>4</xdr:row>
      <xdr:rowOff>123825</xdr:rowOff>
    </xdr:to>
    <xdr:grpSp>
      <xdr:nvGrpSpPr>
        <xdr:cNvPr id="20" name="Group 19">
          <a:extLst>
            <a:ext uri="{FF2B5EF4-FFF2-40B4-BE49-F238E27FC236}">
              <a16:creationId xmlns:a16="http://schemas.microsoft.com/office/drawing/2014/main" id="{00000000-0008-0000-0F00-000014000000}"/>
            </a:ext>
          </a:extLst>
        </xdr:cNvPr>
        <xdr:cNvGrpSpPr/>
      </xdr:nvGrpSpPr>
      <xdr:grpSpPr>
        <a:xfrm>
          <a:off x="18576551" y="1336301"/>
          <a:ext cx="886386" cy="961465"/>
          <a:chOff x="30504881" y="1487645"/>
          <a:chExt cx="1862800" cy="2045265"/>
        </a:xfrm>
      </xdr:grpSpPr>
      <xdr:pic macro="[0]!print123">
        <xdr:nvPicPr>
          <xdr:cNvPr id="21" name="Picture 20">
            <a:extLst>
              <a:ext uri="{FF2B5EF4-FFF2-40B4-BE49-F238E27FC236}">
                <a16:creationId xmlns:a16="http://schemas.microsoft.com/office/drawing/2014/main" id="{00000000-0008-0000-0F00-000015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837473B0-CC2E-450A-ABE3-18F120FF3D39}">
                <a1611:picAttrSrcUrl xmlns:a1611="http://schemas.microsoft.com/office/drawing/2016/11/main" r:id="rId23"/>
              </a:ext>
            </a:extLst>
          </a:blip>
          <a:stretch>
            <a:fillRect/>
          </a:stretch>
        </xdr:blipFill>
        <xdr:spPr>
          <a:xfrm>
            <a:off x="30504881" y="1487645"/>
            <a:ext cx="1862800" cy="1508401"/>
          </a:xfrm>
          <a:prstGeom prst="rect">
            <a:avLst/>
          </a:prstGeom>
        </xdr:spPr>
      </xdr:pic>
      <xdr:sp macro="[0]!print123" textlink="">
        <xdr:nvSpPr>
          <xdr:cNvPr id="22" name="Rectangle 21">
            <a:extLst>
              <a:ext uri="{FF2B5EF4-FFF2-40B4-BE49-F238E27FC236}">
                <a16:creationId xmlns:a16="http://schemas.microsoft.com/office/drawing/2014/main" id="{00000000-0008-0000-0F00-000016000000}"/>
              </a:ext>
            </a:extLst>
          </xdr:cNvPr>
          <xdr:cNvSpPr/>
        </xdr:nvSpPr>
        <xdr:spPr>
          <a:xfrm>
            <a:off x="30583909" y="3013364"/>
            <a:ext cx="1645228" cy="519546"/>
          </a:xfrm>
          <a:prstGeom prst="rect">
            <a:avLst/>
          </a:prstGeom>
          <a:blipFill>
            <a:blip xmlns:r="http://schemas.openxmlformats.org/officeDocument/2006/relationships" r:embed="rId24"/>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14566</xdr:colOff>
      <xdr:row>3</xdr:row>
      <xdr:rowOff>20732</xdr:rowOff>
    </xdr:from>
    <xdr:to>
      <xdr:col>3</xdr:col>
      <xdr:colOff>308405</xdr:colOff>
      <xdr:row>4</xdr:row>
      <xdr:rowOff>244547</xdr:rowOff>
    </xdr:to>
    <xdr:sp macro="" textlink="">
      <xdr:nvSpPr>
        <xdr:cNvPr id="2" name="Text Box 1">
          <a:extLst>
            <a:ext uri="{FF2B5EF4-FFF2-40B4-BE49-F238E27FC236}">
              <a16:creationId xmlns:a16="http://schemas.microsoft.com/office/drawing/2014/main" id="{00000000-0008-0000-1000-000002000000}"/>
            </a:ext>
          </a:extLst>
        </xdr:cNvPr>
        <xdr:cNvSpPr txBox="1">
          <a:spLocks noChangeArrowheads="1"/>
        </xdr:cNvSpPr>
      </xdr:nvSpPr>
      <xdr:spPr bwMode="auto">
        <a:xfrm>
          <a:off x="195541" y="1363757"/>
          <a:ext cx="2770339" cy="1385865"/>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7</xdr:col>
      <xdr:colOff>146958</xdr:colOff>
      <xdr:row>3</xdr:row>
      <xdr:rowOff>1159328</xdr:rowOff>
    </xdr:from>
    <xdr:to>
      <xdr:col>7</xdr:col>
      <xdr:colOff>1457325</xdr:colOff>
      <xdr:row>4</xdr:row>
      <xdr:rowOff>251731</xdr:rowOff>
    </xdr:to>
    <xdr:sp macro="" textlink="">
      <xdr:nvSpPr>
        <xdr:cNvPr id="3" name="Rectangle 2">
          <a:extLst>
            <a:ext uri="{FF2B5EF4-FFF2-40B4-BE49-F238E27FC236}">
              <a16:creationId xmlns:a16="http://schemas.microsoft.com/office/drawing/2014/main" id="{00000000-0008-0000-1000-000003000000}"/>
            </a:ext>
          </a:extLst>
        </xdr:cNvPr>
        <xdr:cNvSpPr/>
      </xdr:nvSpPr>
      <xdr:spPr>
        <a:xfrm>
          <a:off x="7471683" y="2502353"/>
          <a:ext cx="1310367" cy="254453"/>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a:t>
          </a:r>
          <a:r>
            <a:rPr lang="en-US" sz="1400" b="1">
              <a:solidFill>
                <a:sysClr val="windowText" lastClr="000000"/>
              </a:solidFill>
              <a:latin typeface="Kalpurush ANSI" panose="02000000000000000000" pitchFamily="2" charset="0"/>
            </a:rPr>
            <a:t>4</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1</xdr:col>
      <xdr:colOff>54427</xdr:colOff>
      <xdr:row>3</xdr:row>
      <xdr:rowOff>1118507</xdr:rowOff>
    </xdr:from>
    <xdr:to>
      <xdr:col>3</xdr:col>
      <xdr:colOff>721177</xdr:colOff>
      <xdr:row>4</xdr:row>
      <xdr:rowOff>285750</xdr:rowOff>
    </xdr:to>
    <xdr:sp macro="" textlink="">
      <xdr:nvSpPr>
        <xdr:cNvPr id="4" name="Rectangle 3">
          <a:extLst>
            <a:ext uri="{FF2B5EF4-FFF2-40B4-BE49-F238E27FC236}">
              <a16:creationId xmlns:a16="http://schemas.microsoft.com/office/drawing/2014/main" id="{00000000-0008-0000-1000-000004000000}"/>
            </a:ext>
          </a:extLst>
        </xdr:cNvPr>
        <xdr:cNvSpPr/>
      </xdr:nvSpPr>
      <xdr:spPr>
        <a:xfrm>
          <a:off x="235402" y="2461532"/>
          <a:ext cx="3143250" cy="3007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3</xdr:col>
      <xdr:colOff>381000</xdr:colOff>
      <xdr:row>3</xdr:row>
      <xdr:rowOff>24493</xdr:rowOff>
    </xdr:from>
    <xdr:to>
      <xdr:col>5</xdr:col>
      <xdr:colOff>1028700</xdr:colOff>
      <xdr:row>3</xdr:row>
      <xdr:rowOff>340179</xdr:rowOff>
    </xdr:to>
    <xdr:sp macro="" textlink="">
      <xdr:nvSpPr>
        <xdr:cNvPr id="5" name="Rectangle 4">
          <a:extLst>
            <a:ext uri="{FF2B5EF4-FFF2-40B4-BE49-F238E27FC236}">
              <a16:creationId xmlns:a16="http://schemas.microsoft.com/office/drawing/2014/main" id="{00000000-0008-0000-1000-000005000000}"/>
            </a:ext>
          </a:extLst>
        </xdr:cNvPr>
        <xdr:cNvSpPr/>
      </xdr:nvSpPr>
      <xdr:spPr>
        <a:xfrm>
          <a:off x="3038475" y="1367518"/>
          <a:ext cx="2971800" cy="31568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200">
              <a:solidFill>
                <a:schemeClr val="tx1"/>
              </a:solidFill>
            </a:rPr>
            <a:t>বিসমিল্লাহির রাহমানির রাহিম</a:t>
          </a:r>
          <a:endParaRPr lang="en-US" sz="1200">
            <a:solidFill>
              <a:schemeClr val="tx1"/>
            </a:solidFill>
          </a:endParaRPr>
        </a:p>
      </xdr:txBody>
    </xdr:sp>
    <xdr:clientData/>
  </xdr:twoCellAnchor>
  <xdr:twoCellAnchor>
    <xdr:from>
      <xdr:col>10</xdr:col>
      <xdr:colOff>23531</xdr:colOff>
      <xdr:row>3</xdr:row>
      <xdr:rowOff>0</xdr:rowOff>
    </xdr:from>
    <xdr:to>
      <xdr:col>12</xdr:col>
      <xdr:colOff>330817</xdr:colOff>
      <xdr:row>3</xdr:row>
      <xdr:rowOff>939310</xdr:rowOff>
    </xdr:to>
    <xdr:sp macro="" textlink="">
      <xdr:nvSpPr>
        <xdr:cNvPr id="6" name="Text Box 1">
          <a:extLst>
            <a:ext uri="{FF2B5EF4-FFF2-40B4-BE49-F238E27FC236}">
              <a16:creationId xmlns:a16="http://schemas.microsoft.com/office/drawing/2014/main" id="{00000000-0008-0000-1000-000006000000}"/>
            </a:ext>
          </a:extLst>
        </xdr:cNvPr>
        <xdr:cNvSpPr txBox="1">
          <a:spLocks noChangeArrowheads="1"/>
        </xdr:cNvSpPr>
      </xdr:nvSpPr>
      <xdr:spPr bwMode="auto">
        <a:xfrm>
          <a:off x="9491381" y="1343025"/>
          <a:ext cx="2679011" cy="939310"/>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16</xdr:col>
      <xdr:colOff>209549</xdr:colOff>
      <xdr:row>4</xdr:row>
      <xdr:rowOff>6803</xdr:rowOff>
    </xdr:from>
    <xdr:to>
      <xdr:col>17</xdr:col>
      <xdr:colOff>70337</xdr:colOff>
      <xdr:row>5</xdr:row>
      <xdr:rowOff>4081</xdr:rowOff>
    </xdr:to>
    <xdr:sp macro="" textlink="">
      <xdr:nvSpPr>
        <xdr:cNvPr id="7" name="Rectangle 6">
          <a:extLst>
            <a:ext uri="{FF2B5EF4-FFF2-40B4-BE49-F238E27FC236}">
              <a16:creationId xmlns:a16="http://schemas.microsoft.com/office/drawing/2014/main" id="{00000000-0008-0000-1000-000007000000}"/>
            </a:ext>
          </a:extLst>
        </xdr:cNvPr>
        <xdr:cNvSpPr/>
      </xdr:nvSpPr>
      <xdr:spPr>
        <a:xfrm>
          <a:off x="16297274" y="2511878"/>
          <a:ext cx="1432413" cy="254453"/>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a:t>
          </a:r>
          <a:r>
            <a:rPr lang="en-US" sz="1400" b="1">
              <a:solidFill>
                <a:sysClr val="windowText" lastClr="000000"/>
              </a:solidFill>
              <a:latin typeface="Kalpurush ANSI" panose="02000000000000000000" pitchFamily="2" charset="0"/>
            </a:rPr>
            <a:t>4</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10</xdr:col>
      <xdr:colOff>54427</xdr:colOff>
      <xdr:row>3</xdr:row>
      <xdr:rowOff>1118507</xdr:rowOff>
    </xdr:from>
    <xdr:to>
      <xdr:col>12</xdr:col>
      <xdr:colOff>721177</xdr:colOff>
      <xdr:row>4</xdr:row>
      <xdr:rowOff>285750</xdr:rowOff>
    </xdr:to>
    <xdr:sp macro="" textlink="">
      <xdr:nvSpPr>
        <xdr:cNvPr id="8" name="Rectangle 7">
          <a:extLst>
            <a:ext uri="{FF2B5EF4-FFF2-40B4-BE49-F238E27FC236}">
              <a16:creationId xmlns:a16="http://schemas.microsoft.com/office/drawing/2014/main" id="{00000000-0008-0000-1000-000008000000}"/>
            </a:ext>
          </a:extLst>
        </xdr:cNvPr>
        <xdr:cNvSpPr/>
      </xdr:nvSpPr>
      <xdr:spPr>
        <a:xfrm>
          <a:off x="9522277" y="2461532"/>
          <a:ext cx="3038475" cy="3007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12</xdr:col>
      <xdr:colOff>381000</xdr:colOff>
      <xdr:row>3</xdr:row>
      <xdr:rowOff>24493</xdr:rowOff>
    </xdr:from>
    <xdr:to>
      <xdr:col>14</xdr:col>
      <xdr:colOff>923925</xdr:colOff>
      <xdr:row>3</xdr:row>
      <xdr:rowOff>340179</xdr:rowOff>
    </xdr:to>
    <xdr:sp macro="" textlink="">
      <xdr:nvSpPr>
        <xdr:cNvPr id="9" name="Rectangle 8">
          <a:extLst>
            <a:ext uri="{FF2B5EF4-FFF2-40B4-BE49-F238E27FC236}">
              <a16:creationId xmlns:a16="http://schemas.microsoft.com/office/drawing/2014/main" id="{00000000-0008-0000-1000-000009000000}"/>
            </a:ext>
          </a:extLst>
        </xdr:cNvPr>
        <xdr:cNvSpPr/>
      </xdr:nvSpPr>
      <xdr:spPr>
        <a:xfrm>
          <a:off x="12220575" y="1367518"/>
          <a:ext cx="2667000" cy="31568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200">
              <a:solidFill>
                <a:schemeClr val="tx1"/>
              </a:solidFill>
            </a:rPr>
            <a:t>বিসমিল্লাহির রাহমানির রাহিম</a:t>
          </a:r>
          <a:endParaRPr lang="en-US" sz="1200">
            <a:solidFill>
              <a:schemeClr val="tx1"/>
            </a:solidFill>
          </a:endParaRPr>
        </a:p>
      </xdr:txBody>
    </xdr:sp>
    <xdr:clientData/>
  </xdr:twoCellAnchor>
  <xdr:twoCellAnchor>
    <xdr:from>
      <xdr:col>7</xdr:col>
      <xdr:colOff>560294</xdr:colOff>
      <xdr:row>3</xdr:row>
      <xdr:rowOff>90447</xdr:rowOff>
    </xdr:from>
    <xdr:to>
      <xdr:col>7</xdr:col>
      <xdr:colOff>1434353</xdr:colOff>
      <xdr:row>3</xdr:row>
      <xdr:rowOff>818030</xdr:rowOff>
    </xdr:to>
    <xdr:grpSp>
      <xdr:nvGrpSpPr>
        <xdr:cNvPr id="10" name="Group 9">
          <a:extLst>
            <a:ext uri="{FF2B5EF4-FFF2-40B4-BE49-F238E27FC236}">
              <a16:creationId xmlns:a16="http://schemas.microsoft.com/office/drawing/2014/main" id="{00000000-0008-0000-1000-00000A000000}"/>
            </a:ext>
          </a:extLst>
        </xdr:cNvPr>
        <xdr:cNvGrpSpPr/>
      </xdr:nvGrpSpPr>
      <xdr:grpSpPr>
        <a:xfrm>
          <a:off x="7885019" y="1433472"/>
          <a:ext cx="874059" cy="727583"/>
          <a:chOff x="5698881" y="114300"/>
          <a:chExt cx="877277" cy="705583"/>
        </a:xfrm>
      </xdr:grpSpPr>
      <xdr:sp macro="" textlink="">
        <xdr:nvSpPr>
          <xdr:cNvPr id="11" name="Oval 10">
            <a:extLst>
              <a:ext uri="{FF2B5EF4-FFF2-40B4-BE49-F238E27FC236}">
                <a16:creationId xmlns:a16="http://schemas.microsoft.com/office/drawing/2014/main" id="{00000000-0008-0000-1000-00000B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2" name="Picture 11" descr="Artboard 1@3x.png">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16</xdr:col>
      <xdr:colOff>629089</xdr:colOff>
      <xdr:row>3</xdr:row>
      <xdr:rowOff>80922</xdr:rowOff>
    </xdr:from>
    <xdr:to>
      <xdr:col>16</xdr:col>
      <xdr:colOff>1562847</xdr:colOff>
      <xdr:row>3</xdr:row>
      <xdr:rowOff>808505</xdr:rowOff>
    </xdr:to>
    <xdr:grpSp>
      <xdr:nvGrpSpPr>
        <xdr:cNvPr id="13" name="Group 12">
          <a:extLst>
            <a:ext uri="{FF2B5EF4-FFF2-40B4-BE49-F238E27FC236}">
              <a16:creationId xmlns:a16="http://schemas.microsoft.com/office/drawing/2014/main" id="{00000000-0008-0000-1000-00000D000000}"/>
            </a:ext>
          </a:extLst>
        </xdr:cNvPr>
        <xdr:cNvGrpSpPr/>
      </xdr:nvGrpSpPr>
      <xdr:grpSpPr>
        <a:xfrm>
          <a:off x="16716814" y="1423947"/>
          <a:ext cx="933758" cy="727583"/>
          <a:chOff x="5698881" y="114300"/>
          <a:chExt cx="877277" cy="705583"/>
        </a:xfrm>
      </xdr:grpSpPr>
      <xdr:sp macro="" textlink="">
        <xdr:nvSpPr>
          <xdr:cNvPr id="14" name="Oval 13">
            <a:extLst>
              <a:ext uri="{FF2B5EF4-FFF2-40B4-BE49-F238E27FC236}">
                <a16:creationId xmlns:a16="http://schemas.microsoft.com/office/drawing/2014/main" id="{00000000-0008-0000-1000-00000E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5" name="Picture 14" descr="Artboard 1@3x.png">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7</xdr:col>
      <xdr:colOff>113180</xdr:colOff>
      <xdr:row>0</xdr:row>
      <xdr:rowOff>375990</xdr:rowOff>
    </xdr:from>
    <xdr:to>
      <xdr:col>7</xdr:col>
      <xdr:colOff>1023970</xdr:colOff>
      <xdr:row>1</xdr:row>
      <xdr:rowOff>308912</xdr:rowOff>
    </xdr:to>
    <xdr:sp macro="" textlink="">
      <xdr:nvSpPr>
        <xdr:cNvPr id="16" name="Rectangle 15">
          <a:hlinkClick xmlns:r="http://schemas.openxmlformats.org/officeDocument/2006/relationships" r:id="rId2"/>
          <a:extLst>
            <a:ext uri="{FF2B5EF4-FFF2-40B4-BE49-F238E27FC236}">
              <a16:creationId xmlns:a16="http://schemas.microsoft.com/office/drawing/2014/main" id="{00000000-0008-0000-1000-000010000000}"/>
            </a:ext>
          </a:extLst>
        </xdr:cNvPr>
        <xdr:cNvSpPr/>
      </xdr:nvSpPr>
      <xdr:spPr>
        <a:xfrm>
          <a:off x="7437905" y="375990"/>
          <a:ext cx="910790"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6</xdr:col>
      <xdr:colOff>263214</xdr:colOff>
      <xdr:row>0</xdr:row>
      <xdr:rowOff>375990</xdr:rowOff>
    </xdr:from>
    <xdr:to>
      <xdr:col>7</xdr:col>
      <xdr:colOff>26646</xdr:colOff>
      <xdr:row>1</xdr:row>
      <xdr:rowOff>308912</xdr:rowOff>
    </xdr:to>
    <xdr:sp macro="" textlink="">
      <xdr:nvSpPr>
        <xdr:cNvPr id="17" name="Rectangle 16">
          <a:hlinkClick xmlns:r="http://schemas.openxmlformats.org/officeDocument/2006/relationships" r:id="rId3"/>
          <a:extLst>
            <a:ext uri="{FF2B5EF4-FFF2-40B4-BE49-F238E27FC236}">
              <a16:creationId xmlns:a16="http://schemas.microsoft.com/office/drawing/2014/main" id="{00000000-0008-0000-1000-000011000000}"/>
            </a:ext>
          </a:extLst>
        </xdr:cNvPr>
        <xdr:cNvSpPr/>
      </xdr:nvSpPr>
      <xdr:spPr>
        <a:xfrm>
          <a:off x="6435414" y="375990"/>
          <a:ext cx="915957"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7</xdr:col>
      <xdr:colOff>1089797</xdr:colOff>
      <xdr:row>0</xdr:row>
      <xdr:rowOff>383012</xdr:rowOff>
    </xdr:from>
    <xdr:to>
      <xdr:col>9</xdr:col>
      <xdr:colOff>186480</xdr:colOff>
      <xdr:row>1</xdr:row>
      <xdr:rowOff>315270</xdr:rowOff>
    </xdr:to>
    <xdr:sp macro="" textlink="">
      <xdr:nvSpPr>
        <xdr:cNvPr id="18" name="Rectangle 17">
          <a:hlinkClick xmlns:r="http://schemas.openxmlformats.org/officeDocument/2006/relationships" r:id="rId4"/>
          <a:extLst>
            <a:ext uri="{FF2B5EF4-FFF2-40B4-BE49-F238E27FC236}">
              <a16:creationId xmlns:a16="http://schemas.microsoft.com/office/drawing/2014/main" id="{00000000-0008-0000-1000-000012000000}"/>
            </a:ext>
          </a:extLst>
        </xdr:cNvPr>
        <xdr:cNvSpPr/>
      </xdr:nvSpPr>
      <xdr:spPr>
        <a:xfrm>
          <a:off x="8414522" y="383012"/>
          <a:ext cx="915958"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11</xdr:col>
      <xdr:colOff>1041553</xdr:colOff>
      <xdr:row>0</xdr:row>
      <xdr:rowOff>380880</xdr:rowOff>
    </xdr:from>
    <xdr:to>
      <xdr:col>12</xdr:col>
      <xdr:colOff>497000</xdr:colOff>
      <xdr:row>1</xdr:row>
      <xdr:rowOff>313138</xdr:rowOff>
    </xdr:to>
    <xdr:sp macro="" textlink="">
      <xdr:nvSpPr>
        <xdr:cNvPr id="19" name="Rectangle 18">
          <a:hlinkClick xmlns:r="http://schemas.openxmlformats.org/officeDocument/2006/relationships" r:id="rId5"/>
          <a:extLst>
            <a:ext uri="{FF2B5EF4-FFF2-40B4-BE49-F238E27FC236}">
              <a16:creationId xmlns:a16="http://schemas.microsoft.com/office/drawing/2014/main" id="{00000000-0008-0000-1000-000013000000}"/>
            </a:ext>
          </a:extLst>
        </xdr:cNvPr>
        <xdr:cNvSpPr/>
      </xdr:nvSpPr>
      <xdr:spPr>
        <a:xfrm>
          <a:off x="11414278" y="380880"/>
          <a:ext cx="922297"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11</xdr:col>
      <xdr:colOff>50678</xdr:colOff>
      <xdr:row>0</xdr:row>
      <xdr:rowOff>380880</xdr:rowOff>
    </xdr:from>
    <xdr:to>
      <xdr:col>11</xdr:col>
      <xdr:colOff>976416</xdr:colOff>
      <xdr:row>1</xdr:row>
      <xdr:rowOff>313138</xdr:rowOff>
    </xdr:to>
    <xdr:sp macro="" textlink="">
      <xdr:nvSpPr>
        <xdr:cNvPr id="20" name="Rectangle 19">
          <a:hlinkClick xmlns:r="http://schemas.openxmlformats.org/officeDocument/2006/relationships" r:id="rId6"/>
          <a:extLst>
            <a:ext uri="{FF2B5EF4-FFF2-40B4-BE49-F238E27FC236}">
              <a16:creationId xmlns:a16="http://schemas.microsoft.com/office/drawing/2014/main" id="{00000000-0008-0000-1000-000014000000}"/>
            </a:ext>
          </a:extLst>
        </xdr:cNvPr>
        <xdr:cNvSpPr/>
      </xdr:nvSpPr>
      <xdr:spPr>
        <a:xfrm>
          <a:off x="10423403" y="380880"/>
          <a:ext cx="925738"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280662</xdr:colOff>
      <xdr:row>0</xdr:row>
      <xdr:rowOff>380880</xdr:rowOff>
    </xdr:from>
    <xdr:to>
      <xdr:col>10</xdr:col>
      <xdr:colOff>872769</xdr:colOff>
      <xdr:row>1</xdr:row>
      <xdr:rowOff>313138</xdr:rowOff>
    </xdr:to>
    <xdr:sp macro="" textlink="">
      <xdr:nvSpPr>
        <xdr:cNvPr id="21" name="Rectangle 20">
          <a:hlinkClick xmlns:r="http://schemas.openxmlformats.org/officeDocument/2006/relationships" r:id="rId7"/>
          <a:extLst>
            <a:ext uri="{FF2B5EF4-FFF2-40B4-BE49-F238E27FC236}">
              <a16:creationId xmlns:a16="http://schemas.microsoft.com/office/drawing/2014/main" id="{00000000-0008-0000-1000-000015000000}"/>
            </a:ext>
          </a:extLst>
        </xdr:cNvPr>
        <xdr:cNvSpPr/>
      </xdr:nvSpPr>
      <xdr:spPr>
        <a:xfrm>
          <a:off x="9424662" y="380880"/>
          <a:ext cx="915957"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570128</xdr:colOff>
      <xdr:row>0</xdr:row>
      <xdr:rowOff>375369</xdr:rowOff>
    </xdr:from>
    <xdr:to>
      <xdr:col>13</xdr:col>
      <xdr:colOff>432835</xdr:colOff>
      <xdr:row>1</xdr:row>
      <xdr:rowOff>306302</xdr:rowOff>
    </xdr:to>
    <xdr:sp macro="" textlink="">
      <xdr:nvSpPr>
        <xdr:cNvPr id="22" name="Rectangle 21">
          <a:hlinkClick xmlns:r="http://schemas.openxmlformats.org/officeDocument/2006/relationships" r:id="rId8"/>
          <a:extLst>
            <a:ext uri="{FF2B5EF4-FFF2-40B4-BE49-F238E27FC236}">
              <a16:creationId xmlns:a16="http://schemas.microsoft.com/office/drawing/2014/main" id="{00000000-0008-0000-1000-000016000000}"/>
            </a:ext>
          </a:extLst>
        </xdr:cNvPr>
        <xdr:cNvSpPr/>
      </xdr:nvSpPr>
      <xdr:spPr>
        <a:xfrm>
          <a:off x="12409703" y="375369"/>
          <a:ext cx="919982" cy="42623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15</xdr:col>
      <xdr:colOff>377384</xdr:colOff>
      <xdr:row>0</xdr:row>
      <xdr:rowOff>373237</xdr:rowOff>
    </xdr:from>
    <xdr:to>
      <xdr:col>16</xdr:col>
      <xdr:colOff>232871</xdr:colOff>
      <xdr:row>1</xdr:row>
      <xdr:rowOff>304833</xdr:rowOff>
    </xdr:to>
    <xdr:sp macro="" textlink="">
      <xdr:nvSpPr>
        <xdr:cNvPr id="23" name="Rectangle 22">
          <a:hlinkClick xmlns:r="http://schemas.openxmlformats.org/officeDocument/2006/relationships" r:id="rId9"/>
          <a:extLst>
            <a:ext uri="{FF2B5EF4-FFF2-40B4-BE49-F238E27FC236}">
              <a16:creationId xmlns:a16="http://schemas.microsoft.com/office/drawing/2014/main" id="{00000000-0008-0000-1000-000017000000}"/>
            </a:ext>
          </a:extLst>
        </xdr:cNvPr>
        <xdr:cNvSpPr/>
      </xdr:nvSpPr>
      <xdr:spPr>
        <a:xfrm>
          <a:off x="15398309" y="373237"/>
          <a:ext cx="922287"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435160</xdr:colOff>
      <xdr:row>0</xdr:row>
      <xdr:rowOff>373237</xdr:rowOff>
    </xdr:from>
    <xdr:to>
      <xdr:col>15</xdr:col>
      <xdr:colOff>305346</xdr:colOff>
      <xdr:row>1</xdr:row>
      <xdr:rowOff>304833</xdr:rowOff>
    </xdr:to>
    <xdr:sp macro="" textlink="">
      <xdr:nvSpPr>
        <xdr:cNvPr id="24" name="Rectangle 23">
          <a:hlinkClick xmlns:r="http://schemas.openxmlformats.org/officeDocument/2006/relationships" r:id="rId10"/>
          <a:extLst>
            <a:ext uri="{FF2B5EF4-FFF2-40B4-BE49-F238E27FC236}">
              <a16:creationId xmlns:a16="http://schemas.microsoft.com/office/drawing/2014/main" id="{00000000-0008-0000-1000-000018000000}"/>
            </a:ext>
          </a:extLst>
        </xdr:cNvPr>
        <xdr:cNvSpPr/>
      </xdr:nvSpPr>
      <xdr:spPr>
        <a:xfrm>
          <a:off x="14398810" y="373237"/>
          <a:ext cx="927461"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522672</xdr:colOff>
      <xdr:row>0</xdr:row>
      <xdr:rowOff>373237</xdr:rowOff>
    </xdr:from>
    <xdr:to>
      <xdr:col>14</xdr:col>
      <xdr:colOff>370674</xdr:colOff>
      <xdr:row>1</xdr:row>
      <xdr:rowOff>304833</xdr:rowOff>
    </xdr:to>
    <xdr:sp macro="" textlink="">
      <xdr:nvSpPr>
        <xdr:cNvPr id="25" name="Rectangle 24">
          <a:hlinkClick xmlns:r="http://schemas.openxmlformats.org/officeDocument/2006/relationships" r:id="rId11"/>
          <a:extLst>
            <a:ext uri="{FF2B5EF4-FFF2-40B4-BE49-F238E27FC236}">
              <a16:creationId xmlns:a16="http://schemas.microsoft.com/office/drawing/2014/main" id="{00000000-0008-0000-1000-000019000000}"/>
            </a:ext>
          </a:extLst>
        </xdr:cNvPr>
        <xdr:cNvSpPr/>
      </xdr:nvSpPr>
      <xdr:spPr>
        <a:xfrm>
          <a:off x="13419522" y="373237"/>
          <a:ext cx="914802"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xdr:col>
      <xdr:colOff>309174</xdr:colOff>
      <xdr:row>0</xdr:row>
      <xdr:rowOff>235323</xdr:rowOff>
    </xdr:from>
    <xdr:to>
      <xdr:col>3</xdr:col>
      <xdr:colOff>1036993</xdr:colOff>
      <xdr:row>2</xdr:row>
      <xdr:rowOff>97989</xdr:rowOff>
    </xdr:to>
    <xdr:sp macro="" textlink="">
      <xdr:nvSpPr>
        <xdr:cNvPr id="26" name="Rectangle 25">
          <a:hlinkClick xmlns:r="http://schemas.openxmlformats.org/officeDocument/2006/relationships" r:id="rId12"/>
          <a:extLst>
            <a:ext uri="{FF2B5EF4-FFF2-40B4-BE49-F238E27FC236}">
              <a16:creationId xmlns:a16="http://schemas.microsoft.com/office/drawing/2014/main" id="{00000000-0008-0000-1000-00001A000000}"/>
            </a:ext>
          </a:extLst>
        </xdr:cNvPr>
        <xdr:cNvSpPr/>
      </xdr:nvSpPr>
      <xdr:spPr>
        <a:xfrm>
          <a:off x="1480749" y="235323"/>
          <a:ext cx="2213719" cy="86279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800" b="1">
              <a:solidFill>
                <a:schemeClr val="lt1"/>
              </a:solidFill>
              <a:effectLst/>
              <a:latin typeface="+mn-lt"/>
              <a:ea typeface="+mn-ea"/>
              <a:cs typeface="+mn-cs"/>
            </a:rPr>
            <a:t>ফেব্রুয়ারী</a:t>
          </a:r>
          <a:endParaRPr lang="en-US" sz="6000">
            <a:effectLst/>
          </a:endParaRPr>
        </a:p>
      </xdr:txBody>
    </xdr:sp>
    <xdr:clientData/>
  </xdr:twoCellAnchor>
  <xdr:twoCellAnchor>
    <xdr:from>
      <xdr:col>5</xdr:col>
      <xdr:colOff>759643</xdr:colOff>
      <xdr:row>0</xdr:row>
      <xdr:rowOff>323850</xdr:rowOff>
    </xdr:from>
    <xdr:to>
      <xdr:col>6</xdr:col>
      <xdr:colOff>196405</xdr:colOff>
      <xdr:row>1</xdr:row>
      <xdr:rowOff>356908</xdr:rowOff>
    </xdr:to>
    <xdr:pic>
      <xdr:nvPicPr>
        <xdr:cNvPr id="27" name="Graphic 26" descr="Chevron arrows">
          <a:hlinkClick xmlns:r="http://schemas.openxmlformats.org/officeDocument/2006/relationships" r:id="rId13"/>
          <a:extLst>
            <a:ext uri="{FF2B5EF4-FFF2-40B4-BE49-F238E27FC236}">
              <a16:creationId xmlns:a16="http://schemas.microsoft.com/office/drawing/2014/main" id="{00000000-0008-0000-10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741218" y="323850"/>
          <a:ext cx="627387" cy="52835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152960</xdr:colOff>
      <xdr:row>0</xdr:row>
      <xdr:rowOff>295209</xdr:rowOff>
    </xdr:from>
    <xdr:to>
      <xdr:col>1</xdr:col>
      <xdr:colOff>819710</xdr:colOff>
      <xdr:row>1</xdr:row>
      <xdr:rowOff>486024</xdr:rowOff>
    </xdr:to>
    <xdr:pic>
      <xdr:nvPicPr>
        <xdr:cNvPr id="28" name="Picture 27">
          <a:hlinkClick xmlns:r="http://schemas.openxmlformats.org/officeDocument/2006/relationships" r:id="rId16"/>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33935" y="295209"/>
          <a:ext cx="666750"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16</xdr:col>
      <xdr:colOff>631052</xdr:colOff>
      <xdr:row>0</xdr:row>
      <xdr:rowOff>180975</xdr:rowOff>
    </xdr:from>
    <xdr:to>
      <xdr:col>17</xdr:col>
      <xdr:colOff>0</xdr:colOff>
      <xdr:row>2</xdr:row>
      <xdr:rowOff>104775</xdr:rowOff>
    </xdr:to>
    <xdr:grpSp>
      <xdr:nvGrpSpPr>
        <xdr:cNvPr id="29" name="Group 28">
          <a:extLst>
            <a:ext uri="{FF2B5EF4-FFF2-40B4-BE49-F238E27FC236}">
              <a16:creationId xmlns:a16="http://schemas.microsoft.com/office/drawing/2014/main" id="{00000000-0008-0000-1000-00001D000000}"/>
            </a:ext>
          </a:extLst>
        </xdr:cNvPr>
        <xdr:cNvGrpSpPr/>
      </xdr:nvGrpSpPr>
      <xdr:grpSpPr>
        <a:xfrm>
          <a:off x="16718777" y="180975"/>
          <a:ext cx="940573" cy="923925"/>
          <a:chOff x="30504881" y="1487645"/>
          <a:chExt cx="1862800" cy="2045265"/>
        </a:xfrm>
      </xdr:grpSpPr>
      <xdr:pic macro="[0]!print123">
        <xdr:nvPicPr>
          <xdr:cNvPr id="30" name="Picture 29">
            <a:extLst>
              <a:ext uri="{FF2B5EF4-FFF2-40B4-BE49-F238E27FC236}">
                <a16:creationId xmlns:a16="http://schemas.microsoft.com/office/drawing/2014/main" id="{00000000-0008-0000-1000-00001E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837473B0-CC2E-450A-ABE3-18F120FF3D39}">
                <a1611:picAttrSrcUrl xmlns:a1611="http://schemas.microsoft.com/office/drawing/2016/11/main" r:id="rId19"/>
              </a:ext>
            </a:extLst>
          </a:blip>
          <a:stretch>
            <a:fillRect/>
          </a:stretch>
        </xdr:blipFill>
        <xdr:spPr>
          <a:xfrm>
            <a:off x="30504881" y="1487645"/>
            <a:ext cx="1862800" cy="1508401"/>
          </a:xfrm>
          <a:prstGeom prst="rect">
            <a:avLst/>
          </a:prstGeom>
        </xdr:spPr>
      </xdr:pic>
      <xdr:sp macro="[0]!print123" textlink="">
        <xdr:nvSpPr>
          <xdr:cNvPr id="31" name="Rectangle 30">
            <a:extLst>
              <a:ext uri="{FF2B5EF4-FFF2-40B4-BE49-F238E27FC236}">
                <a16:creationId xmlns:a16="http://schemas.microsoft.com/office/drawing/2014/main" id="{00000000-0008-0000-1000-00001F000000}"/>
              </a:ext>
            </a:extLst>
          </xdr:cNvPr>
          <xdr:cNvSpPr/>
        </xdr:nvSpPr>
        <xdr:spPr>
          <a:xfrm>
            <a:off x="30583909" y="3013364"/>
            <a:ext cx="1645228" cy="519546"/>
          </a:xfrm>
          <a:prstGeom prst="rect">
            <a:avLst/>
          </a:prstGeom>
          <a:blipFill>
            <a:blip xmlns:r="http://schemas.openxmlformats.org/officeDocument/2006/relationships" r:embed="rId20"/>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4</xdr:col>
      <xdr:colOff>117102</xdr:colOff>
      <xdr:row>0</xdr:row>
      <xdr:rowOff>492499</xdr:rowOff>
    </xdr:from>
    <xdr:to>
      <xdr:col>4</xdr:col>
      <xdr:colOff>914400</xdr:colOff>
      <xdr:row>1</xdr:row>
      <xdr:rowOff>396383</xdr:rowOff>
    </xdr:to>
    <xdr:sp macro="[0]!Save1" textlink="">
      <xdr:nvSpPr>
        <xdr:cNvPr id="32" name="Rectangle 31">
          <a:extLst>
            <a:ext uri="{FF2B5EF4-FFF2-40B4-BE49-F238E27FC236}">
              <a16:creationId xmlns:a16="http://schemas.microsoft.com/office/drawing/2014/main" id="{00000000-0008-0000-1000-000020000000}"/>
            </a:ext>
          </a:extLst>
        </xdr:cNvPr>
        <xdr:cNvSpPr/>
      </xdr:nvSpPr>
      <xdr:spPr>
        <a:xfrm>
          <a:off x="3965202" y="492499"/>
          <a:ext cx="797298" cy="399184"/>
        </a:xfrm>
        <a:prstGeom prst="rect">
          <a:avLst/>
        </a:prstGeom>
        <a:blipFill>
          <a:blip xmlns:r="http://schemas.openxmlformats.org/officeDocument/2006/relationships" r:embed="rId21"/>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1100-000002000000}"/>
            </a:ext>
          </a:extLst>
        </xdr:cNvPr>
        <xdr:cNvSpPr txBox="1">
          <a:spLocks noChangeArrowheads="1"/>
        </xdr:cNvSpPr>
      </xdr:nvSpPr>
      <xdr:spPr bwMode="auto">
        <a:xfrm>
          <a:off x="4186938"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703385</xdr:colOff>
      <xdr:row>4</xdr:row>
      <xdr:rowOff>163155</xdr:rowOff>
    </xdr:from>
    <xdr:to>
      <xdr:col>12</xdr:col>
      <xdr:colOff>2033954</xdr:colOff>
      <xdr:row>4</xdr:row>
      <xdr:rowOff>1316182</xdr:rowOff>
    </xdr:to>
    <xdr:grpSp>
      <xdr:nvGrpSpPr>
        <xdr:cNvPr id="3" name="Group 2">
          <a:extLst>
            <a:ext uri="{FF2B5EF4-FFF2-40B4-BE49-F238E27FC236}">
              <a16:creationId xmlns:a16="http://schemas.microsoft.com/office/drawing/2014/main" id="{00000000-0008-0000-1100-000003000000}"/>
            </a:ext>
          </a:extLst>
        </xdr:cNvPr>
        <xdr:cNvGrpSpPr/>
      </xdr:nvGrpSpPr>
      <xdr:grpSpPr>
        <a:xfrm>
          <a:off x="15475794" y="1669837"/>
          <a:ext cx="1330569" cy="1153027"/>
          <a:chOff x="5698881" y="114300"/>
          <a:chExt cx="877277" cy="705583"/>
        </a:xfrm>
      </xdr:grpSpPr>
      <xdr:sp macro="" textlink="">
        <xdr:nvSpPr>
          <xdr:cNvPr id="4" name="Oval 3">
            <a:extLst>
              <a:ext uri="{FF2B5EF4-FFF2-40B4-BE49-F238E27FC236}">
                <a16:creationId xmlns:a16="http://schemas.microsoft.com/office/drawing/2014/main" id="{00000000-0008-0000-11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1100-000006000000}"/>
            </a:ext>
          </a:extLst>
        </xdr:cNvPr>
        <xdr:cNvSpPr/>
      </xdr:nvSpPr>
      <xdr:spPr>
        <a:xfrm>
          <a:off x="4169227"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1100-000007000000}"/>
            </a:ext>
          </a:extLst>
        </xdr:cNvPr>
        <xdr:cNvSpPr/>
      </xdr:nvSpPr>
      <xdr:spPr>
        <a:xfrm>
          <a:off x="22289228"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99913</xdr:colOff>
      <xdr:row>4</xdr:row>
      <xdr:rowOff>95749</xdr:rowOff>
    </xdr:from>
    <xdr:to>
      <xdr:col>23</xdr:col>
      <xdr:colOff>91121</xdr:colOff>
      <xdr:row>4</xdr:row>
      <xdr:rowOff>1304193</xdr:rowOff>
    </xdr:to>
    <xdr:grpSp>
      <xdr:nvGrpSpPr>
        <xdr:cNvPr id="8" name="Group 7">
          <a:extLst>
            <a:ext uri="{FF2B5EF4-FFF2-40B4-BE49-F238E27FC236}">
              <a16:creationId xmlns:a16="http://schemas.microsoft.com/office/drawing/2014/main" id="{00000000-0008-0000-1100-000008000000}"/>
            </a:ext>
          </a:extLst>
        </xdr:cNvPr>
        <xdr:cNvGrpSpPr/>
      </xdr:nvGrpSpPr>
      <xdr:grpSpPr>
        <a:xfrm>
          <a:off x="28536368" y="1602431"/>
          <a:ext cx="1445935" cy="1208444"/>
          <a:chOff x="5698881" y="114300"/>
          <a:chExt cx="877277" cy="705583"/>
        </a:xfrm>
      </xdr:grpSpPr>
      <xdr:sp macro="" textlink="">
        <xdr:nvSpPr>
          <xdr:cNvPr id="9" name="Oval 8">
            <a:extLst>
              <a:ext uri="{FF2B5EF4-FFF2-40B4-BE49-F238E27FC236}">
                <a16:creationId xmlns:a16="http://schemas.microsoft.com/office/drawing/2014/main" id="{00000000-0008-0000-11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1100-00000B000000}"/>
            </a:ext>
          </a:extLst>
        </xdr:cNvPr>
        <xdr:cNvSpPr txBox="1">
          <a:spLocks noChangeArrowheads="1"/>
        </xdr:cNvSpPr>
      </xdr:nvSpPr>
      <xdr:spPr bwMode="auto">
        <a:xfrm>
          <a:off x="17417163"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1100-00000C000000}"/>
            </a:ext>
          </a:extLst>
        </xdr:cNvPr>
        <xdr:cNvSpPr/>
      </xdr:nvSpPr>
      <xdr:spPr>
        <a:xfrm>
          <a:off x="9091975"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1100-00000D000000}"/>
            </a:ext>
          </a:extLst>
        </xdr:cNvPr>
        <xdr:cNvSpPr/>
      </xdr:nvSpPr>
      <xdr:spPr>
        <a:xfrm>
          <a:off x="17416771"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103910</xdr:rowOff>
    </xdr:from>
    <xdr:to>
      <xdr:col>1</xdr:col>
      <xdr:colOff>969817</xdr:colOff>
      <xdr:row>3</xdr:row>
      <xdr:rowOff>207818</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10"/>
          <a:ext cx="1141268" cy="1056408"/>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11</xdr:col>
      <xdr:colOff>201850</xdr:colOff>
      <xdr:row>1</xdr:row>
      <xdr:rowOff>354578</xdr:rowOff>
    </xdr:from>
    <xdr:to>
      <xdr:col>12</xdr:col>
      <xdr:colOff>490200</xdr:colOff>
      <xdr:row>3</xdr:row>
      <xdr:rowOff>25382</xdr:rowOff>
    </xdr:to>
    <xdr:sp macro="" textlink="">
      <xdr:nvSpPr>
        <xdr:cNvPr id="15" name="Rectangle 14">
          <a:hlinkClick xmlns:r="http://schemas.openxmlformats.org/officeDocument/2006/relationships" r:id="rId4"/>
          <a:extLst>
            <a:ext uri="{FF2B5EF4-FFF2-40B4-BE49-F238E27FC236}">
              <a16:creationId xmlns:a16="http://schemas.microsoft.com/office/drawing/2014/main" id="{00000000-0008-0000-1100-00000F000000}"/>
            </a:ext>
          </a:extLst>
        </xdr:cNvPr>
        <xdr:cNvSpPr/>
      </xdr:nvSpPr>
      <xdr:spPr>
        <a:xfrm>
          <a:off x="13632100" y="545078"/>
          <a:ext cx="1621850" cy="62330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1828389</xdr:colOff>
      <xdr:row>1</xdr:row>
      <xdr:rowOff>354578</xdr:rowOff>
    </xdr:from>
    <xdr:to>
      <xdr:col>11</xdr:col>
      <xdr:colOff>47757</xdr:colOff>
      <xdr:row>3</xdr:row>
      <xdr:rowOff>25382</xdr:rowOff>
    </xdr:to>
    <xdr:sp macro="" textlink="">
      <xdr:nvSpPr>
        <xdr:cNvPr id="16" name="Rectangle 15">
          <a:hlinkClick xmlns:r="http://schemas.openxmlformats.org/officeDocument/2006/relationships" r:id="rId5"/>
          <a:extLst>
            <a:ext uri="{FF2B5EF4-FFF2-40B4-BE49-F238E27FC236}">
              <a16:creationId xmlns:a16="http://schemas.microsoft.com/office/drawing/2014/main" id="{00000000-0008-0000-1100-000010000000}"/>
            </a:ext>
          </a:extLst>
        </xdr:cNvPr>
        <xdr:cNvSpPr/>
      </xdr:nvSpPr>
      <xdr:spPr>
        <a:xfrm>
          <a:off x="11848689" y="545078"/>
          <a:ext cx="1629318" cy="62330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607419</xdr:colOff>
      <xdr:row>1</xdr:row>
      <xdr:rowOff>364799</xdr:rowOff>
    </xdr:from>
    <xdr:to>
      <xdr:col>13</xdr:col>
      <xdr:colOff>194926</xdr:colOff>
      <xdr:row>3</xdr:row>
      <xdr:rowOff>34637</xdr:rowOff>
    </xdr:to>
    <xdr:sp macro="" textlink="">
      <xdr:nvSpPr>
        <xdr:cNvPr id="17" name="Rectangle 16">
          <a:hlinkClick xmlns:r="http://schemas.openxmlformats.org/officeDocument/2006/relationships" r:id="rId6"/>
          <a:extLst>
            <a:ext uri="{FF2B5EF4-FFF2-40B4-BE49-F238E27FC236}">
              <a16:creationId xmlns:a16="http://schemas.microsoft.com/office/drawing/2014/main" id="{00000000-0008-0000-1100-000011000000}"/>
            </a:ext>
          </a:extLst>
        </xdr:cNvPr>
        <xdr:cNvSpPr/>
      </xdr:nvSpPr>
      <xdr:spPr>
        <a:xfrm>
          <a:off x="15371169" y="555299"/>
          <a:ext cx="1625857" cy="62233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736333</xdr:colOff>
      <xdr:row>1</xdr:row>
      <xdr:rowOff>361696</xdr:rowOff>
    </xdr:from>
    <xdr:to>
      <xdr:col>18</xdr:col>
      <xdr:colOff>473673</xdr:colOff>
      <xdr:row>3</xdr:row>
      <xdr:rowOff>31534</xdr:rowOff>
    </xdr:to>
    <xdr:sp macro="" textlink="">
      <xdr:nvSpPr>
        <xdr:cNvPr id="18" name="Rectangle 17">
          <a:hlinkClick xmlns:r="http://schemas.openxmlformats.org/officeDocument/2006/relationships" r:id="rId7"/>
          <a:extLst>
            <a:ext uri="{FF2B5EF4-FFF2-40B4-BE49-F238E27FC236}">
              <a16:creationId xmlns:a16="http://schemas.microsoft.com/office/drawing/2014/main" id="{00000000-0008-0000-1100-000012000000}"/>
            </a:ext>
          </a:extLst>
        </xdr:cNvPr>
        <xdr:cNvSpPr/>
      </xdr:nvSpPr>
      <xdr:spPr>
        <a:xfrm>
          <a:off x="20710258" y="552196"/>
          <a:ext cx="1642340" cy="62233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16</xdr:col>
      <xdr:colOff>669057</xdr:colOff>
      <xdr:row>1</xdr:row>
      <xdr:rowOff>361696</xdr:rowOff>
    </xdr:from>
    <xdr:to>
      <xdr:col>17</xdr:col>
      <xdr:colOff>620342</xdr:colOff>
      <xdr:row>3</xdr:row>
      <xdr:rowOff>31534</xdr:rowOff>
    </xdr:to>
    <xdr:sp macro="" textlink="">
      <xdr:nvSpPr>
        <xdr:cNvPr id="19" name="Rectangle 18">
          <a:hlinkClick xmlns:r="http://schemas.openxmlformats.org/officeDocument/2006/relationships" r:id="rId8"/>
          <a:extLst>
            <a:ext uri="{FF2B5EF4-FFF2-40B4-BE49-F238E27FC236}">
              <a16:creationId xmlns:a16="http://schemas.microsoft.com/office/drawing/2014/main" id="{00000000-0008-0000-1100-000013000000}"/>
            </a:ext>
          </a:extLst>
        </xdr:cNvPr>
        <xdr:cNvSpPr/>
      </xdr:nvSpPr>
      <xdr:spPr>
        <a:xfrm>
          <a:off x="18938007" y="552196"/>
          <a:ext cx="1656260" cy="62233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85547</xdr:colOff>
      <xdr:row>1</xdr:row>
      <xdr:rowOff>361696</xdr:rowOff>
    </xdr:from>
    <xdr:to>
      <xdr:col>16</xdr:col>
      <xdr:colOff>521642</xdr:colOff>
      <xdr:row>3</xdr:row>
      <xdr:rowOff>31534</xdr:rowOff>
    </xdr:to>
    <xdr:sp macro="" textlink="">
      <xdr:nvSpPr>
        <xdr:cNvPr id="20" name="Rectangle 19">
          <a:hlinkClick xmlns:r="http://schemas.openxmlformats.org/officeDocument/2006/relationships" r:id="rId9"/>
          <a:extLst>
            <a:ext uri="{FF2B5EF4-FFF2-40B4-BE49-F238E27FC236}">
              <a16:creationId xmlns:a16="http://schemas.microsoft.com/office/drawing/2014/main" id="{00000000-0008-0000-1100-000014000000}"/>
            </a:ext>
          </a:extLst>
        </xdr:cNvPr>
        <xdr:cNvSpPr/>
      </xdr:nvSpPr>
      <xdr:spPr>
        <a:xfrm>
          <a:off x="17163872" y="552196"/>
          <a:ext cx="1626720" cy="62233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18</xdr:col>
      <xdr:colOff>603891</xdr:colOff>
      <xdr:row>1</xdr:row>
      <xdr:rowOff>353674</xdr:rowOff>
    </xdr:from>
    <xdr:to>
      <xdr:col>19</xdr:col>
      <xdr:colOff>354427</xdr:colOff>
      <xdr:row>3</xdr:row>
      <xdr:rowOff>21584</xdr:rowOff>
    </xdr:to>
    <xdr:sp macro="" textlink="">
      <xdr:nvSpPr>
        <xdr:cNvPr id="21" name="Rectangle 20">
          <a:hlinkClick xmlns:r="http://schemas.openxmlformats.org/officeDocument/2006/relationships" r:id="rId10"/>
          <a:extLst>
            <a:ext uri="{FF2B5EF4-FFF2-40B4-BE49-F238E27FC236}">
              <a16:creationId xmlns:a16="http://schemas.microsoft.com/office/drawing/2014/main" id="{00000000-0008-0000-1100-000015000000}"/>
            </a:ext>
          </a:extLst>
        </xdr:cNvPr>
        <xdr:cNvSpPr/>
      </xdr:nvSpPr>
      <xdr:spPr>
        <a:xfrm>
          <a:off x="22482816" y="544174"/>
          <a:ext cx="1636486" cy="62041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21</xdr:col>
      <xdr:colOff>176088</xdr:colOff>
      <xdr:row>1</xdr:row>
      <xdr:rowOff>350571</xdr:rowOff>
    </xdr:from>
    <xdr:to>
      <xdr:col>22</xdr:col>
      <xdr:colOff>1021773</xdr:colOff>
      <xdr:row>3</xdr:row>
      <xdr:rowOff>19445</xdr:rowOff>
    </xdr:to>
    <xdr:sp macro="" textlink="">
      <xdr:nvSpPr>
        <xdr:cNvPr id="22" name="Rectangle 21">
          <a:hlinkClick xmlns:r="http://schemas.openxmlformats.org/officeDocument/2006/relationships" r:id="rId11"/>
          <a:extLst>
            <a:ext uri="{FF2B5EF4-FFF2-40B4-BE49-F238E27FC236}">
              <a16:creationId xmlns:a16="http://schemas.microsoft.com/office/drawing/2014/main" id="{00000000-0008-0000-1100-000016000000}"/>
            </a:ext>
          </a:extLst>
        </xdr:cNvPr>
        <xdr:cNvSpPr/>
      </xdr:nvSpPr>
      <xdr:spPr>
        <a:xfrm>
          <a:off x="27798588" y="541071"/>
          <a:ext cx="1636260" cy="6213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180045</xdr:colOff>
      <xdr:row>1</xdr:row>
      <xdr:rowOff>350571</xdr:rowOff>
    </xdr:from>
    <xdr:to>
      <xdr:col>21</xdr:col>
      <xdr:colOff>47808</xdr:colOff>
      <xdr:row>3</xdr:row>
      <xdr:rowOff>19445</xdr:rowOff>
    </xdr:to>
    <xdr:sp macro="" textlink="">
      <xdr:nvSpPr>
        <xdr:cNvPr id="23" name="Rectangle 22">
          <a:hlinkClick xmlns:r="http://schemas.openxmlformats.org/officeDocument/2006/relationships" r:id="rId12"/>
          <a:extLst>
            <a:ext uri="{FF2B5EF4-FFF2-40B4-BE49-F238E27FC236}">
              <a16:creationId xmlns:a16="http://schemas.microsoft.com/office/drawing/2014/main" id="{00000000-0008-0000-1100-000017000000}"/>
            </a:ext>
          </a:extLst>
        </xdr:cNvPr>
        <xdr:cNvSpPr/>
      </xdr:nvSpPr>
      <xdr:spPr>
        <a:xfrm>
          <a:off x="26021370" y="541071"/>
          <a:ext cx="1648938" cy="6213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19</xdr:col>
      <xdr:colOff>514401</xdr:colOff>
      <xdr:row>1</xdr:row>
      <xdr:rowOff>350571</xdr:rowOff>
    </xdr:from>
    <xdr:to>
      <xdr:col>20</xdr:col>
      <xdr:colOff>65215</xdr:colOff>
      <xdr:row>3</xdr:row>
      <xdr:rowOff>19445</xdr:rowOff>
    </xdr:to>
    <xdr:sp macro="" textlink="">
      <xdr:nvSpPr>
        <xdr:cNvPr id="24" name="Rectangle 23">
          <a:hlinkClick xmlns:r="http://schemas.openxmlformats.org/officeDocument/2006/relationships" r:id="rId13"/>
          <a:extLst>
            <a:ext uri="{FF2B5EF4-FFF2-40B4-BE49-F238E27FC236}">
              <a16:creationId xmlns:a16="http://schemas.microsoft.com/office/drawing/2014/main" id="{00000000-0008-0000-1100-000018000000}"/>
            </a:ext>
          </a:extLst>
        </xdr:cNvPr>
        <xdr:cNvSpPr/>
      </xdr:nvSpPr>
      <xdr:spPr>
        <a:xfrm>
          <a:off x="24279276" y="541071"/>
          <a:ext cx="1627264" cy="6213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762001</xdr:colOff>
      <xdr:row>1</xdr:row>
      <xdr:rowOff>277090</xdr:rowOff>
    </xdr:from>
    <xdr:to>
      <xdr:col>9</xdr:col>
      <xdr:colOff>1714502</xdr:colOff>
      <xdr:row>3</xdr:row>
      <xdr:rowOff>75963</xdr:rowOff>
    </xdr:to>
    <xdr:pic>
      <xdr:nvPicPr>
        <xdr:cNvPr id="25" name="Graphic 24" descr="Chevron arrows">
          <a:hlinkClick xmlns:r="http://schemas.openxmlformats.org/officeDocument/2006/relationships" r:id="rId14"/>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782301" y="467590"/>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17317</xdr:colOff>
      <xdr:row>1</xdr:row>
      <xdr:rowOff>363681</xdr:rowOff>
    </xdr:from>
    <xdr:to>
      <xdr:col>7</xdr:col>
      <xdr:colOff>117764</xdr:colOff>
      <xdr:row>3</xdr:row>
      <xdr:rowOff>261669</xdr:rowOff>
    </xdr:to>
    <xdr:sp macro="" textlink="">
      <xdr:nvSpPr>
        <xdr:cNvPr id="26" name="Rectangle: Rounded Corners 25">
          <a:hlinkClick xmlns:r="http://schemas.openxmlformats.org/officeDocument/2006/relationships" r:id="rId17"/>
          <a:extLst>
            <a:ext uri="{FF2B5EF4-FFF2-40B4-BE49-F238E27FC236}">
              <a16:creationId xmlns:a16="http://schemas.microsoft.com/office/drawing/2014/main" id="{00000000-0008-0000-1100-00001A000000}"/>
            </a:ext>
          </a:extLst>
        </xdr:cNvPr>
        <xdr:cNvSpPr/>
      </xdr:nvSpPr>
      <xdr:spPr>
        <a:xfrm>
          <a:off x="4132117" y="554181"/>
          <a:ext cx="2415022" cy="850488"/>
        </a:xfrm>
        <a:prstGeom prst="roundRect">
          <a:avLst>
            <a:gd name="adj" fmla="val 50000"/>
          </a:avLst>
        </a:prstGeom>
        <a:blipFill>
          <a:blip xmlns:r="http://schemas.openxmlformats.org/officeDocument/2006/relationships" r:embed="rId18"/>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latin typeface="Kalpurush ANSI" panose="02000000000000000000" pitchFamily="2" charset="0"/>
            </a:rPr>
            <a:t>১ম সাপ্তাহ বিল</a:t>
          </a:r>
          <a:endParaRPr lang="en-US" sz="2400" b="1">
            <a:latin typeface="Kalpurush ANSI" panose="02000000000000000000" pitchFamily="2" charset="0"/>
          </a:endParaRPr>
        </a:p>
      </xdr:txBody>
    </xdr:sp>
    <xdr:clientData/>
  </xdr:twoCellAnchor>
  <xdr:twoCellAnchor>
    <xdr:from>
      <xdr:col>1</xdr:col>
      <xdr:colOff>17317</xdr:colOff>
      <xdr:row>5</xdr:row>
      <xdr:rowOff>271730</xdr:rowOff>
    </xdr:from>
    <xdr:to>
      <xdr:col>3</xdr:col>
      <xdr:colOff>325583</xdr:colOff>
      <xdr:row>7</xdr:row>
      <xdr:rowOff>273628</xdr:rowOff>
    </xdr:to>
    <xdr:sp macro="" textlink="">
      <xdr:nvSpPr>
        <xdr:cNvPr id="27" name="Rectangle: Rounded Corners 26">
          <a:hlinkClick xmlns:r="http://schemas.openxmlformats.org/officeDocument/2006/relationships" r:id="rId19"/>
          <a:extLst>
            <a:ext uri="{FF2B5EF4-FFF2-40B4-BE49-F238E27FC236}">
              <a16:creationId xmlns:a16="http://schemas.microsoft.com/office/drawing/2014/main" id="{00000000-0008-0000-1100-00001B000000}"/>
            </a:ext>
          </a:extLst>
        </xdr:cNvPr>
        <xdr:cNvSpPr/>
      </xdr:nvSpPr>
      <xdr:spPr>
        <a:xfrm>
          <a:off x="1141267" y="3767405"/>
          <a:ext cx="2422816" cy="84009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৪র্থ</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17317</xdr:colOff>
      <xdr:row>4</xdr:row>
      <xdr:rowOff>174811</xdr:rowOff>
    </xdr:from>
    <xdr:to>
      <xdr:col>3</xdr:col>
      <xdr:colOff>325583</xdr:colOff>
      <xdr:row>4</xdr:row>
      <xdr:rowOff>1025299</xdr:rowOff>
    </xdr:to>
    <xdr:sp macro="" textlink="">
      <xdr:nvSpPr>
        <xdr:cNvPr id="28" name="Rectangle: Rounded Corners 27">
          <a:hlinkClick xmlns:r="http://schemas.openxmlformats.org/officeDocument/2006/relationships" r:id="rId21"/>
          <a:extLst>
            <a:ext uri="{FF2B5EF4-FFF2-40B4-BE49-F238E27FC236}">
              <a16:creationId xmlns:a16="http://schemas.microsoft.com/office/drawing/2014/main" id="{00000000-0008-0000-1100-00001C000000}"/>
            </a:ext>
          </a:extLst>
        </xdr:cNvPr>
        <xdr:cNvSpPr/>
      </xdr:nvSpPr>
      <xdr:spPr>
        <a:xfrm>
          <a:off x="1141267" y="1689286"/>
          <a:ext cx="2422816"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17317</xdr:colOff>
      <xdr:row>4</xdr:row>
      <xdr:rowOff>1205404</xdr:rowOff>
    </xdr:from>
    <xdr:to>
      <xdr:col>3</xdr:col>
      <xdr:colOff>325583</xdr:colOff>
      <xdr:row>5</xdr:row>
      <xdr:rowOff>81619</xdr:rowOff>
    </xdr:to>
    <xdr:sp macro="" textlink="">
      <xdr:nvSpPr>
        <xdr:cNvPr id="29" name="Rectangle: Rounded Corners 28">
          <a:hlinkClick xmlns:r="http://schemas.openxmlformats.org/officeDocument/2006/relationships" r:id="rId22"/>
          <a:extLst>
            <a:ext uri="{FF2B5EF4-FFF2-40B4-BE49-F238E27FC236}">
              <a16:creationId xmlns:a16="http://schemas.microsoft.com/office/drawing/2014/main" id="{00000000-0008-0000-1100-00001D000000}"/>
            </a:ext>
          </a:extLst>
        </xdr:cNvPr>
        <xdr:cNvSpPr/>
      </xdr:nvSpPr>
      <xdr:spPr>
        <a:xfrm>
          <a:off x="1141267" y="2719879"/>
          <a:ext cx="2422816" cy="857415"/>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371245</xdr:colOff>
      <xdr:row>3</xdr:row>
      <xdr:rowOff>344645</xdr:rowOff>
    </xdr:from>
    <xdr:to>
      <xdr:col>27</xdr:col>
      <xdr:colOff>415636</xdr:colOff>
      <xdr:row>5</xdr:row>
      <xdr:rowOff>51955</xdr:rowOff>
    </xdr:to>
    <xdr:grpSp>
      <xdr:nvGrpSpPr>
        <xdr:cNvPr id="30" name="Group 29">
          <a:extLst>
            <a:ext uri="{FF2B5EF4-FFF2-40B4-BE49-F238E27FC236}">
              <a16:creationId xmlns:a16="http://schemas.microsoft.com/office/drawing/2014/main" id="{00000000-0008-0000-1100-00001E000000}"/>
            </a:ext>
          </a:extLst>
        </xdr:cNvPr>
        <xdr:cNvGrpSpPr/>
      </xdr:nvGrpSpPr>
      <xdr:grpSpPr>
        <a:xfrm>
          <a:off x="30504881" y="1487645"/>
          <a:ext cx="1862800" cy="2045265"/>
          <a:chOff x="30504881" y="1487645"/>
          <a:chExt cx="1862800" cy="2045265"/>
        </a:xfrm>
      </xdr:grpSpPr>
      <xdr:pic macro="[0]!print123">
        <xdr:nvPicPr>
          <xdr:cNvPr id="31" name="Picture 30">
            <a:extLst>
              <a:ext uri="{FF2B5EF4-FFF2-40B4-BE49-F238E27FC236}">
                <a16:creationId xmlns:a16="http://schemas.microsoft.com/office/drawing/2014/main" id="{00000000-0008-0000-1100-00001F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32" name="Rectangle 31">
            <a:extLst>
              <a:ext uri="{FF2B5EF4-FFF2-40B4-BE49-F238E27FC236}">
                <a16:creationId xmlns:a16="http://schemas.microsoft.com/office/drawing/2014/main" id="{00000000-0008-0000-1100-000020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103909</xdr:colOff>
      <xdr:row>1</xdr:row>
      <xdr:rowOff>450273</xdr:rowOff>
    </xdr:from>
    <xdr:to>
      <xdr:col>2</xdr:col>
      <xdr:colOff>935182</xdr:colOff>
      <xdr:row>2</xdr:row>
      <xdr:rowOff>329046</xdr:rowOff>
    </xdr:to>
    <xdr:sp macro="[0]!Save1" textlink="">
      <xdr:nvSpPr>
        <xdr:cNvPr id="33" name="Rectangle 32">
          <a:extLst>
            <a:ext uri="{FF2B5EF4-FFF2-40B4-BE49-F238E27FC236}">
              <a16:creationId xmlns:a16="http://schemas.microsoft.com/office/drawing/2014/main" id="{00000000-0008-0000-1100-000021000000}"/>
            </a:ext>
          </a:extLst>
        </xdr:cNvPr>
        <xdr:cNvSpPr/>
      </xdr:nvSpPr>
      <xdr:spPr>
        <a:xfrm>
          <a:off x="2285134" y="640773"/>
          <a:ext cx="831273" cy="48837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1200-000002000000}"/>
            </a:ext>
          </a:extLst>
        </xdr:cNvPr>
        <xdr:cNvSpPr txBox="1">
          <a:spLocks noChangeArrowheads="1"/>
        </xdr:cNvSpPr>
      </xdr:nvSpPr>
      <xdr:spPr bwMode="auto">
        <a:xfrm>
          <a:off x="4186938"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571500</xdr:colOff>
      <xdr:row>4</xdr:row>
      <xdr:rowOff>128518</xdr:rowOff>
    </xdr:from>
    <xdr:to>
      <xdr:col>13</xdr:col>
      <xdr:colOff>34637</xdr:colOff>
      <xdr:row>4</xdr:row>
      <xdr:rowOff>1350818</xdr:rowOff>
    </xdr:to>
    <xdr:grpSp>
      <xdr:nvGrpSpPr>
        <xdr:cNvPr id="3" name="Group 2">
          <a:extLst>
            <a:ext uri="{FF2B5EF4-FFF2-40B4-BE49-F238E27FC236}">
              <a16:creationId xmlns:a16="http://schemas.microsoft.com/office/drawing/2014/main" id="{00000000-0008-0000-1200-000003000000}"/>
            </a:ext>
          </a:extLst>
        </xdr:cNvPr>
        <xdr:cNvGrpSpPr/>
      </xdr:nvGrpSpPr>
      <xdr:grpSpPr>
        <a:xfrm>
          <a:off x="15343909" y="1635200"/>
          <a:ext cx="1506683" cy="1222300"/>
          <a:chOff x="5698881" y="114300"/>
          <a:chExt cx="877277" cy="705583"/>
        </a:xfrm>
      </xdr:grpSpPr>
      <xdr:sp macro="" textlink="">
        <xdr:nvSpPr>
          <xdr:cNvPr id="4" name="Oval 3">
            <a:extLst>
              <a:ext uri="{FF2B5EF4-FFF2-40B4-BE49-F238E27FC236}">
                <a16:creationId xmlns:a16="http://schemas.microsoft.com/office/drawing/2014/main" id="{00000000-0008-0000-12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1200-000006000000}"/>
            </a:ext>
          </a:extLst>
        </xdr:cNvPr>
        <xdr:cNvSpPr/>
      </xdr:nvSpPr>
      <xdr:spPr>
        <a:xfrm>
          <a:off x="4169227"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1200-000007000000}"/>
            </a:ext>
          </a:extLst>
        </xdr:cNvPr>
        <xdr:cNvSpPr/>
      </xdr:nvSpPr>
      <xdr:spPr>
        <a:xfrm>
          <a:off x="22289228"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1316182</xdr:rowOff>
    </xdr:to>
    <xdr:grpSp>
      <xdr:nvGrpSpPr>
        <xdr:cNvPr id="8" name="Group 7">
          <a:extLst>
            <a:ext uri="{FF2B5EF4-FFF2-40B4-BE49-F238E27FC236}">
              <a16:creationId xmlns:a16="http://schemas.microsoft.com/office/drawing/2014/main" id="{00000000-0008-0000-1200-000008000000}"/>
            </a:ext>
          </a:extLst>
        </xdr:cNvPr>
        <xdr:cNvGrpSpPr/>
      </xdr:nvGrpSpPr>
      <xdr:grpSpPr>
        <a:xfrm>
          <a:off x="28553686" y="1602431"/>
          <a:ext cx="1445935" cy="1220433"/>
          <a:chOff x="5698881" y="114300"/>
          <a:chExt cx="877277" cy="705583"/>
        </a:xfrm>
      </xdr:grpSpPr>
      <xdr:sp macro="" textlink="">
        <xdr:nvSpPr>
          <xdr:cNvPr id="9" name="Oval 8">
            <a:extLst>
              <a:ext uri="{FF2B5EF4-FFF2-40B4-BE49-F238E27FC236}">
                <a16:creationId xmlns:a16="http://schemas.microsoft.com/office/drawing/2014/main" id="{00000000-0008-0000-12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12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1200-00000B000000}"/>
            </a:ext>
          </a:extLst>
        </xdr:cNvPr>
        <xdr:cNvSpPr txBox="1">
          <a:spLocks noChangeArrowheads="1"/>
        </xdr:cNvSpPr>
      </xdr:nvSpPr>
      <xdr:spPr bwMode="auto">
        <a:xfrm>
          <a:off x="17417163"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1200-00000C000000}"/>
            </a:ext>
          </a:extLst>
        </xdr:cNvPr>
        <xdr:cNvSpPr/>
      </xdr:nvSpPr>
      <xdr:spPr>
        <a:xfrm>
          <a:off x="9091975"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1200-00000D000000}"/>
            </a:ext>
          </a:extLst>
        </xdr:cNvPr>
        <xdr:cNvSpPr/>
      </xdr:nvSpPr>
      <xdr:spPr>
        <a:xfrm>
          <a:off x="17416771"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103909</xdr:rowOff>
    </xdr:from>
    <xdr:to>
      <xdr:col>1</xdr:col>
      <xdr:colOff>969817</xdr:colOff>
      <xdr:row>3</xdr:row>
      <xdr:rowOff>242454</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09"/>
          <a:ext cx="1141268" cy="109104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11</xdr:col>
      <xdr:colOff>281555</xdr:colOff>
      <xdr:row>1</xdr:row>
      <xdr:rowOff>193672</xdr:rowOff>
    </xdr:from>
    <xdr:to>
      <xdr:col>12</xdr:col>
      <xdr:colOff>606392</xdr:colOff>
      <xdr:row>3</xdr:row>
      <xdr:rowOff>23027</xdr:rowOff>
    </xdr:to>
    <xdr:sp macro="" textlink="">
      <xdr:nvSpPr>
        <xdr:cNvPr id="15" name="Rectangle 14">
          <a:hlinkClick xmlns:r="http://schemas.openxmlformats.org/officeDocument/2006/relationships" r:id="rId4"/>
          <a:extLst>
            <a:ext uri="{FF2B5EF4-FFF2-40B4-BE49-F238E27FC236}">
              <a16:creationId xmlns:a16="http://schemas.microsoft.com/office/drawing/2014/main" id="{00000000-0008-0000-1200-00000F000000}"/>
            </a:ext>
          </a:extLst>
        </xdr:cNvPr>
        <xdr:cNvSpPr/>
      </xdr:nvSpPr>
      <xdr:spPr>
        <a:xfrm>
          <a:off x="13711805" y="384172"/>
          <a:ext cx="1658337"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1867934</xdr:colOff>
      <xdr:row>1</xdr:row>
      <xdr:rowOff>193672</xdr:rowOff>
    </xdr:from>
    <xdr:to>
      <xdr:col>11</xdr:col>
      <xdr:colOff>123996</xdr:colOff>
      <xdr:row>3</xdr:row>
      <xdr:rowOff>23027</xdr:rowOff>
    </xdr:to>
    <xdr:sp macro="" textlink="">
      <xdr:nvSpPr>
        <xdr:cNvPr id="16" name="Rectangle 15">
          <a:hlinkClick xmlns:r="http://schemas.openxmlformats.org/officeDocument/2006/relationships" r:id="rId5"/>
          <a:extLst>
            <a:ext uri="{FF2B5EF4-FFF2-40B4-BE49-F238E27FC236}">
              <a16:creationId xmlns:a16="http://schemas.microsoft.com/office/drawing/2014/main" id="{00000000-0008-0000-1200-000010000000}"/>
            </a:ext>
          </a:extLst>
        </xdr:cNvPr>
        <xdr:cNvSpPr/>
      </xdr:nvSpPr>
      <xdr:spPr>
        <a:xfrm>
          <a:off x="11888234" y="384172"/>
          <a:ext cx="1666012"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726248</xdr:colOff>
      <xdr:row>1</xdr:row>
      <xdr:rowOff>206493</xdr:rowOff>
    </xdr:from>
    <xdr:to>
      <xdr:col>14</xdr:col>
      <xdr:colOff>73359</xdr:colOff>
      <xdr:row>3</xdr:row>
      <xdr:rowOff>34637</xdr:rowOff>
    </xdr:to>
    <xdr:sp macro="" textlink="">
      <xdr:nvSpPr>
        <xdr:cNvPr id="17" name="Rectangle 16">
          <a:hlinkClick xmlns:r="http://schemas.openxmlformats.org/officeDocument/2006/relationships" r:id="rId6"/>
          <a:extLst>
            <a:ext uri="{FF2B5EF4-FFF2-40B4-BE49-F238E27FC236}">
              <a16:creationId xmlns:a16="http://schemas.microsoft.com/office/drawing/2014/main" id="{00000000-0008-0000-1200-000011000000}"/>
            </a:ext>
          </a:extLst>
        </xdr:cNvPr>
        <xdr:cNvSpPr/>
      </xdr:nvSpPr>
      <xdr:spPr>
        <a:xfrm>
          <a:off x="15489998" y="396993"/>
          <a:ext cx="1661686"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975334</xdr:colOff>
      <xdr:row>1</xdr:row>
      <xdr:rowOff>202601</xdr:rowOff>
    </xdr:from>
    <xdr:to>
      <xdr:col>18</xdr:col>
      <xdr:colOff>749622</xdr:colOff>
      <xdr:row>3</xdr:row>
      <xdr:rowOff>30745</xdr:rowOff>
    </xdr:to>
    <xdr:sp macro="" textlink="">
      <xdr:nvSpPr>
        <xdr:cNvPr id="18" name="Rectangle 17">
          <a:hlinkClick xmlns:r="http://schemas.openxmlformats.org/officeDocument/2006/relationships" r:id="rId7"/>
          <a:extLst>
            <a:ext uri="{FF2B5EF4-FFF2-40B4-BE49-F238E27FC236}">
              <a16:creationId xmlns:a16="http://schemas.microsoft.com/office/drawing/2014/main" id="{00000000-0008-0000-1200-000012000000}"/>
            </a:ext>
          </a:extLst>
        </xdr:cNvPr>
        <xdr:cNvSpPr/>
      </xdr:nvSpPr>
      <xdr:spPr>
        <a:xfrm>
          <a:off x="20949259" y="393101"/>
          <a:ext cx="1679288"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16</xdr:col>
      <xdr:colOff>868363</xdr:colOff>
      <xdr:row>1</xdr:row>
      <xdr:rowOff>202601</xdr:rowOff>
    </xdr:from>
    <xdr:to>
      <xdr:col>17</xdr:col>
      <xdr:colOff>856734</xdr:colOff>
      <xdr:row>3</xdr:row>
      <xdr:rowOff>30745</xdr:rowOff>
    </xdr:to>
    <xdr:sp macro="" textlink="">
      <xdr:nvSpPr>
        <xdr:cNvPr id="19" name="Rectangle 18">
          <a:hlinkClick xmlns:r="http://schemas.openxmlformats.org/officeDocument/2006/relationships" r:id="rId8"/>
          <a:extLst>
            <a:ext uri="{FF2B5EF4-FFF2-40B4-BE49-F238E27FC236}">
              <a16:creationId xmlns:a16="http://schemas.microsoft.com/office/drawing/2014/main" id="{00000000-0008-0000-1200-000013000000}"/>
            </a:ext>
          </a:extLst>
        </xdr:cNvPr>
        <xdr:cNvSpPr/>
      </xdr:nvSpPr>
      <xdr:spPr>
        <a:xfrm>
          <a:off x="19137313" y="393101"/>
          <a:ext cx="1693346"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244843</xdr:colOff>
      <xdr:row>1</xdr:row>
      <xdr:rowOff>202601</xdr:rowOff>
    </xdr:from>
    <xdr:to>
      <xdr:col>16</xdr:col>
      <xdr:colOff>717632</xdr:colOff>
      <xdr:row>3</xdr:row>
      <xdr:rowOff>30745</xdr:rowOff>
    </xdr:to>
    <xdr:sp macro="" textlink="">
      <xdr:nvSpPr>
        <xdr:cNvPr id="20" name="Rectangle 19">
          <a:hlinkClick xmlns:r="http://schemas.openxmlformats.org/officeDocument/2006/relationships" r:id="rId9"/>
          <a:extLst>
            <a:ext uri="{FF2B5EF4-FFF2-40B4-BE49-F238E27FC236}">
              <a16:creationId xmlns:a16="http://schemas.microsoft.com/office/drawing/2014/main" id="{00000000-0008-0000-1200-000014000000}"/>
            </a:ext>
          </a:extLst>
        </xdr:cNvPr>
        <xdr:cNvSpPr/>
      </xdr:nvSpPr>
      <xdr:spPr>
        <a:xfrm>
          <a:off x="17323168" y="393101"/>
          <a:ext cx="1663414"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18</xdr:col>
      <xdr:colOff>882770</xdr:colOff>
      <xdr:row>1</xdr:row>
      <xdr:rowOff>192538</xdr:rowOff>
    </xdr:from>
    <xdr:to>
      <xdr:col>19</xdr:col>
      <xdr:colOff>670162</xdr:colOff>
      <xdr:row>3</xdr:row>
      <xdr:rowOff>18263</xdr:rowOff>
    </xdr:to>
    <xdr:sp macro="" textlink="">
      <xdr:nvSpPr>
        <xdr:cNvPr id="21" name="Rectangle 20">
          <a:hlinkClick xmlns:r="http://schemas.openxmlformats.org/officeDocument/2006/relationships" r:id="rId10"/>
          <a:extLst>
            <a:ext uri="{FF2B5EF4-FFF2-40B4-BE49-F238E27FC236}">
              <a16:creationId xmlns:a16="http://schemas.microsoft.com/office/drawing/2014/main" id="{00000000-0008-0000-1200-000015000000}"/>
            </a:ext>
          </a:extLst>
        </xdr:cNvPr>
        <xdr:cNvSpPr/>
      </xdr:nvSpPr>
      <xdr:spPr>
        <a:xfrm>
          <a:off x="22761695" y="383038"/>
          <a:ext cx="1673342" cy="77822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21</xdr:col>
      <xdr:colOff>574693</xdr:colOff>
      <xdr:row>1</xdr:row>
      <xdr:rowOff>188646</xdr:rowOff>
    </xdr:from>
    <xdr:to>
      <xdr:col>23</xdr:col>
      <xdr:colOff>2598</xdr:colOff>
      <xdr:row>3</xdr:row>
      <xdr:rowOff>15580</xdr:rowOff>
    </xdr:to>
    <xdr:sp macro="" textlink="">
      <xdr:nvSpPr>
        <xdr:cNvPr id="22" name="Rectangle 21">
          <a:hlinkClick xmlns:r="http://schemas.openxmlformats.org/officeDocument/2006/relationships" r:id="rId11"/>
          <a:extLst>
            <a:ext uri="{FF2B5EF4-FFF2-40B4-BE49-F238E27FC236}">
              <a16:creationId xmlns:a16="http://schemas.microsoft.com/office/drawing/2014/main" id="{00000000-0008-0000-1200-000016000000}"/>
            </a:ext>
          </a:extLst>
        </xdr:cNvPr>
        <xdr:cNvSpPr/>
      </xdr:nvSpPr>
      <xdr:spPr>
        <a:xfrm>
          <a:off x="28197193" y="379146"/>
          <a:ext cx="1666280"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538609</xdr:colOff>
      <xdr:row>1</xdr:row>
      <xdr:rowOff>188646</xdr:rowOff>
    </xdr:from>
    <xdr:to>
      <xdr:col>21</xdr:col>
      <xdr:colOff>443527</xdr:colOff>
      <xdr:row>3</xdr:row>
      <xdr:rowOff>15580</xdr:rowOff>
    </xdr:to>
    <xdr:sp macro="" textlink="">
      <xdr:nvSpPr>
        <xdr:cNvPr id="23" name="Rectangle 22">
          <a:hlinkClick xmlns:r="http://schemas.openxmlformats.org/officeDocument/2006/relationships" r:id="rId12"/>
          <a:extLst>
            <a:ext uri="{FF2B5EF4-FFF2-40B4-BE49-F238E27FC236}">
              <a16:creationId xmlns:a16="http://schemas.microsoft.com/office/drawing/2014/main" id="{00000000-0008-0000-1200-000017000000}"/>
            </a:ext>
          </a:extLst>
        </xdr:cNvPr>
        <xdr:cNvSpPr/>
      </xdr:nvSpPr>
      <xdr:spPr>
        <a:xfrm>
          <a:off x="26379934" y="379146"/>
          <a:ext cx="1686093"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19</xdr:col>
      <xdr:colOff>833734</xdr:colOff>
      <xdr:row>1</xdr:row>
      <xdr:rowOff>188646</xdr:rowOff>
    </xdr:from>
    <xdr:to>
      <xdr:col>20</xdr:col>
      <xdr:colOff>421196</xdr:colOff>
      <xdr:row>3</xdr:row>
      <xdr:rowOff>15580</xdr:rowOff>
    </xdr:to>
    <xdr:sp macro="" textlink="">
      <xdr:nvSpPr>
        <xdr:cNvPr id="24" name="Rectangle 23">
          <a:hlinkClick xmlns:r="http://schemas.openxmlformats.org/officeDocument/2006/relationships" r:id="rId13"/>
          <a:extLst>
            <a:ext uri="{FF2B5EF4-FFF2-40B4-BE49-F238E27FC236}">
              <a16:creationId xmlns:a16="http://schemas.microsoft.com/office/drawing/2014/main" id="{00000000-0008-0000-1200-000018000000}"/>
            </a:ext>
          </a:extLst>
        </xdr:cNvPr>
        <xdr:cNvSpPr/>
      </xdr:nvSpPr>
      <xdr:spPr>
        <a:xfrm>
          <a:off x="24598609" y="379146"/>
          <a:ext cx="1663912"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831275</xdr:colOff>
      <xdr:row>1</xdr:row>
      <xdr:rowOff>207817</xdr:rowOff>
    </xdr:from>
    <xdr:to>
      <xdr:col>9</xdr:col>
      <xdr:colOff>1783776</xdr:colOff>
      <xdr:row>3</xdr:row>
      <xdr:rowOff>6690</xdr:rowOff>
    </xdr:to>
    <xdr:pic>
      <xdr:nvPicPr>
        <xdr:cNvPr id="25" name="Graphic 24" descr="Chevron arrows">
          <a:hlinkClick xmlns:r="http://schemas.openxmlformats.org/officeDocument/2006/relationships" r:id="rId14"/>
          <a:extLst>
            <a:ext uri="{FF2B5EF4-FFF2-40B4-BE49-F238E27FC236}">
              <a16:creationId xmlns:a16="http://schemas.microsoft.com/office/drawing/2014/main" id="{00000000-0008-0000-12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851575" y="398317"/>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17318</xdr:colOff>
      <xdr:row>1</xdr:row>
      <xdr:rowOff>346364</xdr:rowOff>
    </xdr:from>
    <xdr:to>
      <xdr:col>7</xdr:col>
      <xdr:colOff>117765</xdr:colOff>
      <xdr:row>3</xdr:row>
      <xdr:rowOff>244352</xdr:rowOff>
    </xdr:to>
    <xdr:sp macro="" textlink="">
      <xdr:nvSpPr>
        <xdr:cNvPr id="26" name="Rectangle: Rounded Corners 25">
          <a:hlinkClick xmlns:r="http://schemas.openxmlformats.org/officeDocument/2006/relationships" r:id="rId17"/>
          <a:extLst>
            <a:ext uri="{FF2B5EF4-FFF2-40B4-BE49-F238E27FC236}">
              <a16:creationId xmlns:a16="http://schemas.microsoft.com/office/drawing/2014/main" id="{00000000-0008-0000-1200-00001A000000}"/>
            </a:ext>
          </a:extLst>
        </xdr:cNvPr>
        <xdr:cNvSpPr/>
      </xdr:nvSpPr>
      <xdr:spPr>
        <a:xfrm>
          <a:off x="4132118" y="536864"/>
          <a:ext cx="2415022" cy="850488"/>
        </a:xfrm>
        <a:prstGeom prst="roundRect">
          <a:avLst>
            <a:gd name="adj" fmla="val 50000"/>
          </a:avLst>
        </a:prstGeom>
        <a:blipFill>
          <a:blip xmlns:r="http://schemas.openxmlformats.org/officeDocument/2006/relationships" r:embed="rId18"/>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17318</xdr:colOff>
      <xdr:row>5</xdr:row>
      <xdr:rowOff>254413</xdr:rowOff>
    </xdr:from>
    <xdr:to>
      <xdr:col>3</xdr:col>
      <xdr:colOff>325584</xdr:colOff>
      <xdr:row>7</xdr:row>
      <xdr:rowOff>256311</xdr:rowOff>
    </xdr:to>
    <xdr:sp macro="" textlink="">
      <xdr:nvSpPr>
        <xdr:cNvPr id="27" name="Rectangle: Rounded Corners 26">
          <a:hlinkClick xmlns:r="http://schemas.openxmlformats.org/officeDocument/2006/relationships" r:id="rId19"/>
          <a:extLst>
            <a:ext uri="{FF2B5EF4-FFF2-40B4-BE49-F238E27FC236}">
              <a16:creationId xmlns:a16="http://schemas.microsoft.com/office/drawing/2014/main" id="{00000000-0008-0000-1200-00001B000000}"/>
            </a:ext>
          </a:extLst>
        </xdr:cNvPr>
        <xdr:cNvSpPr/>
      </xdr:nvSpPr>
      <xdr:spPr>
        <a:xfrm>
          <a:off x="1141268" y="3750088"/>
          <a:ext cx="2422816" cy="84009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৪র্থ</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17318</xdr:colOff>
      <xdr:row>4</xdr:row>
      <xdr:rowOff>157494</xdr:rowOff>
    </xdr:from>
    <xdr:to>
      <xdr:col>3</xdr:col>
      <xdr:colOff>325584</xdr:colOff>
      <xdr:row>4</xdr:row>
      <xdr:rowOff>1007982</xdr:rowOff>
    </xdr:to>
    <xdr:sp macro="" textlink="">
      <xdr:nvSpPr>
        <xdr:cNvPr id="28" name="Rectangle: Rounded Corners 27">
          <a:hlinkClick xmlns:r="http://schemas.openxmlformats.org/officeDocument/2006/relationships" r:id="rId21"/>
          <a:extLst>
            <a:ext uri="{FF2B5EF4-FFF2-40B4-BE49-F238E27FC236}">
              <a16:creationId xmlns:a16="http://schemas.microsoft.com/office/drawing/2014/main" id="{00000000-0008-0000-1200-00001C000000}"/>
            </a:ext>
          </a:extLst>
        </xdr:cNvPr>
        <xdr:cNvSpPr/>
      </xdr:nvSpPr>
      <xdr:spPr>
        <a:xfrm>
          <a:off x="1141268" y="1671969"/>
          <a:ext cx="2422816"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১ম</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17318</xdr:colOff>
      <xdr:row>4</xdr:row>
      <xdr:rowOff>1188087</xdr:rowOff>
    </xdr:from>
    <xdr:to>
      <xdr:col>3</xdr:col>
      <xdr:colOff>325584</xdr:colOff>
      <xdr:row>5</xdr:row>
      <xdr:rowOff>64302</xdr:rowOff>
    </xdr:to>
    <xdr:sp macro="" textlink="">
      <xdr:nvSpPr>
        <xdr:cNvPr id="29" name="Rectangle: Rounded Corners 28">
          <a:hlinkClick xmlns:r="http://schemas.openxmlformats.org/officeDocument/2006/relationships" r:id="rId22"/>
          <a:extLst>
            <a:ext uri="{FF2B5EF4-FFF2-40B4-BE49-F238E27FC236}">
              <a16:creationId xmlns:a16="http://schemas.microsoft.com/office/drawing/2014/main" id="{00000000-0008-0000-1200-00001D000000}"/>
            </a:ext>
          </a:extLst>
        </xdr:cNvPr>
        <xdr:cNvSpPr/>
      </xdr:nvSpPr>
      <xdr:spPr>
        <a:xfrm>
          <a:off x="1141268" y="2702562"/>
          <a:ext cx="2422816" cy="857415"/>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380996</xdr:colOff>
      <xdr:row>4</xdr:row>
      <xdr:rowOff>0</xdr:rowOff>
    </xdr:from>
    <xdr:to>
      <xdr:col>27</xdr:col>
      <xdr:colOff>425387</xdr:colOff>
      <xdr:row>5</xdr:row>
      <xdr:rowOff>70992</xdr:rowOff>
    </xdr:to>
    <xdr:grpSp>
      <xdr:nvGrpSpPr>
        <xdr:cNvPr id="30" name="Group 29">
          <a:extLst>
            <a:ext uri="{FF2B5EF4-FFF2-40B4-BE49-F238E27FC236}">
              <a16:creationId xmlns:a16="http://schemas.microsoft.com/office/drawing/2014/main" id="{00000000-0008-0000-1200-00001E000000}"/>
            </a:ext>
          </a:extLst>
        </xdr:cNvPr>
        <xdr:cNvGrpSpPr/>
      </xdr:nvGrpSpPr>
      <xdr:grpSpPr>
        <a:xfrm>
          <a:off x="30514632" y="1506682"/>
          <a:ext cx="1862800" cy="2045265"/>
          <a:chOff x="30504881" y="1487645"/>
          <a:chExt cx="1862800" cy="2045265"/>
        </a:xfrm>
      </xdr:grpSpPr>
      <xdr:pic macro="[0]!print123">
        <xdr:nvPicPr>
          <xdr:cNvPr id="31" name="Picture 30">
            <a:extLst>
              <a:ext uri="{FF2B5EF4-FFF2-40B4-BE49-F238E27FC236}">
                <a16:creationId xmlns:a16="http://schemas.microsoft.com/office/drawing/2014/main" id="{00000000-0008-0000-1200-00001F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32" name="Rectangle 31">
            <a:extLst>
              <a:ext uri="{FF2B5EF4-FFF2-40B4-BE49-F238E27FC236}">
                <a16:creationId xmlns:a16="http://schemas.microsoft.com/office/drawing/2014/main" id="{00000000-0008-0000-1200-000020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103909</xdr:colOff>
      <xdr:row>1</xdr:row>
      <xdr:rowOff>432955</xdr:rowOff>
    </xdr:from>
    <xdr:to>
      <xdr:col>2</xdr:col>
      <xdr:colOff>935182</xdr:colOff>
      <xdr:row>2</xdr:row>
      <xdr:rowOff>311728</xdr:rowOff>
    </xdr:to>
    <xdr:sp macro="[0]!Save1" textlink="">
      <xdr:nvSpPr>
        <xdr:cNvPr id="33" name="Rectangle 32">
          <a:extLst>
            <a:ext uri="{FF2B5EF4-FFF2-40B4-BE49-F238E27FC236}">
              <a16:creationId xmlns:a16="http://schemas.microsoft.com/office/drawing/2014/main" id="{00000000-0008-0000-1200-000021000000}"/>
            </a:ext>
          </a:extLst>
        </xdr:cNvPr>
        <xdr:cNvSpPr/>
      </xdr:nvSpPr>
      <xdr:spPr>
        <a:xfrm>
          <a:off x="2285134" y="623455"/>
          <a:ext cx="831273" cy="48837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1300-000002000000}"/>
            </a:ext>
          </a:extLst>
        </xdr:cNvPr>
        <xdr:cNvSpPr txBox="1">
          <a:spLocks noChangeArrowheads="1"/>
        </xdr:cNvSpPr>
      </xdr:nvSpPr>
      <xdr:spPr bwMode="auto">
        <a:xfrm>
          <a:off x="4186938"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571500</xdr:colOff>
      <xdr:row>4</xdr:row>
      <xdr:rowOff>128517</xdr:rowOff>
    </xdr:from>
    <xdr:to>
      <xdr:col>13</xdr:col>
      <xdr:colOff>34637</xdr:colOff>
      <xdr:row>4</xdr:row>
      <xdr:rowOff>1349374</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15343909" y="1635199"/>
          <a:ext cx="1506683" cy="1220857"/>
          <a:chOff x="5698881" y="114300"/>
          <a:chExt cx="877277" cy="705583"/>
        </a:xfrm>
      </xdr:grpSpPr>
      <xdr:sp macro="" textlink="">
        <xdr:nvSpPr>
          <xdr:cNvPr id="4" name="Oval 3">
            <a:extLst>
              <a:ext uri="{FF2B5EF4-FFF2-40B4-BE49-F238E27FC236}">
                <a16:creationId xmlns:a16="http://schemas.microsoft.com/office/drawing/2014/main" id="{00000000-0008-0000-13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1300-000006000000}"/>
            </a:ext>
          </a:extLst>
        </xdr:cNvPr>
        <xdr:cNvSpPr/>
      </xdr:nvSpPr>
      <xdr:spPr>
        <a:xfrm>
          <a:off x="4169227"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1300-000007000000}"/>
            </a:ext>
          </a:extLst>
        </xdr:cNvPr>
        <xdr:cNvSpPr/>
      </xdr:nvSpPr>
      <xdr:spPr>
        <a:xfrm>
          <a:off x="22289228"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1317625</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28553686" y="1602431"/>
          <a:ext cx="1445935" cy="1221876"/>
          <a:chOff x="5698881" y="114300"/>
          <a:chExt cx="877277" cy="705583"/>
        </a:xfrm>
      </xdr:grpSpPr>
      <xdr:sp macro="" textlink="">
        <xdr:nvSpPr>
          <xdr:cNvPr id="9" name="Oval 8">
            <a:extLst>
              <a:ext uri="{FF2B5EF4-FFF2-40B4-BE49-F238E27FC236}">
                <a16:creationId xmlns:a16="http://schemas.microsoft.com/office/drawing/2014/main" id="{00000000-0008-0000-13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13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1300-00000B000000}"/>
            </a:ext>
          </a:extLst>
        </xdr:cNvPr>
        <xdr:cNvSpPr txBox="1">
          <a:spLocks noChangeArrowheads="1"/>
        </xdr:cNvSpPr>
      </xdr:nvSpPr>
      <xdr:spPr bwMode="auto">
        <a:xfrm>
          <a:off x="17417163"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1300-00000C000000}"/>
            </a:ext>
          </a:extLst>
        </xdr:cNvPr>
        <xdr:cNvSpPr/>
      </xdr:nvSpPr>
      <xdr:spPr>
        <a:xfrm>
          <a:off x="9091975"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1300-00000D000000}"/>
            </a:ext>
          </a:extLst>
        </xdr:cNvPr>
        <xdr:cNvSpPr/>
      </xdr:nvSpPr>
      <xdr:spPr>
        <a:xfrm>
          <a:off x="17416771"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103909</xdr:rowOff>
    </xdr:from>
    <xdr:to>
      <xdr:col>1</xdr:col>
      <xdr:colOff>969817</xdr:colOff>
      <xdr:row>3</xdr:row>
      <xdr:rowOff>269874</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09"/>
          <a:ext cx="1141268" cy="111846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11</xdr:col>
      <xdr:colOff>281555</xdr:colOff>
      <xdr:row>1</xdr:row>
      <xdr:rowOff>193672</xdr:rowOff>
    </xdr:from>
    <xdr:to>
      <xdr:col>12</xdr:col>
      <xdr:colOff>606392</xdr:colOff>
      <xdr:row>3</xdr:row>
      <xdr:rowOff>23027</xdr:rowOff>
    </xdr:to>
    <xdr:sp macro="" textlink="">
      <xdr:nvSpPr>
        <xdr:cNvPr id="15" name="Rectangle 14">
          <a:hlinkClick xmlns:r="http://schemas.openxmlformats.org/officeDocument/2006/relationships" r:id="rId4"/>
          <a:extLst>
            <a:ext uri="{FF2B5EF4-FFF2-40B4-BE49-F238E27FC236}">
              <a16:creationId xmlns:a16="http://schemas.microsoft.com/office/drawing/2014/main" id="{00000000-0008-0000-1300-00000F000000}"/>
            </a:ext>
          </a:extLst>
        </xdr:cNvPr>
        <xdr:cNvSpPr/>
      </xdr:nvSpPr>
      <xdr:spPr>
        <a:xfrm>
          <a:off x="13711805" y="384172"/>
          <a:ext cx="1658337"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1867934</xdr:colOff>
      <xdr:row>1</xdr:row>
      <xdr:rowOff>193672</xdr:rowOff>
    </xdr:from>
    <xdr:to>
      <xdr:col>11</xdr:col>
      <xdr:colOff>123996</xdr:colOff>
      <xdr:row>3</xdr:row>
      <xdr:rowOff>23027</xdr:rowOff>
    </xdr:to>
    <xdr:sp macro="" textlink="">
      <xdr:nvSpPr>
        <xdr:cNvPr id="16" name="Rectangle 15">
          <a:hlinkClick xmlns:r="http://schemas.openxmlformats.org/officeDocument/2006/relationships" r:id="rId5"/>
          <a:extLst>
            <a:ext uri="{FF2B5EF4-FFF2-40B4-BE49-F238E27FC236}">
              <a16:creationId xmlns:a16="http://schemas.microsoft.com/office/drawing/2014/main" id="{00000000-0008-0000-1300-000010000000}"/>
            </a:ext>
          </a:extLst>
        </xdr:cNvPr>
        <xdr:cNvSpPr/>
      </xdr:nvSpPr>
      <xdr:spPr>
        <a:xfrm>
          <a:off x="11888234" y="384172"/>
          <a:ext cx="1666012"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726248</xdr:colOff>
      <xdr:row>1</xdr:row>
      <xdr:rowOff>206493</xdr:rowOff>
    </xdr:from>
    <xdr:to>
      <xdr:col>14</xdr:col>
      <xdr:colOff>73359</xdr:colOff>
      <xdr:row>3</xdr:row>
      <xdr:rowOff>34637</xdr:rowOff>
    </xdr:to>
    <xdr:sp macro="" textlink="">
      <xdr:nvSpPr>
        <xdr:cNvPr id="17" name="Rectangle 16">
          <a:hlinkClick xmlns:r="http://schemas.openxmlformats.org/officeDocument/2006/relationships" r:id="rId6"/>
          <a:extLst>
            <a:ext uri="{FF2B5EF4-FFF2-40B4-BE49-F238E27FC236}">
              <a16:creationId xmlns:a16="http://schemas.microsoft.com/office/drawing/2014/main" id="{00000000-0008-0000-1300-000011000000}"/>
            </a:ext>
          </a:extLst>
        </xdr:cNvPr>
        <xdr:cNvSpPr/>
      </xdr:nvSpPr>
      <xdr:spPr>
        <a:xfrm>
          <a:off x="15489998" y="396993"/>
          <a:ext cx="1661686"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975334</xdr:colOff>
      <xdr:row>1</xdr:row>
      <xdr:rowOff>202601</xdr:rowOff>
    </xdr:from>
    <xdr:to>
      <xdr:col>18</xdr:col>
      <xdr:colOff>749622</xdr:colOff>
      <xdr:row>3</xdr:row>
      <xdr:rowOff>30745</xdr:rowOff>
    </xdr:to>
    <xdr:sp macro="" textlink="">
      <xdr:nvSpPr>
        <xdr:cNvPr id="18" name="Rectangle 17">
          <a:hlinkClick xmlns:r="http://schemas.openxmlformats.org/officeDocument/2006/relationships" r:id="rId7"/>
          <a:extLst>
            <a:ext uri="{FF2B5EF4-FFF2-40B4-BE49-F238E27FC236}">
              <a16:creationId xmlns:a16="http://schemas.microsoft.com/office/drawing/2014/main" id="{00000000-0008-0000-1300-000012000000}"/>
            </a:ext>
          </a:extLst>
        </xdr:cNvPr>
        <xdr:cNvSpPr/>
      </xdr:nvSpPr>
      <xdr:spPr>
        <a:xfrm>
          <a:off x="20949259" y="393101"/>
          <a:ext cx="1679288"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16</xdr:col>
      <xdr:colOff>868363</xdr:colOff>
      <xdr:row>1</xdr:row>
      <xdr:rowOff>202601</xdr:rowOff>
    </xdr:from>
    <xdr:to>
      <xdr:col>17</xdr:col>
      <xdr:colOff>856734</xdr:colOff>
      <xdr:row>3</xdr:row>
      <xdr:rowOff>30745</xdr:rowOff>
    </xdr:to>
    <xdr:sp macro="" textlink="">
      <xdr:nvSpPr>
        <xdr:cNvPr id="19" name="Rectangle 18">
          <a:hlinkClick xmlns:r="http://schemas.openxmlformats.org/officeDocument/2006/relationships" r:id="rId8"/>
          <a:extLst>
            <a:ext uri="{FF2B5EF4-FFF2-40B4-BE49-F238E27FC236}">
              <a16:creationId xmlns:a16="http://schemas.microsoft.com/office/drawing/2014/main" id="{00000000-0008-0000-1300-000013000000}"/>
            </a:ext>
          </a:extLst>
        </xdr:cNvPr>
        <xdr:cNvSpPr/>
      </xdr:nvSpPr>
      <xdr:spPr>
        <a:xfrm>
          <a:off x="19137313" y="393101"/>
          <a:ext cx="1693346"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244843</xdr:colOff>
      <xdr:row>1</xdr:row>
      <xdr:rowOff>202601</xdr:rowOff>
    </xdr:from>
    <xdr:to>
      <xdr:col>16</xdr:col>
      <xdr:colOff>717632</xdr:colOff>
      <xdr:row>3</xdr:row>
      <xdr:rowOff>30745</xdr:rowOff>
    </xdr:to>
    <xdr:sp macro="" textlink="">
      <xdr:nvSpPr>
        <xdr:cNvPr id="20" name="Rectangle 19">
          <a:hlinkClick xmlns:r="http://schemas.openxmlformats.org/officeDocument/2006/relationships" r:id="rId9"/>
          <a:extLst>
            <a:ext uri="{FF2B5EF4-FFF2-40B4-BE49-F238E27FC236}">
              <a16:creationId xmlns:a16="http://schemas.microsoft.com/office/drawing/2014/main" id="{00000000-0008-0000-1300-000014000000}"/>
            </a:ext>
          </a:extLst>
        </xdr:cNvPr>
        <xdr:cNvSpPr/>
      </xdr:nvSpPr>
      <xdr:spPr>
        <a:xfrm>
          <a:off x="17323168" y="393101"/>
          <a:ext cx="1663414"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18</xdr:col>
      <xdr:colOff>882770</xdr:colOff>
      <xdr:row>1</xdr:row>
      <xdr:rowOff>192538</xdr:rowOff>
    </xdr:from>
    <xdr:to>
      <xdr:col>19</xdr:col>
      <xdr:colOff>670162</xdr:colOff>
      <xdr:row>3</xdr:row>
      <xdr:rowOff>18263</xdr:rowOff>
    </xdr:to>
    <xdr:sp macro="" textlink="">
      <xdr:nvSpPr>
        <xdr:cNvPr id="21" name="Rectangle 20">
          <a:hlinkClick xmlns:r="http://schemas.openxmlformats.org/officeDocument/2006/relationships" r:id="rId10"/>
          <a:extLst>
            <a:ext uri="{FF2B5EF4-FFF2-40B4-BE49-F238E27FC236}">
              <a16:creationId xmlns:a16="http://schemas.microsoft.com/office/drawing/2014/main" id="{00000000-0008-0000-1300-000015000000}"/>
            </a:ext>
          </a:extLst>
        </xdr:cNvPr>
        <xdr:cNvSpPr/>
      </xdr:nvSpPr>
      <xdr:spPr>
        <a:xfrm>
          <a:off x="22761695" y="383038"/>
          <a:ext cx="1673342" cy="77822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21</xdr:col>
      <xdr:colOff>574693</xdr:colOff>
      <xdr:row>1</xdr:row>
      <xdr:rowOff>188646</xdr:rowOff>
    </xdr:from>
    <xdr:to>
      <xdr:col>23</xdr:col>
      <xdr:colOff>2598</xdr:colOff>
      <xdr:row>3</xdr:row>
      <xdr:rowOff>15580</xdr:rowOff>
    </xdr:to>
    <xdr:sp macro="" textlink="">
      <xdr:nvSpPr>
        <xdr:cNvPr id="22" name="Rectangle 21">
          <a:hlinkClick xmlns:r="http://schemas.openxmlformats.org/officeDocument/2006/relationships" r:id="rId11"/>
          <a:extLst>
            <a:ext uri="{FF2B5EF4-FFF2-40B4-BE49-F238E27FC236}">
              <a16:creationId xmlns:a16="http://schemas.microsoft.com/office/drawing/2014/main" id="{00000000-0008-0000-1300-000016000000}"/>
            </a:ext>
          </a:extLst>
        </xdr:cNvPr>
        <xdr:cNvSpPr/>
      </xdr:nvSpPr>
      <xdr:spPr>
        <a:xfrm>
          <a:off x="28197193" y="379146"/>
          <a:ext cx="1666280"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538609</xdr:colOff>
      <xdr:row>1</xdr:row>
      <xdr:rowOff>188646</xdr:rowOff>
    </xdr:from>
    <xdr:to>
      <xdr:col>21</xdr:col>
      <xdr:colOff>443527</xdr:colOff>
      <xdr:row>3</xdr:row>
      <xdr:rowOff>15580</xdr:rowOff>
    </xdr:to>
    <xdr:sp macro="" textlink="">
      <xdr:nvSpPr>
        <xdr:cNvPr id="23" name="Rectangle 22">
          <a:hlinkClick xmlns:r="http://schemas.openxmlformats.org/officeDocument/2006/relationships" r:id="rId12"/>
          <a:extLst>
            <a:ext uri="{FF2B5EF4-FFF2-40B4-BE49-F238E27FC236}">
              <a16:creationId xmlns:a16="http://schemas.microsoft.com/office/drawing/2014/main" id="{00000000-0008-0000-1300-000017000000}"/>
            </a:ext>
          </a:extLst>
        </xdr:cNvPr>
        <xdr:cNvSpPr/>
      </xdr:nvSpPr>
      <xdr:spPr>
        <a:xfrm>
          <a:off x="26379934" y="379146"/>
          <a:ext cx="1686093"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19</xdr:col>
      <xdr:colOff>833734</xdr:colOff>
      <xdr:row>1</xdr:row>
      <xdr:rowOff>188646</xdr:rowOff>
    </xdr:from>
    <xdr:to>
      <xdr:col>20</xdr:col>
      <xdr:colOff>421196</xdr:colOff>
      <xdr:row>3</xdr:row>
      <xdr:rowOff>15580</xdr:rowOff>
    </xdr:to>
    <xdr:sp macro="" textlink="">
      <xdr:nvSpPr>
        <xdr:cNvPr id="24" name="Rectangle 23">
          <a:hlinkClick xmlns:r="http://schemas.openxmlformats.org/officeDocument/2006/relationships" r:id="rId13"/>
          <a:extLst>
            <a:ext uri="{FF2B5EF4-FFF2-40B4-BE49-F238E27FC236}">
              <a16:creationId xmlns:a16="http://schemas.microsoft.com/office/drawing/2014/main" id="{00000000-0008-0000-1300-000018000000}"/>
            </a:ext>
          </a:extLst>
        </xdr:cNvPr>
        <xdr:cNvSpPr/>
      </xdr:nvSpPr>
      <xdr:spPr>
        <a:xfrm>
          <a:off x="24598609" y="379146"/>
          <a:ext cx="1663912"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831274</xdr:colOff>
      <xdr:row>1</xdr:row>
      <xdr:rowOff>225135</xdr:rowOff>
    </xdr:from>
    <xdr:to>
      <xdr:col>9</xdr:col>
      <xdr:colOff>1783775</xdr:colOff>
      <xdr:row>3</xdr:row>
      <xdr:rowOff>24008</xdr:rowOff>
    </xdr:to>
    <xdr:pic>
      <xdr:nvPicPr>
        <xdr:cNvPr id="25" name="Graphic 24" descr="Chevron arrows">
          <a:hlinkClick xmlns:r="http://schemas.openxmlformats.org/officeDocument/2006/relationships" r:id="rId14"/>
          <a:extLst>
            <a:ext uri="{FF2B5EF4-FFF2-40B4-BE49-F238E27FC236}">
              <a16:creationId xmlns:a16="http://schemas.microsoft.com/office/drawing/2014/main" id="{00000000-0008-0000-13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851574" y="415635"/>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34635</xdr:colOff>
      <xdr:row>1</xdr:row>
      <xdr:rowOff>346363</xdr:rowOff>
    </xdr:from>
    <xdr:to>
      <xdr:col>7</xdr:col>
      <xdr:colOff>135082</xdr:colOff>
      <xdr:row>3</xdr:row>
      <xdr:rowOff>244351</xdr:rowOff>
    </xdr:to>
    <xdr:sp macro="" textlink="">
      <xdr:nvSpPr>
        <xdr:cNvPr id="26" name="Rectangle: Rounded Corners 25">
          <a:hlinkClick xmlns:r="http://schemas.openxmlformats.org/officeDocument/2006/relationships" r:id="rId17"/>
          <a:extLst>
            <a:ext uri="{FF2B5EF4-FFF2-40B4-BE49-F238E27FC236}">
              <a16:creationId xmlns:a16="http://schemas.microsoft.com/office/drawing/2014/main" id="{00000000-0008-0000-1300-00001A000000}"/>
            </a:ext>
          </a:extLst>
        </xdr:cNvPr>
        <xdr:cNvSpPr/>
      </xdr:nvSpPr>
      <xdr:spPr>
        <a:xfrm>
          <a:off x="4149435" y="536863"/>
          <a:ext cx="2415022" cy="850488"/>
        </a:xfrm>
        <a:prstGeom prst="roundRect">
          <a:avLst>
            <a:gd name="adj" fmla="val 50000"/>
          </a:avLst>
        </a:prstGeom>
        <a:blipFill>
          <a:blip xmlns:r="http://schemas.openxmlformats.org/officeDocument/2006/relationships" r:embed="rId18"/>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34635</xdr:colOff>
      <xdr:row>5</xdr:row>
      <xdr:rowOff>254412</xdr:rowOff>
    </xdr:from>
    <xdr:to>
      <xdr:col>3</xdr:col>
      <xdr:colOff>342901</xdr:colOff>
      <xdr:row>7</xdr:row>
      <xdr:rowOff>256310</xdr:rowOff>
    </xdr:to>
    <xdr:sp macro="" textlink="">
      <xdr:nvSpPr>
        <xdr:cNvPr id="27" name="Rectangle: Rounded Corners 26">
          <a:hlinkClick xmlns:r="http://schemas.openxmlformats.org/officeDocument/2006/relationships" r:id="rId19"/>
          <a:extLst>
            <a:ext uri="{FF2B5EF4-FFF2-40B4-BE49-F238E27FC236}">
              <a16:creationId xmlns:a16="http://schemas.microsoft.com/office/drawing/2014/main" id="{00000000-0008-0000-1300-00001B000000}"/>
            </a:ext>
          </a:extLst>
        </xdr:cNvPr>
        <xdr:cNvSpPr/>
      </xdr:nvSpPr>
      <xdr:spPr>
        <a:xfrm>
          <a:off x="1158585" y="3750087"/>
          <a:ext cx="2422816" cy="84009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৪র্থ</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34635</xdr:colOff>
      <xdr:row>4</xdr:row>
      <xdr:rowOff>157493</xdr:rowOff>
    </xdr:from>
    <xdr:to>
      <xdr:col>3</xdr:col>
      <xdr:colOff>342901</xdr:colOff>
      <xdr:row>4</xdr:row>
      <xdr:rowOff>1007981</xdr:rowOff>
    </xdr:to>
    <xdr:sp macro="" textlink="">
      <xdr:nvSpPr>
        <xdr:cNvPr id="28" name="Rectangle: Rounded Corners 27">
          <a:hlinkClick xmlns:r="http://schemas.openxmlformats.org/officeDocument/2006/relationships" r:id="rId21"/>
          <a:extLst>
            <a:ext uri="{FF2B5EF4-FFF2-40B4-BE49-F238E27FC236}">
              <a16:creationId xmlns:a16="http://schemas.microsoft.com/office/drawing/2014/main" id="{00000000-0008-0000-1300-00001C000000}"/>
            </a:ext>
          </a:extLst>
        </xdr:cNvPr>
        <xdr:cNvSpPr/>
      </xdr:nvSpPr>
      <xdr:spPr>
        <a:xfrm>
          <a:off x="1158585" y="1671968"/>
          <a:ext cx="2422816"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১ম</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34635</xdr:colOff>
      <xdr:row>4</xdr:row>
      <xdr:rowOff>1188086</xdr:rowOff>
    </xdr:from>
    <xdr:to>
      <xdr:col>3</xdr:col>
      <xdr:colOff>342901</xdr:colOff>
      <xdr:row>5</xdr:row>
      <xdr:rowOff>64301</xdr:rowOff>
    </xdr:to>
    <xdr:sp macro="" textlink="">
      <xdr:nvSpPr>
        <xdr:cNvPr id="29" name="Rectangle: Rounded Corners 28">
          <a:hlinkClick xmlns:r="http://schemas.openxmlformats.org/officeDocument/2006/relationships" r:id="rId22"/>
          <a:extLst>
            <a:ext uri="{FF2B5EF4-FFF2-40B4-BE49-F238E27FC236}">
              <a16:creationId xmlns:a16="http://schemas.microsoft.com/office/drawing/2014/main" id="{00000000-0008-0000-1300-00001D000000}"/>
            </a:ext>
          </a:extLst>
        </xdr:cNvPr>
        <xdr:cNvSpPr/>
      </xdr:nvSpPr>
      <xdr:spPr>
        <a:xfrm>
          <a:off x="1158585" y="2702561"/>
          <a:ext cx="2422816" cy="857415"/>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346364</xdr:colOff>
      <xdr:row>4</xdr:row>
      <xdr:rowOff>0</xdr:rowOff>
    </xdr:from>
    <xdr:to>
      <xdr:col>27</xdr:col>
      <xdr:colOff>390755</xdr:colOff>
      <xdr:row>5</xdr:row>
      <xdr:rowOff>70992</xdr:rowOff>
    </xdr:to>
    <xdr:grpSp>
      <xdr:nvGrpSpPr>
        <xdr:cNvPr id="30" name="Group 29">
          <a:extLst>
            <a:ext uri="{FF2B5EF4-FFF2-40B4-BE49-F238E27FC236}">
              <a16:creationId xmlns:a16="http://schemas.microsoft.com/office/drawing/2014/main" id="{00000000-0008-0000-1300-00001E000000}"/>
            </a:ext>
          </a:extLst>
        </xdr:cNvPr>
        <xdr:cNvGrpSpPr/>
      </xdr:nvGrpSpPr>
      <xdr:grpSpPr>
        <a:xfrm>
          <a:off x="30480000" y="1506682"/>
          <a:ext cx="1862800" cy="2045265"/>
          <a:chOff x="30504881" y="1487645"/>
          <a:chExt cx="1862800" cy="2045265"/>
        </a:xfrm>
      </xdr:grpSpPr>
      <xdr:pic macro="[0]!print123">
        <xdr:nvPicPr>
          <xdr:cNvPr id="31" name="Picture 30">
            <a:extLst>
              <a:ext uri="{FF2B5EF4-FFF2-40B4-BE49-F238E27FC236}">
                <a16:creationId xmlns:a16="http://schemas.microsoft.com/office/drawing/2014/main" id="{00000000-0008-0000-1300-00001F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32" name="Rectangle 31">
            <a:extLst>
              <a:ext uri="{FF2B5EF4-FFF2-40B4-BE49-F238E27FC236}">
                <a16:creationId xmlns:a16="http://schemas.microsoft.com/office/drawing/2014/main" id="{00000000-0008-0000-1300-000020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138546</xdr:colOff>
      <xdr:row>1</xdr:row>
      <xdr:rowOff>450273</xdr:rowOff>
    </xdr:from>
    <xdr:to>
      <xdr:col>2</xdr:col>
      <xdr:colOff>969819</xdr:colOff>
      <xdr:row>2</xdr:row>
      <xdr:rowOff>329046</xdr:rowOff>
    </xdr:to>
    <xdr:sp macro="[0]!Save1" textlink="">
      <xdr:nvSpPr>
        <xdr:cNvPr id="33" name="Rectangle 32">
          <a:extLst>
            <a:ext uri="{FF2B5EF4-FFF2-40B4-BE49-F238E27FC236}">
              <a16:creationId xmlns:a16="http://schemas.microsoft.com/office/drawing/2014/main" id="{00000000-0008-0000-1300-000021000000}"/>
            </a:ext>
          </a:extLst>
        </xdr:cNvPr>
        <xdr:cNvSpPr/>
      </xdr:nvSpPr>
      <xdr:spPr>
        <a:xfrm>
          <a:off x="2319771" y="640773"/>
          <a:ext cx="831273" cy="48837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1400-000002000000}"/>
            </a:ext>
          </a:extLst>
        </xdr:cNvPr>
        <xdr:cNvSpPr txBox="1">
          <a:spLocks noChangeArrowheads="1"/>
        </xdr:cNvSpPr>
      </xdr:nvSpPr>
      <xdr:spPr bwMode="auto">
        <a:xfrm>
          <a:off x="4186938"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571500</xdr:colOff>
      <xdr:row>4</xdr:row>
      <xdr:rowOff>128517</xdr:rowOff>
    </xdr:from>
    <xdr:to>
      <xdr:col>13</xdr:col>
      <xdr:colOff>34637</xdr:colOff>
      <xdr:row>4</xdr:row>
      <xdr:rowOff>1402773</xdr:rowOff>
    </xdr:to>
    <xdr:grpSp>
      <xdr:nvGrpSpPr>
        <xdr:cNvPr id="3" name="Group 2">
          <a:extLst>
            <a:ext uri="{FF2B5EF4-FFF2-40B4-BE49-F238E27FC236}">
              <a16:creationId xmlns:a16="http://schemas.microsoft.com/office/drawing/2014/main" id="{00000000-0008-0000-1400-000003000000}"/>
            </a:ext>
          </a:extLst>
        </xdr:cNvPr>
        <xdr:cNvGrpSpPr/>
      </xdr:nvGrpSpPr>
      <xdr:grpSpPr>
        <a:xfrm>
          <a:off x="15343909" y="1635199"/>
          <a:ext cx="1506683" cy="1274256"/>
          <a:chOff x="5698881" y="114300"/>
          <a:chExt cx="877277" cy="705583"/>
        </a:xfrm>
      </xdr:grpSpPr>
      <xdr:sp macro="" textlink="">
        <xdr:nvSpPr>
          <xdr:cNvPr id="4" name="Oval 3">
            <a:extLst>
              <a:ext uri="{FF2B5EF4-FFF2-40B4-BE49-F238E27FC236}">
                <a16:creationId xmlns:a16="http://schemas.microsoft.com/office/drawing/2014/main" id="{00000000-0008-0000-14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1400-000006000000}"/>
            </a:ext>
          </a:extLst>
        </xdr:cNvPr>
        <xdr:cNvSpPr/>
      </xdr:nvSpPr>
      <xdr:spPr>
        <a:xfrm>
          <a:off x="4169227"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1400-000007000000}"/>
            </a:ext>
          </a:extLst>
        </xdr:cNvPr>
        <xdr:cNvSpPr/>
      </xdr:nvSpPr>
      <xdr:spPr>
        <a:xfrm>
          <a:off x="22289228"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1368136</xdr:rowOff>
    </xdr:to>
    <xdr:grpSp>
      <xdr:nvGrpSpPr>
        <xdr:cNvPr id="8" name="Group 7">
          <a:extLst>
            <a:ext uri="{FF2B5EF4-FFF2-40B4-BE49-F238E27FC236}">
              <a16:creationId xmlns:a16="http://schemas.microsoft.com/office/drawing/2014/main" id="{00000000-0008-0000-1400-000008000000}"/>
            </a:ext>
          </a:extLst>
        </xdr:cNvPr>
        <xdr:cNvGrpSpPr/>
      </xdr:nvGrpSpPr>
      <xdr:grpSpPr>
        <a:xfrm>
          <a:off x="28553686" y="1602431"/>
          <a:ext cx="1445935" cy="1272387"/>
          <a:chOff x="5698881" y="114300"/>
          <a:chExt cx="877277" cy="705583"/>
        </a:xfrm>
      </xdr:grpSpPr>
      <xdr:sp macro="" textlink="">
        <xdr:nvSpPr>
          <xdr:cNvPr id="9" name="Oval 8">
            <a:extLst>
              <a:ext uri="{FF2B5EF4-FFF2-40B4-BE49-F238E27FC236}">
                <a16:creationId xmlns:a16="http://schemas.microsoft.com/office/drawing/2014/main" id="{00000000-0008-0000-14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14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1400-00000B000000}"/>
            </a:ext>
          </a:extLst>
        </xdr:cNvPr>
        <xdr:cNvSpPr txBox="1">
          <a:spLocks noChangeArrowheads="1"/>
        </xdr:cNvSpPr>
      </xdr:nvSpPr>
      <xdr:spPr bwMode="auto">
        <a:xfrm>
          <a:off x="17417163"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1400-00000C000000}"/>
            </a:ext>
          </a:extLst>
        </xdr:cNvPr>
        <xdr:cNvSpPr/>
      </xdr:nvSpPr>
      <xdr:spPr>
        <a:xfrm>
          <a:off x="9091975"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1400-00000D000000}"/>
            </a:ext>
          </a:extLst>
        </xdr:cNvPr>
        <xdr:cNvSpPr/>
      </xdr:nvSpPr>
      <xdr:spPr>
        <a:xfrm>
          <a:off x="17416771"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103909</xdr:rowOff>
    </xdr:from>
    <xdr:to>
      <xdr:col>1</xdr:col>
      <xdr:colOff>969817</xdr:colOff>
      <xdr:row>3</xdr:row>
      <xdr:rowOff>269874</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14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09"/>
          <a:ext cx="1141268" cy="111846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11</xdr:col>
      <xdr:colOff>281555</xdr:colOff>
      <xdr:row>1</xdr:row>
      <xdr:rowOff>193672</xdr:rowOff>
    </xdr:from>
    <xdr:to>
      <xdr:col>12</xdr:col>
      <xdr:colOff>606392</xdr:colOff>
      <xdr:row>3</xdr:row>
      <xdr:rowOff>23027</xdr:rowOff>
    </xdr:to>
    <xdr:sp macro="" textlink="">
      <xdr:nvSpPr>
        <xdr:cNvPr id="15" name="Rectangle 14">
          <a:hlinkClick xmlns:r="http://schemas.openxmlformats.org/officeDocument/2006/relationships" r:id="rId4"/>
          <a:extLst>
            <a:ext uri="{FF2B5EF4-FFF2-40B4-BE49-F238E27FC236}">
              <a16:creationId xmlns:a16="http://schemas.microsoft.com/office/drawing/2014/main" id="{00000000-0008-0000-1400-00000F000000}"/>
            </a:ext>
          </a:extLst>
        </xdr:cNvPr>
        <xdr:cNvSpPr/>
      </xdr:nvSpPr>
      <xdr:spPr>
        <a:xfrm>
          <a:off x="13711805" y="384172"/>
          <a:ext cx="1658337"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1867934</xdr:colOff>
      <xdr:row>1</xdr:row>
      <xdr:rowOff>193672</xdr:rowOff>
    </xdr:from>
    <xdr:to>
      <xdr:col>11</xdr:col>
      <xdr:colOff>123996</xdr:colOff>
      <xdr:row>3</xdr:row>
      <xdr:rowOff>23027</xdr:rowOff>
    </xdr:to>
    <xdr:sp macro="" textlink="">
      <xdr:nvSpPr>
        <xdr:cNvPr id="16" name="Rectangle 15">
          <a:hlinkClick xmlns:r="http://schemas.openxmlformats.org/officeDocument/2006/relationships" r:id="rId5"/>
          <a:extLst>
            <a:ext uri="{FF2B5EF4-FFF2-40B4-BE49-F238E27FC236}">
              <a16:creationId xmlns:a16="http://schemas.microsoft.com/office/drawing/2014/main" id="{00000000-0008-0000-1400-000010000000}"/>
            </a:ext>
          </a:extLst>
        </xdr:cNvPr>
        <xdr:cNvSpPr/>
      </xdr:nvSpPr>
      <xdr:spPr>
        <a:xfrm>
          <a:off x="11888234" y="384172"/>
          <a:ext cx="1666012" cy="78185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726248</xdr:colOff>
      <xdr:row>1</xdr:row>
      <xdr:rowOff>206493</xdr:rowOff>
    </xdr:from>
    <xdr:to>
      <xdr:col>14</xdr:col>
      <xdr:colOff>73359</xdr:colOff>
      <xdr:row>3</xdr:row>
      <xdr:rowOff>34637</xdr:rowOff>
    </xdr:to>
    <xdr:sp macro="" textlink="">
      <xdr:nvSpPr>
        <xdr:cNvPr id="17" name="Rectangle 16">
          <a:hlinkClick xmlns:r="http://schemas.openxmlformats.org/officeDocument/2006/relationships" r:id="rId6"/>
          <a:extLst>
            <a:ext uri="{FF2B5EF4-FFF2-40B4-BE49-F238E27FC236}">
              <a16:creationId xmlns:a16="http://schemas.microsoft.com/office/drawing/2014/main" id="{00000000-0008-0000-1400-000011000000}"/>
            </a:ext>
          </a:extLst>
        </xdr:cNvPr>
        <xdr:cNvSpPr/>
      </xdr:nvSpPr>
      <xdr:spPr>
        <a:xfrm>
          <a:off x="15489998" y="396993"/>
          <a:ext cx="1661686"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975334</xdr:colOff>
      <xdr:row>1</xdr:row>
      <xdr:rowOff>202601</xdr:rowOff>
    </xdr:from>
    <xdr:to>
      <xdr:col>18</xdr:col>
      <xdr:colOff>749622</xdr:colOff>
      <xdr:row>3</xdr:row>
      <xdr:rowOff>30745</xdr:rowOff>
    </xdr:to>
    <xdr:sp macro="" textlink="">
      <xdr:nvSpPr>
        <xdr:cNvPr id="18" name="Rectangle 17">
          <a:hlinkClick xmlns:r="http://schemas.openxmlformats.org/officeDocument/2006/relationships" r:id="rId7"/>
          <a:extLst>
            <a:ext uri="{FF2B5EF4-FFF2-40B4-BE49-F238E27FC236}">
              <a16:creationId xmlns:a16="http://schemas.microsoft.com/office/drawing/2014/main" id="{00000000-0008-0000-1400-000012000000}"/>
            </a:ext>
          </a:extLst>
        </xdr:cNvPr>
        <xdr:cNvSpPr/>
      </xdr:nvSpPr>
      <xdr:spPr>
        <a:xfrm>
          <a:off x="20949259" y="393101"/>
          <a:ext cx="1679288"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16</xdr:col>
      <xdr:colOff>868363</xdr:colOff>
      <xdr:row>1</xdr:row>
      <xdr:rowOff>202601</xdr:rowOff>
    </xdr:from>
    <xdr:to>
      <xdr:col>17</xdr:col>
      <xdr:colOff>856734</xdr:colOff>
      <xdr:row>3</xdr:row>
      <xdr:rowOff>30745</xdr:rowOff>
    </xdr:to>
    <xdr:sp macro="" textlink="">
      <xdr:nvSpPr>
        <xdr:cNvPr id="19" name="Rectangle 18">
          <a:hlinkClick xmlns:r="http://schemas.openxmlformats.org/officeDocument/2006/relationships" r:id="rId8"/>
          <a:extLst>
            <a:ext uri="{FF2B5EF4-FFF2-40B4-BE49-F238E27FC236}">
              <a16:creationId xmlns:a16="http://schemas.microsoft.com/office/drawing/2014/main" id="{00000000-0008-0000-1400-000013000000}"/>
            </a:ext>
          </a:extLst>
        </xdr:cNvPr>
        <xdr:cNvSpPr/>
      </xdr:nvSpPr>
      <xdr:spPr>
        <a:xfrm>
          <a:off x="19137313" y="393101"/>
          <a:ext cx="1693346"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244843</xdr:colOff>
      <xdr:row>1</xdr:row>
      <xdr:rowOff>202601</xdr:rowOff>
    </xdr:from>
    <xdr:to>
      <xdr:col>16</xdr:col>
      <xdr:colOff>717632</xdr:colOff>
      <xdr:row>3</xdr:row>
      <xdr:rowOff>30745</xdr:rowOff>
    </xdr:to>
    <xdr:sp macro="" textlink="">
      <xdr:nvSpPr>
        <xdr:cNvPr id="20" name="Rectangle 19">
          <a:hlinkClick xmlns:r="http://schemas.openxmlformats.org/officeDocument/2006/relationships" r:id="rId9"/>
          <a:extLst>
            <a:ext uri="{FF2B5EF4-FFF2-40B4-BE49-F238E27FC236}">
              <a16:creationId xmlns:a16="http://schemas.microsoft.com/office/drawing/2014/main" id="{00000000-0008-0000-1400-000014000000}"/>
            </a:ext>
          </a:extLst>
        </xdr:cNvPr>
        <xdr:cNvSpPr/>
      </xdr:nvSpPr>
      <xdr:spPr>
        <a:xfrm>
          <a:off x="17323168" y="393101"/>
          <a:ext cx="1663414" cy="78064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18</xdr:col>
      <xdr:colOff>882770</xdr:colOff>
      <xdr:row>1</xdr:row>
      <xdr:rowOff>192538</xdr:rowOff>
    </xdr:from>
    <xdr:to>
      <xdr:col>19</xdr:col>
      <xdr:colOff>670162</xdr:colOff>
      <xdr:row>3</xdr:row>
      <xdr:rowOff>18263</xdr:rowOff>
    </xdr:to>
    <xdr:sp macro="" textlink="">
      <xdr:nvSpPr>
        <xdr:cNvPr id="21" name="Rectangle 20">
          <a:hlinkClick xmlns:r="http://schemas.openxmlformats.org/officeDocument/2006/relationships" r:id="rId10"/>
          <a:extLst>
            <a:ext uri="{FF2B5EF4-FFF2-40B4-BE49-F238E27FC236}">
              <a16:creationId xmlns:a16="http://schemas.microsoft.com/office/drawing/2014/main" id="{00000000-0008-0000-1400-000015000000}"/>
            </a:ext>
          </a:extLst>
        </xdr:cNvPr>
        <xdr:cNvSpPr/>
      </xdr:nvSpPr>
      <xdr:spPr>
        <a:xfrm>
          <a:off x="22761695" y="383038"/>
          <a:ext cx="1673342" cy="77822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21</xdr:col>
      <xdr:colOff>574693</xdr:colOff>
      <xdr:row>1</xdr:row>
      <xdr:rowOff>188646</xdr:rowOff>
    </xdr:from>
    <xdr:to>
      <xdr:col>23</xdr:col>
      <xdr:colOff>2598</xdr:colOff>
      <xdr:row>3</xdr:row>
      <xdr:rowOff>15580</xdr:rowOff>
    </xdr:to>
    <xdr:sp macro="" textlink="">
      <xdr:nvSpPr>
        <xdr:cNvPr id="22" name="Rectangle 21">
          <a:hlinkClick xmlns:r="http://schemas.openxmlformats.org/officeDocument/2006/relationships" r:id="rId11"/>
          <a:extLst>
            <a:ext uri="{FF2B5EF4-FFF2-40B4-BE49-F238E27FC236}">
              <a16:creationId xmlns:a16="http://schemas.microsoft.com/office/drawing/2014/main" id="{00000000-0008-0000-1400-000016000000}"/>
            </a:ext>
          </a:extLst>
        </xdr:cNvPr>
        <xdr:cNvSpPr/>
      </xdr:nvSpPr>
      <xdr:spPr>
        <a:xfrm>
          <a:off x="28197193" y="379146"/>
          <a:ext cx="1666280"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538609</xdr:colOff>
      <xdr:row>1</xdr:row>
      <xdr:rowOff>188646</xdr:rowOff>
    </xdr:from>
    <xdr:to>
      <xdr:col>21</xdr:col>
      <xdr:colOff>443527</xdr:colOff>
      <xdr:row>3</xdr:row>
      <xdr:rowOff>15580</xdr:rowOff>
    </xdr:to>
    <xdr:sp macro="" textlink="">
      <xdr:nvSpPr>
        <xdr:cNvPr id="23" name="Rectangle 22">
          <a:hlinkClick xmlns:r="http://schemas.openxmlformats.org/officeDocument/2006/relationships" r:id="rId12"/>
          <a:extLst>
            <a:ext uri="{FF2B5EF4-FFF2-40B4-BE49-F238E27FC236}">
              <a16:creationId xmlns:a16="http://schemas.microsoft.com/office/drawing/2014/main" id="{00000000-0008-0000-1400-000017000000}"/>
            </a:ext>
          </a:extLst>
        </xdr:cNvPr>
        <xdr:cNvSpPr/>
      </xdr:nvSpPr>
      <xdr:spPr>
        <a:xfrm>
          <a:off x="26379934" y="379146"/>
          <a:ext cx="1686093"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19</xdr:col>
      <xdr:colOff>833734</xdr:colOff>
      <xdr:row>1</xdr:row>
      <xdr:rowOff>188646</xdr:rowOff>
    </xdr:from>
    <xdr:to>
      <xdr:col>20</xdr:col>
      <xdr:colOff>421196</xdr:colOff>
      <xdr:row>3</xdr:row>
      <xdr:rowOff>15580</xdr:rowOff>
    </xdr:to>
    <xdr:sp macro="" textlink="">
      <xdr:nvSpPr>
        <xdr:cNvPr id="24" name="Rectangle 23">
          <a:hlinkClick xmlns:r="http://schemas.openxmlformats.org/officeDocument/2006/relationships" r:id="rId13"/>
          <a:extLst>
            <a:ext uri="{FF2B5EF4-FFF2-40B4-BE49-F238E27FC236}">
              <a16:creationId xmlns:a16="http://schemas.microsoft.com/office/drawing/2014/main" id="{00000000-0008-0000-1400-000018000000}"/>
            </a:ext>
          </a:extLst>
        </xdr:cNvPr>
        <xdr:cNvSpPr/>
      </xdr:nvSpPr>
      <xdr:spPr>
        <a:xfrm>
          <a:off x="24598609" y="379146"/>
          <a:ext cx="1663912" cy="77943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813956</xdr:colOff>
      <xdr:row>1</xdr:row>
      <xdr:rowOff>207816</xdr:rowOff>
    </xdr:from>
    <xdr:to>
      <xdr:col>9</xdr:col>
      <xdr:colOff>1766457</xdr:colOff>
      <xdr:row>3</xdr:row>
      <xdr:rowOff>6689</xdr:rowOff>
    </xdr:to>
    <xdr:pic>
      <xdr:nvPicPr>
        <xdr:cNvPr id="25" name="Graphic 24" descr="Chevron arrows">
          <a:hlinkClick xmlns:r="http://schemas.openxmlformats.org/officeDocument/2006/relationships" r:id="rId14"/>
          <a:extLst>
            <a:ext uri="{FF2B5EF4-FFF2-40B4-BE49-F238E27FC236}">
              <a16:creationId xmlns:a16="http://schemas.microsoft.com/office/drawing/2014/main" id="{00000000-0008-0000-14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834256" y="398316"/>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34637</xdr:colOff>
      <xdr:row>1</xdr:row>
      <xdr:rowOff>346366</xdr:rowOff>
    </xdr:from>
    <xdr:to>
      <xdr:col>7</xdr:col>
      <xdr:colOff>135084</xdr:colOff>
      <xdr:row>3</xdr:row>
      <xdr:rowOff>244354</xdr:rowOff>
    </xdr:to>
    <xdr:sp macro="" textlink="">
      <xdr:nvSpPr>
        <xdr:cNvPr id="26" name="Rectangle: Rounded Corners 25">
          <a:hlinkClick xmlns:r="http://schemas.openxmlformats.org/officeDocument/2006/relationships" r:id="rId17"/>
          <a:extLst>
            <a:ext uri="{FF2B5EF4-FFF2-40B4-BE49-F238E27FC236}">
              <a16:creationId xmlns:a16="http://schemas.microsoft.com/office/drawing/2014/main" id="{00000000-0008-0000-1400-00001A000000}"/>
            </a:ext>
          </a:extLst>
        </xdr:cNvPr>
        <xdr:cNvSpPr/>
      </xdr:nvSpPr>
      <xdr:spPr>
        <a:xfrm>
          <a:off x="4149437" y="536866"/>
          <a:ext cx="2415022" cy="850488"/>
        </a:xfrm>
        <a:prstGeom prst="roundRect">
          <a:avLst>
            <a:gd name="adj" fmla="val 50000"/>
          </a:avLst>
        </a:prstGeom>
        <a:blipFill>
          <a:blip xmlns:r="http://schemas.openxmlformats.org/officeDocument/2006/relationships" r:embed="rId18"/>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000" b="1">
              <a:latin typeface="Kalpurush ANSI" panose="02000000000000000000" pitchFamily="2" charset="0"/>
            </a:rPr>
            <a:t> </a:t>
          </a:r>
          <a:r>
            <a:rPr lang="en-US" sz="2000" b="1">
              <a:solidFill>
                <a:schemeClr val="lt1"/>
              </a:solidFill>
              <a:effectLst/>
              <a:latin typeface="+mn-lt"/>
              <a:ea typeface="+mn-ea"/>
              <a:cs typeface="+mn-cs"/>
            </a:rPr>
            <a:t>৪র্থ</a:t>
          </a:r>
          <a:r>
            <a:rPr lang="bn-IN" sz="2000" b="1">
              <a:solidFill>
                <a:schemeClr val="lt1"/>
              </a:solidFill>
              <a:effectLst/>
              <a:latin typeface="+mn-lt"/>
              <a:ea typeface="+mn-ea"/>
              <a:cs typeface="+mn-cs"/>
            </a:rPr>
            <a:t> </a:t>
          </a:r>
          <a:r>
            <a:rPr lang="as-IN" sz="2000" b="1">
              <a:latin typeface="Kalpurush ANSI" panose="02000000000000000000" pitchFamily="2" charset="0"/>
            </a:rPr>
            <a:t>সাপ্তাহ বিল</a:t>
          </a:r>
          <a:endParaRPr lang="en-US" sz="2000" b="1">
            <a:latin typeface="Kalpurush ANSI" panose="02000000000000000000" pitchFamily="2" charset="0"/>
          </a:endParaRPr>
        </a:p>
      </xdr:txBody>
    </xdr:sp>
    <xdr:clientData/>
  </xdr:twoCellAnchor>
  <xdr:twoCellAnchor>
    <xdr:from>
      <xdr:col>1</xdr:col>
      <xdr:colOff>34637</xdr:colOff>
      <xdr:row>5</xdr:row>
      <xdr:rowOff>254415</xdr:rowOff>
    </xdr:from>
    <xdr:to>
      <xdr:col>3</xdr:col>
      <xdr:colOff>342903</xdr:colOff>
      <xdr:row>7</xdr:row>
      <xdr:rowOff>256313</xdr:rowOff>
    </xdr:to>
    <xdr:sp macro="" textlink="">
      <xdr:nvSpPr>
        <xdr:cNvPr id="27" name="Rectangle: Rounded Corners 26">
          <a:hlinkClick xmlns:r="http://schemas.openxmlformats.org/officeDocument/2006/relationships" r:id="rId19"/>
          <a:extLst>
            <a:ext uri="{FF2B5EF4-FFF2-40B4-BE49-F238E27FC236}">
              <a16:creationId xmlns:a16="http://schemas.microsoft.com/office/drawing/2014/main" id="{00000000-0008-0000-1400-00001B000000}"/>
            </a:ext>
          </a:extLst>
        </xdr:cNvPr>
        <xdr:cNvSpPr/>
      </xdr:nvSpPr>
      <xdr:spPr>
        <a:xfrm>
          <a:off x="1158587" y="3750090"/>
          <a:ext cx="2422816" cy="84009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34637</xdr:colOff>
      <xdr:row>4</xdr:row>
      <xdr:rowOff>157496</xdr:rowOff>
    </xdr:from>
    <xdr:to>
      <xdr:col>3</xdr:col>
      <xdr:colOff>342903</xdr:colOff>
      <xdr:row>4</xdr:row>
      <xdr:rowOff>1007984</xdr:rowOff>
    </xdr:to>
    <xdr:sp macro="" textlink="">
      <xdr:nvSpPr>
        <xdr:cNvPr id="28" name="Rectangle: Rounded Corners 27">
          <a:hlinkClick xmlns:r="http://schemas.openxmlformats.org/officeDocument/2006/relationships" r:id="rId21"/>
          <a:extLst>
            <a:ext uri="{FF2B5EF4-FFF2-40B4-BE49-F238E27FC236}">
              <a16:creationId xmlns:a16="http://schemas.microsoft.com/office/drawing/2014/main" id="{00000000-0008-0000-1400-00001C000000}"/>
            </a:ext>
          </a:extLst>
        </xdr:cNvPr>
        <xdr:cNvSpPr/>
      </xdr:nvSpPr>
      <xdr:spPr>
        <a:xfrm>
          <a:off x="1158587" y="1671971"/>
          <a:ext cx="2422816"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১ম</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34637</xdr:colOff>
      <xdr:row>4</xdr:row>
      <xdr:rowOff>1188089</xdr:rowOff>
    </xdr:from>
    <xdr:to>
      <xdr:col>3</xdr:col>
      <xdr:colOff>342903</xdr:colOff>
      <xdr:row>5</xdr:row>
      <xdr:rowOff>64304</xdr:rowOff>
    </xdr:to>
    <xdr:sp macro="" textlink="">
      <xdr:nvSpPr>
        <xdr:cNvPr id="29" name="Rectangle: Rounded Corners 28">
          <a:hlinkClick xmlns:r="http://schemas.openxmlformats.org/officeDocument/2006/relationships" r:id="rId22"/>
          <a:extLst>
            <a:ext uri="{FF2B5EF4-FFF2-40B4-BE49-F238E27FC236}">
              <a16:creationId xmlns:a16="http://schemas.microsoft.com/office/drawing/2014/main" id="{00000000-0008-0000-1400-00001D000000}"/>
            </a:ext>
          </a:extLst>
        </xdr:cNvPr>
        <xdr:cNvSpPr/>
      </xdr:nvSpPr>
      <xdr:spPr>
        <a:xfrm>
          <a:off x="1158587" y="2702564"/>
          <a:ext cx="2422816" cy="857415"/>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329042</xdr:colOff>
      <xdr:row>4</xdr:row>
      <xdr:rowOff>0</xdr:rowOff>
    </xdr:from>
    <xdr:to>
      <xdr:col>27</xdr:col>
      <xdr:colOff>373433</xdr:colOff>
      <xdr:row>5</xdr:row>
      <xdr:rowOff>70992</xdr:rowOff>
    </xdr:to>
    <xdr:grpSp>
      <xdr:nvGrpSpPr>
        <xdr:cNvPr id="30" name="Group 29">
          <a:extLst>
            <a:ext uri="{FF2B5EF4-FFF2-40B4-BE49-F238E27FC236}">
              <a16:creationId xmlns:a16="http://schemas.microsoft.com/office/drawing/2014/main" id="{00000000-0008-0000-1400-00001E000000}"/>
            </a:ext>
          </a:extLst>
        </xdr:cNvPr>
        <xdr:cNvGrpSpPr/>
      </xdr:nvGrpSpPr>
      <xdr:grpSpPr>
        <a:xfrm>
          <a:off x="30462678" y="1506682"/>
          <a:ext cx="1862800" cy="2045265"/>
          <a:chOff x="30504881" y="1487645"/>
          <a:chExt cx="1862800" cy="2045265"/>
        </a:xfrm>
      </xdr:grpSpPr>
      <xdr:pic macro="[0]!print123">
        <xdr:nvPicPr>
          <xdr:cNvPr id="31" name="Picture 30">
            <a:extLst>
              <a:ext uri="{FF2B5EF4-FFF2-40B4-BE49-F238E27FC236}">
                <a16:creationId xmlns:a16="http://schemas.microsoft.com/office/drawing/2014/main" id="{00000000-0008-0000-1400-00001F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32" name="Rectangle 31">
            <a:extLst>
              <a:ext uri="{FF2B5EF4-FFF2-40B4-BE49-F238E27FC236}">
                <a16:creationId xmlns:a16="http://schemas.microsoft.com/office/drawing/2014/main" id="{00000000-0008-0000-1400-000020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138545</xdr:colOff>
      <xdr:row>1</xdr:row>
      <xdr:rowOff>450273</xdr:rowOff>
    </xdr:from>
    <xdr:to>
      <xdr:col>2</xdr:col>
      <xdr:colOff>969818</xdr:colOff>
      <xdr:row>2</xdr:row>
      <xdr:rowOff>329046</xdr:rowOff>
    </xdr:to>
    <xdr:sp macro="[0]!Save1" textlink="">
      <xdr:nvSpPr>
        <xdr:cNvPr id="33" name="Rectangle 32">
          <a:extLst>
            <a:ext uri="{FF2B5EF4-FFF2-40B4-BE49-F238E27FC236}">
              <a16:creationId xmlns:a16="http://schemas.microsoft.com/office/drawing/2014/main" id="{00000000-0008-0000-1400-000021000000}"/>
            </a:ext>
          </a:extLst>
        </xdr:cNvPr>
        <xdr:cNvSpPr/>
      </xdr:nvSpPr>
      <xdr:spPr>
        <a:xfrm>
          <a:off x="2319770" y="640773"/>
          <a:ext cx="831273" cy="48837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1114425</xdr:colOff>
      <xdr:row>4</xdr:row>
      <xdr:rowOff>1209675</xdr:rowOff>
    </xdr:from>
    <xdr:to>
      <xdr:col>8</xdr:col>
      <xdr:colOff>98914</xdr:colOff>
      <xdr:row>5</xdr:row>
      <xdr:rowOff>285749</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6638925" y="2486025"/>
          <a:ext cx="1984864" cy="285749"/>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/২০২৩</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2</xdr:col>
      <xdr:colOff>54427</xdr:colOff>
      <xdr:row>4</xdr:row>
      <xdr:rowOff>1118507</xdr:rowOff>
    </xdr:from>
    <xdr:to>
      <xdr:col>4</xdr:col>
      <xdr:colOff>721177</xdr:colOff>
      <xdr:row>5</xdr:row>
      <xdr:rowOff>285750</xdr:rowOff>
    </xdr:to>
    <xdr:sp macro="" textlink="">
      <xdr:nvSpPr>
        <xdr:cNvPr id="3" name="Rectangle 2">
          <a:extLst>
            <a:ext uri="{FF2B5EF4-FFF2-40B4-BE49-F238E27FC236}">
              <a16:creationId xmlns:a16="http://schemas.microsoft.com/office/drawing/2014/main" id="{00000000-0008-0000-1500-000003000000}"/>
            </a:ext>
          </a:extLst>
        </xdr:cNvPr>
        <xdr:cNvSpPr/>
      </xdr:nvSpPr>
      <xdr:spPr>
        <a:xfrm>
          <a:off x="864052" y="2480582"/>
          <a:ext cx="2543175" cy="2911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4</xdr:col>
      <xdr:colOff>381000</xdr:colOff>
      <xdr:row>4</xdr:row>
      <xdr:rowOff>19050</xdr:rowOff>
    </xdr:from>
    <xdr:to>
      <xdr:col>6</xdr:col>
      <xdr:colOff>1028700</xdr:colOff>
      <xdr:row>4</xdr:row>
      <xdr:rowOff>266700</xdr:rowOff>
    </xdr:to>
    <xdr:sp macro="" textlink="">
      <xdr:nvSpPr>
        <xdr:cNvPr id="4" name="Rectangle 3">
          <a:extLst>
            <a:ext uri="{FF2B5EF4-FFF2-40B4-BE49-F238E27FC236}">
              <a16:creationId xmlns:a16="http://schemas.microsoft.com/office/drawing/2014/main" id="{00000000-0008-0000-1500-000004000000}"/>
            </a:ext>
          </a:extLst>
        </xdr:cNvPr>
        <xdr:cNvSpPr/>
      </xdr:nvSpPr>
      <xdr:spPr>
        <a:xfrm>
          <a:off x="3067050" y="1381125"/>
          <a:ext cx="3486150" cy="247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100">
              <a:solidFill>
                <a:schemeClr val="tx1"/>
              </a:solidFill>
            </a:rPr>
            <a:t>বিসমিল্লাহির রাহমানির রাহিম</a:t>
          </a:r>
          <a:endParaRPr lang="en-US" sz="1100">
            <a:solidFill>
              <a:schemeClr val="tx1"/>
            </a:solidFill>
          </a:endParaRPr>
        </a:p>
      </xdr:txBody>
    </xdr:sp>
    <xdr:clientData/>
  </xdr:twoCellAnchor>
  <xdr:twoCellAnchor>
    <xdr:from>
      <xdr:col>14</xdr:col>
      <xdr:colOff>1390650</xdr:colOff>
      <xdr:row>5</xdr:row>
      <xdr:rowOff>485775</xdr:rowOff>
    </xdr:from>
    <xdr:to>
      <xdr:col>16</xdr:col>
      <xdr:colOff>66675</xdr:colOff>
      <xdr:row>5</xdr:row>
      <xdr:rowOff>752474</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15659100" y="2800350"/>
          <a:ext cx="1647825" cy="0"/>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bn-IN" sz="1200">
            <a:solidFill>
              <a:schemeClr val="tx1"/>
            </a:solidFill>
          </a:endParaRPr>
        </a:p>
      </xdr:txBody>
    </xdr:sp>
    <xdr:clientData/>
  </xdr:twoCellAnchor>
  <xdr:twoCellAnchor>
    <xdr:from>
      <xdr:col>12</xdr:col>
      <xdr:colOff>301439</xdr:colOff>
      <xdr:row>4</xdr:row>
      <xdr:rowOff>9526</xdr:rowOff>
    </xdr:from>
    <xdr:to>
      <xdr:col>14</xdr:col>
      <xdr:colOff>927848</xdr:colOff>
      <xdr:row>4</xdr:row>
      <xdr:rowOff>257176</xdr:rowOff>
    </xdr:to>
    <xdr:sp macro="" textlink="">
      <xdr:nvSpPr>
        <xdr:cNvPr id="6" name="Rectangle 5">
          <a:extLst>
            <a:ext uri="{FF2B5EF4-FFF2-40B4-BE49-F238E27FC236}">
              <a16:creationId xmlns:a16="http://schemas.microsoft.com/office/drawing/2014/main" id="{00000000-0008-0000-1500-000006000000}"/>
            </a:ext>
          </a:extLst>
        </xdr:cNvPr>
        <xdr:cNvSpPr/>
      </xdr:nvSpPr>
      <xdr:spPr>
        <a:xfrm>
          <a:off x="11559989" y="1371601"/>
          <a:ext cx="3636309" cy="247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200">
              <a:solidFill>
                <a:schemeClr val="tx1"/>
              </a:solidFill>
            </a:rPr>
            <a:t>বিসমিল্লাহির রাহমানির রাহিম</a:t>
          </a:r>
          <a:endParaRPr lang="en-US" sz="1200">
            <a:solidFill>
              <a:schemeClr val="tx1"/>
            </a:solidFill>
          </a:endParaRPr>
        </a:p>
      </xdr:txBody>
    </xdr:sp>
    <xdr:clientData/>
  </xdr:twoCellAnchor>
  <xdr:twoCellAnchor>
    <xdr:from>
      <xdr:col>15</xdr:col>
      <xdr:colOff>6723</xdr:colOff>
      <xdr:row>5</xdr:row>
      <xdr:rowOff>40822</xdr:rowOff>
    </xdr:from>
    <xdr:to>
      <xdr:col>16</xdr:col>
      <xdr:colOff>112921</xdr:colOff>
      <xdr:row>6</xdr:row>
      <xdr:rowOff>800</xdr:rowOff>
    </xdr:to>
    <xdr:sp macro="" textlink="">
      <xdr:nvSpPr>
        <xdr:cNvPr id="7" name="Rectangle 6">
          <a:extLst>
            <a:ext uri="{FF2B5EF4-FFF2-40B4-BE49-F238E27FC236}">
              <a16:creationId xmlns:a16="http://schemas.microsoft.com/office/drawing/2014/main" id="{00000000-0008-0000-1500-000007000000}"/>
            </a:ext>
          </a:extLst>
        </xdr:cNvPr>
        <xdr:cNvSpPr/>
      </xdr:nvSpPr>
      <xdr:spPr>
        <a:xfrm>
          <a:off x="15913473" y="2526847"/>
          <a:ext cx="1439698" cy="274303"/>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/২০২৩</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10</xdr:col>
      <xdr:colOff>123264</xdr:colOff>
      <xdr:row>4</xdr:row>
      <xdr:rowOff>1129393</xdr:rowOff>
    </xdr:from>
    <xdr:to>
      <xdr:col>12</xdr:col>
      <xdr:colOff>367393</xdr:colOff>
      <xdr:row>6</xdr:row>
      <xdr:rowOff>3042</xdr:rowOff>
    </xdr:to>
    <xdr:sp macro="" textlink="">
      <xdr:nvSpPr>
        <xdr:cNvPr id="8" name="Rectangle 7">
          <a:extLst>
            <a:ext uri="{FF2B5EF4-FFF2-40B4-BE49-F238E27FC236}">
              <a16:creationId xmlns:a16="http://schemas.microsoft.com/office/drawing/2014/main" id="{00000000-0008-0000-1500-000008000000}"/>
            </a:ext>
          </a:extLst>
        </xdr:cNvPr>
        <xdr:cNvSpPr/>
      </xdr:nvSpPr>
      <xdr:spPr>
        <a:xfrm>
          <a:off x="9362514" y="2481943"/>
          <a:ext cx="2263429" cy="3214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10</xdr:col>
      <xdr:colOff>57149</xdr:colOff>
      <xdr:row>4</xdr:row>
      <xdr:rowOff>1682</xdr:rowOff>
    </xdr:from>
    <xdr:to>
      <xdr:col>12</xdr:col>
      <xdr:colOff>504825</xdr:colOff>
      <xdr:row>4</xdr:row>
      <xdr:rowOff>971550</xdr:rowOff>
    </xdr:to>
    <xdr:sp macro="" textlink="">
      <xdr:nvSpPr>
        <xdr:cNvPr id="9" name="Text Box 1">
          <a:extLst>
            <a:ext uri="{FF2B5EF4-FFF2-40B4-BE49-F238E27FC236}">
              <a16:creationId xmlns:a16="http://schemas.microsoft.com/office/drawing/2014/main" id="{00000000-0008-0000-1500-000009000000}"/>
            </a:ext>
          </a:extLst>
        </xdr:cNvPr>
        <xdr:cNvSpPr txBox="1">
          <a:spLocks noChangeArrowheads="1"/>
        </xdr:cNvSpPr>
      </xdr:nvSpPr>
      <xdr:spPr bwMode="auto">
        <a:xfrm>
          <a:off x="9296399" y="1363757"/>
          <a:ext cx="2466976" cy="969868"/>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2</xdr:col>
      <xdr:colOff>14566</xdr:colOff>
      <xdr:row>4</xdr:row>
      <xdr:rowOff>20733</xdr:rowOff>
    </xdr:from>
    <xdr:to>
      <xdr:col>4</xdr:col>
      <xdr:colOff>66675</xdr:colOff>
      <xdr:row>4</xdr:row>
      <xdr:rowOff>914401</xdr:rowOff>
    </xdr:to>
    <xdr:sp macro="" textlink="">
      <xdr:nvSpPr>
        <xdr:cNvPr id="10" name="Text Box 1">
          <a:extLst>
            <a:ext uri="{FF2B5EF4-FFF2-40B4-BE49-F238E27FC236}">
              <a16:creationId xmlns:a16="http://schemas.microsoft.com/office/drawing/2014/main" id="{00000000-0008-0000-1500-00000A000000}"/>
            </a:ext>
          </a:extLst>
        </xdr:cNvPr>
        <xdr:cNvSpPr txBox="1">
          <a:spLocks noChangeArrowheads="1"/>
        </xdr:cNvSpPr>
      </xdr:nvSpPr>
      <xdr:spPr bwMode="auto">
        <a:xfrm>
          <a:off x="824191" y="1382808"/>
          <a:ext cx="1928534" cy="893668"/>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7</xdr:col>
      <xdr:colOff>514349</xdr:colOff>
      <xdr:row>4</xdr:row>
      <xdr:rowOff>114300</xdr:rowOff>
    </xdr:from>
    <xdr:to>
      <xdr:col>7</xdr:col>
      <xdr:colOff>1438274</xdr:colOff>
      <xdr:row>4</xdr:row>
      <xdr:rowOff>895350</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7534274" y="1476375"/>
          <a:ext cx="923925" cy="781050"/>
          <a:chOff x="5698881" y="114300"/>
          <a:chExt cx="877277" cy="705583"/>
        </a:xfrm>
      </xdr:grpSpPr>
      <xdr:sp macro="" textlink="">
        <xdr:nvSpPr>
          <xdr:cNvPr id="12" name="Oval 11">
            <a:extLst>
              <a:ext uri="{FF2B5EF4-FFF2-40B4-BE49-F238E27FC236}">
                <a16:creationId xmlns:a16="http://schemas.microsoft.com/office/drawing/2014/main" id="{00000000-0008-0000-1500-00000C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3" name="Picture 12" descr="Artboard 1@3x.png">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2</xdr:col>
      <xdr:colOff>54427</xdr:colOff>
      <xdr:row>4</xdr:row>
      <xdr:rowOff>1118507</xdr:rowOff>
    </xdr:from>
    <xdr:to>
      <xdr:col>4</xdr:col>
      <xdr:colOff>721177</xdr:colOff>
      <xdr:row>5</xdr:row>
      <xdr:rowOff>285750</xdr:rowOff>
    </xdr:to>
    <xdr:sp macro="" textlink="">
      <xdr:nvSpPr>
        <xdr:cNvPr id="14" name="Rectangle 13">
          <a:extLst>
            <a:ext uri="{FF2B5EF4-FFF2-40B4-BE49-F238E27FC236}">
              <a16:creationId xmlns:a16="http://schemas.microsoft.com/office/drawing/2014/main" id="{00000000-0008-0000-1500-00000E000000}"/>
            </a:ext>
          </a:extLst>
        </xdr:cNvPr>
        <xdr:cNvSpPr/>
      </xdr:nvSpPr>
      <xdr:spPr>
        <a:xfrm>
          <a:off x="864052" y="2480582"/>
          <a:ext cx="2543175" cy="2911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15</xdr:col>
      <xdr:colOff>409574</xdr:colOff>
      <xdr:row>4</xdr:row>
      <xdr:rowOff>95250</xdr:rowOff>
    </xdr:from>
    <xdr:to>
      <xdr:col>15</xdr:col>
      <xdr:colOff>1333499</xdr:colOff>
      <xdr:row>4</xdr:row>
      <xdr:rowOff>876300</xdr:rowOff>
    </xdr:to>
    <xdr:grpSp>
      <xdr:nvGrpSpPr>
        <xdr:cNvPr id="15" name="Group 14">
          <a:extLst>
            <a:ext uri="{FF2B5EF4-FFF2-40B4-BE49-F238E27FC236}">
              <a16:creationId xmlns:a16="http://schemas.microsoft.com/office/drawing/2014/main" id="{00000000-0008-0000-1500-00000F000000}"/>
            </a:ext>
          </a:extLst>
        </xdr:cNvPr>
        <xdr:cNvGrpSpPr/>
      </xdr:nvGrpSpPr>
      <xdr:grpSpPr>
        <a:xfrm>
          <a:off x="16316324" y="1457325"/>
          <a:ext cx="923925" cy="781050"/>
          <a:chOff x="5698881" y="114300"/>
          <a:chExt cx="877277" cy="705583"/>
        </a:xfrm>
      </xdr:grpSpPr>
      <xdr:sp macro="" textlink="">
        <xdr:nvSpPr>
          <xdr:cNvPr id="16" name="Oval 15">
            <a:extLst>
              <a:ext uri="{FF2B5EF4-FFF2-40B4-BE49-F238E27FC236}">
                <a16:creationId xmlns:a16="http://schemas.microsoft.com/office/drawing/2014/main" id="{00000000-0008-0000-1500-000010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7" name="Picture 16" descr="Artboard 1@3x.png">
            <a:extLst>
              <a:ext uri="{FF2B5EF4-FFF2-40B4-BE49-F238E27FC236}">
                <a16:creationId xmlns:a16="http://schemas.microsoft.com/office/drawing/2014/main" id="{00000000-0008-0000-1500-000011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7</xdr:col>
      <xdr:colOff>269732</xdr:colOff>
      <xdr:row>1</xdr:row>
      <xdr:rowOff>4568</xdr:rowOff>
    </xdr:from>
    <xdr:to>
      <xdr:col>7</xdr:col>
      <xdr:colOff>1315412</xdr:colOff>
      <xdr:row>1</xdr:row>
      <xdr:rowOff>441191</xdr:rowOff>
    </xdr:to>
    <xdr:sp macro="" textlink="">
      <xdr:nvSpPr>
        <xdr:cNvPr id="18" name="Rectangle 17">
          <a:hlinkClick xmlns:r="http://schemas.openxmlformats.org/officeDocument/2006/relationships" r:id="rId2"/>
          <a:extLst>
            <a:ext uri="{FF2B5EF4-FFF2-40B4-BE49-F238E27FC236}">
              <a16:creationId xmlns:a16="http://schemas.microsoft.com/office/drawing/2014/main" id="{00000000-0008-0000-1500-000012000000}"/>
            </a:ext>
          </a:extLst>
        </xdr:cNvPr>
        <xdr:cNvSpPr/>
      </xdr:nvSpPr>
      <xdr:spPr>
        <a:xfrm>
          <a:off x="7289657" y="242693"/>
          <a:ext cx="1045680" cy="43662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6</xdr:col>
      <xdr:colOff>614194</xdr:colOff>
      <xdr:row>1</xdr:row>
      <xdr:rowOff>4568</xdr:rowOff>
    </xdr:from>
    <xdr:to>
      <xdr:col>7</xdr:col>
      <xdr:colOff>170381</xdr:colOff>
      <xdr:row>1</xdr:row>
      <xdr:rowOff>441191</xdr:rowOff>
    </xdr:to>
    <xdr:sp macro="" textlink="">
      <xdr:nvSpPr>
        <xdr:cNvPr id="19" name="Rectangle 18">
          <a:hlinkClick xmlns:r="http://schemas.openxmlformats.org/officeDocument/2006/relationships" r:id="rId3"/>
          <a:extLst>
            <a:ext uri="{FF2B5EF4-FFF2-40B4-BE49-F238E27FC236}">
              <a16:creationId xmlns:a16="http://schemas.microsoft.com/office/drawing/2014/main" id="{00000000-0008-0000-1500-000013000000}"/>
            </a:ext>
          </a:extLst>
        </xdr:cNvPr>
        <xdr:cNvSpPr/>
      </xdr:nvSpPr>
      <xdr:spPr>
        <a:xfrm>
          <a:off x="6138694" y="242693"/>
          <a:ext cx="1051612" cy="43662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7</xdr:col>
      <xdr:colOff>1390989</xdr:colOff>
      <xdr:row>1</xdr:row>
      <xdr:rowOff>11728</xdr:rowOff>
    </xdr:from>
    <xdr:to>
      <xdr:col>10</xdr:col>
      <xdr:colOff>223278</xdr:colOff>
      <xdr:row>1</xdr:row>
      <xdr:rowOff>447674</xdr:rowOff>
    </xdr:to>
    <xdr:sp macro="" textlink="">
      <xdr:nvSpPr>
        <xdr:cNvPr id="20" name="Rectangle 19">
          <a:hlinkClick xmlns:r="http://schemas.openxmlformats.org/officeDocument/2006/relationships" r:id="rId4"/>
          <a:extLst>
            <a:ext uri="{FF2B5EF4-FFF2-40B4-BE49-F238E27FC236}">
              <a16:creationId xmlns:a16="http://schemas.microsoft.com/office/drawing/2014/main" id="{00000000-0008-0000-1500-000014000000}"/>
            </a:ext>
          </a:extLst>
        </xdr:cNvPr>
        <xdr:cNvSpPr/>
      </xdr:nvSpPr>
      <xdr:spPr>
        <a:xfrm>
          <a:off x="8410914" y="249853"/>
          <a:ext cx="1051614" cy="43594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12</xdr:col>
      <xdr:colOff>596392</xdr:colOff>
      <xdr:row>1</xdr:row>
      <xdr:rowOff>9554</xdr:rowOff>
    </xdr:from>
    <xdr:to>
      <xdr:col>13</xdr:col>
      <xdr:colOff>159858</xdr:colOff>
      <xdr:row>1</xdr:row>
      <xdr:rowOff>445500</xdr:rowOff>
    </xdr:to>
    <xdr:sp macro="" textlink="">
      <xdr:nvSpPr>
        <xdr:cNvPr id="21" name="Rectangle 20">
          <a:hlinkClick xmlns:r="http://schemas.openxmlformats.org/officeDocument/2006/relationships" r:id="rId5"/>
          <a:extLst>
            <a:ext uri="{FF2B5EF4-FFF2-40B4-BE49-F238E27FC236}">
              <a16:creationId xmlns:a16="http://schemas.microsoft.com/office/drawing/2014/main" id="{00000000-0008-0000-1500-000015000000}"/>
            </a:ext>
          </a:extLst>
        </xdr:cNvPr>
        <xdr:cNvSpPr/>
      </xdr:nvSpPr>
      <xdr:spPr>
        <a:xfrm>
          <a:off x="11854942" y="247679"/>
          <a:ext cx="1058891" cy="43594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11</xdr:col>
      <xdr:colOff>849416</xdr:colOff>
      <xdr:row>1</xdr:row>
      <xdr:rowOff>9554</xdr:rowOff>
    </xdr:from>
    <xdr:to>
      <xdr:col>12</xdr:col>
      <xdr:colOff>521608</xdr:colOff>
      <xdr:row>1</xdr:row>
      <xdr:rowOff>445500</xdr:rowOff>
    </xdr:to>
    <xdr:sp macro="" textlink="">
      <xdr:nvSpPr>
        <xdr:cNvPr id="22" name="Rectangle 21">
          <a:hlinkClick xmlns:r="http://schemas.openxmlformats.org/officeDocument/2006/relationships" r:id="rId6"/>
          <a:extLst>
            <a:ext uri="{FF2B5EF4-FFF2-40B4-BE49-F238E27FC236}">
              <a16:creationId xmlns:a16="http://schemas.microsoft.com/office/drawing/2014/main" id="{00000000-0008-0000-1500-000016000000}"/>
            </a:ext>
          </a:extLst>
        </xdr:cNvPr>
        <xdr:cNvSpPr/>
      </xdr:nvSpPr>
      <xdr:spPr>
        <a:xfrm>
          <a:off x="10717316" y="247679"/>
          <a:ext cx="1062842" cy="43594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10</xdr:col>
      <xdr:colOff>331409</xdr:colOff>
      <xdr:row>1</xdr:row>
      <xdr:rowOff>9554</xdr:rowOff>
    </xdr:from>
    <xdr:to>
      <xdr:col>11</xdr:col>
      <xdr:colOff>754371</xdr:colOff>
      <xdr:row>1</xdr:row>
      <xdr:rowOff>445500</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00000000-0008-0000-1500-000017000000}"/>
            </a:ext>
          </a:extLst>
        </xdr:cNvPr>
        <xdr:cNvSpPr/>
      </xdr:nvSpPr>
      <xdr:spPr>
        <a:xfrm>
          <a:off x="9570659" y="247679"/>
          <a:ext cx="1051612" cy="43594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243817</xdr:colOff>
      <xdr:row>1</xdr:row>
      <xdr:rowOff>3935</xdr:rowOff>
    </xdr:from>
    <xdr:to>
      <xdr:col>13</xdr:col>
      <xdr:colOff>1300051</xdr:colOff>
      <xdr:row>1</xdr:row>
      <xdr:rowOff>438530</xdr:rowOff>
    </xdr:to>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1500-000018000000}"/>
            </a:ext>
          </a:extLst>
        </xdr:cNvPr>
        <xdr:cNvSpPr/>
      </xdr:nvSpPr>
      <xdr:spPr>
        <a:xfrm>
          <a:off x="12997792" y="242060"/>
          <a:ext cx="1056234" cy="434595"/>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15</xdr:col>
      <xdr:colOff>522269</xdr:colOff>
      <xdr:row>1</xdr:row>
      <xdr:rowOff>1761</xdr:rowOff>
    </xdr:from>
    <xdr:to>
      <xdr:col>16</xdr:col>
      <xdr:colOff>247649</xdr:colOff>
      <xdr:row>1</xdr:row>
      <xdr:rowOff>437032</xdr:rowOff>
    </xdr:to>
    <xdr:sp macro="" textlink="">
      <xdr:nvSpPr>
        <xdr:cNvPr id="25" name="Rectangle 24">
          <a:hlinkClick xmlns:r="http://schemas.openxmlformats.org/officeDocument/2006/relationships" r:id="rId9"/>
          <a:extLst>
            <a:ext uri="{FF2B5EF4-FFF2-40B4-BE49-F238E27FC236}">
              <a16:creationId xmlns:a16="http://schemas.microsoft.com/office/drawing/2014/main" id="{00000000-0008-0000-1500-000019000000}"/>
            </a:ext>
          </a:extLst>
        </xdr:cNvPr>
        <xdr:cNvSpPr/>
      </xdr:nvSpPr>
      <xdr:spPr>
        <a:xfrm>
          <a:off x="16429019" y="239886"/>
          <a:ext cx="1058880" cy="435271"/>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1013041</xdr:colOff>
      <xdr:row>1</xdr:row>
      <xdr:rowOff>1761</xdr:rowOff>
    </xdr:from>
    <xdr:to>
      <xdr:col>15</xdr:col>
      <xdr:colOff>439562</xdr:colOff>
      <xdr:row>1</xdr:row>
      <xdr:rowOff>437032</xdr:rowOff>
    </xdr:to>
    <xdr:sp macro="" textlink="">
      <xdr:nvSpPr>
        <xdr:cNvPr id="26" name="Rectangle 25">
          <a:hlinkClick xmlns:r="http://schemas.openxmlformats.org/officeDocument/2006/relationships" r:id="rId10"/>
          <a:extLst>
            <a:ext uri="{FF2B5EF4-FFF2-40B4-BE49-F238E27FC236}">
              <a16:creationId xmlns:a16="http://schemas.microsoft.com/office/drawing/2014/main" id="{00000000-0008-0000-1500-00001A000000}"/>
            </a:ext>
          </a:extLst>
        </xdr:cNvPr>
        <xdr:cNvSpPr/>
      </xdr:nvSpPr>
      <xdr:spPr>
        <a:xfrm>
          <a:off x="15281491" y="239886"/>
          <a:ext cx="1064821" cy="435271"/>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1403193</xdr:colOff>
      <xdr:row>1</xdr:row>
      <xdr:rowOff>1761</xdr:rowOff>
    </xdr:from>
    <xdr:to>
      <xdr:col>14</xdr:col>
      <xdr:colOff>939005</xdr:colOff>
      <xdr:row>1</xdr:row>
      <xdr:rowOff>437032</xdr:rowOff>
    </xdr:to>
    <xdr:sp macro="" textlink="">
      <xdr:nvSpPr>
        <xdr:cNvPr id="27" name="Rectangle 26">
          <a:hlinkClick xmlns:r="http://schemas.openxmlformats.org/officeDocument/2006/relationships" r:id="rId11"/>
          <a:extLst>
            <a:ext uri="{FF2B5EF4-FFF2-40B4-BE49-F238E27FC236}">
              <a16:creationId xmlns:a16="http://schemas.microsoft.com/office/drawing/2014/main" id="{00000000-0008-0000-1500-00001B000000}"/>
            </a:ext>
          </a:extLst>
        </xdr:cNvPr>
        <xdr:cNvSpPr/>
      </xdr:nvSpPr>
      <xdr:spPr>
        <a:xfrm>
          <a:off x="14157168" y="239886"/>
          <a:ext cx="1050287" cy="435271"/>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xdr:col>
      <xdr:colOff>439723</xdr:colOff>
      <xdr:row>0</xdr:row>
      <xdr:rowOff>180974</xdr:rowOff>
    </xdr:from>
    <xdr:to>
      <xdr:col>4</xdr:col>
      <xdr:colOff>133350</xdr:colOff>
      <xdr:row>2</xdr:row>
      <xdr:rowOff>57149</xdr:rowOff>
    </xdr:to>
    <xdr:sp macro="" textlink="">
      <xdr:nvSpPr>
        <xdr:cNvPr id="28" name="Rectangle 27">
          <a:hlinkClick xmlns:r="http://schemas.openxmlformats.org/officeDocument/2006/relationships" r:id="rId12"/>
          <a:extLst>
            <a:ext uri="{FF2B5EF4-FFF2-40B4-BE49-F238E27FC236}">
              <a16:creationId xmlns:a16="http://schemas.microsoft.com/office/drawing/2014/main" id="{00000000-0008-0000-1500-00001C000000}"/>
            </a:ext>
          </a:extLst>
        </xdr:cNvPr>
        <xdr:cNvSpPr/>
      </xdr:nvSpPr>
      <xdr:spPr>
        <a:xfrm>
          <a:off x="1249348" y="180974"/>
          <a:ext cx="1570052" cy="619125"/>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000" b="1">
              <a:solidFill>
                <a:schemeClr val="lt1"/>
              </a:solidFill>
              <a:effectLst/>
              <a:latin typeface="+mn-lt"/>
              <a:ea typeface="+mn-ea"/>
              <a:cs typeface="+mn-cs"/>
            </a:rPr>
            <a:t>ফেব্রুয়ারী</a:t>
          </a:r>
          <a:endParaRPr lang="en-US" sz="4800">
            <a:effectLst/>
          </a:endParaRPr>
        </a:p>
      </xdr:txBody>
    </xdr:sp>
    <xdr:clientData/>
  </xdr:twoCellAnchor>
  <xdr:twoCellAnchor>
    <xdr:from>
      <xdr:col>5</xdr:col>
      <xdr:colOff>1314450</xdr:colOff>
      <xdr:row>0</xdr:row>
      <xdr:rowOff>233083</xdr:rowOff>
    </xdr:from>
    <xdr:to>
      <xdr:col>6</xdr:col>
      <xdr:colOff>550259</xdr:colOff>
      <xdr:row>1</xdr:row>
      <xdr:rowOff>447675</xdr:rowOff>
    </xdr:to>
    <xdr:pic>
      <xdr:nvPicPr>
        <xdr:cNvPr id="29" name="Graphic 28" descr="Chevron arrows">
          <a:hlinkClick xmlns:r="http://schemas.openxmlformats.org/officeDocument/2006/relationships" r:id="rId13"/>
          <a:extLst>
            <a:ext uri="{FF2B5EF4-FFF2-40B4-BE49-F238E27FC236}">
              <a16:creationId xmlns:a16="http://schemas.microsoft.com/office/drawing/2014/main" id="{00000000-0008-0000-1500-00001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457825" y="233083"/>
          <a:ext cx="616934" cy="452717"/>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152398</xdr:colOff>
      <xdr:row>0</xdr:row>
      <xdr:rowOff>95250</xdr:rowOff>
    </xdr:from>
    <xdr:to>
      <xdr:col>2</xdr:col>
      <xdr:colOff>104774</xdr:colOff>
      <xdr:row>2</xdr:row>
      <xdr:rowOff>47625</xdr:rowOff>
    </xdr:to>
    <xdr:pic>
      <xdr:nvPicPr>
        <xdr:cNvPr id="30" name="Picture 29">
          <a:hlinkClick xmlns:r="http://schemas.openxmlformats.org/officeDocument/2006/relationships" r:id="rId16"/>
          <a:extLst>
            <a:ext uri="{FF2B5EF4-FFF2-40B4-BE49-F238E27FC236}">
              <a16:creationId xmlns:a16="http://schemas.microsoft.com/office/drawing/2014/main" id="{00000000-0008-0000-1500-00001E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52398" y="95250"/>
          <a:ext cx="762001" cy="69532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7</xdr:col>
      <xdr:colOff>1352550</xdr:colOff>
      <xdr:row>2</xdr:row>
      <xdr:rowOff>19050</xdr:rowOff>
    </xdr:from>
    <xdr:to>
      <xdr:col>10</xdr:col>
      <xdr:colOff>314325</xdr:colOff>
      <xdr:row>2</xdr:row>
      <xdr:rowOff>314325</xdr:rowOff>
    </xdr:to>
    <xdr:sp macro="" textlink="">
      <xdr:nvSpPr>
        <xdr:cNvPr id="31" name="Rectangle: Rounded Corners 30">
          <a:hlinkClick xmlns:r="http://schemas.openxmlformats.org/officeDocument/2006/relationships" r:id="rId18"/>
          <a:extLst>
            <a:ext uri="{FF2B5EF4-FFF2-40B4-BE49-F238E27FC236}">
              <a16:creationId xmlns:a16="http://schemas.microsoft.com/office/drawing/2014/main" id="{00000000-0008-0000-1500-00001F000000}"/>
            </a:ext>
          </a:extLst>
        </xdr:cNvPr>
        <xdr:cNvSpPr/>
      </xdr:nvSpPr>
      <xdr:spPr>
        <a:xfrm>
          <a:off x="8372475" y="762000"/>
          <a:ext cx="1181100" cy="295275"/>
        </a:xfrm>
        <a:prstGeom prst="roundRect">
          <a:avLst/>
        </a:prstGeom>
        <a:blipFill>
          <a:blip xmlns:r="http://schemas.openxmlformats.org/officeDocument/2006/relationships" r:embed="rId19"/>
          <a:tile tx="0" ty="0" sx="100000" sy="100000" flip="none" algn="tl"/>
        </a:blipFill>
        <a:ln>
          <a:solidFill>
            <a:schemeClr val="bg1"/>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1">
              <a:solidFill>
                <a:srgbClr val="FF0000"/>
              </a:solidFill>
              <a:latin typeface="Arial Black" panose="020B0A04020102020204" pitchFamily="34" charset="0"/>
            </a:rPr>
            <a:t>Print</a:t>
          </a:r>
          <a:r>
            <a:rPr lang="en-US" sz="1100" b="1" baseline="0">
              <a:solidFill>
                <a:srgbClr val="FF0000"/>
              </a:solidFill>
              <a:latin typeface="Arial Black" panose="020B0A04020102020204" pitchFamily="34" charset="0"/>
            </a:rPr>
            <a:t> Salary</a:t>
          </a:r>
          <a:endParaRPr lang="en-US" sz="1100" b="1">
            <a:solidFill>
              <a:srgbClr val="FF0000"/>
            </a:solidFill>
            <a:latin typeface="Arial Black" panose="020B0A04020102020204" pitchFamily="34" charset="0"/>
          </a:endParaRPr>
        </a:p>
      </xdr:txBody>
    </xdr:sp>
    <xdr:clientData/>
  </xdr:twoCellAnchor>
  <xdr:twoCellAnchor>
    <xdr:from>
      <xdr:col>4</xdr:col>
      <xdr:colOff>323850</xdr:colOff>
      <xdr:row>1</xdr:row>
      <xdr:rowOff>66676</xdr:rowOff>
    </xdr:from>
    <xdr:to>
      <xdr:col>4</xdr:col>
      <xdr:colOff>1132849</xdr:colOff>
      <xdr:row>1</xdr:row>
      <xdr:rowOff>484910</xdr:rowOff>
    </xdr:to>
    <xdr:sp macro="[0]!Save1" textlink="">
      <xdr:nvSpPr>
        <xdr:cNvPr id="32" name="Rectangle 31">
          <a:extLst>
            <a:ext uri="{FF2B5EF4-FFF2-40B4-BE49-F238E27FC236}">
              <a16:creationId xmlns:a16="http://schemas.microsoft.com/office/drawing/2014/main" id="{00000000-0008-0000-1500-000020000000}"/>
            </a:ext>
          </a:extLst>
        </xdr:cNvPr>
        <xdr:cNvSpPr/>
      </xdr:nvSpPr>
      <xdr:spPr>
        <a:xfrm>
          <a:off x="3009900" y="304801"/>
          <a:ext cx="808999" cy="418234"/>
        </a:xfrm>
        <a:prstGeom prst="rect">
          <a:avLst/>
        </a:prstGeom>
        <a:blipFill>
          <a:blip xmlns:r="http://schemas.openxmlformats.org/officeDocument/2006/relationships" r:embed="rId19"/>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1</xdr:row>
      <xdr:rowOff>114659</xdr:rowOff>
    </xdr:from>
    <xdr:to>
      <xdr:col>0</xdr:col>
      <xdr:colOff>0</xdr:colOff>
      <xdr:row>5</xdr:row>
      <xdr:rowOff>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019534"/>
          <a:ext cx="0" cy="2685691"/>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15</xdr:col>
      <xdr:colOff>717919</xdr:colOff>
      <xdr:row>0</xdr:row>
      <xdr:rowOff>628360</xdr:rowOff>
    </xdr:from>
    <xdr:to>
      <xdr:col>17</xdr:col>
      <xdr:colOff>657149</xdr:colOff>
      <xdr:row>1</xdr:row>
      <xdr:rowOff>490898</xdr:rowOff>
    </xdr:to>
    <xdr:sp macro="" textlink="">
      <xdr:nvSpPr>
        <xdr:cNvPr id="3" name="Rectangle 2">
          <a:hlinkClick xmlns:r="http://schemas.openxmlformats.org/officeDocument/2006/relationships" r:id="rId3"/>
          <a:extLst>
            <a:ext uri="{FF2B5EF4-FFF2-40B4-BE49-F238E27FC236}">
              <a16:creationId xmlns:a16="http://schemas.microsoft.com/office/drawing/2014/main" id="{00000000-0008-0000-1600-000003000000}"/>
            </a:ext>
          </a:extLst>
        </xdr:cNvPr>
        <xdr:cNvSpPr/>
      </xdr:nvSpPr>
      <xdr:spPr>
        <a:xfrm>
          <a:off x="13643344" y="628360"/>
          <a:ext cx="1634680" cy="76741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13</xdr:col>
      <xdr:colOff>613930</xdr:colOff>
      <xdr:row>0</xdr:row>
      <xdr:rowOff>628360</xdr:rowOff>
    </xdr:from>
    <xdr:to>
      <xdr:col>15</xdr:col>
      <xdr:colOff>562443</xdr:colOff>
      <xdr:row>1</xdr:row>
      <xdr:rowOff>490898</xdr:rowOff>
    </xdr:to>
    <xdr:sp macro="" textlink="">
      <xdr:nvSpPr>
        <xdr:cNvPr id="4" name="Rectangle 3">
          <a:hlinkClick xmlns:r="http://schemas.openxmlformats.org/officeDocument/2006/relationships" r:id="rId4"/>
          <a:extLst>
            <a:ext uri="{FF2B5EF4-FFF2-40B4-BE49-F238E27FC236}">
              <a16:creationId xmlns:a16="http://schemas.microsoft.com/office/drawing/2014/main" id="{00000000-0008-0000-1600-000004000000}"/>
            </a:ext>
          </a:extLst>
        </xdr:cNvPr>
        <xdr:cNvSpPr/>
      </xdr:nvSpPr>
      <xdr:spPr>
        <a:xfrm>
          <a:off x="11843905" y="628360"/>
          <a:ext cx="1643963" cy="76741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17</xdr:col>
      <xdr:colOff>775420</xdr:colOff>
      <xdr:row>0</xdr:row>
      <xdr:rowOff>640873</xdr:rowOff>
    </xdr:from>
    <xdr:to>
      <xdr:col>19</xdr:col>
      <xdr:colOff>723937</xdr:colOff>
      <xdr:row>1</xdr:row>
      <xdr:rowOff>502228</xdr:rowOff>
    </xdr:to>
    <xdr:sp macro="" textlink="">
      <xdr:nvSpPr>
        <xdr:cNvPr id="5" name="Rectangle 4">
          <a:hlinkClick xmlns:r="http://schemas.openxmlformats.org/officeDocument/2006/relationships" r:id="rId5"/>
          <a:extLst>
            <a:ext uri="{FF2B5EF4-FFF2-40B4-BE49-F238E27FC236}">
              <a16:creationId xmlns:a16="http://schemas.microsoft.com/office/drawing/2014/main" id="{00000000-0008-0000-1600-000005000000}"/>
            </a:ext>
          </a:extLst>
        </xdr:cNvPr>
        <xdr:cNvSpPr/>
      </xdr:nvSpPr>
      <xdr:spPr>
        <a:xfrm>
          <a:off x="15396295" y="640873"/>
          <a:ext cx="1643967" cy="76623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24</xdr:col>
      <xdr:colOff>224933</xdr:colOff>
      <xdr:row>0</xdr:row>
      <xdr:rowOff>637074</xdr:rowOff>
    </xdr:from>
    <xdr:to>
      <xdr:col>26</xdr:col>
      <xdr:colOff>184837</xdr:colOff>
      <xdr:row>1</xdr:row>
      <xdr:rowOff>498429</xdr:rowOff>
    </xdr:to>
    <xdr:sp macro="" textlink="">
      <xdr:nvSpPr>
        <xdr:cNvPr id="6" name="Rectangle 5">
          <a:hlinkClick xmlns:r="http://schemas.openxmlformats.org/officeDocument/2006/relationships" r:id="rId6"/>
          <a:extLst>
            <a:ext uri="{FF2B5EF4-FFF2-40B4-BE49-F238E27FC236}">
              <a16:creationId xmlns:a16="http://schemas.microsoft.com/office/drawing/2014/main" id="{00000000-0008-0000-1600-000006000000}"/>
            </a:ext>
          </a:extLst>
        </xdr:cNvPr>
        <xdr:cNvSpPr/>
      </xdr:nvSpPr>
      <xdr:spPr>
        <a:xfrm>
          <a:off x="20779883" y="637074"/>
          <a:ext cx="1655354" cy="76623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22</xdr:col>
      <xdr:colOff>141814</xdr:colOff>
      <xdr:row>0</xdr:row>
      <xdr:rowOff>637074</xdr:rowOff>
    </xdr:from>
    <xdr:to>
      <xdr:col>24</xdr:col>
      <xdr:colOff>107901</xdr:colOff>
      <xdr:row>1</xdr:row>
      <xdr:rowOff>498429</xdr:rowOff>
    </xdr:to>
    <xdr:sp macro="" textlink="">
      <xdr:nvSpPr>
        <xdr:cNvPr id="7" name="Rectangle 6">
          <a:hlinkClick xmlns:r="http://schemas.openxmlformats.org/officeDocument/2006/relationships" r:id="rId7"/>
          <a:extLst>
            <a:ext uri="{FF2B5EF4-FFF2-40B4-BE49-F238E27FC236}">
              <a16:creationId xmlns:a16="http://schemas.microsoft.com/office/drawing/2014/main" id="{00000000-0008-0000-1600-000007000000}"/>
            </a:ext>
          </a:extLst>
        </xdr:cNvPr>
        <xdr:cNvSpPr/>
      </xdr:nvSpPr>
      <xdr:spPr>
        <a:xfrm>
          <a:off x="19001314" y="637074"/>
          <a:ext cx="1661537" cy="76623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20</xdr:col>
      <xdr:colOff>44563</xdr:colOff>
      <xdr:row>0</xdr:row>
      <xdr:rowOff>637074</xdr:rowOff>
    </xdr:from>
    <xdr:to>
      <xdr:col>21</xdr:col>
      <xdr:colOff>841667</xdr:colOff>
      <xdr:row>1</xdr:row>
      <xdr:rowOff>498429</xdr:rowOff>
    </xdr:to>
    <xdr:sp macro="" textlink="">
      <xdr:nvSpPr>
        <xdr:cNvPr id="8" name="Rectangle 7">
          <a:hlinkClick xmlns:r="http://schemas.openxmlformats.org/officeDocument/2006/relationships" r:id="rId8"/>
          <a:extLst>
            <a:ext uri="{FF2B5EF4-FFF2-40B4-BE49-F238E27FC236}">
              <a16:creationId xmlns:a16="http://schemas.microsoft.com/office/drawing/2014/main" id="{00000000-0008-0000-1600-000008000000}"/>
            </a:ext>
          </a:extLst>
        </xdr:cNvPr>
        <xdr:cNvSpPr/>
      </xdr:nvSpPr>
      <xdr:spPr>
        <a:xfrm>
          <a:off x="17208613" y="637074"/>
          <a:ext cx="1644829" cy="76623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26</xdr:col>
      <xdr:colOff>316225</xdr:colOff>
      <xdr:row>0</xdr:row>
      <xdr:rowOff>627253</xdr:rowOff>
    </xdr:from>
    <xdr:to>
      <xdr:col>28</xdr:col>
      <xdr:colOff>271971</xdr:colOff>
      <xdr:row>1</xdr:row>
      <xdr:rowOff>486247</xdr:rowOff>
    </xdr:to>
    <xdr:sp macro="" textlink="">
      <xdr:nvSpPr>
        <xdr:cNvPr id="9" name="Rectangle 8">
          <a:hlinkClick xmlns:r="http://schemas.openxmlformats.org/officeDocument/2006/relationships" r:id="rId9"/>
          <a:extLst>
            <a:ext uri="{FF2B5EF4-FFF2-40B4-BE49-F238E27FC236}">
              <a16:creationId xmlns:a16="http://schemas.microsoft.com/office/drawing/2014/main" id="{00000000-0008-0000-1600-000009000000}"/>
            </a:ext>
          </a:extLst>
        </xdr:cNvPr>
        <xdr:cNvSpPr/>
      </xdr:nvSpPr>
      <xdr:spPr>
        <a:xfrm>
          <a:off x="22566625" y="627253"/>
          <a:ext cx="1651196" cy="763869"/>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32</xdr:col>
      <xdr:colOff>594296</xdr:colOff>
      <xdr:row>0</xdr:row>
      <xdr:rowOff>623454</xdr:rowOff>
    </xdr:from>
    <xdr:to>
      <xdr:col>34</xdr:col>
      <xdr:colOff>554182</xdr:colOff>
      <xdr:row>1</xdr:row>
      <xdr:rowOff>483629</xdr:rowOff>
    </xdr:to>
    <xdr:sp macro="" textlink="">
      <xdr:nvSpPr>
        <xdr:cNvPr id="10" name="Rectangle 9">
          <a:hlinkClick xmlns:r="http://schemas.openxmlformats.org/officeDocument/2006/relationships" r:id="rId10"/>
          <a:extLst>
            <a:ext uri="{FF2B5EF4-FFF2-40B4-BE49-F238E27FC236}">
              <a16:creationId xmlns:a16="http://schemas.microsoft.com/office/drawing/2014/main" id="{00000000-0008-0000-1600-00000A000000}"/>
            </a:ext>
          </a:extLst>
        </xdr:cNvPr>
        <xdr:cNvSpPr/>
      </xdr:nvSpPr>
      <xdr:spPr>
        <a:xfrm>
          <a:off x="27931046" y="623454"/>
          <a:ext cx="1655336" cy="76505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30</xdr:col>
      <xdr:colOff>495681</xdr:colOff>
      <xdr:row>0</xdr:row>
      <xdr:rowOff>623454</xdr:rowOff>
    </xdr:from>
    <xdr:to>
      <xdr:col>32</xdr:col>
      <xdr:colOff>464864</xdr:colOff>
      <xdr:row>1</xdr:row>
      <xdr:rowOff>483629</xdr:rowOff>
    </xdr:to>
    <xdr:sp macro="" textlink="">
      <xdr:nvSpPr>
        <xdr:cNvPr id="11" name="Rectangle 10">
          <a:hlinkClick xmlns:r="http://schemas.openxmlformats.org/officeDocument/2006/relationships" r:id="rId11"/>
          <a:extLst>
            <a:ext uri="{FF2B5EF4-FFF2-40B4-BE49-F238E27FC236}">
              <a16:creationId xmlns:a16="http://schemas.microsoft.com/office/drawing/2014/main" id="{00000000-0008-0000-1600-00000B000000}"/>
            </a:ext>
          </a:extLst>
        </xdr:cNvPr>
        <xdr:cNvSpPr/>
      </xdr:nvSpPr>
      <xdr:spPr>
        <a:xfrm>
          <a:off x="26136981" y="623454"/>
          <a:ext cx="1664633" cy="76505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28</xdr:col>
      <xdr:colOff>433380</xdr:colOff>
      <xdr:row>0</xdr:row>
      <xdr:rowOff>623454</xdr:rowOff>
    </xdr:from>
    <xdr:to>
      <xdr:col>30</xdr:col>
      <xdr:colOff>379820</xdr:colOff>
      <xdr:row>1</xdr:row>
      <xdr:rowOff>483629</xdr:rowOff>
    </xdr:to>
    <xdr:sp macro="" textlink="">
      <xdr:nvSpPr>
        <xdr:cNvPr id="12" name="Rectangle 11">
          <a:hlinkClick xmlns:r="http://schemas.openxmlformats.org/officeDocument/2006/relationships" r:id="rId12"/>
          <a:extLst>
            <a:ext uri="{FF2B5EF4-FFF2-40B4-BE49-F238E27FC236}">
              <a16:creationId xmlns:a16="http://schemas.microsoft.com/office/drawing/2014/main" id="{00000000-0008-0000-1600-00000C000000}"/>
            </a:ext>
          </a:extLst>
        </xdr:cNvPr>
        <xdr:cNvSpPr/>
      </xdr:nvSpPr>
      <xdr:spPr>
        <a:xfrm>
          <a:off x="24379230" y="623454"/>
          <a:ext cx="1641890" cy="76505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xdr:col>
      <xdr:colOff>1281546</xdr:colOff>
      <xdr:row>0</xdr:row>
      <xdr:rowOff>398318</xdr:rowOff>
    </xdr:from>
    <xdr:to>
      <xdr:col>7</xdr:col>
      <xdr:colOff>831273</xdr:colOff>
      <xdr:row>2</xdr:row>
      <xdr:rowOff>173182</xdr:rowOff>
    </xdr:to>
    <xdr:sp macro="" textlink="">
      <xdr:nvSpPr>
        <xdr:cNvPr id="13" name="Rectangle 12">
          <a:hlinkClick xmlns:r="http://schemas.openxmlformats.org/officeDocument/2006/relationships" r:id="rId13"/>
          <a:extLst>
            <a:ext uri="{FF2B5EF4-FFF2-40B4-BE49-F238E27FC236}">
              <a16:creationId xmlns:a16="http://schemas.microsoft.com/office/drawing/2014/main" id="{00000000-0008-0000-1600-00000D000000}"/>
            </a:ext>
          </a:extLst>
        </xdr:cNvPr>
        <xdr:cNvSpPr/>
      </xdr:nvSpPr>
      <xdr:spPr>
        <a:xfrm>
          <a:off x="2834121" y="398318"/>
          <a:ext cx="4140777" cy="1270289"/>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4800" b="1">
              <a:solidFill>
                <a:schemeClr val="lt1"/>
              </a:solidFill>
              <a:effectLst/>
              <a:latin typeface="+mn-lt"/>
              <a:ea typeface="+mn-ea"/>
              <a:cs typeface="+mn-cs"/>
            </a:rPr>
            <a:t>ফেব্রুয়ারী</a:t>
          </a:r>
          <a:endParaRPr lang="en-US" sz="28700">
            <a:effectLst/>
          </a:endParaRPr>
        </a:p>
      </xdr:txBody>
    </xdr:sp>
    <xdr:clientData/>
  </xdr:twoCellAnchor>
  <xdr:twoCellAnchor>
    <xdr:from>
      <xdr:col>12</xdr:col>
      <xdr:colOff>439008</xdr:colOff>
      <xdr:row>0</xdr:row>
      <xdr:rowOff>658092</xdr:rowOff>
    </xdr:from>
    <xdr:to>
      <xdr:col>13</xdr:col>
      <xdr:colOff>486831</xdr:colOff>
      <xdr:row>1</xdr:row>
      <xdr:rowOff>502229</xdr:rowOff>
    </xdr:to>
    <xdr:pic>
      <xdr:nvPicPr>
        <xdr:cNvPr id="14" name="Graphic 13" descr="Chevron arrows">
          <a:hlinkClick xmlns:r="http://schemas.openxmlformats.org/officeDocument/2006/relationships" r:id="rId14"/>
          <a:extLst>
            <a:ext uri="{FF2B5EF4-FFF2-40B4-BE49-F238E27FC236}">
              <a16:creationId xmlns:a16="http://schemas.microsoft.com/office/drawing/2014/main" id="{00000000-0008-0000-1600-00000E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821258" y="658092"/>
          <a:ext cx="895548" cy="74901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157006</xdr:colOff>
      <xdr:row>0</xdr:row>
      <xdr:rowOff>410811</xdr:rowOff>
    </xdr:from>
    <xdr:to>
      <xdr:col>3</xdr:col>
      <xdr:colOff>59532</xdr:colOff>
      <xdr:row>2</xdr:row>
      <xdr:rowOff>128874</xdr:rowOff>
    </xdr:to>
    <xdr:pic>
      <xdr:nvPicPr>
        <xdr:cNvPr id="15" name="Picture 14">
          <a:hlinkClick xmlns:r="http://schemas.openxmlformats.org/officeDocument/2006/relationships" r:id="rId1"/>
          <a:extLst>
            <a:ext uri="{FF2B5EF4-FFF2-40B4-BE49-F238E27FC236}">
              <a16:creationId xmlns:a16="http://schemas.microsoft.com/office/drawing/2014/main" id="{00000000-0008-0000-16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6556" y="410811"/>
          <a:ext cx="1245551" cy="1213488"/>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6</xdr:col>
      <xdr:colOff>439640</xdr:colOff>
      <xdr:row>4</xdr:row>
      <xdr:rowOff>28525</xdr:rowOff>
    </xdr:from>
    <xdr:to>
      <xdr:col>6</xdr:col>
      <xdr:colOff>1284984</xdr:colOff>
      <xdr:row>4</xdr:row>
      <xdr:rowOff>582706</xdr:rowOff>
    </xdr:to>
    <xdr:pic>
      <xdr:nvPicPr>
        <xdr:cNvPr id="16" name="Graphic 15" descr="Chevron arrows">
          <a:hlinkClick xmlns:r="http://schemas.openxmlformats.org/officeDocument/2006/relationships" r:id="rId17"/>
          <a:extLst>
            <a:ext uri="{FF2B5EF4-FFF2-40B4-BE49-F238E27FC236}">
              <a16:creationId xmlns:a16="http://schemas.microsoft.com/office/drawing/2014/main" id="{00000000-0008-0000-16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flipH="1">
          <a:off x="4744940" y="3047950"/>
          <a:ext cx="845344" cy="554181"/>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xdr:from>
      <xdr:col>8</xdr:col>
      <xdr:colOff>294406</xdr:colOff>
      <xdr:row>0</xdr:row>
      <xdr:rowOff>668193</xdr:rowOff>
    </xdr:from>
    <xdr:to>
      <xdr:col>9</xdr:col>
      <xdr:colOff>675406</xdr:colOff>
      <xdr:row>1</xdr:row>
      <xdr:rowOff>484909</xdr:rowOff>
    </xdr:to>
    <xdr:sp macro="[0]!Save1" textlink="">
      <xdr:nvSpPr>
        <xdr:cNvPr id="17" name="Rectangle 16">
          <a:extLst>
            <a:ext uri="{FF2B5EF4-FFF2-40B4-BE49-F238E27FC236}">
              <a16:creationId xmlns:a16="http://schemas.microsoft.com/office/drawing/2014/main" id="{00000000-0008-0000-1600-000011000000}"/>
            </a:ext>
          </a:extLst>
        </xdr:cNvPr>
        <xdr:cNvSpPr/>
      </xdr:nvSpPr>
      <xdr:spPr>
        <a:xfrm>
          <a:off x="7285756" y="668193"/>
          <a:ext cx="1228725" cy="721591"/>
        </a:xfrm>
        <a:prstGeom prst="rect">
          <a:avLst/>
        </a:prstGeom>
        <a:blipFill>
          <a:blip xmlns:r="http://schemas.openxmlformats.org/officeDocument/2006/relationships" r:embed="rId20"/>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3600" b="1"/>
            <a:t>Save</a:t>
          </a:r>
        </a:p>
      </xdr:txBody>
    </xdr:sp>
    <xdr:clientData/>
  </xdr:twoCellAnchor>
  <xdr:twoCellAnchor>
    <xdr:from>
      <xdr:col>36</xdr:col>
      <xdr:colOff>242452</xdr:colOff>
      <xdr:row>0</xdr:row>
      <xdr:rowOff>415636</xdr:rowOff>
    </xdr:from>
    <xdr:to>
      <xdr:col>37</xdr:col>
      <xdr:colOff>470186</xdr:colOff>
      <xdr:row>1</xdr:row>
      <xdr:rowOff>572365</xdr:rowOff>
    </xdr:to>
    <xdr:grpSp>
      <xdr:nvGrpSpPr>
        <xdr:cNvPr id="18" name="Group 17">
          <a:extLst>
            <a:ext uri="{FF2B5EF4-FFF2-40B4-BE49-F238E27FC236}">
              <a16:creationId xmlns:a16="http://schemas.microsoft.com/office/drawing/2014/main" id="{00000000-0008-0000-1600-000012000000}"/>
            </a:ext>
          </a:extLst>
        </xdr:cNvPr>
        <xdr:cNvGrpSpPr/>
      </xdr:nvGrpSpPr>
      <xdr:grpSpPr>
        <a:xfrm>
          <a:off x="30999543" y="415636"/>
          <a:ext cx="1076325" cy="1057274"/>
          <a:chOff x="30504881" y="1487645"/>
          <a:chExt cx="1862800" cy="2045265"/>
        </a:xfrm>
      </xdr:grpSpPr>
      <xdr:pic macro="[0]!print123">
        <xdr:nvPicPr>
          <xdr:cNvPr id="19" name="Picture 18">
            <a:extLst>
              <a:ext uri="{FF2B5EF4-FFF2-40B4-BE49-F238E27FC236}">
                <a16:creationId xmlns:a16="http://schemas.microsoft.com/office/drawing/2014/main" id="{00000000-0008-0000-1600-000013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837473B0-CC2E-450A-ABE3-18F120FF3D39}">
                <a1611:picAttrSrcUrl xmlns:a1611="http://schemas.microsoft.com/office/drawing/2016/11/main" r:id="rId22"/>
              </a:ext>
            </a:extLst>
          </a:blip>
          <a:stretch>
            <a:fillRect/>
          </a:stretch>
        </xdr:blipFill>
        <xdr:spPr>
          <a:xfrm>
            <a:off x="30504881" y="1487645"/>
            <a:ext cx="1862800" cy="1508401"/>
          </a:xfrm>
          <a:prstGeom prst="rect">
            <a:avLst/>
          </a:prstGeom>
        </xdr:spPr>
      </xdr:pic>
      <xdr:sp macro="[0]!print123" textlink="">
        <xdr:nvSpPr>
          <xdr:cNvPr id="20" name="Rectangle 19">
            <a:extLst>
              <a:ext uri="{FF2B5EF4-FFF2-40B4-BE49-F238E27FC236}">
                <a16:creationId xmlns:a16="http://schemas.microsoft.com/office/drawing/2014/main" id="{00000000-0008-0000-1600-000014000000}"/>
              </a:ext>
            </a:extLst>
          </xdr:cNvPr>
          <xdr:cNvSpPr/>
        </xdr:nvSpPr>
        <xdr:spPr>
          <a:xfrm>
            <a:off x="30583909" y="3013364"/>
            <a:ext cx="1645228" cy="519546"/>
          </a:xfrm>
          <a:prstGeom prst="rect">
            <a:avLst/>
          </a:prstGeom>
          <a:blipFill>
            <a:blip xmlns:r="http://schemas.openxmlformats.org/officeDocument/2006/relationships" r:embed="rId23"/>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83447</xdr:colOff>
      <xdr:row>0</xdr:row>
      <xdr:rowOff>381000</xdr:rowOff>
    </xdr:from>
    <xdr:to>
      <xdr:col>0</xdr:col>
      <xdr:colOff>861392</xdr:colOff>
      <xdr:row>0</xdr:row>
      <xdr:rowOff>1148900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447" y="381000"/>
          <a:ext cx="777945" cy="767900"/>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0</xdr:col>
      <xdr:colOff>1024350</xdr:colOff>
      <xdr:row>0</xdr:row>
      <xdr:rowOff>604318</xdr:rowOff>
    </xdr:from>
    <xdr:to>
      <xdr:col>1</xdr:col>
      <xdr:colOff>734873</xdr:colOff>
      <xdr:row>0</xdr:row>
      <xdr:rowOff>971312</xdr:rowOff>
    </xdr:to>
    <xdr:sp macro="[0]!Save1" textlink="">
      <xdr:nvSpPr>
        <xdr:cNvPr id="4" name="Rectangle 3">
          <a:extLst>
            <a:ext uri="{FF2B5EF4-FFF2-40B4-BE49-F238E27FC236}">
              <a16:creationId xmlns:a16="http://schemas.microsoft.com/office/drawing/2014/main" id="{00000000-0008-0000-1700-000004000000}"/>
            </a:ext>
          </a:extLst>
        </xdr:cNvPr>
        <xdr:cNvSpPr/>
      </xdr:nvSpPr>
      <xdr:spPr>
        <a:xfrm>
          <a:off x="1347372" y="604318"/>
          <a:ext cx="770697" cy="366994"/>
        </a:xfrm>
        <a:prstGeom prst="rect">
          <a:avLst/>
        </a:prstGeom>
        <a:blipFill>
          <a:blip xmlns:r="http://schemas.openxmlformats.org/officeDocument/2006/relationships" r:embed="rId3"/>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twoCellAnchor>
    <xdr:from>
      <xdr:col>5</xdr:col>
      <xdr:colOff>9525</xdr:colOff>
      <xdr:row>0</xdr:row>
      <xdr:rowOff>428625</xdr:rowOff>
    </xdr:from>
    <xdr:to>
      <xdr:col>7</xdr:col>
      <xdr:colOff>666750</xdr:colOff>
      <xdr:row>0</xdr:row>
      <xdr:rowOff>1114425</xdr:rowOff>
    </xdr:to>
    <xdr:sp macro="[0]!Refresh123" textlink="">
      <xdr:nvSpPr>
        <xdr:cNvPr id="3" name="Rectangle 2">
          <a:extLst>
            <a:ext uri="{FF2B5EF4-FFF2-40B4-BE49-F238E27FC236}">
              <a16:creationId xmlns:a16="http://schemas.microsoft.com/office/drawing/2014/main" id="{00000000-0008-0000-1700-000003000000}"/>
            </a:ext>
          </a:extLst>
        </xdr:cNvPr>
        <xdr:cNvSpPr/>
      </xdr:nvSpPr>
      <xdr:spPr>
        <a:xfrm>
          <a:off x="5400675" y="428625"/>
          <a:ext cx="2590800" cy="685800"/>
        </a:xfrm>
        <a:prstGeom prst="rect">
          <a:avLst/>
        </a:prstGeom>
        <a:blipFill>
          <a:blip xmlns:r="http://schemas.openxmlformats.org/officeDocument/2006/relationships" r:embed="rId4"/>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n>
                <a:solidFill>
                  <a:srgbClr val="00B0F0"/>
                </a:solidFill>
              </a:ln>
              <a:solidFill>
                <a:srgbClr val="00B0F0"/>
              </a:solidFill>
            </a:rPr>
            <a:t>Data Refresh</a:t>
          </a:r>
        </a:p>
      </xdr:txBody>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2</xdr:row>
      <xdr:rowOff>47625</xdr:rowOff>
    </xdr:to>
    <xdr:sp macro="" textlink="">
      <xdr:nvSpPr>
        <xdr:cNvPr id="12289" name="AutoShape 1">
          <a:extLst>
            <a:ext uri="{FF2B5EF4-FFF2-40B4-BE49-F238E27FC236}">
              <a16:creationId xmlns:a16="http://schemas.microsoft.com/office/drawing/2014/main" id="{00000000-0008-0000-1800-000001300000}"/>
            </a:ext>
          </a:extLst>
        </xdr:cNvPr>
        <xdr:cNvSpPr>
          <a:spLocks noChangeAspect="1" noChangeArrowheads="1"/>
        </xdr:cNvSpPr>
      </xdr:nvSpPr>
      <xdr:spPr bwMode="auto">
        <a:xfrm>
          <a:off x="0" y="57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0" name="AutoShape 2">
          <a:extLst>
            <a:ext uri="{FF2B5EF4-FFF2-40B4-BE49-F238E27FC236}">
              <a16:creationId xmlns:a16="http://schemas.microsoft.com/office/drawing/2014/main" id="{00000000-0008-0000-1800-000002300000}"/>
            </a:ext>
          </a:extLst>
        </xdr:cNvPr>
        <xdr:cNvSpPr>
          <a:spLocks noChangeAspect="1" noChangeArrowheads="1"/>
        </xdr:cNvSpPr>
      </xdr:nvSpPr>
      <xdr:spPr bwMode="auto">
        <a:xfrm>
          <a:off x="0" y="285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1" name="AutoShape 3">
          <a:extLst>
            <a:ext uri="{FF2B5EF4-FFF2-40B4-BE49-F238E27FC236}">
              <a16:creationId xmlns:a16="http://schemas.microsoft.com/office/drawing/2014/main" id="{00000000-0008-0000-1800-000003300000}"/>
            </a:ext>
          </a:extLst>
        </xdr:cNvPr>
        <xdr:cNvSpPr>
          <a:spLocks noChangeAspect="1" noChangeArrowheads="1"/>
        </xdr:cNvSpPr>
      </xdr:nvSpPr>
      <xdr:spPr bwMode="auto">
        <a:xfrm>
          <a:off x="0" y="514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2" name="AutoShape 4">
          <a:extLst>
            <a:ext uri="{FF2B5EF4-FFF2-40B4-BE49-F238E27FC236}">
              <a16:creationId xmlns:a16="http://schemas.microsoft.com/office/drawing/2014/main" id="{00000000-0008-0000-1800-000004300000}"/>
            </a:ext>
          </a:extLst>
        </xdr:cNvPr>
        <xdr:cNvSpPr>
          <a:spLocks noChangeAspect="1" noChangeArrowheads="1"/>
        </xdr:cNvSpPr>
      </xdr:nvSpPr>
      <xdr:spPr bwMode="auto">
        <a:xfrm>
          <a:off x="0" y="742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3" name="AutoShape 5">
          <a:extLst>
            <a:ext uri="{FF2B5EF4-FFF2-40B4-BE49-F238E27FC236}">
              <a16:creationId xmlns:a16="http://schemas.microsoft.com/office/drawing/2014/main" id="{00000000-0008-0000-1800-000005300000}"/>
            </a:ext>
          </a:extLst>
        </xdr:cNvPr>
        <xdr:cNvSpPr>
          <a:spLocks noChangeAspect="1" noChangeArrowheads="1"/>
        </xdr:cNvSpPr>
      </xdr:nvSpPr>
      <xdr:spPr bwMode="auto">
        <a:xfrm>
          <a:off x="0" y="971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4" name="AutoShape 6">
          <a:extLst>
            <a:ext uri="{FF2B5EF4-FFF2-40B4-BE49-F238E27FC236}">
              <a16:creationId xmlns:a16="http://schemas.microsoft.com/office/drawing/2014/main" id="{00000000-0008-0000-1800-000006300000}"/>
            </a:ext>
          </a:extLst>
        </xdr:cNvPr>
        <xdr:cNvSpPr>
          <a:spLocks noChangeAspect="1" noChangeArrowheads="1"/>
        </xdr:cNvSpPr>
      </xdr:nvSpPr>
      <xdr:spPr bwMode="auto">
        <a:xfrm>
          <a:off x="0"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5" name="AutoShape 7">
          <a:extLst>
            <a:ext uri="{FF2B5EF4-FFF2-40B4-BE49-F238E27FC236}">
              <a16:creationId xmlns:a16="http://schemas.microsoft.com/office/drawing/2014/main" id="{00000000-0008-0000-1800-000007300000}"/>
            </a:ext>
          </a:extLst>
        </xdr:cNvPr>
        <xdr:cNvSpPr>
          <a:spLocks noChangeAspect="1" noChangeArrowheads="1"/>
        </xdr:cNvSpPr>
      </xdr:nvSpPr>
      <xdr:spPr bwMode="auto">
        <a:xfrm>
          <a:off x="0" y="1428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6" name="AutoShape 8">
          <a:extLst>
            <a:ext uri="{FF2B5EF4-FFF2-40B4-BE49-F238E27FC236}">
              <a16:creationId xmlns:a16="http://schemas.microsoft.com/office/drawing/2014/main" id="{00000000-0008-0000-1800-000008300000}"/>
            </a:ext>
          </a:extLst>
        </xdr:cNvPr>
        <xdr:cNvSpPr>
          <a:spLocks noChangeAspect="1" noChangeArrowheads="1"/>
        </xdr:cNvSpPr>
      </xdr:nvSpPr>
      <xdr:spPr bwMode="auto">
        <a:xfrm>
          <a:off x="0" y="1657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7" name="AutoShape 9">
          <a:extLst>
            <a:ext uri="{FF2B5EF4-FFF2-40B4-BE49-F238E27FC236}">
              <a16:creationId xmlns:a16="http://schemas.microsoft.com/office/drawing/2014/main" id="{00000000-0008-0000-1800-000009300000}"/>
            </a:ext>
          </a:extLst>
        </xdr:cNvPr>
        <xdr:cNvSpPr>
          <a:spLocks noChangeAspect="1" noChangeArrowheads="1"/>
        </xdr:cNvSpPr>
      </xdr:nvSpPr>
      <xdr:spPr bwMode="auto">
        <a:xfrm>
          <a:off x="0" y="188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8" name="AutoShape 10">
          <a:extLst>
            <a:ext uri="{FF2B5EF4-FFF2-40B4-BE49-F238E27FC236}">
              <a16:creationId xmlns:a16="http://schemas.microsoft.com/office/drawing/2014/main" id="{00000000-0008-0000-1800-00000A300000}"/>
            </a:ext>
          </a:extLst>
        </xdr:cNvPr>
        <xdr:cNvSpPr>
          <a:spLocks noChangeAspect="1" noChangeArrowheads="1"/>
        </xdr:cNvSpPr>
      </xdr:nvSpPr>
      <xdr:spPr bwMode="auto">
        <a:xfrm>
          <a:off x="0" y="2114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299" name="AutoShape 11">
          <a:extLst>
            <a:ext uri="{FF2B5EF4-FFF2-40B4-BE49-F238E27FC236}">
              <a16:creationId xmlns:a16="http://schemas.microsoft.com/office/drawing/2014/main" id="{00000000-0008-0000-1800-00000B300000}"/>
            </a:ext>
          </a:extLst>
        </xdr:cNvPr>
        <xdr:cNvSpPr>
          <a:spLocks noChangeAspect="1" noChangeArrowheads="1"/>
        </xdr:cNvSpPr>
      </xdr:nvSpPr>
      <xdr:spPr bwMode="auto">
        <a:xfrm>
          <a:off x="0" y="2343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0" name="AutoShape 12">
          <a:extLst>
            <a:ext uri="{FF2B5EF4-FFF2-40B4-BE49-F238E27FC236}">
              <a16:creationId xmlns:a16="http://schemas.microsoft.com/office/drawing/2014/main" id="{00000000-0008-0000-1800-00000C300000}"/>
            </a:ext>
          </a:extLst>
        </xdr:cNvPr>
        <xdr:cNvSpPr>
          <a:spLocks noChangeAspect="1" noChangeArrowheads="1"/>
        </xdr:cNvSpPr>
      </xdr:nvSpPr>
      <xdr:spPr bwMode="auto">
        <a:xfrm>
          <a:off x="0" y="257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1" name="AutoShape 13">
          <a:extLst>
            <a:ext uri="{FF2B5EF4-FFF2-40B4-BE49-F238E27FC236}">
              <a16:creationId xmlns:a16="http://schemas.microsoft.com/office/drawing/2014/main" id="{00000000-0008-0000-1800-00000D300000}"/>
            </a:ext>
          </a:extLst>
        </xdr:cNvPr>
        <xdr:cNvSpPr>
          <a:spLocks noChangeAspect="1" noChangeArrowheads="1"/>
        </xdr:cNvSpPr>
      </xdr:nvSpPr>
      <xdr:spPr bwMode="auto">
        <a:xfrm>
          <a:off x="0" y="2800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2" name="AutoShape 14">
          <a:extLst>
            <a:ext uri="{FF2B5EF4-FFF2-40B4-BE49-F238E27FC236}">
              <a16:creationId xmlns:a16="http://schemas.microsoft.com/office/drawing/2014/main" id="{00000000-0008-0000-1800-00000E300000}"/>
            </a:ext>
          </a:extLst>
        </xdr:cNvPr>
        <xdr:cNvSpPr>
          <a:spLocks noChangeAspect="1" noChangeArrowheads="1"/>
        </xdr:cNvSpPr>
      </xdr:nvSpPr>
      <xdr:spPr bwMode="auto">
        <a:xfrm>
          <a:off x="0" y="3028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3" name="AutoShape 15">
          <a:extLst>
            <a:ext uri="{FF2B5EF4-FFF2-40B4-BE49-F238E27FC236}">
              <a16:creationId xmlns:a16="http://schemas.microsoft.com/office/drawing/2014/main" id="{00000000-0008-0000-1800-00000F300000}"/>
            </a:ext>
          </a:extLst>
        </xdr:cNvPr>
        <xdr:cNvSpPr>
          <a:spLocks noChangeAspect="1" noChangeArrowheads="1"/>
        </xdr:cNvSpPr>
      </xdr:nvSpPr>
      <xdr:spPr bwMode="auto">
        <a:xfrm>
          <a:off x="0" y="3257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4" name="AutoShape 16">
          <a:extLst>
            <a:ext uri="{FF2B5EF4-FFF2-40B4-BE49-F238E27FC236}">
              <a16:creationId xmlns:a16="http://schemas.microsoft.com/office/drawing/2014/main" id="{00000000-0008-0000-1800-000010300000}"/>
            </a:ext>
          </a:extLst>
        </xdr:cNvPr>
        <xdr:cNvSpPr>
          <a:spLocks noChangeAspect="1" noChangeArrowheads="1"/>
        </xdr:cNvSpPr>
      </xdr:nvSpPr>
      <xdr:spPr bwMode="auto">
        <a:xfrm>
          <a:off x="0" y="348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5" name="AutoShape 17">
          <a:extLst>
            <a:ext uri="{FF2B5EF4-FFF2-40B4-BE49-F238E27FC236}">
              <a16:creationId xmlns:a16="http://schemas.microsoft.com/office/drawing/2014/main" id="{00000000-0008-0000-1800-000011300000}"/>
            </a:ext>
          </a:extLst>
        </xdr:cNvPr>
        <xdr:cNvSpPr>
          <a:spLocks noChangeAspect="1" noChangeArrowheads="1"/>
        </xdr:cNvSpPr>
      </xdr:nvSpPr>
      <xdr:spPr bwMode="auto">
        <a:xfrm>
          <a:off x="0" y="3714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6" name="AutoShape 18">
          <a:extLst>
            <a:ext uri="{FF2B5EF4-FFF2-40B4-BE49-F238E27FC236}">
              <a16:creationId xmlns:a16="http://schemas.microsoft.com/office/drawing/2014/main" id="{00000000-0008-0000-1800-000012300000}"/>
            </a:ext>
          </a:extLst>
        </xdr:cNvPr>
        <xdr:cNvSpPr>
          <a:spLocks noChangeAspect="1" noChangeArrowheads="1"/>
        </xdr:cNvSpPr>
      </xdr:nvSpPr>
      <xdr:spPr bwMode="auto">
        <a:xfrm>
          <a:off x="0" y="394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7" name="AutoShape 19">
          <a:extLst>
            <a:ext uri="{FF2B5EF4-FFF2-40B4-BE49-F238E27FC236}">
              <a16:creationId xmlns:a16="http://schemas.microsoft.com/office/drawing/2014/main" id="{00000000-0008-0000-1800-000013300000}"/>
            </a:ext>
          </a:extLst>
        </xdr:cNvPr>
        <xdr:cNvSpPr>
          <a:spLocks noChangeAspect="1" noChangeArrowheads="1"/>
        </xdr:cNvSpPr>
      </xdr:nvSpPr>
      <xdr:spPr bwMode="auto">
        <a:xfrm>
          <a:off x="0" y="417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8" name="AutoShape 20">
          <a:extLst>
            <a:ext uri="{FF2B5EF4-FFF2-40B4-BE49-F238E27FC236}">
              <a16:creationId xmlns:a16="http://schemas.microsoft.com/office/drawing/2014/main" id="{00000000-0008-0000-1800-000014300000}"/>
            </a:ext>
          </a:extLst>
        </xdr:cNvPr>
        <xdr:cNvSpPr>
          <a:spLocks noChangeAspect="1" noChangeArrowheads="1"/>
        </xdr:cNvSpPr>
      </xdr:nvSpPr>
      <xdr:spPr bwMode="auto">
        <a:xfrm>
          <a:off x="0" y="4400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09" name="AutoShape 21">
          <a:extLst>
            <a:ext uri="{FF2B5EF4-FFF2-40B4-BE49-F238E27FC236}">
              <a16:creationId xmlns:a16="http://schemas.microsoft.com/office/drawing/2014/main" id="{00000000-0008-0000-1800-000015300000}"/>
            </a:ext>
          </a:extLst>
        </xdr:cNvPr>
        <xdr:cNvSpPr>
          <a:spLocks noChangeAspect="1" noChangeArrowheads="1"/>
        </xdr:cNvSpPr>
      </xdr:nvSpPr>
      <xdr:spPr bwMode="auto">
        <a:xfrm>
          <a:off x="0" y="4629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0" name="AutoShape 22">
          <a:extLst>
            <a:ext uri="{FF2B5EF4-FFF2-40B4-BE49-F238E27FC236}">
              <a16:creationId xmlns:a16="http://schemas.microsoft.com/office/drawing/2014/main" id="{00000000-0008-0000-1800-000016300000}"/>
            </a:ext>
          </a:extLst>
        </xdr:cNvPr>
        <xdr:cNvSpPr>
          <a:spLocks noChangeAspect="1" noChangeArrowheads="1"/>
        </xdr:cNvSpPr>
      </xdr:nvSpPr>
      <xdr:spPr bwMode="auto">
        <a:xfrm>
          <a:off x="0" y="4857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1" name="AutoShape 23">
          <a:extLst>
            <a:ext uri="{FF2B5EF4-FFF2-40B4-BE49-F238E27FC236}">
              <a16:creationId xmlns:a16="http://schemas.microsoft.com/office/drawing/2014/main" id="{00000000-0008-0000-1800-000017300000}"/>
            </a:ext>
          </a:extLst>
        </xdr:cNvPr>
        <xdr:cNvSpPr>
          <a:spLocks noChangeAspect="1" noChangeArrowheads="1"/>
        </xdr:cNvSpPr>
      </xdr:nvSpPr>
      <xdr:spPr bwMode="auto">
        <a:xfrm>
          <a:off x="0" y="508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2" name="AutoShape 24">
          <a:extLst>
            <a:ext uri="{FF2B5EF4-FFF2-40B4-BE49-F238E27FC236}">
              <a16:creationId xmlns:a16="http://schemas.microsoft.com/office/drawing/2014/main" id="{00000000-0008-0000-1800-000018300000}"/>
            </a:ext>
          </a:extLst>
        </xdr:cNvPr>
        <xdr:cNvSpPr>
          <a:spLocks noChangeAspect="1" noChangeArrowheads="1"/>
        </xdr:cNvSpPr>
      </xdr:nvSpPr>
      <xdr:spPr bwMode="auto">
        <a:xfrm>
          <a:off x="0" y="5314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3" name="AutoShape 25">
          <a:extLst>
            <a:ext uri="{FF2B5EF4-FFF2-40B4-BE49-F238E27FC236}">
              <a16:creationId xmlns:a16="http://schemas.microsoft.com/office/drawing/2014/main" id="{00000000-0008-0000-1800-000019300000}"/>
            </a:ext>
          </a:extLst>
        </xdr:cNvPr>
        <xdr:cNvSpPr>
          <a:spLocks noChangeAspect="1" noChangeArrowheads="1"/>
        </xdr:cNvSpPr>
      </xdr:nvSpPr>
      <xdr:spPr bwMode="auto">
        <a:xfrm>
          <a:off x="0" y="5543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4" name="AutoShape 26">
          <a:extLst>
            <a:ext uri="{FF2B5EF4-FFF2-40B4-BE49-F238E27FC236}">
              <a16:creationId xmlns:a16="http://schemas.microsoft.com/office/drawing/2014/main" id="{00000000-0008-0000-1800-00001A300000}"/>
            </a:ext>
          </a:extLst>
        </xdr:cNvPr>
        <xdr:cNvSpPr>
          <a:spLocks noChangeAspect="1" noChangeArrowheads="1"/>
        </xdr:cNvSpPr>
      </xdr:nvSpPr>
      <xdr:spPr bwMode="auto">
        <a:xfrm>
          <a:off x="0" y="5772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5" name="AutoShape 27">
          <a:extLst>
            <a:ext uri="{FF2B5EF4-FFF2-40B4-BE49-F238E27FC236}">
              <a16:creationId xmlns:a16="http://schemas.microsoft.com/office/drawing/2014/main" id="{00000000-0008-0000-1800-00001B300000}"/>
            </a:ext>
          </a:extLst>
        </xdr:cNvPr>
        <xdr:cNvSpPr>
          <a:spLocks noChangeAspect="1" noChangeArrowheads="1"/>
        </xdr:cNvSpPr>
      </xdr:nvSpPr>
      <xdr:spPr bwMode="auto">
        <a:xfrm>
          <a:off x="0" y="6000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6" name="AutoShape 28">
          <a:extLst>
            <a:ext uri="{FF2B5EF4-FFF2-40B4-BE49-F238E27FC236}">
              <a16:creationId xmlns:a16="http://schemas.microsoft.com/office/drawing/2014/main" id="{00000000-0008-0000-1800-00001C300000}"/>
            </a:ext>
          </a:extLst>
        </xdr:cNvPr>
        <xdr:cNvSpPr>
          <a:spLocks noChangeAspect="1" noChangeArrowheads="1"/>
        </xdr:cNvSpPr>
      </xdr:nvSpPr>
      <xdr:spPr bwMode="auto">
        <a:xfrm>
          <a:off x="0" y="6229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7" name="AutoShape 29">
          <a:extLst>
            <a:ext uri="{FF2B5EF4-FFF2-40B4-BE49-F238E27FC236}">
              <a16:creationId xmlns:a16="http://schemas.microsoft.com/office/drawing/2014/main" id="{00000000-0008-0000-1800-00001D300000}"/>
            </a:ext>
          </a:extLst>
        </xdr:cNvPr>
        <xdr:cNvSpPr>
          <a:spLocks noChangeAspect="1" noChangeArrowheads="1"/>
        </xdr:cNvSpPr>
      </xdr:nvSpPr>
      <xdr:spPr bwMode="auto">
        <a:xfrm>
          <a:off x="0" y="6457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8" name="AutoShape 30">
          <a:extLst>
            <a:ext uri="{FF2B5EF4-FFF2-40B4-BE49-F238E27FC236}">
              <a16:creationId xmlns:a16="http://schemas.microsoft.com/office/drawing/2014/main" id="{00000000-0008-0000-1800-00001E300000}"/>
            </a:ext>
          </a:extLst>
        </xdr:cNvPr>
        <xdr:cNvSpPr>
          <a:spLocks noChangeAspect="1" noChangeArrowheads="1"/>
        </xdr:cNvSpPr>
      </xdr:nvSpPr>
      <xdr:spPr bwMode="auto">
        <a:xfrm>
          <a:off x="0" y="6686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19" name="AutoShape 31">
          <a:extLst>
            <a:ext uri="{FF2B5EF4-FFF2-40B4-BE49-F238E27FC236}">
              <a16:creationId xmlns:a16="http://schemas.microsoft.com/office/drawing/2014/main" id="{00000000-0008-0000-1800-00001F300000}"/>
            </a:ext>
          </a:extLst>
        </xdr:cNvPr>
        <xdr:cNvSpPr>
          <a:spLocks noChangeAspect="1" noChangeArrowheads="1"/>
        </xdr:cNvSpPr>
      </xdr:nvSpPr>
      <xdr:spPr bwMode="auto">
        <a:xfrm>
          <a:off x="0" y="6915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0" name="AutoShape 32">
          <a:extLst>
            <a:ext uri="{FF2B5EF4-FFF2-40B4-BE49-F238E27FC236}">
              <a16:creationId xmlns:a16="http://schemas.microsoft.com/office/drawing/2014/main" id="{00000000-0008-0000-1800-000020300000}"/>
            </a:ext>
          </a:extLst>
        </xdr:cNvPr>
        <xdr:cNvSpPr>
          <a:spLocks noChangeAspect="1" noChangeArrowheads="1"/>
        </xdr:cNvSpPr>
      </xdr:nvSpPr>
      <xdr:spPr bwMode="auto">
        <a:xfrm>
          <a:off x="0" y="7143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1" name="AutoShape 33">
          <a:extLst>
            <a:ext uri="{FF2B5EF4-FFF2-40B4-BE49-F238E27FC236}">
              <a16:creationId xmlns:a16="http://schemas.microsoft.com/office/drawing/2014/main" id="{00000000-0008-0000-1800-000021300000}"/>
            </a:ext>
          </a:extLst>
        </xdr:cNvPr>
        <xdr:cNvSpPr>
          <a:spLocks noChangeAspect="1" noChangeArrowheads="1"/>
        </xdr:cNvSpPr>
      </xdr:nvSpPr>
      <xdr:spPr bwMode="auto">
        <a:xfrm>
          <a:off x="0" y="7372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2" name="AutoShape 34">
          <a:extLst>
            <a:ext uri="{FF2B5EF4-FFF2-40B4-BE49-F238E27FC236}">
              <a16:creationId xmlns:a16="http://schemas.microsoft.com/office/drawing/2014/main" id="{00000000-0008-0000-1800-000022300000}"/>
            </a:ext>
          </a:extLst>
        </xdr:cNvPr>
        <xdr:cNvSpPr>
          <a:spLocks noChangeAspect="1" noChangeArrowheads="1"/>
        </xdr:cNvSpPr>
      </xdr:nvSpPr>
      <xdr:spPr bwMode="auto">
        <a:xfrm>
          <a:off x="0" y="7600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3" name="AutoShape 35">
          <a:extLst>
            <a:ext uri="{FF2B5EF4-FFF2-40B4-BE49-F238E27FC236}">
              <a16:creationId xmlns:a16="http://schemas.microsoft.com/office/drawing/2014/main" id="{00000000-0008-0000-1800-000023300000}"/>
            </a:ext>
          </a:extLst>
        </xdr:cNvPr>
        <xdr:cNvSpPr>
          <a:spLocks noChangeAspect="1" noChangeArrowheads="1"/>
        </xdr:cNvSpPr>
      </xdr:nvSpPr>
      <xdr:spPr bwMode="auto">
        <a:xfrm>
          <a:off x="0" y="782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4" name="AutoShape 36">
          <a:extLst>
            <a:ext uri="{FF2B5EF4-FFF2-40B4-BE49-F238E27FC236}">
              <a16:creationId xmlns:a16="http://schemas.microsoft.com/office/drawing/2014/main" id="{00000000-0008-0000-1800-000024300000}"/>
            </a:ext>
          </a:extLst>
        </xdr:cNvPr>
        <xdr:cNvSpPr>
          <a:spLocks noChangeAspect="1" noChangeArrowheads="1"/>
        </xdr:cNvSpPr>
      </xdr:nvSpPr>
      <xdr:spPr bwMode="auto">
        <a:xfrm>
          <a:off x="0" y="805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5" name="AutoShape 37">
          <a:extLst>
            <a:ext uri="{FF2B5EF4-FFF2-40B4-BE49-F238E27FC236}">
              <a16:creationId xmlns:a16="http://schemas.microsoft.com/office/drawing/2014/main" id="{00000000-0008-0000-1800-000025300000}"/>
            </a:ext>
          </a:extLst>
        </xdr:cNvPr>
        <xdr:cNvSpPr>
          <a:spLocks noChangeAspect="1" noChangeArrowheads="1"/>
        </xdr:cNvSpPr>
      </xdr:nvSpPr>
      <xdr:spPr bwMode="auto">
        <a:xfrm>
          <a:off x="0" y="8286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6" name="AutoShape 38">
          <a:extLst>
            <a:ext uri="{FF2B5EF4-FFF2-40B4-BE49-F238E27FC236}">
              <a16:creationId xmlns:a16="http://schemas.microsoft.com/office/drawing/2014/main" id="{00000000-0008-0000-1800-000026300000}"/>
            </a:ext>
          </a:extLst>
        </xdr:cNvPr>
        <xdr:cNvSpPr>
          <a:spLocks noChangeAspect="1" noChangeArrowheads="1"/>
        </xdr:cNvSpPr>
      </xdr:nvSpPr>
      <xdr:spPr bwMode="auto">
        <a:xfrm>
          <a:off x="0" y="8515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7" name="AutoShape 39">
          <a:extLst>
            <a:ext uri="{FF2B5EF4-FFF2-40B4-BE49-F238E27FC236}">
              <a16:creationId xmlns:a16="http://schemas.microsoft.com/office/drawing/2014/main" id="{00000000-0008-0000-1800-000027300000}"/>
            </a:ext>
          </a:extLst>
        </xdr:cNvPr>
        <xdr:cNvSpPr>
          <a:spLocks noChangeAspect="1" noChangeArrowheads="1"/>
        </xdr:cNvSpPr>
      </xdr:nvSpPr>
      <xdr:spPr bwMode="auto">
        <a:xfrm>
          <a:off x="0" y="8743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8" name="AutoShape 40">
          <a:extLst>
            <a:ext uri="{FF2B5EF4-FFF2-40B4-BE49-F238E27FC236}">
              <a16:creationId xmlns:a16="http://schemas.microsoft.com/office/drawing/2014/main" id="{00000000-0008-0000-1800-000028300000}"/>
            </a:ext>
          </a:extLst>
        </xdr:cNvPr>
        <xdr:cNvSpPr>
          <a:spLocks noChangeAspect="1" noChangeArrowheads="1"/>
        </xdr:cNvSpPr>
      </xdr:nvSpPr>
      <xdr:spPr bwMode="auto">
        <a:xfrm>
          <a:off x="0" y="8972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29" name="AutoShape 41">
          <a:extLst>
            <a:ext uri="{FF2B5EF4-FFF2-40B4-BE49-F238E27FC236}">
              <a16:creationId xmlns:a16="http://schemas.microsoft.com/office/drawing/2014/main" id="{00000000-0008-0000-1800-000029300000}"/>
            </a:ext>
          </a:extLst>
        </xdr:cNvPr>
        <xdr:cNvSpPr>
          <a:spLocks noChangeAspect="1" noChangeArrowheads="1"/>
        </xdr:cNvSpPr>
      </xdr:nvSpPr>
      <xdr:spPr bwMode="auto">
        <a:xfrm>
          <a:off x="0" y="9201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0" name="AutoShape 42">
          <a:extLst>
            <a:ext uri="{FF2B5EF4-FFF2-40B4-BE49-F238E27FC236}">
              <a16:creationId xmlns:a16="http://schemas.microsoft.com/office/drawing/2014/main" id="{00000000-0008-0000-1800-00002A300000}"/>
            </a:ext>
          </a:extLst>
        </xdr:cNvPr>
        <xdr:cNvSpPr>
          <a:spLocks noChangeAspect="1" noChangeArrowheads="1"/>
        </xdr:cNvSpPr>
      </xdr:nvSpPr>
      <xdr:spPr bwMode="auto">
        <a:xfrm>
          <a:off x="0" y="9429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1" name="AutoShape 43">
          <a:extLst>
            <a:ext uri="{FF2B5EF4-FFF2-40B4-BE49-F238E27FC236}">
              <a16:creationId xmlns:a16="http://schemas.microsoft.com/office/drawing/2014/main" id="{00000000-0008-0000-1800-00002B300000}"/>
            </a:ext>
          </a:extLst>
        </xdr:cNvPr>
        <xdr:cNvSpPr>
          <a:spLocks noChangeAspect="1" noChangeArrowheads="1"/>
        </xdr:cNvSpPr>
      </xdr:nvSpPr>
      <xdr:spPr bwMode="auto">
        <a:xfrm>
          <a:off x="0" y="9658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2" name="AutoShape 44">
          <a:extLst>
            <a:ext uri="{FF2B5EF4-FFF2-40B4-BE49-F238E27FC236}">
              <a16:creationId xmlns:a16="http://schemas.microsoft.com/office/drawing/2014/main" id="{00000000-0008-0000-1800-00002C300000}"/>
            </a:ext>
          </a:extLst>
        </xdr:cNvPr>
        <xdr:cNvSpPr>
          <a:spLocks noChangeAspect="1" noChangeArrowheads="1"/>
        </xdr:cNvSpPr>
      </xdr:nvSpPr>
      <xdr:spPr bwMode="auto">
        <a:xfrm>
          <a:off x="0" y="9886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3" name="AutoShape 45">
          <a:extLst>
            <a:ext uri="{FF2B5EF4-FFF2-40B4-BE49-F238E27FC236}">
              <a16:creationId xmlns:a16="http://schemas.microsoft.com/office/drawing/2014/main" id="{00000000-0008-0000-1800-00002D300000}"/>
            </a:ext>
          </a:extLst>
        </xdr:cNvPr>
        <xdr:cNvSpPr>
          <a:spLocks noChangeAspect="1" noChangeArrowheads="1"/>
        </xdr:cNvSpPr>
      </xdr:nvSpPr>
      <xdr:spPr bwMode="auto">
        <a:xfrm>
          <a:off x="0" y="10115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4" name="AutoShape 46">
          <a:extLst>
            <a:ext uri="{FF2B5EF4-FFF2-40B4-BE49-F238E27FC236}">
              <a16:creationId xmlns:a16="http://schemas.microsoft.com/office/drawing/2014/main" id="{00000000-0008-0000-1800-00002E300000}"/>
            </a:ext>
          </a:extLst>
        </xdr:cNvPr>
        <xdr:cNvSpPr>
          <a:spLocks noChangeAspect="1" noChangeArrowheads="1"/>
        </xdr:cNvSpPr>
      </xdr:nvSpPr>
      <xdr:spPr bwMode="auto">
        <a:xfrm>
          <a:off x="0" y="10344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5" name="AutoShape 47">
          <a:extLst>
            <a:ext uri="{FF2B5EF4-FFF2-40B4-BE49-F238E27FC236}">
              <a16:creationId xmlns:a16="http://schemas.microsoft.com/office/drawing/2014/main" id="{00000000-0008-0000-1800-00002F300000}"/>
            </a:ext>
          </a:extLst>
        </xdr:cNvPr>
        <xdr:cNvSpPr>
          <a:spLocks noChangeAspect="1" noChangeArrowheads="1"/>
        </xdr:cNvSpPr>
      </xdr:nvSpPr>
      <xdr:spPr bwMode="auto">
        <a:xfrm>
          <a:off x="0" y="10572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6" name="AutoShape 48">
          <a:extLst>
            <a:ext uri="{FF2B5EF4-FFF2-40B4-BE49-F238E27FC236}">
              <a16:creationId xmlns:a16="http://schemas.microsoft.com/office/drawing/2014/main" id="{00000000-0008-0000-1800-000030300000}"/>
            </a:ext>
          </a:extLst>
        </xdr:cNvPr>
        <xdr:cNvSpPr>
          <a:spLocks noChangeAspect="1" noChangeArrowheads="1"/>
        </xdr:cNvSpPr>
      </xdr:nvSpPr>
      <xdr:spPr bwMode="auto">
        <a:xfrm>
          <a:off x="0" y="10801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7" name="AutoShape 49">
          <a:extLst>
            <a:ext uri="{FF2B5EF4-FFF2-40B4-BE49-F238E27FC236}">
              <a16:creationId xmlns:a16="http://schemas.microsoft.com/office/drawing/2014/main" id="{00000000-0008-0000-1800-000031300000}"/>
            </a:ext>
          </a:extLst>
        </xdr:cNvPr>
        <xdr:cNvSpPr>
          <a:spLocks noChangeAspect="1" noChangeArrowheads="1"/>
        </xdr:cNvSpPr>
      </xdr:nvSpPr>
      <xdr:spPr bwMode="auto">
        <a:xfrm>
          <a:off x="0" y="11029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8" name="AutoShape 50">
          <a:extLst>
            <a:ext uri="{FF2B5EF4-FFF2-40B4-BE49-F238E27FC236}">
              <a16:creationId xmlns:a16="http://schemas.microsoft.com/office/drawing/2014/main" id="{00000000-0008-0000-1800-000032300000}"/>
            </a:ext>
          </a:extLst>
        </xdr:cNvPr>
        <xdr:cNvSpPr>
          <a:spLocks noChangeAspect="1" noChangeArrowheads="1"/>
        </xdr:cNvSpPr>
      </xdr:nvSpPr>
      <xdr:spPr bwMode="auto">
        <a:xfrm>
          <a:off x="0" y="11258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39" name="AutoShape 51">
          <a:extLst>
            <a:ext uri="{FF2B5EF4-FFF2-40B4-BE49-F238E27FC236}">
              <a16:creationId xmlns:a16="http://schemas.microsoft.com/office/drawing/2014/main" id="{00000000-0008-0000-1800-000033300000}"/>
            </a:ext>
          </a:extLst>
        </xdr:cNvPr>
        <xdr:cNvSpPr>
          <a:spLocks noChangeAspect="1" noChangeArrowheads="1"/>
        </xdr:cNvSpPr>
      </xdr:nvSpPr>
      <xdr:spPr bwMode="auto">
        <a:xfrm>
          <a:off x="0" y="11487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0" name="AutoShape 52">
          <a:extLst>
            <a:ext uri="{FF2B5EF4-FFF2-40B4-BE49-F238E27FC236}">
              <a16:creationId xmlns:a16="http://schemas.microsoft.com/office/drawing/2014/main" id="{00000000-0008-0000-1800-000034300000}"/>
            </a:ext>
          </a:extLst>
        </xdr:cNvPr>
        <xdr:cNvSpPr>
          <a:spLocks noChangeAspect="1" noChangeArrowheads="1"/>
        </xdr:cNvSpPr>
      </xdr:nvSpPr>
      <xdr:spPr bwMode="auto">
        <a:xfrm>
          <a:off x="0" y="11715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1" name="AutoShape 53">
          <a:extLst>
            <a:ext uri="{FF2B5EF4-FFF2-40B4-BE49-F238E27FC236}">
              <a16:creationId xmlns:a16="http://schemas.microsoft.com/office/drawing/2014/main" id="{00000000-0008-0000-1800-000035300000}"/>
            </a:ext>
          </a:extLst>
        </xdr:cNvPr>
        <xdr:cNvSpPr>
          <a:spLocks noChangeAspect="1" noChangeArrowheads="1"/>
        </xdr:cNvSpPr>
      </xdr:nvSpPr>
      <xdr:spPr bwMode="auto">
        <a:xfrm>
          <a:off x="0" y="11944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2" name="AutoShape 54">
          <a:extLst>
            <a:ext uri="{FF2B5EF4-FFF2-40B4-BE49-F238E27FC236}">
              <a16:creationId xmlns:a16="http://schemas.microsoft.com/office/drawing/2014/main" id="{00000000-0008-0000-1800-000036300000}"/>
            </a:ext>
          </a:extLst>
        </xdr:cNvPr>
        <xdr:cNvSpPr>
          <a:spLocks noChangeAspect="1" noChangeArrowheads="1"/>
        </xdr:cNvSpPr>
      </xdr:nvSpPr>
      <xdr:spPr bwMode="auto">
        <a:xfrm>
          <a:off x="0" y="12172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3" name="AutoShape 55">
          <a:extLst>
            <a:ext uri="{FF2B5EF4-FFF2-40B4-BE49-F238E27FC236}">
              <a16:creationId xmlns:a16="http://schemas.microsoft.com/office/drawing/2014/main" id="{00000000-0008-0000-1800-000037300000}"/>
            </a:ext>
          </a:extLst>
        </xdr:cNvPr>
        <xdr:cNvSpPr>
          <a:spLocks noChangeAspect="1" noChangeArrowheads="1"/>
        </xdr:cNvSpPr>
      </xdr:nvSpPr>
      <xdr:spPr bwMode="auto">
        <a:xfrm>
          <a:off x="0" y="12401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4" name="AutoShape 56">
          <a:extLst>
            <a:ext uri="{FF2B5EF4-FFF2-40B4-BE49-F238E27FC236}">
              <a16:creationId xmlns:a16="http://schemas.microsoft.com/office/drawing/2014/main" id="{00000000-0008-0000-1800-000038300000}"/>
            </a:ext>
          </a:extLst>
        </xdr:cNvPr>
        <xdr:cNvSpPr>
          <a:spLocks noChangeAspect="1" noChangeArrowheads="1"/>
        </xdr:cNvSpPr>
      </xdr:nvSpPr>
      <xdr:spPr bwMode="auto">
        <a:xfrm>
          <a:off x="0" y="1263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5" name="AutoShape 57">
          <a:extLst>
            <a:ext uri="{FF2B5EF4-FFF2-40B4-BE49-F238E27FC236}">
              <a16:creationId xmlns:a16="http://schemas.microsoft.com/office/drawing/2014/main" id="{00000000-0008-0000-1800-000039300000}"/>
            </a:ext>
          </a:extLst>
        </xdr:cNvPr>
        <xdr:cNvSpPr>
          <a:spLocks noChangeAspect="1" noChangeArrowheads="1"/>
        </xdr:cNvSpPr>
      </xdr:nvSpPr>
      <xdr:spPr bwMode="auto">
        <a:xfrm>
          <a:off x="0" y="12858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6" name="AutoShape 58">
          <a:extLst>
            <a:ext uri="{FF2B5EF4-FFF2-40B4-BE49-F238E27FC236}">
              <a16:creationId xmlns:a16="http://schemas.microsoft.com/office/drawing/2014/main" id="{00000000-0008-0000-1800-00003A300000}"/>
            </a:ext>
          </a:extLst>
        </xdr:cNvPr>
        <xdr:cNvSpPr>
          <a:spLocks noChangeAspect="1" noChangeArrowheads="1"/>
        </xdr:cNvSpPr>
      </xdr:nvSpPr>
      <xdr:spPr bwMode="auto">
        <a:xfrm>
          <a:off x="0" y="13087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7" name="AutoShape 59">
          <a:extLst>
            <a:ext uri="{FF2B5EF4-FFF2-40B4-BE49-F238E27FC236}">
              <a16:creationId xmlns:a16="http://schemas.microsoft.com/office/drawing/2014/main" id="{00000000-0008-0000-1800-00003B300000}"/>
            </a:ext>
          </a:extLst>
        </xdr:cNvPr>
        <xdr:cNvSpPr>
          <a:spLocks noChangeAspect="1" noChangeArrowheads="1"/>
        </xdr:cNvSpPr>
      </xdr:nvSpPr>
      <xdr:spPr bwMode="auto">
        <a:xfrm>
          <a:off x="0" y="1331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8" name="AutoShape 60">
          <a:extLst>
            <a:ext uri="{FF2B5EF4-FFF2-40B4-BE49-F238E27FC236}">
              <a16:creationId xmlns:a16="http://schemas.microsoft.com/office/drawing/2014/main" id="{00000000-0008-0000-1800-00003C300000}"/>
            </a:ext>
          </a:extLst>
        </xdr:cNvPr>
        <xdr:cNvSpPr>
          <a:spLocks noChangeAspect="1" noChangeArrowheads="1"/>
        </xdr:cNvSpPr>
      </xdr:nvSpPr>
      <xdr:spPr bwMode="auto">
        <a:xfrm>
          <a:off x="0" y="13544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49" name="AutoShape 61">
          <a:extLst>
            <a:ext uri="{FF2B5EF4-FFF2-40B4-BE49-F238E27FC236}">
              <a16:creationId xmlns:a16="http://schemas.microsoft.com/office/drawing/2014/main" id="{00000000-0008-0000-1800-00003D300000}"/>
            </a:ext>
          </a:extLst>
        </xdr:cNvPr>
        <xdr:cNvSpPr>
          <a:spLocks noChangeAspect="1" noChangeArrowheads="1"/>
        </xdr:cNvSpPr>
      </xdr:nvSpPr>
      <xdr:spPr bwMode="auto">
        <a:xfrm>
          <a:off x="0" y="13773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50" name="AutoShape 62">
          <a:extLst>
            <a:ext uri="{FF2B5EF4-FFF2-40B4-BE49-F238E27FC236}">
              <a16:creationId xmlns:a16="http://schemas.microsoft.com/office/drawing/2014/main" id="{00000000-0008-0000-1800-00003E300000}"/>
            </a:ext>
          </a:extLst>
        </xdr:cNvPr>
        <xdr:cNvSpPr>
          <a:spLocks noChangeAspect="1" noChangeArrowheads="1"/>
        </xdr:cNvSpPr>
      </xdr:nvSpPr>
      <xdr:spPr bwMode="auto">
        <a:xfrm>
          <a:off x="0" y="1400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xdr:row>
      <xdr:rowOff>0</xdr:rowOff>
    </xdr:from>
    <xdr:to>
      <xdr:col>1</xdr:col>
      <xdr:colOff>304800</xdr:colOff>
      <xdr:row>2</xdr:row>
      <xdr:rowOff>47625</xdr:rowOff>
    </xdr:to>
    <xdr:sp macro="" textlink="">
      <xdr:nvSpPr>
        <xdr:cNvPr id="12351" name="AutoShape 63">
          <a:extLst>
            <a:ext uri="{FF2B5EF4-FFF2-40B4-BE49-F238E27FC236}">
              <a16:creationId xmlns:a16="http://schemas.microsoft.com/office/drawing/2014/main" id="{00000000-0008-0000-1800-00003F300000}"/>
            </a:ext>
          </a:extLst>
        </xdr:cNvPr>
        <xdr:cNvSpPr>
          <a:spLocks noChangeAspect="1" noChangeArrowheads="1"/>
        </xdr:cNvSpPr>
      </xdr:nvSpPr>
      <xdr:spPr bwMode="auto">
        <a:xfrm>
          <a:off x="0" y="14230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85639</xdr:colOff>
      <xdr:row>0</xdr:row>
      <xdr:rowOff>57982</xdr:rowOff>
    </xdr:from>
    <xdr:to>
      <xdr:col>2</xdr:col>
      <xdr:colOff>1697934</xdr:colOff>
      <xdr:row>0</xdr:row>
      <xdr:rowOff>689442</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361161" y="57982"/>
          <a:ext cx="1612295" cy="631460"/>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800">
              <a:solidFill>
                <a:schemeClr val="lt1"/>
              </a:solidFill>
              <a:effectLst/>
              <a:latin typeface="Siyam Rupali" panose="02000500000000020004" pitchFamily="2" charset="0"/>
              <a:ea typeface="+mn-ea"/>
              <a:cs typeface="Siyam Rupali" panose="02000500000000020004" pitchFamily="2" charset="0"/>
            </a:rPr>
            <a:t>জানুয়ারি</a:t>
          </a:r>
          <a:endParaRPr lang="en-US" sz="2800">
            <a:effectLst/>
            <a:latin typeface="Siyam Rupali" panose="02000500000000020004" pitchFamily="2" charset="0"/>
            <a:cs typeface="Siyam Rupali" panose="02000500000000020004" pitchFamily="2" charset="0"/>
          </a:endParaRPr>
        </a:p>
      </xdr:txBody>
    </xdr:sp>
    <xdr:clientData/>
  </xdr:twoCellAnchor>
  <xdr:twoCellAnchor>
    <xdr:from>
      <xdr:col>1</xdr:col>
      <xdr:colOff>207065</xdr:colOff>
      <xdr:row>0</xdr:row>
      <xdr:rowOff>86556</xdr:rowOff>
    </xdr:from>
    <xdr:to>
      <xdr:col>1</xdr:col>
      <xdr:colOff>770282</xdr:colOff>
      <xdr:row>0</xdr:row>
      <xdr:rowOff>649511</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7065" y="86556"/>
          <a:ext cx="563217" cy="56295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3</xdr:col>
      <xdr:colOff>179184</xdr:colOff>
      <xdr:row>0</xdr:row>
      <xdr:rowOff>207065</xdr:rowOff>
    </xdr:from>
    <xdr:to>
      <xdr:col>3</xdr:col>
      <xdr:colOff>894521</xdr:colOff>
      <xdr:row>0</xdr:row>
      <xdr:rowOff>555856</xdr:rowOff>
    </xdr:to>
    <xdr:sp macro="[0]!Save1" textlink="">
      <xdr:nvSpPr>
        <xdr:cNvPr id="4" name="Rectangle 3">
          <a:extLst>
            <a:ext uri="{FF2B5EF4-FFF2-40B4-BE49-F238E27FC236}">
              <a16:creationId xmlns:a16="http://schemas.microsoft.com/office/drawing/2014/main" id="{00000000-0008-0000-1800-000004000000}"/>
            </a:ext>
          </a:extLst>
        </xdr:cNvPr>
        <xdr:cNvSpPr/>
      </xdr:nvSpPr>
      <xdr:spPr>
        <a:xfrm>
          <a:off x="3243749" y="207065"/>
          <a:ext cx="715337" cy="348791"/>
        </a:xfrm>
        <a:prstGeom prst="rect">
          <a:avLst/>
        </a:prstGeom>
        <a:blipFill>
          <a:blip xmlns:r="http://schemas.openxmlformats.org/officeDocument/2006/relationships" r:embed="rId4"/>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4316182</xdr:colOff>
      <xdr:row>6</xdr:row>
      <xdr:rowOff>17688</xdr:rowOff>
    </xdr:from>
    <xdr:to>
      <xdr:col>15</xdr:col>
      <xdr:colOff>432703</xdr:colOff>
      <xdr:row>42</xdr:row>
      <xdr:rowOff>77560</xdr:rowOff>
    </xdr:to>
    <xdr:sp macro="" textlink="">
      <xdr:nvSpPr>
        <xdr:cNvPr id="11" name="Rectangle 10">
          <a:extLst>
            <a:ext uri="{FF2B5EF4-FFF2-40B4-BE49-F238E27FC236}">
              <a16:creationId xmlns:a16="http://schemas.microsoft.com/office/drawing/2014/main" id="{00000000-0008-0000-1A00-00000B000000}"/>
            </a:ext>
          </a:extLst>
        </xdr:cNvPr>
        <xdr:cNvSpPr/>
      </xdr:nvSpPr>
      <xdr:spPr>
        <a:xfrm>
          <a:off x="18317932" y="1895474"/>
          <a:ext cx="6076950" cy="9761765"/>
        </a:xfrm>
        <a:prstGeom prst="rect">
          <a:avLst/>
        </a:prstGeom>
        <a:blipFill dpi="0" rotWithShape="1">
          <a:blip xmlns:r="http://schemas.openxmlformats.org/officeDocument/2006/relationships" r:embed="rId1">
            <a:alphaModFix amt="28000"/>
          </a:blip>
          <a:srcRect/>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342900</xdr:colOff>
      <xdr:row>0</xdr:row>
      <xdr:rowOff>157371</xdr:rowOff>
    </xdr:from>
    <xdr:to>
      <xdr:col>2</xdr:col>
      <xdr:colOff>104775</xdr:colOff>
      <xdr:row>2</xdr:row>
      <xdr:rowOff>180976</xdr:rowOff>
    </xdr:to>
    <xdr:pic macro="[0]!Save1">
      <xdr:nvPicPr>
        <xdr:cNvPr id="2" name="Picture 1">
          <a:hlinkClick xmlns:r="http://schemas.openxmlformats.org/officeDocument/2006/relationships" r:id="rId2"/>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2900" y="157371"/>
          <a:ext cx="723900" cy="671305"/>
        </a:xfrm>
        <a:prstGeom prst="rect">
          <a:avLst/>
        </a:prstGeom>
        <a:ln>
          <a:noFill/>
        </a:ln>
        <a:effectLst>
          <a:outerShdw blurRad="50800" dist="38100" dir="5400000" algn="t" rotWithShape="0">
            <a:prstClr val="black">
              <a:alpha val="40000"/>
            </a:prstClr>
          </a:outerShdw>
        </a:effectLst>
        <a:scene3d>
          <a:camera prst="orthographicFront">
            <a:rot lat="0" lon="0" rev="0"/>
          </a:camera>
          <a:lightRig rig="balanced" dir="t">
            <a:rot lat="0" lon="0" rev="8700000"/>
          </a:lightRig>
        </a:scene3d>
        <a:sp3d>
          <a:bevelT w="190500" h="38100" prst="coolSlant"/>
        </a:sp3d>
      </xdr:spPr>
    </xdr:pic>
    <xdr:clientData/>
  </xdr:twoCellAnchor>
  <xdr:twoCellAnchor editAs="oneCell">
    <xdr:from>
      <xdr:col>11</xdr:col>
      <xdr:colOff>316615</xdr:colOff>
      <xdr:row>3</xdr:row>
      <xdr:rowOff>145773</xdr:rowOff>
    </xdr:from>
    <xdr:to>
      <xdr:col>12</xdr:col>
      <xdr:colOff>10767</xdr:colOff>
      <xdr:row>6</xdr:row>
      <xdr:rowOff>342900</xdr:rowOff>
    </xdr:to>
    <xdr:pic>
      <xdr:nvPicPr>
        <xdr:cNvPr id="5" name="Picture 4">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613265" y="983973"/>
          <a:ext cx="1122902" cy="1235352"/>
        </a:xfrm>
        <a:prstGeom prst="rect">
          <a:avLst/>
        </a:prstGeom>
      </xdr:spPr>
    </xdr:pic>
    <xdr:clientData/>
  </xdr:twoCellAnchor>
  <xdr:twoCellAnchor>
    <xdr:from>
      <xdr:col>10</xdr:col>
      <xdr:colOff>430695</xdr:colOff>
      <xdr:row>37</xdr:row>
      <xdr:rowOff>57981</xdr:rowOff>
    </xdr:from>
    <xdr:to>
      <xdr:col>11</xdr:col>
      <xdr:colOff>844825</xdr:colOff>
      <xdr:row>37</xdr:row>
      <xdr:rowOff>57981</xdr:rowOff>
    </xdr:to>
    <xdr:cxnSp macro="">
      <xdr:nvCxnSpPr>
        <xdr:cNvPr id="6" name="Straight Connector 5">
          <a:hlinkClick xmlns:r="http://schemas.openxmlformats.org/officeDocument/2006/relationships" r:id="rId5"/>
          <a:extLst>
            <a:ext uri="{FF2B5EF4-FFF2-40B4-BE49-F238E27FC236}">
              <a16:creationId xmlns:a16="http://schemas.microsoft.com/office/drawing/2014/main" id="{00000000-0008-0000-1A00-000006000000}"/>
            </a:ext>
          </a:extLst>
        </xdr:cNvPr>
        <xdr:cNvCxnSpPr/>
      </xdr:nvCxnSpPr>
      <xdr:spPr>
        <a:xfrm>
          <a:off x="10734260" y="10361546"/>
          <a:ext cx="1499152" cy="0"/>
        </a:xfrm>
        <a:prstGeom prst="line">
          <a:avLst/>
        </a:prstGeom>
        <a:ln>
          <a:solidFill>
            <a:sysClr val="windowText" lastClr="000000"/>
          </a:solidFill>
        </a:ln>
        <a:effectLst/>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388040</xdr:colOff>
      <xdr:row>1</xdr:row>
      <xdr:rowOff>89866</xdr:rowOff>
    </xdr:from>
    <xdr:to>
      <xdr:col>2</xdr:col>
      <xdr:colOff>1085850</xdr:colOff>
      <xdr:row>2</xdr:row>
      <xdr:rowOff>17881</xdr:rowOff>
    </xdr:to>
    <xdr:sp macro="[0]!Save1" textlink="">
      <xdr:nvSpPr>
        <xdr:cNvPr id="7" name="Rectangle 6">
          <a:extLst>
            <a:ext uri="{FF2B5EF4-FFF2-40B4-BE49-F238E27FC236}">
              <a16:creationId xmlns:a16="http://schemas.microsoft.com/office/drawing/2014/main" id="{00000000-0008-0000-1A00-000007000000}"/>
            </a:ext>
          </a:extLst>
        </xdr:cNvPr>
        <xdr:cNvSpPr/>
      </xdr:nvSpPr>
      <xdr:spPr>
        <a:xfrm>
          <a:off x="1350065" y="394666"/>
          <a:ext cx="697810" cy="270915"/>
        </a:xfrm>
        <a:prstGeom prst="rect">
          <a:avLst/>
        </a:prstGeom>
        <a:blipFill>
          <a:blip xmlns:r="http://schemas.openxmlformats.org/officeDocument/2006/relationships" r:embed="rId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twoCellAnchor>
    <xdr:from>
      <xdr:col>8</xdr:col>
      <xdr:colOff>962025</xdr:colOff>
      <xdr:row>1</xdr:row>
      <xdr:rowOff>95250</xdr:rowOff>
    </xdr:from>
    <xdr:to>
      <xdr:col>10</xdr:col>
      <xdr:colOff>876300</xdr:colOff>
      <xdr:row>3</xdr:row>
      <xdr:rowOff>142875</xdr:rowOff>
    </xdr:to>
    <xdr:sp macro="" textlink="">
      <xdr:nvSpPr>
        <xdr:cNvPr id="4" name="Rectangle: Rounded Corners 3">
          <a:hlinkClick xmlns:r="http://schemas.openxmlformats.org/officeDocument/2006/relationships" r:id="rId7"/>
          <a:extLst>
            <a:ext uri="{FF2B5EF4-FFF2-40B4-BE49-F238E27FC236}">
              <a16:creationId xmlns:a16="http://schemas.microsoft.com/office/drawing/2014/main" id="{00000000-0008-0000-1A00-000004000000}"/>
            </a:ext>
          </a:extLst>
        </xdr:cNvPr>
        <xdr:cNvSpPr/>
      </xdr:nvSpPr>
      <xdr:spPr>
        <a:xfrm>
          <a:off x="7496175" y="457200"/>
          <a:ext cx="3257550" cy="581025"/>
        </a:xfrm>
        <a:prstGeom prst="roundRect">
          <a:avLst>
            <a:gd name="adj" fmla="val 26503"/>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Arial Black" panose="020B0A04020102020204" pitchFamily="34" charset="0"/>
            </a:rPr>
            <a:t>Delivery</a:t>
          </a:r>
          <a:r>
            <a:rPr lang="en-US" sz="2400" b="1" baseline="0">
              <a:latin typeface="Arial Black" panose="020B0A04020102020204" pitchFamily="34" charset="0"/>
            </a:rPr>
            <a:t> Stock </a:t>
          </a:r>
          <a:endParaRPr lang="en-US" sz="2400" b="1">
            <a:latin typeface="Arial Black" panose="020B0A04020102020204" pitchFamily="34" charset="0"/>
          </a:endParaRPr>
        </a:p>
      </xdr:txBody>
    </xdr:sp>
    <xdr:clientData/>
  </xdr:twoCellAnchor>
  <xdr:twoCellAnchor>
    <xdr:from>
      <xdr:col>3</xdr:col>
      <xdr:colOff>2009775</xdr:colOff>
      <xdr:row>6</xdr:row>
      <xdr:rowOff>9526</xdr:rowOff>
    </xdr:from>
    <xdr:to>
      <xdr:col>4</xdr:col>
      <xdr:colOff>3175</xdr:colOff>
      <xdr:row>7</xdr:row>
      <xdr:rowOff>3176</xdr:rowOff>
    </xdr:to>
    <xdr:sp macro="" textlink="">
      <xdr:nvSpPr>
        <xdr:cNvPr id="34" name="Rectangle 33">
          <a:extLst>
            <a:ext uri="{FF2B5EF4-FFF2-40B4-BE49-F238E27FC236}">
              <a16:creationId xmlns:a16="http://schemas.microsoft.com/office/drawing/2014/main" id="{00000000-0008-0000-1A00-000022000000}"/>
            </a:ext>
          </a:extLst>
        </xdr:cNvPr>
        <xdr:cNvSpPr/>
      </xdr:nvSpPr>
      <xdr:spPr>
        <a:xfrm>
          <a:off x="4476750" y="1724026"/>
          <a:ext cx="327025" cy="222250"/>
        </a:xfrm>
        <a:prstGeom prst="rect">
          <a:avLst/>
        </a:prstGeom>
        <a:blipFill dpi="0" rotWithShape="1">
          <a:blip xmlns:r="http://schemas.openxmlformats.org/officeDocument/2006/relationships" r:embed="rId8"/>
          <a:srcRect/>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131988</xdr:colOff>
      <xdr:row>7</xdr:row>
      <xdr:rowOff>303440</xdr:rowOff>
    </xdr:from>
    <xdr:to>
      <xdr:col>10</xdr:col>
      <xdr:colOff>1065438</xdr:colOff>
      <xdr:row>11</xdr:row>
      <xdr:rowOff>255815</xdr:rowOff>
    </xdr:to>
    <xdr:pic>
      <xdr:nvPicPr>
        <xdr:cNvPr id="8" name="Picture 7">
          <a:extLst>
            <a:ext uri="{FF2B5EF4-FFF2-40B4-BE49-F238E27FC236}">
              <a16:creationId xmlns:a16="http://schemas.microsoft.com/office/drawing/2014/main" id="{00000000-0008-0000-1A00-00000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636202" y="2589440"/>
          <a:ext cx="4239986" cy="15852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1171575</xdr:colOff>
      <xdr:row>7</xdr:row>
      <xdr:rowOff>1</xdr:rowOff>
    </xdr:from>
    <xdr:to>
      <xdr:col>11</xdr:col>
      <xdr:colOff>1422400</xdr:colOff>
      <xdr:row>7</xdr:row>
      <xdr:rowOff>247651</xdr:rowOff>
    </xdr:to>
    <xdr:sp macro="" textlink="">
      <xdr:nvSpPr>
        <xdr:cNvPr id="3" name="Rectangle 2">
          <a:extLst>
            <a:ext uri="{FF2B5EF4-FFF2-40B4-BE49-F238E27FC236}">
              <a16:creationId xmlns:a16="http://schemas.microsoft.com/office/drawing/2014/main" id="{00000000-0008-0000-1A00-000003000000}"/>
            </a:ext>
          </a:extLst>
        </xdr:cNvPr>
        <xdr:cNvSpPr/>
      </xdr:nvSpPr>
      <xdr:spPr>
        <a:xfrm>
          <a:off x="12468225" y="2286001"/>
          <a:ext cx="250825" cy="247650"/>
        </a:xfrm>
        <a:prstGeom prst="rect">
          <a:avLst/>
        </a:prstGeom>
        <a:blipFill dpi="0" rotWithShape="1">
          <a:blip xmlns:r="http://schemas.openxmlformats.org/officeDocument/2006/relationships" r:embed="rId8"/>
          <a:srcRect/>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12</xdr:col>
          <xdr:colOff>57150</xdr:colOff>
          <xdr:row>1</xdr:row>
          <xdr:rowOff>123825</xdr:rowOff>
        </xdr:from>
        <xdr:to>
          <xdr:col>13</xdr:col>
          <xdr:colOff>314325</xdr:colOff>
          <xdr:row>3</xdr:row>
          <xdr:rowOff>190500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A00-000001B8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US" sz="2200" b="0" i="0" u="none" strike="noStrike" baseline="0">
                  <a:solidFill>
                    <a:srgbClr val="000000"/>
                  </a:solidFill>
                  <a:latin typeface="Arial Black"/>
                </a:rPr>
                <a:t>Print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1076325</xdr:colOff>
          <xdr:row>38</xdr:row>
          <xdr:rowOff>57150</xdr:rowOff>
        </xdr:from>
        <xdr:to>
          <xdr:col>11</xdr:col>
          <xdr:colOff>1219200</xdr:colOff>
          <xdr:row>40</xdr:row>
          <xdr:rowOff>133350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1A00-000002B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0" i="0" u="none" strike="noStrike" baseline="0">
                  <a:solidFill>
                    <a:srgbClr val="000000"/>
                  </a:solidFill>
                  <a:latin typeface="Arial Black"/>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361950</xdr:colOff>
          <xdr:row>11</xdr:row>
          <xdr:rowOff>38100</xdr:rowOff>
        </xdr:from>
        <xdr:to>
          <xdr:col>3</xdr:col>
          <xdr:colOff>2190750</xdr:colOff>
          <xdr:row>11</xdr:row>
          <xdr:rowOff>381000</xdr:rowOff>
        </xdr:to>
        <xdr:sp macro="" textlink="">
          <xdr:nvSpPr>
            <xdr:cNvPr id="47109" name="Check Box 5" hidden="1">
              <a:extLst>
                <a:ext uri="{63B3BB69-23CF-44E3-9099-C40C66FF867C}">
                  <a14:compatExt spid="_x0000_s47109"/>
                </a:ext>
                <a:ext uri="{FF2B5EF4-FFF2-40B4-BE49-F238E27FC236}">
                  <a16:creationId xmlns:a16="http://schemas.microsoft.com/office/drawing/2014/main" id="{00000000-0008-0000-1A00-000005B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38</xdr:row>
          <xdr:rowOff>85725</xdr:rowOff>
        </xdr:from>
        <xdr:to>
          <xdr:col>8</xdr:col>
          <xdr:colOff>304800</xdr:colOff>
          <xdr:row>40</xdr:row>
          <xdr:rowOff>28575</xdr:rowOff>
        </xdr:to>
        <xdr:sp macro="" textlink="">
          <xdr:nvSpPr>
            <xdr:cNvPr id="47154" name="Button 50" hidden="1">
              <a:extLst>
                <a:ext uri="{63B3BB69-23CF-44E3-9099-C40C66FF867C}">
                  <a14:compatExt spid="_x0000_s47154"/>
                </a:ext>
                <a:ext uri="{FF2B5EF4-FFF2-40B4-BE49-F238E27FC236}">
                  <a16:creationId xmlns:a16="http://schemas.microsoft.com/office/drawing/2014/main" id="{00000000-0008-0000-1A00-000032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Arial Black"/>
                </a:rPr>
                <a:t>ADD</a:t>
              </a:r>
            </a:p>
            <a:p>
              <a:pPr algn="ctr" rtl="0">
                <a:defRPr sz="1000"/>
              </a:pPr>
              <a:r>
                <a:rPr lang="en-US" sz="1400" b="0" i="0" u="none" strike="noStrike" baseline="0">
                  <a:solidFill>
                    <a:srgbClr val="000000"/>
                  </a:solidFill>
                  <a:latin typeface="Arial Black"/>
                </a:rPr>
                <a:t>ADDadt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38</xdr:row>
          <xdr:rowOff>85725</xdr:rowOff>
        </xdr:from>
        <xdr:to>
          <xdr:col>8</xdr:col>
          <xdr:colOff>1181100</xdr:colOff>
          <xdr:row>40</xdr:row>
          <xdr:rowOff>38100</xdr:rowOff>
        </xdr:to>
        <xdr:sp macro="" textlink="">
          <xdr:nvSpPr>
            <xdr:cNvPr id="47159" name="Button 55" hidden="1">
              <a:extLst>
                <a:ext uri="{63B3BB69-23CF-44E3-9099-C40C66FF867C}">
                  <a14:compatExt spid="_x0000_s47159"/>
                </a:ext>
                <a:ext uri="{FF2B5EF4-FFF2-40B4-BE49-F238E27FC236}">
                  <a16:creationId xmlns:a16="http://schemas.microsoft.com/office/drawing/2014/main" id="{00000000-0008-0000-1A00-000037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Arial Black"/>
                </a:rPr>
                <a:t>Delete</a:t>
              </a:r>
            </a:p>
            <a:p>
              <a:pPr algn="ctr" rtl="0">
                <a:defRPr sz="1000"/>
              </a:pPr>
              <a:r>
                <a:rPr lang="en-US" sz="1400" b="0" i="0" u="none" strike="noStrike" baseline="0">
                  <a:solidFill>
                    <a:srgbClr val="000000"/>
                  </a:solidFill>
                  <a:latin typeface="Arial Black"/>
                </a:rPr>
                <a:t>ADD</a:t>
              </a:r>
            </a:p>
            <a:p>
              <a:pPr algn="ctr" rtl="0">
                <a:defRPr sz="1000"/>
              </a:pPr>
              <a:r>
                <a:rPr lang="en-US" sz="1400" b="0" i="0" u="none" strike="noStrike" baseline="0">
                  <a:solidFill>
                    <a:srgbClr val="000000"/>
                  </a:solidFill>
                  <a:latin typeface="Arial Black"/>
                </a:rPr>
                <a:t>ADDadt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428625</xdr:colOff>
          <xdr:row>1</xdr:row>
          <xdr:rowOff>228600</xdr:rowOff>
        </xdr:from>
        <xdr:to>
          <xdr:col>13</xdr:col>
          <xdr:colOff>1657350</xdr:colOff>
          <xdr:row>3</xdr:row>
          <xdr:rowOff>161925</xdr:rowOff>
        </xdr:to>
        <xdr:sp macro="" textlink="">
          <xdr:nvSpPr>
            <xdr:cNvPr id="47194" name="Button 90" hidden="1">
              <a:extLst>
                <a:ext uri="{63B3BB69-23CF-44E3-9099-C40C66FF867C}">
                  <a14:compatExt spid="_x0000_s47194"/>
                </a:ext>
                <a:ext uri="{FF2B5EF4-FFF2-40B4-BE49-F238E27FC236}">
                  <a16:creationId xmlns:a16="http://schemas.microsoft.com/office/drawing/2014/main" id="{00000000-0008-0000-1A00-00005AB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0" i="0" u="none" strike="noStrike" baseline="0">
                  <a:solidFill>
                    <a:srgbClr val="000000"/>
                  </a:solidFill>
                  <a:latin typeface="Arial Black"/>
                </a:rPr>
                <a:t>PDF FILE</a:t>
              </a:r>
            </a:p>
            <a:p>
              <a:pPr algn="ctr" rtl="0">
                <a:defRPr sz="1000"/>
              </a:pPr>
              <a:endParaRPr lang="en-US" sz="20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1047750</xdr:colOff>
          <xdr:row>11</xdr:row>
          <xdr:rowOff>381000</xdr:rowOff>
        </xdr:from>
        <xdr:to>
          <xdr:col>4</xdr:col>
          <xdr:colOff>66675</xdr:colOff>
          <xdr:row>14</xdr:row>
          <xdr:rowOff>238125</xdr:rowOff>
        </xdr:to>
        <xdr:pic macro="[0]!invoice">
          <xdr:nvPicPr>
            <xdr:cNvPr id="47694" name="Picture 8">
              <a:extLst>
                <a:ext uri="{FF2B5EF4-FFF2-40B4-BE49-F238E27FC236}">
                  <a16:creationId xmlns:a16="http://schemas.microsoft.com/office/drawing/2014/main" id="{00000000-0008-0000-1A00-00004EBA0000}"/>
                </a:ext>
              </a:extLst>
            </xdr:cNvPr>
            <xdr:cNvPicPr>
              <a:picLocks noChangeAspect="1" noChangeArrowheads="1"/>
              <a:extLst>
                <a:ext uri="{84589F7E-364E-4C9E-8A38-B11213B215E9}">
                  <a14:cameraTool cellRange="$A$102" spid="_x0000_s47978"/>
                </a:ext>
              </a:extLst>
            </xdr:cNvPicPr>
          </xdr:nvPicPr>
          <xdr:blipFill>
            <a:blip xmlns:r="http://schemas.openxmlformats.org/officeDocument/2006/relationships" r:embed="rId10"/>
            <a:srcRect/>
            <a:stretch>
              <a:fillRect/>
            </a:stretch>
          </xdr:blipFill>
          <xdr:spPr bwMode="auto">
            <a:xfrm>
              <a:off x="3838575" y="4305300"/>
              <a:ext cx="1352550" cy="6858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0</xdr:col>
      <xdr:colOff>285751</xdr:colOff>
      <xdr:row>0</xdr:row>
      <xdr:rowOff>390525</xdr:rowOff>
    </xdr:from>
    <xdr:to>
      <xdr:col>1</xdr:col>
      <xdr:colOff>426145</xdr:colOff>
      <xdr:row>3</xdr:row>
      <xdr:rowOff>92075</xdr:rowOff>
    </xdr:to>
    <xdr:pic macro="[0]!Save1">
      <xdr:nvPicPr>
        <xdr:cNvPr id="2" name="Picture 1">
          <a:hlinkClick xmlns:r="http://schemas.openxmlformats.org/officeDocument/2006/relationships" r:id="rId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5751" y="390525"/>
          <a:ext cx="616644" cy="625475"/>
        </a:xfrm>
        <a:prstGeom prst="rect">
          <a:avLst/>
        </a:prstGeom>
        <a:ln>
          <a:noFill/>
        </a:ln>
        <a:effectLst>
          <a:outerShdw blurRad="50800" dist="38100" dir="5400000" algn="t" rotWithShape="0">
            <a:prstClr val="black">
              <a:alpha val="40000"/>
            </a:prstClr>
          </a:outerShdw>
        </a:effectLst>
        <a:scene3d>
          <a:camera prst="orthographicFront">
            <a:rot lat="0" lon="0" rev="0"/>
          </a:camera>
          <a:lightRig rig="balanced" dir="t">
            <a:rot lat="0" lon="0" rev="8700000"/>
          </a:lightRig>
        </a:scene3d>
        <a:sp3d>
          <a:bevelT w="190500" h="38100" prst="coolSlant"/>
        </a:sp3d>
      </xdr:spPr>
    </xdr:pic>
    <xdr:clientData/>
  </xdr:twoCellAnchor>
  <xdr:twoCellAnchor>
    <xdr:from>
      <xdr:col>1</xdr:col>
      <xdr:colOff>556723</xdr:colOff>
      <xdr:row>1</xdr:row>
      <xdr:rowOff>181941</xdr:rowOff>
    </xdr:from>
    <xdr:to>
      <xdr:col>3</xdr:col>
      <xdr:colOff>104355</xdr:colOff>
      <xdr:row>2</xdr:row>
      <xdr:rowOff>256006</xdr:rowOff>
    </xdr:to>
    <xdr:sp macro="[0]!Save1" textlink="">
      <xdr:nvSpPr>
        <xdr:cNvPr id="3" name="Rectangle 2">
          <a:extLst>
            <a:ext uri="{FF2B5EF4-FFF2-40B4-BE49-F238E27FC236}">
              <a16:creationId xmlns:a16="http://schemas.microsoft.com/office/drawing/2014/main" id="{00000000-0008-0000-1B00-000003000000}"/>
            </a:ext>
          </a:extLst>
        </xdr:cNvPr>
        <xdr:cNvSpPr/>
      </xdr:nvSpPr>
      <xdr:spPr>
        <a:xfrm>
          <a:off x="1032973" y="591516"/>
          <a:ext cx="643007" cy="274090"/>
        </a:xfrm>
        <a:prstGeom prst="rect">
          <a:avLst/>
        </a:prstGeom>
        <a:blipFill>
          <a:blip xmlns:r="http://schemas.openxmlformats.org/officeDocument/2006/relationships" r:embed="rId3"/>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twoCellAnchor>
    <xdr:from>
      <xdr:col>5</xdr:col>
      <xdr:colOff>97735</xdr:colOff>
      <xdr:row>1</xdr:row>
      <xdr:rowOff>33274</xdr:rowOff>
    </xdr:from>
    <xdr:to>
      <xdr:col>5</xdr:col>
      <xdr:colOff>628650</xdr:colOff>
      <xdr:row>2</xdr:row>
      <xdr:rowOff>309360</xdr:rowOff>
    </xdr:to>
    <xdr:sp macro="" textlink="">
      <xdr:nvSpPr>
        <xdr:cNvPr id="5" name="Arrow: Left 4">
          <a:hlinkClick xmlns:r="http://schemas.openxmlformats.org/officeDocument/2006/relationships" r:id="rId4"/>
          <a:extLst>
            <a:ext uri="{FF2B5EF4-FFF2-40B4-BE49-F238E27FC236}">
              <a16:creationId xmlns:a16="http://schemas.microsoft.com/office/drawing/2014/main" id="{00000000-0008-0000-1B00-000005000000}"/>
            </a:ext>
          </a:extLst>
        </xdr:cNvPr>
        <xdr:cNvSpPr/>
      </xdr:nvSpPr>
      <xdr:spPr>
        <a:xfrm>
          <a:off x="2774260" y="442849"/>
          <a:ext cx="530915" cy="476111"/>
        </a:xfrm>
        <a:prstGeom prst="leftArrow">
          <a:avLst/>
        </a:prstGeom>
        <a:blipFill>
          <a:blip xmlns:r="http://schemas.openxmlformats.org/officeDocument/2006/relationships" r:embed="rId5"/>
          <a:tile tx="0" ty="0" sx="100000" sy="100000" flip="none" algn="tl"/>
        </a:blip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213318</xdr:colOff>
      <xdr:row>2</xdr:row>
      <xdr:rowOff>61665</xdr:rowOff>
    </xdr:from>
    <xdr:to>
      <xdr:col>14</xdr:col>
      <xdr:colOff>131603</xdr:colOff>
      <xdr:row>2</xdr:row>
      <xdr:rowOff>489887</xdr:rowOff>
    </xdr:to>
    <xdr:sp macro="" textlink="">
      <xdr:nvSpPr>
        <xdr:cNvPr id="21" name="Rectangle 20">
          <a:hlinkClick xmlns:r="http://schemas.openxmlformats.org/officeDocument/2006/relationships" r:id="rId1"/>
          <a:extLst>
            <a:ext uri="{FF2B5EF4-FFF2-40B4-BE49-F238E27FC236}">
              <a16:creationId xmlns:a16="http://schemas.microsoft.com/office/drawing/2014/main" id="{00000000-0008-0000-1900-000015000000}"/>
            </a:ext>
          </a:extLst>
        </xdr:cNvPr>
        <xdr:cNvSpPr/>
      </xdr:nvSpPr>
      <xdr:spPr>
        <a:xfrm>
          <a:off x="6957018" y="595065"/>
          <a:ext cx="870785"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এপ্রিল</a:t>
          </a:r>
          <a:r>
            <a:rPr lang="as-IN" sz="800" b="1">
              <a:ln>
                <a:noFill/>
              </a:ln>
              <a:solidFill>
                <a:schemeClr val="bg1"/>
              </a:solidFill>
              <a:effectLst/>
              <a:latin typeface="Siyam Rupali" panose="02000500000000020004" pitchFamily="2" charset="0"/>
              <a:cs typeface="Siyam Rupali" panose="02000500000000020004" pitchFamily="2" charset="0"/>
            </a:rPr>
            <a:t> </a:t>
          </a:r>
          <a:endParaRPr lang="en-US" sz="8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9</xdr:col>
      <xdr:colOff>626459</xdr:colOff>
      <xdr:row>2</xdr:row>
      <xdr:rowOff>61665</xdr:rowOff>
    </xdr:from>
    <xdr:to>
      <xdr:col>12</xdr:col>
      <xdr:colOff>130584</xdr:colOff>
      <xdr:row>2</xdr:row>
      <xdr:rowOff>489887</xdr:rowOff>
    </xdr:to>
    <xdr:sp macro="" textlink="">
      <xdr:nvSpPr>
        <xdr:cNvPr id="22" name="Rectangle 21">
          <a:hlinkClick xmlns:r="http://schemas.openxmlformats.org/officeDocument/2006/relationships" r:id="rId2"/>
          <a:extLst>
            <a:ext uri="{FF2B5EF4-FFF2-40B4-BE49-F238E27FC236}">
              <a16:creationId xmlns:a16="http://schemas.microsoft.com/office/drawing/2014/main" id="{00000000-0008-0000-1900-000016000000}"/>
            </a:ext>
          </a:extLst>
        </xdr:cNvPr>
        <xdr:cNvSpPr/>
      </xdr:nvSpPr>
      <xdr:spPr>
        <a:xfrm>
          <a:off x="5998559" y="595065"/>
          <a:ext cx="875725" cy="42822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মার্চ</a:t>
          </a:r>
          <a:endParaRPr lang="en-US" sz="12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14</xdr:col>
      <xdr:colOff>194538</xdr:colOff>
      <xdr:row>2</xdr:row>
      <xdr:rowOff>68687</xdr:rowOff>
    </xdr:from>
    <xdr:to>
      <xdr:col>15</xdr:col>
      <xdr:colOff>755939</xdr:colOff>
      <xdr:row>2</xdr:row>
      <xdr:rowOff>496245</xdr:rowOff>
    </xdr:to>
    <xdr:sp macro="" textlink="">
      <xdr:nvSpPr>
        <xdr:cNvPr id="24" name="Rectangle 23">
          <a:hlinkClick xmlns:r="http://schemas.openxmlformats.org/officeDocument/2006/relationships" r:id="rId3"/>
          <a:extLst>
            <a:ext uri="{FF2B5EF4-FFF2-40B4-BE49-F238E27FC236}">
              <a16:creationId xmlns:a16="http://schemas.microsoft.com/office/drawing/2014/main" id="{00000000-0008-0000-1900-000018000000}"/>
            </a:ext>
          </a:extLst>
        </xdr:cNvPr>
        <xdr:cNvSpPr/>
      </xdr:nvSpPr>
      <xdr:spPr>
        <a:xfrm>
          <a:off x="7890738" y="602087"/>
          <a:ext cx="875726"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মে</a:t>
          </a:r>
          <a:endParaRPr lang="en-US" sz="12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21</xdr:col>
      <xdr:colOff>414585</xdr:colOff>
      <xdr:row>2</xdr:row>
      <xdr:rowOff>66555</xdr:rowOff>
    </xdr:from>
    <xdr:to>
      <xdr:col>23</xdr:col>
      <xdr:colOff>239096</xdr:colOff>
      <xdr:row>2</xdr:row>
      <xdr:rowOff>494113</xdr:rowOff>
    </xdr:to>
    <xdr:sp macro="" textlink="">
      <xdr:nvSpPr>
        <xdr:cNvPr id="25" name="Rectangle 24">
          <a:hlinkClick xmlns:r="http://schemas.openxmlformats.org/officeDocument/2006/relationships" r:id="rId4"/>
          <a:extLst>
            <a:ext uri="{FF2B5EF4-FFF2-40B4-BE49-F238E27FC236}">
              <a16:creationId xmlns:a16="http://schemas.microsoft.com/office/drawing/2014/main" id="{00000000-0008-0000-1900-000019000000}"/>
            </a:ext>
          </a:extLst>
        </xdr:cNvPr>
        <xdr:cNvSpPr/>
      </xdr:nvSpPr>
      <xdr:spPr>
        <a:xfrm>
          <a:off x="10758735" y="599955"/>
          <a:ext cx="881786"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আগস্ট</a:t>
          </a:r>
          <a:endParaRPr lang="en-US" sz="12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19</xdr:col>
      <xdr:colOff>95883</xdr:colOff>
      <xdr:row>2</xdr:row>
      <xdr:rowOff>66555</xdr:rowOff>
    </xdr:from>
    <xdr:to>
      <xdr:col>21</xdr:col>
      <xdr:colOff>352309</xdr:colOff>
      <xdr:row>2</xdr:row>
      <xdr:rowOff>494113</xdr:rowOff>
    </xdr:to>
    <xdr:sp macro="" textlink="">
      <xdr:nvSpPr>
        <xdr:cNvPr id="26" name="Rectangle 25">
          <a:hlinkClick xmlns:r="http://schemas.openxmlformats.org/officeDocument/2006/relationships" r:id="rId5"/>
          <a:extLst>
            <a:ext uri="{FF2B5EF4-FFF2-40B4-BE49-F238E27FC236}">
              <a16:creationId xmlns:a16="http://schemas.microsoft.com/office/drawing/2014/main" id="{00000000-0008-0000-1900-00001A000000}"/>
            </a:ext>
          </a:extLst>
        </xdr:cNvPr>
        <xdr:cNvSpPr/>
      </xdr:nvSpPr>
      <xdr:spPr>
        <a:xfrm>
          <a:off x="9811383" y="599955"/>
          <a:ext cx="885076"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জুলাই </a:t>
          </a:r>
          <a:endParaRPr lang="en-US" sz="12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16</xdr:col>
      <xdr:colOff>83985</xdr:colOff>
      <xdr:row>2</xdr:row>
      <xdr:rowOff>66555</xdr:rowOff>
    </xdr:from>
    <xdr:to>
      <xdr:col>19</xdr:col>
      <xdr:colOff>16735</xdr:colOff>
      <xdr:row>2</xdr:row>
      <xdr:rowOff>494113</xdr:rowOff>
    </xdr:to>
    <xdr:sp macro="" textlink="">
      <xdr:nvSpPr>
        <xdr:cNvPr id="27" name="Rectangle 26">
          <a:hlinkClick xmlns:r="http://schemas.openxmlformats.org/officeDocument/2006/relationships" r:id="rId6"/>
          <a:extLst>
            <a:ext uri="{FF2B5EF4-FFF2-40B4-BE49-F238E27FC236}">
              <a16:creationId xmlns:a16="http://schemas.microsoft.com/office/drawing/2014/main" id="{00000000-0008-0000-1900-00001B000000}"/>
            </a:ext>
          </a:extLst>
        </xdr:cNvPr>
        <xdr:cNvSpPr/>
      </xdr:nvSpPr>
      <xdr:spPr>
        <a:xfrm>
          <a:off x="8856510" y="599955"/>
          <a:ext cx="875725" cy="427558"/>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জুন</a:t>
          </a:r>
          <a:endParaRPr lang="en-US" sz="12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23</xdr:col>
      <xdr:colOff>309012</xdr:colOff>
      <xdr:row>2</xdr:row>
      <xdr:rowOff>61044</xdr:rowOff>
    </xdr:from>
    <xdr:to>
      <xdr:col>26</xdr:col>
      <xdr:colOff>245610</xdr:colOff>
      <xdr:row>2</xdr:row>
      <xdr:rowOff>487277</xdr:rowOff>
    </xdr:to>
    <xdr:sp macro="" textlink="">
      <xdr:nvSpPr>
        <xdr:cNvPr id="28" name="Rectangle 27">
          <a:hlinkClick xmlns:r="http://schemas.openxmlformats.org/officeDocument/2006/relationships" r:id="rId7"/>
          <a:extLst>
            <a:ext uri="{FF2B5EF4-FFF2-40B4-BE49-F238E27FC236}">
              <a16:creationId xmlns:a16="http://schemas.microsoft.com/office/drawing/2014/main" id="{00000000-0008-0000-1900-00001C000000}"/>
            </a:ext>
          </a:extLst>
        </xdr:cNvPr>
        <xdr:cNvSpPr/>
      </xdr:nvSpPr>
      <xdr:spPr>
        <a:xfrm>
          <a:off x="11710437" y="594444"/>
          <a:ext cx="879573" cy="426233"/>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সেপ্টেম্বর</a:t>
          </a:r>
          <a:endParaRPr lang="en-US" sz="12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31</xdr:col>
      <xdr:colOff>4049</xdr:colOff>
      <xdr:row>2</xdr:row>
      <xdr:rowOff>58912</xdr:rowOff>
    </xdr:from>
    <xdr:to>
      <xdr:col>34</xdr:col>
      <xdr:colOff>76200</xdr:colOff>
      <xdr:row>2</xdr:row>
      <xdr:rowOff>485808</xdr:rowOff>
    </xdr:to>
    <xdr:sp macro="" textlink="">
      <xdr:nvSpPr>
        <xdr:cNvPr id="29" name="Rectangle 28">
          <a:hlinkClick xmlns:r="http://schemas.openxmlformats.org/officeDocument/2006/relationships" r:id="rId8"/>
          <a:extLst>
            <a:ext uri="{FF2B5EF4-FFF2-40B4-BE49-F238E27FC236}">
              <a16:creationId xmlns:a16="http://schemas.microsoft.com/office/drawing/2014/main" id="{00000000-0008-0000-1900-00001D000000}"/>
            </a:ext>
          </a:extLst>
        </xdr:cNvPr>
        <xdr:cNvSpPr/>
      </xdr:nvSpPr>
      <xdr:spPr>
        <a:xfrm>
          <a:off x="14567774" y="592312"/>
          <a:ext cx="881776"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ডিসেম্বর</a:t>
          </a:r>
          <a:endParaRPr lang="en-US" sz="12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27</xdr:col>
      <xdr:colOff>953450</xdr:colOff>
      <xdr:row>2</xdr:row>
      <xdr:rowOff>58912</xdr:rowOff>
    </xdr:from>
    <xdr:to>
      <xdr:col>30</xdr:col>
      <xdr:colOff>249499</xdr:colOff>
      <xdr:row>2</xdr:row>
      <xdr:rowOff>485808</xdr:rowOff>
    </xdr:to>
    <xdr:sp macro="" textlink="">
      <xdr:nvSpPr>
        <xdr:cNvPr id="30" name="Rectangle 29">
          <a:hlinkClick xmlns:r="http://schemas.openxmlformats.org/officeDocument/2006/relationships" r:id="rId9"/>
          <a:extLst>
            <a:ext uri="{FF2B5EF4-FFF2-40B4-BE49-F238E27FC236}">
              <a16:creationId xmlns:a16="http://schemas.microsoft.com/office/drawing/2014/main" id="{00000000-0008-0000-1900-00001E000000}"/>
            </a:ext>
          </a:extLst>
        </xdr:cNvPr>
        <xdr:cNvSpPr/>
      </xdr:nvSpPr>
      <xdr:spPr>
        <a:xfrm>
          <a:off x="13612175" y="592312"/>
          <a:ext cx="886724"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নভেম্বর</a:t>
          </a:r>
          <a:endParaRPr lang="en-US" sz="12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27</xdr:col>
      <xdr:colOff>17176</xdr:colOff>
      <xdr:row>2</xdr:row>
      <xdr:rowOff>58912</xdr:rowOff>
    </xdr:from>
    <xdr:to>
      <xdr:col>27</xdr:col>
      <xdr:colOff>891797</xdr:colOff>
      <xdr:row>2</xdr:row>
      <xdr:rowOff>485808</xdr:rowOff>
    </xdr:to>
    <xdr:sp macro="" textlink="">
      <xdr:nvSpPr>
        <xdr:cNvPr id="31" name="Rectangle 30">
          <a:hlinkClick xmlns:r="http://schemas.openxmlformats.org/officeDocument/2006/relationships" r:id="rId10"/>
          <a:extLst>
            <a:ext uri="{FF2B5EF4-FFF2-40B4-BE49-F238E27FC236}">
              <a16:creationId xmlns:a16="http://schemas.microsoft.com/office/drawing/2014/main" id="{00000000-0008-0000-1900-00001F000000}"/>
            </a:ext>
          </a:extLst>
        </xdr:cNvPr>
        <xdr:cNvSpPr/>
      </xdr:nvSpPr>
      <xdr:spPr>
        <a:xfrm>
          <a:off x="12675901" y="592312"/>
          <a:ext cx="874621" cy="426896"/>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rot lat="0" lon="0" rev="0"/>
          </a:camera>
          <a:lightRig rig="glow" dir="t">
            <a:rot lat="0" lon="0" rev="4800000"/>
          </a:lightRig>
        </a:scene3d>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200" b="1">
              <a:ln>
                <a:noFill/>
              </a:ln>
              <a:solidFill>
                <a:schemeClr val="bg1"/>
              </a:solidFill>
              <a:effectLst/>
              <a:latin typeface="Siyam Rupali" panose="02000500000000020004" pitchFamily="2" charset="0"/>
              <a:cs typeface="Siyam Rupali" panose="02000500000000020004" pitchFamily="2" charset="0"/>
            </a:rPr>
            <a:t>অক্টোবর</a:t>
          </a:r>
          <a:endParaRPr lang="en-US" sz="1200" b="1">
            <a:ln>
              <a:noFill/>
            </a:ln>
            <a:solidFill>
              <a:schemeClr val="bg1"/>
            </a:solidFill>
            <a:effectLst/>
            <a:latin typeface="Siyam Rupali" panose="02000500000000020004" pitchFamily="2" charset="0"/>
            <a:cs typeface="Siyam Rupali" panose="02000500000000020004" pitchFamily="2" charset="0"/>
          </a:endParaRPr>
        </a:p>
      </xdr:txBody>
    </xdr:sp>
    <xdr:clientData/>
  </xdr:twoCellAnchor>
  <xdr:twoCellAnchor>
    <xdr:from>
      <xdr:col>0</xdr:col>
      <xdr:colOff>1527363</xdr:colOff>
      <xdr:row>1</xdr:row>
      <xdr:rowOff>104775</xdr:rowOff>
    </xdr:from>
    <xdr:to>
      <xdr:col>3</xdr:col>
      <xdr:colOff>123824</xdr:colOff>
      <xdr:row>2</xdr:row>
      <xdr:rowOff>643716</xdr:rowOff>
    </xdr:to>
    <xdr:sp macro="" textlink="">
      <xdr:nvSpPr>
        <xdr:cNvPr id="32" name="Rectangle 31">
          <a:hlinkClick xmlns:r="http://schemas.openxmlformats.org/officeDocument/2006/relationships" r:id="rId11"/>
          <a:extLst>
            <a:ext uri="{FF2B5EF4-FFF2-40B4-BE49-F238E27FC236}">
              <a16:creationId xmlns:a16="http://schemas.microsoft.com/office/drawing/2014/main" id="{00000000-0008-0000-1900-000020000000}"/>
            </a:ext>
          </a:extLst>
        </xdr:cNvPr>
        <xdr:cNvSpPr/>
      </xdr:nvSpPr>
      <xdr:spPr>
        <a:xfrm>
          <a:off x="1527363" y="295275"/>
          <a:ext cx="1720661" cy="72944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solidFill>
                <a:schemeClr val="lt1"/>
              </a:solidFill>
              <a:effectLst/>
              <a:latin typeface="+mn-lt"/>
              <a:ea typeface="+mn-ea"/>
              <a:cs typeface="+mn-cs"/>
            </a:rPr>
            <a:t>ফেব্রুয়ারী</a:t>
          </a:r>
          <a:endParaRPr lang="en-US" sz="5400">
            <a:effectLst/>
          </a:endParaRPr>
        </a:p>
      </xdr:txBody>
    </xdr:sp>
    <xdr:clientData/>
  </xdr:twoCellAnchor>
  <xdr:twoCellAnchor>
    <xdr:from>
      <xdr:col>9</xdr:col>
      <xdr:colOff>66675</xdr:colOff>
      <xdr:row>2</xdr:row>
      <xdr:rowOff>76189</xdr:rowOff>
    </xdr:from>
    <xdr:to>
      <xdr:col>9</xdr:col>
      <xdr:colOff>540909</xdr:colOff>
      <xdr:row>2</xdr:row>
      <xdr:rowOff>495301</xdr:rowOff>
    </xdr:to>
    <xdr:pic>
      <xdr:nvPicPr>
        <xdr:cNvPr id="33" name="Graphic 32" descr="Chevron arrows">
          <a:hlinkClick xmlns:r="http://schemas.openxmlformats.org/officeDocument/2006/relationships" r:id="rId11"/>
          <a:extLst>
            <a:ext uri="{FF2B5EF4-FFF2-40B4-BE49-F238E27FC236}">
              <a16:creationId xmlns:a16="http://schemas.microsoft.com/office/drawing/2014/main" id="{00000000-0008-0000-1900-00002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flipH="1">
          <a:off x="5438775" y="609589"/>
          <a:ext cx="474234" cy="41911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373266</xdr:colOff>
      <xdr:row>1</xdr:row>
      <xdr:rowOff>133350</xdr:rowOff>
    </xdr:from>
    <xdr:to>
      <xdr:col>0</xdr:col>
      <xdr:colOff>1087973</xdr:colOff>
      <xdr:row>2</xdr:row>
      <xdr:rowOff>542925</xdr:rowOff>
    </xdr:to>
    <xdr:pic>
      <xdr:nvPicPr>
        <xdr:cNvPr id="34" name="Picture 33">
          <a:hlinkClick xmlns:r="http://schemas.openxmlformats.org/officeDocument/2006/relationships" r:id="rId14"/>
          <a:extLst>
            <a:ext uri="{FF2B5EF4-FFF2-40B4-BE49-F238E27FC236}">
              <a16:creationId xmlns:a16="http://schemas.microsoft.com/office/drawing/2014/main" id="{00000000-0008-0000-1900-00002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3266" y="361950"/>
          <a:ext cx="714707" cy="71437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0</xdr:col>
      <xdr:colOff>180975</xdr:colOff>
      <xdr:row>2</xdr:row>
      <xdr:rowOff>838200</xdr:rowOff>
    </xdr:from>
    <xdr:to>
      <xdr:col>0</xdr:col>
      <xdr:colOff>1438275</xdr:colOff>
      <xdr:row>3</xdr:row>
      <xdr:rowOff>466725</xdr:rowOff>
    </xdr:to>
    <xdr:sp macro="" textlink="">
      <xdr:nvSpPr>
        <xdr:cNvPr id="35" name="Rectangle: Rounded Corners 34">
          <a:hlinkClick xmlns:r="http://schemas.openxmlformats.org/officeDocument/2006/relationships" r:id="rId16"/>
          <a:extLst>
            <a:ext uri="{FF2B5EF4-FFF2-40B4-BE49-F238E27FC236}">
              <a16:creationId xmlns:a16="http://schemas.microsoft.com/office/drawing/2014/main" id="{00000000-0008-0000-1900-000023000000}"/>
            </a:ext>
          </a:extLst>
        </xdr:cNvPr>
        <xdr:cNvSpPr/>
      </xdr:nvSpPr>
      <xdr:spPr>
        <a:xfrm>
          <a:off x="180975" y="1371600"/>
          <a:ext cx="1257300" cy="485775"/>
        </a:xfrm>
        <a:prstGeom prst="roundRect">
          <a:avLst>
            <a:gd name="adj" fmla="val 50000"/>
          </a:avLst>
        </a:prstGeom>
        <a:solidFill>
          <a:srgbClr val="C00000"/>
        </a:solidFill>
        <a:ln>
          <a:solidFill>
            <a:srgbClr val="C00000"/>
          </a:solidFill>
        </a:ln>
        <a:effectLst/>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r>
            <a:rPr lang="en-US" sz="1100" b="1">
              <a:solidFill>
                <a:schemeClr val="lt1"/>
              </a:solidFill>
              <a:effectLst/>
              <a:latin typeface="+mn-lt"/>
              <a:ea typeface="+mn-ea"/>
              <a:cs typeface="+mn-cs"/>
            </a:rPr>
            <a:t>মোট</a:t>
          </a:r>
          <a:r>
            <a:rPr lang="en-US" sz="1100" b="1" baseline="0">
              <a:solidFill>
                <a:schemeClr val="lt1"/>
              </a:solidFill>
              <a:effectLst/>
              <a:latin typeface="+mn-lt"/>
              <a:ea typeface="+mn-ea"/>
              <a:cs typeface="+mn-cs"/>
            </a:rPr>
            <a:t> উপস্থিতি</a:t>
          </a:r>
          <a:endParaRPr lang="en-US" sz="1200" b="1">
            <a:effectLst/>
          </a:endParaRPr>
        </a:p>
      </xdr:txBody>
    </xdr:sp>
    <xdr:clientData/>
  </xdr:twoCellAnchor>
  <xdr:twoCellAnchor>
    <xdr:from>
      <xdr:col>0</xdr:col>
      <xdr:colOff>180975</xdr:colOff>
      <xdr:row>3</xdr:row>
      <xdr:rowOff>533400</xdr:rowOff>
    </xdr:from>
    <xdr:to>
      <xdr:col>0</xdr:col>
      <xdr:colOff>1438275</xdr:colOff>
      <xdr:row>5</xdr:row>
      <xdr:rowOff>276224</xdr:rowOff>
    </xdr:to>
    <xdr:sp macro="" textlink="">
      <xdr:nvSpPr>
        <xdr:cNvPr id="36" name="Rectangle: Rounded Corners 35">
          <a:hlinkClick xmlns:r="http://schemas.openxmlformats.org/officeDocument/2006/relationships" r:id="rId17"/>
          <a:extLst>
            <a:ext uri="{FF2B5EF4-FFF2-40B4-BE49-F238E27FC236}">
              <a16:creationId xmlns:a16="http://schemas.microsoft.com/office/drawing/2014/main" id="{00000000-0008-0000-1900-000024000000}"/>
            </a:ext>
          </a:extLst>
        </xdr:cNvPr>
        <xdr:cNvSpPr/>
      </xdr:nvSpPr>
      <xdr:spPr>
        <a:xfrm>
          <a:off x="180975" y="1924050"/>
          <a:ext cx="1257300" cy="400049"/>
        </a:xfrm>
        <a:prstGeom prst="roundRect">
          <a:avLst>
            <a:gd name="adj" fmla="val 50000"/>
          </a:avLst>
        </a:prstGeom>
        <a:solidFill>
          <a:srgbClr val="C00000"/>
        </a:solidFill>
        <a:ln>
          <a:solidFill>
            <a:srgbClr val="C00000"/>
          </a:solidFill>
        </a:ln>
        <a:effectLst/>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chemeClr val="lt1"/>
              </a:solidFill>
              <a:effectLst/>
              <a:latin typeface="+mn-lt"/>
              <a:ea typeface="+mn-ea"/>
              <a:cs typeface="+mn-cs"/>
            </a:rPr>
            <a:t>মোট</a:t>
          </a:r>
          <a:r>
            <a:rPr lang="en-US" sz="1100" b="1" baseline="0">
              <a:solidFill>
                <a:schemeClr val="lt1"/>
              </a:solidFill>
              <a:effectLst/>
              <a:latin typeface="+mn-lt"/>
              <a:ea typeface="+mn-ea"/>
              <a:cs typeface="+mn-cs"/>
            </a:rPr>
            <a:t> বেতন</a:t>
          </a:r>
          <a:endParaRPr lang="en-US" sz="1200" b="1">
            <a:effectLst/>
          </a:endParaRPr>
        </a:p>
      </xdr:txBody>
    </xdr:sp>
    <xdr:clientData/>
  </xdr:twoCellAnchor>
  <xdr:twoCellAnchor>
    <xdr:from>
      <xdr:col>3</xdr:col>
      <xdr:colOff>314325</xdr:colOff>
      <xdr:row>2</xdr:row>
      <xdr:rowOff>114300</xdr:rowOff>
    </xdr:from>
    <xdr:to>
      <xdr:col>4</xdr:col>
      <xdr:colOff>257174</xdr:colOff>
      <xdr:row>2</xdr:row>
      <xdr:rowOff>481293</xdr:rowOff>
    </xdr:to>
    <xdr:sp macro="[0]!Save1" textlink="">
      <xdr:nvSpPr>
        <xdr:cNvPr id="2" name="Rectangle 1">
          <a:extLst>
            <a:ext uri="{FF2B5EF4-FFF2-40B4-BE49-F238E27FC236}">
              <a16:creationId xmlns:a16="http://schemas.microsoft.com/office/drawing/2014/main" id="{00000000-0008-0000-1900-000002000000}"/>
            </a:ext>
          </a:extLst>
        </xdr:cNvPr>
        <xdr:cNvSpPr/>
      </xdr:nvSpPr>
      <xdr:spPr>
        <a:xfrm>
          <a:off x="3438525" y="495300"/>
          <a:ext cx="647699" cy="366993"/>
        </a:xfrm>
        <a:prstGeom prst="rect">
          <a:avLst/>
        </a:prstGeom>
        <a:blipFill>
          <a:blip xmlns:r="http://schemas.openxmlformats.org/officeDocument/2006/relationships" r:embed="rId18"/>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twoCellAnchor>
    <xdr:from>
      <xdr:col>14</xdr:col>
      <xdr:colOff>66675</xdr:colOff>
      <xdr:row>0</xdr:row>
      <xdr:rowOff>95250</xdr:rowOff>
    </xdr:from>
    <xdr:to>
      <xdr:col>18</xdr:col>
      <xdr:colOff>133350</xdr:colOff>
      <xdr:row>1</xdr:row>
      <xdr:rowOff>266700</xdr:rowOff>
    </xdr:to>
    <xdr:sp macro="[0]!Refresh123" textlink="">
      <xdr:nvSpPr>
        <xdr:cNvPr id="3" name="Rectangle 2">
          <a:extLst>
            <a:ext uri="{FF2B5EF4-FFF2-40B4-BE49-F238E27FC236}">
              <a16:creationId xmlns:a16="http://schemas.microsoft.com/office/drawing/2014/main" id="{00000000-0008-0000-1900-000003000000}"/>
            </a:ext>
          </a:extLst>
        </xdr:cNvPr>
        <xdr:cNvSpPr/>
      </xdr:nvSpPr>
      <xdr:spPr>
        <a:xfrm>
          <a:off x="7858125" y="95250"/>
          <a:ext cx="1819275" cy="400050"/>
        </a:xfrm>
        <a:prstGeom prst="rect">
          <a:avLst/>
        </a:prstGeom>
        <a:blipFill>
          <a:blip xmlns:r="http://schemas.openxmlformats.org/officeDocument/2006/relationships" r:embed="rId19"/>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glow" dir="t">
            <a:rot lat="0" lon="0" rev="4800000"/>
          </a:lightRig>
        </a:scene3d>
        <a:sp3d prstMaterial="matte">
          <a:bevelT w="127000" h="635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FF00FF"/>
              </a:solidFill>
            </a:rPr>
            <a:t>Data Refresh</a:t>
          </a:r>
        </a:p>
      </xdr:txBody>
    </xdr:sp>
    <xdr:clientData/>
  </xdr:twoCellAnchor>
  <xdr:twoCellAnchor editAs="oneCell">
    <xdr:from>
      <xdr:col>0</xdr:col>
      <xdr:colOff>1628775</xdr:colOff>
      <xdr:row>3</xdr:row>
      <xdr:rowOff>0</xdr:rowOff>
    </xdr:from>
    <xdr:to>
      <xdr:col>3</xdr:col>
      <xdr:colOff>25214</xdr:colOff>
      <xdr:row>4</xdr:row>
      <xdr:rowOff>0</xdr:rowOff>
    </xdr:to>
    <xdr:pic>
      <xdr:nvPicPr>
        <xdr:cNvPr id="5" name="Picture 4">
          <a:hlinkClick xmlns:r="http://schemas.openxmlformats.org/officeDocument/2006/relationships" r:id="rId14"/>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628775" y="1390650"/>
          <a:ext cx="1504950" cy="66675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4</xdr:col>
      <xdr:colOff>471487</xdr:colOff>
      <xdr:row>2</xdr:row>
      <xdr:rowOff>68437</xdr:rowOff>
    </xdr:from>
    <xdr:to>
      <xdr:col>16</xdr:col>
      <xdr:colOff>309071</xdr:colOff>
      <xdr:row>4</xdr:row>
      <xdr:rowOff>29520</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1C00-000002000000}"/>
            </a:ext>
          </a:extLst>
        </xdr:cNvPr>
        <xdr:cNvGrpSpPr/>
      </xdr:nvGrpSpPr>
      <xdr:grpSpPr>
        <a:xfrm>
          <a:off x="5091112" y="449437"/>
          <a:ext cx="10715134" cy="437333"/>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1C00-000004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1C00-000005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1C00-000006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1C00-000007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1C00-000008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9" name="Rectangle 8">
            <a:hlinkClick xmlns:r="http://schemas.openxmlformats.org/officeDocument/2006/relationships" r:id="rId8"/>
            <a:extLst>
              <a:ext uri="{FF2B5EF4-FFF2-40B4-BE49-F238E27FC236}">
                <a16:creationId xmlns:a16="http://schemas.microsoft.com/office/drawing/2014/main" id="{00000000-0008-0000-1C00-000009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0" name="Rectangle 9">
            <a:hlinkClick xmlns:r="http://schemas.openxmlformats.org/officeDocument/2006/relationships" r:id="rId9"/>
            <a:extLst>
              <a:ext uri="{FF2B5EF4-FFF2-40B4-BE49-F238E27FC236}">
                <a16:creationId xmlns:a16="http://schemas.microsoft.com/office/drawing/2014/main" id="{00000000-0008-0000-1C00-00000A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1C00-00000B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1C00-00000C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1C00-00000D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3</xdr:col>
      <xdr:colOff>531610</xdr:colOff>
      <xdr:row>1</xdr:row>
      <xdr:rowOff>185458</xdr:rowOff>
    </xdr:from>
    <xdr:to>
      <xdr:col>4</xdr:col>
      <xdr:colOff>377381</xdr:colOff>
      <xdr:row>4</xdr:row>
      <xdr:rowOff>118783</xdr:rowOff>
    </xdr:to>
    <xdr:pic>
      <xdr:nvPicPr>
        <xdr:cNvPr id="15" name="Graphic 14" descr="Chevron arrows">
          <a:hlinkClick xmlns:r="http://schemas.openxmlformats.org/officeDocument/2006/relationships" r:id="rId13"/>
          <a:extLst>
            <a:ext uri="{FF2B5EF4-FFF2-40B4-BE49-F238E27FC236}">
              <a16:creationId xmlns:a16="http://schemas.microsoft.com/office/drawing/2014/main" id="{00000000-0008-0000-1C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284460" y="375958"/>
          <a:ext cx="712546"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352425</xdr:colOff>
      <xdr:row>1</xdr:row>
      <xdr:rowOff>142810</xdr:rowOff>
    </xdr:from>
    <xdr:to>
      <xdr:col>0</xdr:col>
      <xdr:colOff>1067132</xdr:colOff>
      <xdr:row>4</xdr:row>
      <xdr:rowOff>162175</xdr:rowOff>
    </xdr:to>
    <xdr:pic>
      <xdr:nvPicPr>
        <xdr:cNvPr id="16" name="Picture 15">
          <a:hlinkClick xmlns:r="http://schemas.openxmlformats.org/officeDocument/2006/relationships" r:id="rId16"/>
          <a:extLst>
            <a:ext uri="{FF2B5EF4-FFF2-40B4-BE49-F238E27FC236}">
              <a16:creationId xmlns:a16="http://schemas.microsoft.com/office/drawing/2014/main" id="{00000000-0008-0000-1C00-000010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52425" y="333310"/>
          <a:ext cx="714707"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0</xdr:col>
      <xdr:colOff>1514475</xdr:colOff>
      <xdr:row>1</xdr:row>
      <xdr:rowOff>180975</xdr:rowOff>
    </xdr:from>
    <xdr:to>
      <xdr:col>2</xdr:col>
      <xdr:colOff>987236</xdr:colOff>
      <xdr:row>4</xdr:row>
      <xdr:rowOff>171450</xdr:rowOff>
    </xdr:to>
    <xdr:sp macro="" textlink="">
      <xdr:nvSpPr>
        <xdr:cNvPr id="17" name="Rectangle 16">
          <a:hlinkClick xmlns:r="http://schemas.openxmlformats.org/officeDocument/2006/relationships" r:id="rId18"/>
          <a:extLst>
            <a:ext uri="{FF2B5EF4-FFF2-40B4-BE49-F238E27FC236}">
              <a16:creationId xmlns:a16="http://schemas.microsoft.com/office/drawing/2014/main" id="{00000000-0008-0000-1C00-000011000000}"/>
            </a:ext>
          </a:extLst>
        </xdr:cNvPr>
        <xdr:cNvSpPr/>
      </xdr:nvSpPr>
      <xdr:spPr>
        <a:xfrm>
          <a:off x="1514475" y="371475"/>
          <a:ext cx="1692086" cy="657225"/>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solidFill>
                <a:schemeClr val="lt1"/>
              </a:solidFill>
              <a:effectLst/>
              <a:latin typeface="+mn-lt"/>
              <a:ea typeface="+mn-ea"/>
              <a:cs typeface="+mn-cs"/>
            </a:rPr>
            <a:t>ফেব্রুয়ারী</a:t>
          </a:r>
          <a:endParaRPr lang="en-US" sz="5400">
            <a:effectLst/>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314325</xdr:colOff>
      <xdr:row>1</xdr:row>
      <xdr:rowOff>152335</xdr:rowOff>
    </xdr:from>
    <xdr:to>
      <xdr:col>0</xdr:col>
      <xdr:colOff>1029032</xdr:colOff>
      <xdr:row>1</xdr:row>
      <xdr:rowOff>838450</xdr:rowOff>
    </xdr:to>
    <xdr:pic>
      <xdr:nvPicPr>
        <xdr:cNvPr id="16" name="Picture 15">
          <a:hlinkClick xmlns:r="http://schemas.openxmlformats.org/officeDocument/2006/relationships" r:id="rId1"/>
          <a:extLst>
            <a:ext uri="{FF2B5EF4-FFF2-40B4-BE49-F238E27FC236}">
              <a16:creationId xmlns:a16="http://schemas.microsoft.com/office/drawing/2014/main" id="{00000000-0008-0000-1D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4325" y="342835"/>
          <a:ext cx="714707"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7</xdr:col>
      <xdr:colOff>1114425</xdr:colOff>
      <xdr:row>19</xdr:row>
      <xdr:rowOff>1209675</xdr:rowOff>
    </xdr:from>
    <xdr:to>
      <xdr:col>9</xdr:col>
      <xdr:colOff>98914</xdr:colOff>
      <xdr:row>20</xdr:row>
      <xdr:rowOff>285749</xdr:rowOff>
    </xdr:to>
    <xdr:sp macro="" textlink="">
      <xdr:nvSpPr>
        <xdr:cNvPr id="19" name="Rectangle 18">
          <a:extLst>
            <a:ext uri="{FF2B5EF4-FFF2-40B4-BE49-F238E27FC236}">
              <a16:creationId xmlns:a16="http://schemas.microsoft.com/office/drawing/2014/main" id="{00000000-0008-0000-1D00-000013000000}"/>
            </a:ext>
          </a:extLst>
        </xdr:cNvPr>
        <xdr:cNvSpPr/>
      </xdr:nvSpPr>
      <xdr:spPr>
        <a:xfrm>
          <a:off x="6638925" y="2886075"/>
          <a:ext cx="1984864" cy="285749"/>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/২০২৩</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3</xdr:col>
      <xdr:colOff>63952</xdr:colOff>
      <xdr:row>19</xdr:row>
      <xdr:rowOff>962026</xdr:rowOff>
    </xdr:from>
    <xdr:to>
      <xdr:col>5</xdr:col>
      <xdr:colOff>730702</xdr:colOff>
      <xdr:row>20</xdr:row>
      <xdr:rowOff>180976</xdr:rowOff>
    </xdr:to>
    <xdr:sp macro="" textlink="">
      <xdr:nvSpPr>
        <xdr:cNvPr id="20" name="Rectangle 19">
          <a:extLst>
            <a:ext uri="{FF2B5EF4-FFF2-40B4-BE49-F238E27FC236}">
              <a16:creationId xmlns:a16="http://schemas.microsoft.com/office/drawing/2014/main" id="{00000000-0008-0000-1D00-000014000000}"/>
            </a:ext>
          </a:extLst>
        </xdr:cNvPr>
        <xdr:cNvSpPr/>
      </xdr:nvSpPr>
      <xdr:spPr>
        <a:xfrm>
          <a:off x="4550227" y="7991476"/>
          <a:ext cx="3276600"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5</xdr:col>
      <xdr:colOff>381000</xdr:colOff>
      <xdr:row>19</xdr:row>
      <xdr:rowOff>19050</xdr:rowOff>
    </xdr:from>
    <xdr:to>
      <xdr:col>7</xdr:col>
      <xdr:colOff>1028700</xdr:colOff>
      <xdr:row>19</xdr:row>
      <xdr:rowOff>266700</xdr:rowOff>
    </xdr:to>
    <xdr:sp macro="" textlink="">
      <xdr:nvSpPr>
        <xdr:cNvPr id="21" name="Rectangle 20">
          <a:extLst>
            <a:ext uri="{FF2B5EF4-FFF2-40B4-BE49-F238E27FC236}">
              <a16:creationId xmlns:a16="http://schemas.microsoft.com/office/drawing/2014/main" id="{00000000-0008-0000-1D00-000015000000}"/>
            </a:ext>
          </a:extLst>
        </xdr:cNvPr>
        <xdr:cNvSpPr/>
      </xdr:nvSpPr>
      <xdr:spPr>
        <a:xfrm>
          <a:off x="3067050" y="1781175"/>
          <a:ext cx="3486150" cy="247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100">
              <a:solidFill>
                <a:schemeClr val="tx1"/>
              </a:solidFill>
            </a:rPr>
            <a:t>বিসমিল্লাহির রাহমানির রাহিম</a:t>
          </a:r>
          <a:endParaRPr lang="en-US" sz="1100">
            <a:solidFill>
              <a:schemeClr val="tx1"/>
            </a:solidFill>
          </a:endParaRPr>
        </a:p>
      </xdr:txBody>
    </xdr:sp>
    <xdr:clientData/>
  </xdr:twoCellAnchor>
  <xdr:twoCellAnchor>
    <xdr:from>
      <xdr:col>3</xdr:col>
      <xdr:colOff>62191</xdr:colOff>
      <xdr:row>19</xdr:row>
      <xdr:rowOff>11207</xdr:rowOff>
    </xdr:from>
    <xdr:to>
      <xdr:col>5</xdr:col>
      <xdr:colOff>356030</xdr:colOff>
      <xdr:row>19</xdr:row>
      <xdr:rowOff>895350</xdr:rowOff>
    </xdr:to>
    <xdr:sp macro="" textlink="">
      <xdr:nvSpPr>
        <xdr:cNvPr id="22" name="Text Box 1">
          <a:extLst>
            <a:ext uri="{FF2B5EF4-FFF2-40B4-BE49-F238E27FC236}">
              <a16:creationId xmlns:a16="http://schemas.microsoft.com/office/drawing/2014/main" id="{00000000-0008-0000-1D00-000016000000}"/>
            </a:ext>
          </a:extLst>
        </xdr:cNvPr>
        <xdr:cNvSpPr txBox="1">
          <a:spLocks noChangeArrowheads="1"/>
        </xdr:cNvSpPr>
      </xdr:nvSpPr>
      <xdr:spPr bwMode="auto">
        <a:xfrm>
          <a:off x="4548466" y="7040657"/>
          <a:ext cx="2903689" cy="8841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8</xdr:col>
      <xdr:colOff>523875</xdr:colOff>
      <xdr:row>19</xdr:row>
      <xdr:rowOff>85725</xdr:rowOff>
    </xdr:from>
    <xdr:to>
      <xdr:col>8</xdr:col>
      <xdr:colOff>1323975</xdr:colOff>
      <xdr:row>19</xdr:row>
      <xdr:rowOff>771525</xdr:rowOff>
    </xdr:to>
    <xdr:grpSp>
      <xdr:nvGrpSpPr>
        <xdr:cNvPr id="23" name="Group 22">
          <a:extLst>
            <a:ext uri="{FF2B5EF4-FFF2-40B4-BE49-F238E27FC236}">
              <a16:creationId xmlns:a16="http://schemas.microsoft.com/office/drawing/2014/main" id="{00000000-0008-0000-1D00-000017000000}"/>
            </a:ext>
          </a:extLst>
        </xdr:cNvPr>
        <xdr:cNvGrpSpPr/>
      </xdr:nvGrpSpPr>
      <xdr:grpSpPr>
        <a:xfrm>
          <a:off x="11897846" y="7806578"/>
          <a:ext cx="800100" cy="685800"/>
          <a:chOff x="5698881" y="114300"/>
          <a:chExt cx="877277" cy="705583"/>
        </a:xfrm>
      </xdr:grpSpPr>
      <xdr:sp macro="" textlink="">
        <xdr:nvSpPr>
          <xdr:cNvPr id="24" name="Oval 23">
            <a:extLst>
              <a:ext uri="{FF2B5EF4-FFF2-40B4-BE49-F238E27FC236}">
                <a16:creationId xmlns:a16="http://schemas.microsoft.com/office/drawing/2014/main" id="{00000000-0008-0000-1D00-000018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25" name="Picture 24" descr="Artboard 1@3x.png">
            <a:extLst>
              <a:ext uri="{FF2B5EF4-FFF2-40B4-BE49-F238E27FC236}">
                <a16:creationId xmlns:a16="http://schemas.microsoft.com/office/drawing/2014/main" id="{00000000-0008-0000-1D00-000019000000}"/>
              </a:ext>
            </a:extLst>
          </xdr:cNvPr>
          <xdr:cNvPicPr>
            <a:picLocks noChangeAspect="1"/>
          </xdr:cNvPicPr>
        </xdr:nvPicPr>
        <xdr:blipFill>
          <a:blip xmlns:r="http://schemas.openxmlformats.org/officeDocument/2006/relationships" r:embed="rId3" cstate="print"/>
          <a:stretch>
            <a:fillRect/>
          </a:stretch>
        </xdr:blipFill>
        <xdr:spPr>
          <a:xfrm>
            <a:off x="5711579" y="209549"/>
            <a:ext cx="864579" cy="476984"/>
          </a:xfrm>
          <a:prstGeom prst="rect">
            <a:avLst/>
          </a:prstGeom>
        </xdr:spPr>
      </xdr:pic>
    </xdr:grpSp>
    <xdr:clientData/>
  </xdr:twoCellAnchor>
  <xdr:twoCellAnchor>
    <xdr:from>
      <xdr:col>11</xdr:col>
      <xdr:colOff>235323</xdr:colOff>
      <xdr:row>2</xdr:row>
      <xdr:rowOff>56031</xdr:rowOff>
    </xdr:from>
    <xdr:to>
      <xdr:col>13</xdr:col>
      <xdr:colOff>101413</xdr:colOff>
      <xdr:row>4</xdr:row>
      <xdr:rowOff>3922</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5419294" y="1266266"/>
          <a:ext cx="1076325" cy="1057274"/>
          <a:chOff x="30504881" y="1487645"/>
          <a:chExt cx="1862800" cy="2045265"/>
        </a:xfrm>
      </xdr:grpSpPr>
      <xdr:pic macro="[0]!print123">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837473B0-CC2E-450A-ABE3-18F120FF3D39}">
                <a1611:picAttrSrcUrl xmlns:a1611="http://schemas.microsoft.com/office/drawing/2016/11/main" r:id="rId5"/>
              </a:ext>
            </a:extLst>
          </a:blip>
          <a:stretch>
            <a:fillRect/>
          </a:stretch>
        </xdr:blipFill>
        <xdr:spPr>
          <a:xfrm>
            <a:off x="30504881" y="1487645"/>
            <a:ext cx="1862800" cy="1508401"/>
          </a:xfrm>
          <a:prstGeom prst="rect">
            <a:avLst/>
          </a:prstGeom>
        </xdr:spPr>
      </xdr:pic>
      <xdr:sp macro="[0]!print123" textlink="">
        <xdr:nvSpPr>
          <xdr:cNvPr id="4" name="Rectangle 3">
            <a:extLst>
              <a:ext uri="{FF2B5EF4-FFF2-40B4-BE49-F238E27FC236}">
                <a16:creationId xmlns:a16="http://schemas.microsoft.com/office/drawing/2014/main" id="{00000000-0008-0000-1D00-000004000000}"/>
              </a:ext>
            </a:extLst>
          </xdr:cNvPr>
          <xdr:cNvSpPr/>
        </xdr:nvSpPr>
        <xdr:spPr>
          <a:xfrm>
            <a:off x="30583909" y="3013364"/>
            <a:ext cx="1645228" cy="519546"/>
          </a:xfrm>
          <a:prstGeom prst="rect">
            <a:avLst/>
          </a:prstGeom>
          <a:blipFill>
            <a:blip xmlns:r="http://schemas.openxmlformats.org/officeDocument/2006/relationships" r:embed="rId6"/>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2</xdr:col>
      <xdr:colOff>739588</xdr:colOff>
      <xdr:row>1</xdr:row>
      <xdr:rowOff>268941</xdr:rowOff>
    </xdr:from>
    <xdr:to>
      <xdr:col>3</xdr:col>
      <xdr:colOff>437028</xdr:colOff>
      <xdr:row>1</xdr:row>
      <xdr:rowOff>739588</xdr:rowOff>
    </xdr:to>
    <xdr:sp macro="[0]!Save1" textlink="">
      <xdr:nvSpPr>
        <xdr:cNvPr id="8" name="Rectangle 7">
          <a:extLst>
            <a:ext uri="{FF2B5EF4-FFF2-40B4-BE49-F238E27FC236}">
              <a16:creationId xmlns:a16="http://schemas.microsoft.com/office/drawing/2014/main" id="{00000000-0008-0000-1D00-000008000000}"/>
            </a:ext>
          </a:extLst>
        </xdr:cNvPr>
        <xdr:cNvSpPr/>
      </xdr:nvSpPr>
      <xdr:spPr>
        <a:xfrm>
          <a:off x="4134970" y="459441"/>
          <a:ext cx="795617" cy="470647"/>
        </a:xfrm>
        <a:prstGeom prst="rect">
          <a:avLst/>
        </a:prstGeom>
        <a:blipFill>
          <a:blip xmlns:r="http://schemas.openxmlformats.org/officeDocument/2006/relationships" r:embed="rId7"/>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twoCellAnchor>
    <xdr:from>
      <xdr:col>0</xdr:col>
      <xdr:colOff>1344706</xdr:colOff>
      <xdr:row>1</xdr:row>
      <xdr:rowOff>190500</xdr:rowOff>
    </xdr:from>
    <xdr:to>
      <xdr:col>1</xdr:col>
      <xdr:colOff>168086</xdr:colOff>
      <xdr:row>1</xdr:row>
      <xdr:rowOff>847725</xdr:rowOff>
    </xdr:to>
    <xdr:sp macro="" textlink="">
      <xdr:nvSpPr>
        <xdr:cNvPr id="5" name="Rectangle 4">
          <a:hlinkClick xmlns:r="http://schemas.openxmlformats.org/officeDocument/2006/relationships" r:id="rId8"/>
          <a:extLst>
            <a:ext uri="{FF2B5EF4-FFF2-40B4-BE49-F238E27FC236}">
              <a16:creationId xmlns:a16="http://schemas.microsoft.com/office/drawing/2014/main" id="{00000000-0008-0000-1D00-000005000000}"/>
            </a:ext>
          </a:extLst>
        </xdr:cNvPr>
        <xdr:cNvSpPr/>
      </xdr:nvSpPr>
      <xdr:spPr>
        <a:xfrm>
          <a:off x="1344706" y="381000"/>
          <a:ext cx="1692086" cy="657225"/>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solidFill>
                <a:schemeClr val="lt1"/>
              </a:solidFill>
              <a:effectLst/>
              <a:latin typeface="+mn-lt"/>
              <a:ea typeface="+mn-ea"/>
              <a:cs typeface="+mn-cs"/>
            </a:rPr>
            <a:t>ফেব্রুয়ারী</a:t>
          </a:r>
          <a:endParaRPr lang="en-US" sz="5400">
            <a:effectLst/>
          </a:endParaRP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170434</xdr:colOff>
      <xdr:row>3</xdr:row>
      <xdr:rowOff>152950</xdr:rowOff>
    </xdr:from>
    <xdr:to>
      <xdr:col>3</xdr:col>
      <xdr:colOff>813288</xdr:colOff>
      <xdr:row>7</xdr:row>
      <xdr:rowOff>177192</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79463" y="2035538"/>
          <a:ext cx="1135913" cy="1223271"/>
        </a:xfrm>
        <a:prstGeom prst="rect">
          <a:avLst/>
        </a:prstGeom>
      </xdr:spPr>
    </xdr:pic>
    <xdr:clientData/>
  </xdr:twoCellAnchor>
  <xdr:twoCellAnchor>
    <xdr:from>
      <xdr:col>0</xdr:col>
      <xdr:colOff>467046</xdr:colOff>
      <xdr:row>1</xdr:row>
      <xdr:rowOff>958</xdr:rowOff>
    </xdr:from>
    <xdr:to>
      <xdr:col>0</xdr:col>
      <xdr:colOff>1345941</xdr:colOff>
      <xdr:row>3</xdr:row>
      <xdr:rowOff>100853</xdr:rowOff>
    </xdr:to>
    <xdr:pic>
      <xdr:nvPicPr>
        <xdr:cNvPr id="2" name="Picture 1">
          <a:hlinkClick xmlns:r="http://schemas.openxmlformats.org/officeDocument/2006/relationships" r:id="rId3"/>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7046" y="404370"/>
          <a:ext cx="878895" cy="850689"/>
        </a:xfrm>
        <a:prstGeom prst="rect">
          <a:avLst/>
        </a:prstGeom>
        <a:ln>
          <a:noFill/>
        </a:ln>
        <a:effectLst>
          <a:outerShdw blurRad="50800" dist="38100" dir="5400000" algn="t" rotWithShape="0">
            <a:prstClr val="black">
              <a:alpha val="40000"/>
            </a:prstClr>
          </a:outerShdw>
        </a:effectLst>
        <a:scene3d>
          <a:camera prst="orthographicFront">
            <a:rot lat="0" lon="0" rev="0"/>
          </a:camera>
          <a:lightRig rig="balanced" dir="t">
            <a:rot lat="0" lon="0" rev="8700000"/>
          </a:lightRig>
        </a:scene3d>
        <a:sp3d>
          <a:bevelT w="190500" h="38100" prst="coolSlant"/>
        </a:sp3d>
      </xdr:spPr>
    </xdr:pic>
    <xdr:clientData/>
  </xdr:twoCellAnchor>
  <xdr:twoCellAnchor>
    <xdr:from>
      <xdr:col>16</xdr:col>
      <xdr:colOff>74839</xdr:colOff>
      <xdr:row>1</xdr:row>
      <xdr:rowOff>12246</xdr:rowOff>
    </xdr:from>
    <xdr:to>
      <xdr:col>17</xdr:col>
      <xdr:colOff>481853</xdr:colOff>
      <xdr:row>3</xdr:row>
      <xdr:rowOff>168088</xdr:rowOff>
    </xdr:to>
    <xdr:grpSp>
      <xdr:nvGrpSpPr>
        <xdr:cNvPr id="7" name="Group 6">
          <a:extLst>
            <a:ext uri="{FF2B5EF4-FFF2-40B4-BE49-F238E27FC236}">
              <a16:creationId xmlns:a16="http://schemas.microsoft.com/office/drawing/2014/main" id="{00000000-0008-0000-1E00-000007000000}"/>
            </a:ext>
          </a:extLst>
        </xdr:cNvPr>
        <xdr:cNvGrpSpPr/>
      </xdr:nvGrpSpPr>
      <xdr:grpSpPr>
        <a:xfrm>
          <a:off x="18261986" y="415658"/>
          <a:ext cx="1012132" cy="906636"/>
          <a:chOff x="30504881" y="1487645"/>
          <a:chExt cx="1862800" cy="2045265"/>
        </a:xfrm>
      </xdr:grpSpPr>
      <xdr:pic macro="[0]!print123">
        <xdr:nvPicPr>
          <xdr:cNvPr id="8" name="Picture 7">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30504881" y="1487645"/>
            <a:ext cx="1862800" cy="1508401"/>
          </a:xfrm>
          <a:prstGeom prst="rect">
            <a:avLst/>
          </a:prstGeom>
        </xdr:spPr>
      </xdr:pic>
      <xdr:sp macro="[0]!print123" textlink="">
        <xdr:nvSpPr>
          <xdr:cNvPr id="9" name="Rectangle 8">
            <a:extLst>
              <a:ext uri="{FF2B5EF4-FFF2-40B4-BE49-F238E27FC236}">
                <a16:creationId xmlns:a16="http://schemas.microsoft.com/office/drawing/2014/main" id="{00000000-0008-0000-1E00-000009000000}"/>
              </a:ext>
            </a:extLst>
          </xdr:cNvPr>
          <xdr:cNvSpPr/>
        </xdr:nvSpPr>
        <xdr:spPr>
          <a:xfrm>
            <a:off x="30583909" y="3013364"/>
            <a:ext cx="1645228" cy="519546"/>
          </a:xfrm>
          <a:prstGeom prst="rect">
            <a:avLst/>
          </a:prstGeom>
          <a:blipFill>
            <a:blip xmlns:r="http://schemas.openxmlformats.org/officeDocument/2006/relationships" r:embed="rId7"/>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0</xdr:col>
      <xdr:colOff>1537528</xdr:colOff>
      <xdr:row>1</xdr:row>
      <xdr:rowOff>244930</xdr:rowOff>
    </xdr:from>
    <xdr:to>
      <xdr:col>0</xdr:col>
      <xdr:colOff>2166178</xdr:colOff>
      <xdr:row>2</xdr:row>
      <xdr:rowOff>201706</xdr:rowOff>
    </xdr:to>
    <xdr:sp macro="[0]!Save1" textlink="">
      <xdr:nvSpPr>
        <xdr:cNvPr id="13" name="Rectangle 12">
          <a:extLst>
            <a:ext uri="{FF2B5EF4-FFF2-40B4-BE49-F238E27FC236}">
              <a16:creationId xmlns:a16="http://schemas.microsoft.com/office/drawing/2014/main" id="{00000000-0008-0000-1E00-00000D000000}"/>
            </a:ext>
          </a:extLst>
        </xdr:cNvPr>
        <xdr:cNvSpPr/>
      </xdr:nvSpPr>
      <xdr:spPr>
        <a:xfrm>
          <a:off x="1537528" y="648342"/>
          <a:ext cx="628650" cy="326570"/>
        </a:xfrm>
        <a:prstGeom prst="rect">
          <a:avLst/>
        </a:prstGeom>
        <a:blipFill>
          <a:blip xmlns:r="http://schemas.openxmlformats.org/officeDocument/2006/relationships" r:embed="rId8"/>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oneCellAnchor>
    <xdr:from>
      <xdr:col>8</xdr:col>
      <xdr:colOff>170434</xdr:colOff>
      <xdr:row>3</xdr:row>
      <xdr:rowOff>152950</xdr:rowOff>
    </xdr:from>
    <xdr:ext cx="1128629" cy="1218548"/>
    <xdr:pic>
      <xdr:nvPicPr>
        <xdr:cNvPr id="4" name="Picture 3">
          <a:hlinkClick xmlns:r="http://schemas.openxmlformats.org/officeDocument/2006/relationships" r:id="rId1"/>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77169" y="2035538"/>
          <a:ext cx="1128629" cy="1218548"/>
        </a:xfrm>
        <a:prstGeom prst="rect">
          <a:avLst/>
        </a:prstGeom>
      </xdr:spPr>
    </xdr:pic>
    <xdr:clientData/>
  </xdr:oneCellAnchor>
  <xdr:oneCellAnchor>
    <xdr:from>
      <xdr:col>1</xdr:col>
      <xdr:colOff>170434</xdr:colOff>
      <xdr:row>32</xdr:row>
      <xdr:rowOff>65942</xdr:rowOff>
    </xdr:from>
    <xdr:ext cx="1128629" cy="1218548"/>
    <xdr:pic>
      <xdr:nvPicPr>
        <xdr:cNvPr id="5" name="Picture 4">
          <a:hlinkClick xmlns:r="http://schemas.openxmlformats.org/officeDocument/2006/relationships" r:id="rId1"/>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23434" y="465992"/>
          <a:ext cx="1128629" cy="1218548"/>
        </a:xfrm>
        <a:prstGeom prst="rect">
          <a:avLst/>
        </a:prstGeom>
      </xdr:spPr>
    </xdr:pic>
    <xdr:clientData/>
  </xdr:oneCellAnchor>
  <xdr:oneCellAnchor>
    <xdr:from>
      <xdr:col>8</xdr:col>
      <xdr:colOff>170434</xdr:colOff>
      <xdr:row>32</xdr:row>
      <xdr:rowOff>65942</xdr:rowOff>
    </xdr:from>
    <xdr:ext cx="1128629" cy="1218548"/>
    <xdr:pic>
      <xdr:nvPicPr>
        <xdr:cNvPr id="14" name="Picture 13">
          <a:hlinkClick xmlns:r="http://schemas.openxmlformats.org/officeDocument/2006/relationships" r:id="rId1"/>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19459" y="465992"/>
          <a:ext cx="1128629" cy="1218548"/>
        </a:xfrm>
        <a:prstGeom prst="rect">
          <a:avLst/>
        </a:prstGeom>
      </xdr:spPr>
    </xdr:pic>
    <xdr:clientData/>
  </xdr:oneCellAnchor>
  <xdr:oneCellAnchor>
    <xdr:from>
      <xdr:col>1</xdr:col>
      <xdr:colOff>170434</xdr:colOff>
      <xdr:row>61</xdr:row>
      <xdr:rowOff>65942</xdr:rowOff>
    </xdr:from>
    <xdr:ext cx="1128629" cy="1218548"/>
    <xdr:pic>
      <xdr:nvPicPr>
        <xdr:cNvPr id="15" name="Picture 14">
          <a:hlinkClick xmlns:r="http://schemas.openxmlformats.org/officeDocument/2006/relationships" r:id="rId1"/>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23434" y="7100835"/>
          <a:ext cx="1128629" cy="1218548"/>
        </a:xfrm>
        <a:prstGeom prst="rect">
          <a:avLst/>
        </a:prstGeom>
      </xdr:spPr>
    </xdr:pic>
    <xdr:clientData/>
  </xdr:oneCellAnchor>
  <xdr:oneCellAnchor>
    <xdr:from>
      <xdr:col>8</xdr:col>
      <xdr:colOff>170434</xdr:colOff>
      <xdr:row>61</xdr:row>
      <xdr:rowOff>65942</xdr:rowOff>
    </xdr:from>
    <xdr:ext cx="1128629" cy="1218548"/>
    <xdr:pic>
      <xdr:nvPicPr>
        <xdr:cNvPr id="20" name="Picture 19">
          <a:hlinkClick xmlns:r="http://schemas.openxmlformats.org/officeDocument/2006/relationships" r:id="rId1"/>
          <a:extLst>
            <a:ext uri="{FF2B5EF4-FFF2-40B4-BE49-F238E27FC236}">
              <a16:creationId xmlns:a16="http://schemas.microsoft.com/office/drawing/2014/main" id="{00000000-0008-0000-1E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7148" y="7100835"/>
          <a:ext cx="1128629" cy="121854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4</xdr:col>
          <xdr:colOff>200025</xdr:colOff>
          <xdr:row>25</xdr:row>
          <xdr:rowOff>180975</xdr:rowOff>
        </xdr:from>
        <xdr:to>
          <xdr:col>4</xdr:col>
          <xdr:colOff>457200</xdr:colOff>
          <xdr:row>26</xdr:row>
          <xdr:rowOff>257175</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00000000-0008-0000-1E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25</xdr:row>
          <xdr:rowOff>180975</xdr:rowOff>
        </xdr:from>
        <xdr:to>
          <xdr:col>5</xdr:col>
          <xdr:colOff>390525</xdr:colOff>
          <xdr:row>26</xdr:row>
          <xdr:rowOff>257175</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00000000-0008-0000-1E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25</xdr:row>
          <xdr:rowOff>180975</xdr:rowOff>
        </xdr:from>
        <xdr:to>
          <xdr:col>11</xdr:col>
          <xdr:colOff>457200</xdr:colOff>
          <xdr:row>26</xdr:row>
          <xdr:rowOff>257175</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00000000-0008-0000-1E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26</xdr:row>
          <xdr:rowOff>9525</xdr:rowOff>
        </xdr:from>
        <xdr:to>
          <xdr:col>12</xdr:col>
          <xdr:colOff>371475</xdr:colOff>
          <xdr:row>26</xdr:row>
          <xdr:rowOff>266700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id="{00000000-0008-0000-1E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54</xdr:row>
          <xdr:rowOff>180975</xdr:rowOff>
        </xdr:from>
        <xdr:to>
          <xdr:col>4</xdr:col>
          <xdr:colOff>466725</xdr:colOff>
          <xdr:row>55</xdr:row>
          <xdr:rowOff>257175</xdr:rowOff>
        </xdr:to>
        <xdr:sp macro="" textlink="">
          <xdr:nvSpPr>
            <xdr:cNvPr id="20495" name="Check Box 15" hidden="1">
              <a:extLst>
                <a:ext uri="{63B3BB69-23CF-44E3-9099-C40C66FF867C}">
                  <a14:compatExt spid="_x0000_s20495"/>
                </a:ext>
                <a:ext uri="{FF2B5EF4-FFF2-40B4-BE49-F238E27FC236}">
                  <a16:creationId xmlns:a16="http://schemas.microsoft.com/office/drawing/2014/main" id="{00000000-0008-0000-1E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54</xdr:row>
          <xdr:rowOff>180975</xdr:rowOff>
        </xdr:from>
        <xdr:to>
          <xdr:col>5</xdr:col>
          <xdr:colOff>390525</xdr:colOff>
          <xdr:row>55</xdr:row>
          <xdr:rowOff>257175</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id="{00000000-0008-0000-1E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54</xdr:row>
          <xdr:rowOff>180975</xdr:rowOff>
        </xdr:from>
        <xdr:to>
          <xdr:col>11</xdr:col>
          <xdr:colOff>466725</xdr:colOff>
          <xdr:row>55</xdr:row>
          <xdr:rowOff>257175</xdr:rowOff>
        </xdr:to>
        <xdr:sp macro="" textlink="">
          <xdr:nvSpPr>
            <xdr:cNvPr id="20497" name="Check Box 17" hidden="1">
              <a:extLst>
                <a:ext uri="{63B3BB69-23CF-44E3-9099-C40C66FF867C}">
                  <a14:compatExt spid="_x0000_s20497"/>
                </a:ext>
                <a:ext uri="{FF2B5EF4-FFF2-40B4-BE49-F238E27FC236}">
                  <a16:creationId xmlns:a16="http://schemas.microsoft.com/office/drawing/2014/main" id="{00000000-0008-0000-1E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54</xdr:row>
          <xdr:rowOff>180975</xdr:rowOff>
        </xdr:from>
        <xdr:to>
          <xdr:col>12</xdr:col>
          <xdr:colOff>390525</xdr:colOff>
          <xdr:row>55</xdr:row>
          <xdr:rowOff>257175</xdr:rowOff>
        </xdr:to>
        <xdr:sp macro="" textlink="">
          <xdr:nvSpPr>
            <xdr:cNvPr id="20498" name="Check Box 18" hidden="1">
              <a:extLst>
                <a:ext uri="{63B3BB69-23CF-44E3-9099-C40C66FF867C}">
                  <a14:compatExt spid="_x0000_s20498"/>
                </a:ext>
                <a:ext uri="{FF2B5EF4-FFF2-40B4-BE49-F238E27FC236}">
                  <a16:creationId xmlns:a16="http://schemas.microsoft.com/office/drawing/2014/main" id="{00000000-0008-0000-1E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83</xdr:row>
          <xdr:rowOff>180975</xdr:rowOff>
        </xdr:from>
        <xdr:to>
          <xdr:col>4</xdr:col>
          <xdr:colOff>476250</xdr:colOff>
          <xdr:row>84</xdr:row>
          <xdr:rowOff>257175</xdr:rowOff>
        </xdr:to>
        <xdr:sp macro="" textlink="">
          <xdr:nvSpPr>
            <xdr:cNvPr id="20505" name="Check Box 25" hidden="1">
              <a:extLst>
                <a:ext uri="{63B3BB69-23CF-44E3-9099-C40C66FF867C}">
                  <a14:compatExt spid="_x0000_s20505"/>
                </a:ext>
                <a:ext uri="{FF2B5EF4-FFF2-40B4-BE49-F238E27FC236}">
                  <a16:creationId xmlns:a16="http://schemas.microsoft.com/office/drawing/2014/main" id="{00000000-0008-0000-1E00-00001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83</xdr:row>
          <xdr:rowOff>180975</xdr:rowOff>
        </xdr:from>
        <xdr:to>
          <xdr:col>5</xdr:col>
          <xdr:colOff>400050</xdr:colOff>
          <xdr:row>84</xdr:row>
          <xdr:rowOff>257175</xdr:rowOff>
        </xdr:to>
        <xdr:sp macro="" textlink="">
          <xdr:nvSpPr>
            <xdr:cNvPr id="20506" name="Check Box 26" hidden="1">
              <a:extLst>
                <a:ext uri="{63B3BB69-23CF-44E3-9099-C40C66FF867C}">
                  <a14:compatExt spid="_x0000_s20506"/>
                </a:ext>
                <a:ext uri="{FF2B5EF4-FFF2-40B4-BE49-F238E27FC236}">
                  <a16:creationId xmlns:a16="http://schemas.microsoft.com/office/drawing/2014/main" id="{00000000-0008-0000-1E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83</xdr:row>
          <xdr:rowOff>180975</xdr:rowOff>
        </xdr:from>
        <xdr:to>
          <xdr:col>11</xdr:col>
          <xdr:colOff>476250</xdr:colOff>
          <xdr:row>84</xdr:row>
          <xdr:rowOff>257175</xdr:rowOff>
        </xdr:to>
        <xdr:sp macro="" textlink="">
          <xdr:nvSpPr>
            <xdr:cNvPr id="20507" name="Check Box 27" hidden="1">
              <a:extLst>
                <a:ext uri="{63B3BB69-23CF-44E3-9099-C40C66FF867C}">
                  <a14:compatExt spid="_x0000_s20507"/>
                </a:ext>
                <a:ext uri="{FF2B5EF4-FFF2-40B4-BE49-F238E27FC236}">
                  <a16:creationId xmlns:a16="http://schemas.microsoft.com/office/drawing/2014/main" id="{00000000-0008-0000-1E00-00001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84</xdr:row>
          <xdr:rowOff>9525</xdr:rowOff>
        </xdr:from>
        <xdr:to>
          <xdr:col>12</xdr:col>
          <xdr:colOff>400050</xdr:colOff>
          <xdr:row>84</xdr:row>
          <xdr:rowOff>266700</xdr:rowOff>
        </xdr:to>
        <xdr:sp macro="" textlink="">
          <xdr:nvSpPr>
            <xdr:cNvPr id="20508" name="Check Box 28" hidden="1">
              <a:extLst>
                <a:ext uri="{63B3BB69-23CF-44E3-9099-C40C66FF867C}">
                  <a14:compatExt spid="_x0000_s20508"/>
                </a:ext>
                <a:ext uri="{FF2B5EF4-FFF2-40B4-BE49-F238E27FC236}">
                  <a16:creationId xmlns:a16="http://schemas.microsoft.com/office/drawing/2014/main" id="{00000000-0008-0000-1E00-00001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11</xdr:col>
      <xdr:colOff>25603</xdr:colOff>
      <xdr:row>2</xdr:row>
      <xdr:rowOff>54429</xdr:rowOff>
    </xdr:from>
    <xdr:to>
      <xdr:col>36</xdr:col>
      <xdr:colOff>34637</xdr:colOff>
      <xdr:row>4</xdr:row>
      <xdr:rowOff>110762</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1F00-000002000000}"/>
            </a:ext>
          </a:extLst>
        </xdr:cNvPr>
        <xdr:cNvGrpSpPr/>
      </xdr:nvGrpSpPr>
      <xdr:grpSpPr>
        <a:xfrm>
          <a:off x="5830250" y="525076"/>
          <a:ext cx="11214916" cy="437333"/>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1F00-000003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1F00-000004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1F00-000005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1F00-000006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1F00-000007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8" name="Rectangle 7">
            <a:hlinkClick xmlns:r="http://schemas.openxmlformats.org/officeDocument/2006/relationships" r:id="rId7"/>
            <a:extLst>
              <a:ext uri="{FF2B5EF4-FFF2-40B4-BE49-F238E27FC236}">
                <a16:creationId xmlns:a16="http://schemas.microsoft.com/office/drawing/2014/main" id="{00000000-0008-0000-1F00-000008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9" name="Rectangle 8">
            <a:hlinkClick xmlns:r="http://schemas.openxmlformats.org/officeDocument/2006/relationships" r:id="rId8"/>
            <a:extLst>
              <a:ext uri="{FF2B5EF4-FFF2-40B4-BE49-F238E27FC236}">
                <a16:creationId xmlns:a16="http://schemas.microsoft.com/office/drawing/2014/main" id="{00000000-0008-0000-1F00-000009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0" name="Rectangle 9">
            <a:hlinkClick xmlns:r="http://schemas.openxmlformats.org/officeDocument/2006/relationships" r:id="rId9"/>
            <a:extLst>
              <a:ext uri="{FF2B5EF4-FFF2-40B4-BE49-F238E27FC236}">
                <a16:creationId xmlns:a16="http://schemas.microsoft.com/office/drawing/2014/main" id="{00000000-0008-0000-1F00-00000A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1F00-00000B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1F00-00000C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1F00-00000D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3</xdr:col>
      <xdr:colOff>3364</xdr:colOff>
      <xdr:row>1</xdr:row>
      <xdr:rowOff>33617</xdr:rowOff>
    </xdr:from>
    <xdr:to>
      <xdr:col>6</xdr:col>
      <xdr:colOff>168088</xdr:colOff>
      <xdr:row>5</xdr:row>
      <xdr:rowOff>10583</xdr:rowOff>
    </xdr:to>
    <xdr:sp macro="" textlink="">
      <xdr:nvSpPr>
        <xdr:cNvPr id="14" name="Rectangle 13">
          <a:hlinkClick xmlns:r="http://schemas.openxmlformats.org/officeDocument/2006/relationships" r:id="rId13"/>
          <a:extLst>
            <a:ext uri="{FF2B5EF4-FFF2-40B4-BE49-F238E27FC236}">
              <a16:creationId xmlns:a16="http://schemas.microsoft.com/office/drawing/2014/main" id="{00000000-0008-0000-1F00-00000E000000}"/>
            </a:ext>
          </a:extLst>
        </xdr:cNvPr>
        <xdr:cNvSpPr/>
      </xdr:nvSpPr>
      <xdr:spPr>
        <a:xfrm>
          <a:off x="1684246" y="313764"/>
          <a:ext cx="2047313" cy="86223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800">
              <a:solidFill>
                <a:schemeClr val="lt1"/>
              </a:solidFill>
              <a:effectLst/>
              <a:latin typeface="Siyam Rupali" panose="02000500000000020004" pitchFamily="2" charset="0"/>
              <a:ea typeface="+mn-ea"/>
              <a:cs typeface="Siyam Rupali" panose="02000500000000020004" pitchFamily="2" charset="0"/>
            </a:rPr>
            <a:t>জানুয়ারি</a:t>
          </a:r>
          <a:endParaRPr lang="en-US" sz="2800">
            <a:effectLst/>
            <a:latin typeface="Siyam Rupali" panose="02000500000000020004" pitchFamily="2" charset="0"/>
            <a:cs typeface="Siyam Rupali" panose="02000500000000020004" pitchFamily="2" charset="0"/>
          </a:endParaRPr>
        </a:p>
      </xdr:txBody>
    </xdr:sp>
    <xdr:clientData/>
  </xdr:twoCellAnchor>
  <xdr:twoCellAnchor>
    <xdr:from>
      <xdr:col>9</xdr:col>
      <xdr:colOff>114301</xdr:colOff>
      <xdr:row>1</xdr:row>
      <xdr:rowOff>171450</xdr:rowOff>
    </xdr:from>
    <xdr:to>
      <xdr:col>10</xdr:col>
      <xdr:colOff>379172</xdr:colOff>
      <xdr:row>4</xdr:row>
      <xdr:rowOff>200025</xdr:rowOff>
    </xdr:to>
    <xdr:pic>
      <xdr:nvPicPr>
        <xdr:cNvPr id="16" name="Graphic 15" descr="Chevron arrows">
          <a:hlinkClick xmlns:r="http://schemas.openxmlformats.org/officeDocument/2006/relationships" r:id="rId13"/>
          <a:extLst>
            <a:ext uri="{FF2B5EF4-FFF2-40B4-BE49-F238E27FC236}">
              <a16:creationId xmlns:a16="http://schemas.microsoft.com/office/drawing/2014/main" id="{00000000-0008-0000-1F00-00001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229226" y="447675"/>
          <a:ext cx="712546"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334605</xdr:colOff>
      <xdr:row>0</xdr:row>
      <xdr:rowOff>235325</xdr:rowOff>
    </xdr:from>
    <xdr:to>
      <xdr:col>2</xdr:col>
      <xdr:colOff>164698</xdr:colOff>
      <xdr:row>5</xdr:row>
      <xdr:rowOff>19301</xdr:rowOff>
    </xdr:to>
    <xdr:pic>
      <xdr:nvPicPr>
        <xdr:cNvPr id="17" name="Picture 16">
          <a:hlinkClick xmlns:r="http://schemas.openxmlformats.org/officeDocument/2006/relationships" r:id="rId16"/>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34605" y="235325"/>
          <a:ext cx="984299" cy="949388"/>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0</xdr:col>
      <xdr:colOff>133350</xdr:colOff>
      <xdr:row>6</xdr:row>
      <xdr:rowOff>0</xdr:rowOff>
    </xdr:from>
    <xdr:to>
      <xdr:col>2</xdr:col>
      <xdr:colOff>324970</xdr:colOff>
      <xdr:row>7</xdr:row>
      <xdr:rowOff>123825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00000000-0008-0000-1F00-000013000000}"/>
            </a:ext>
          </a:extLst>
        </xdr:cNvPr>
        <xdr:cNvSpPr/>
      </xdr:nvSpPr>
      <xdr:spPr>
        <a:xfrm>
          <a:off x="133350" y="1389529"/>
          <a:ext cx="1345826" cy="538443"/>
        </a:xfrm>
        <a:prstGeom prst="roundRect">
          <a:avLst>
            <a:gd name="adj" fmla="val 50000"/>
          </a:avLst>
        </a:prstGeom>
        <a:solidFill>
          <a:srgbClr val="C00000"/>
        </a:solidFill>
        <a:ln>
          <a:solidFill>
            <a:srgbClr val="C00000"/>
          </a:solidFill>
        </a:ln>
        <a:effectLst/>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r>
            <a:rPr lang="en-US" sz="1100" b="1">
              <a:solidFill>
                <a:schemeClr val="lt1"/>
              </a:solidFill>
              <a:effectLst/>
              <a:latin typeface="+mn-lt"/>
              <a:ea typeface="+mn-ea"/>
              <a:cs typeface="+mn-cs"/>
            </a:rPr>
            <a:t>মোট</a:t>
          </a:r>
          <a:r>
            <a:rPr lang="en-US" sz="1100" b="1" baseline="0">
              <a:solidFill>
                <a:schemeClr val="lt1"/>
              </a:solidFill>
              <a:effectLst/>
              <a:latin typeface="+mn-lt"/>
              <a:ea typeface="+mn-ea"/>
              <a:cs typeface="+mn-cs"/>
            </a:rPr>
            <a:t> উপস্থিতি</a:t>
          </a:r>
          <a:endParaRPr lang="en-US" sz="1200" b="1">
            <a:effectLst/>
          </a:endParaRPr>
        </a:p>
      </xdr:txBody>
    </xdr:sp>
    <xdr:clientData/>
  </xdr:twoCellAnchor>
  <xdr:twoCellAnchor>
    <xdr:from>
      <xdr:col>0</xdr:col>
      <xdr:colOff>123825</xdr:colOff>
      <xdr:row>7</xdr:row>
      <xdr:rowOff>238125</xdr:rowOff>
    </xdr:from>
    <xdr:to>
      <xdr:col>2</xdr:col>
      <xdr:colOff>315445</xdr:colOff>
      <xdr:row>8</xdr:row>
      <xdr:rowOff>161925</xdr:rowOff>
    </xdr:to>
    <xdr:sp macro="" textlink="">
      <xdr:nvSpPr>
        <xdr:cNvPr id="15" name="Rectangle: Rounded Corners 14">
          <a:hlinkClick xmlns:r="http://schemas.openxmlformats.org/officeDocument/2006/relationships" r:id="rId19"/>
          <a:extLst>
            <a:ext uri="{FF2B5EF4-FFF2-40B4-BE49-F238E27FC236}">
              <a16:creationId xmlns:a16="http://schemas.microsoft.com/office/drawing/2014/main" id="{00000000-0008-0000-1F00-00000F000000}"/>
            </a:ext>
          </a:extLst>
        </xdr:cNvPr>
        <xdr:cNvSpPr/>
      </xdr:nvSpPr>
      <xdr:spPr>
        <a:xfrm>
          <a:off x="123825" y="2042272"/>
          <a:ext cx="1345826" cy="472888"/>
        </a:xfrm>
        <a:prstGeom prst="roundRect">
          <a:avLst>
            <a:gd name="adj" fmla="val 50000"/>
          </a:avLst>
        </a:prstGeom>
        <a:solidFill>
          <a:srgbClr val="C00000"/>
        </a:solidFill>
        <a:ln>
          <a:solidFill>
            <a:srgbClr val="C00000"/>
          </a:solidFill>
        </a:ln>
        <a:effectLst/>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chemeClr val="lt1"/>
              </a:solidFill>
              <a:effectLst/>
              <a:latin typeface="+mn-lt"/>
              <a:ea typeface="+mn-ea"/>
              <a:cs typeface="+mn-cs"/>
            </a:rPr>
            <a:t>মোট</a:t>
          </a:r>
          <a:r>
            <a:rPr lang="en-US" sz="1100" b="1" baseline="0">
              <a:solidFill>
                <a:schemeClr val="lt1"/>
              </a:solidFill>
              <a:effectLst/>
              <a:latin typeface="+mn-lt"/>
              <a:ea typeface="+mn-ea"/>
              <a:cs typeface="+mn-cs"/>
            </a:rPr>
            <a:t> বেতন</a:t>
          </a:r>
          <a:endParaRPr lang="en-US" sz="1200" b="1">
            <a:effectLst/>
          </a:endParaRPr>
        </a:p>
      </xdr:txBody>
    </xdr:sp>
    <xdr:clientData/>
  </xdr:twoCellAnchor>
  <xdr:twoCellAnchor>
    <xdr:from>
      <xdr:col>1</xdr:col>
      <xdr:colOff>0</xdr:colOff>
      <xdr:row>60</xdr:row>
      <xdr:rowOff>200025</xdr:rowOff>
    </xdr:from>
    <xdr:to>
      <xdr:col>2</xdr:col>
      <xdr:colOff>245269</xdr:colOff>
      <xdr:row>63</xdr:row>
      <xdr:rowOff>57150</xdr:rowOff>
    </xdr:to>
    <xdr:pic>
      <xdr:nvPicPr>
        <xdr:cNvPr id="18" name="Graphic 17" descr="Chevron arrows">
          <a:hlinkClick xmlns:r="http://schemas.openxmlformats.org/officeDocument/2006/relationships" r:id="rId20"/>
          <a:extLst>
            <a:ext uri="{FF2B5EF4-FFF2-40B4-BE49-F238E27FC236}">
              <a16:creationId xmlns:a16="http://schemas.microsoft.com/office/drawing/2014/main" id="{00000000-0008-0000-1F00-00001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flipH="1">
          <a:off x="552450" y="14868525"/>
          <a:ext cx="845344" cy="600075"/>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xdr:from>
      <xdr:col>41</xdr:col>
      <xdr:colOff>179294</xdr:colOff>
      <xdr:row>5</xdr:row>
      <xdr:rowOff>156882</xdr:rowOff>
    </xdr:from>
    <xdr:to>
      <xdr:col>42</xdr:col>
      <xdr:colOff>572061</xdr:colOff>
      <xdr:row>8</xdr:row>
      <xdr:rowOff>26333</xdr:rowOff>
    </xdr:to>
    <xdr:grpSp>
      <xdr:nvGrpSpPr>
        <xdr:cNvPr id="20" name="Group 19">
          <a:extLst>
            <a:ext uri="{FF2B5EF4-FFF2-40B4-BE49-F238E27FC236}">
              <a16:creationId xmlns:a16="http://schemas.microsoft.com/office/drawing/2014/main" id="{00000000-0008-0000-1F00-000014000000}"/>
            </a:ext>
          </a:extLst>
        </xdr:cNvPr>
        <xdr:cNvGrpSpPr/>
      </xdr:nvGrpSpPr>
      <xdr:grpSpPr>
        <a:xfrm>
          <a:off x="19453412" y="1322294"/>
          <a:ext cx="1076325" cy="1057274"/>
          <a:chOff x="30504881" y="1487645"/>
          <a:chExt cx="1862800" cy="2045265"/>
        </a:xfrm>
      </xdr:grpSpPr>
      <xdr:pic macro="[0]!print123">
        <xdr:nvPicPr>
          <xdr:cNvPr id="21" name="Picture 20">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22" name="Rectangle 21">
            <a:extLst>
              <a:ext uri="{FF2B5EF4-FFF2-40B4-BE49-F238E27FC236}">
                <a16:creationId xmlns:a16="http://schemas.microsoft.com/office/drawing/2014/main" id="{00000000-0008-0000-1F00-000016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6</xdr:col>
      <xdr:colOff>358587</xdr:colOff>
      <xdr:row>2</xdr:row>
      <xdr:rowOff>89647</xdr:rowOff>
    </xdr:from>
    <xdr:to>
      <xdr:col>8</xdr:col>
      <xdr:colOff>109816</xdr:colOff>
      <xdr:row>4</xdr:row>
      <xdr:rowOff>75640</xdr:rowOff>
    </xdr:to>
    <xdr:sp macro="[0]!Save1" textlink="">
      <xdr:nvSpPr>
        <xdr:cNvPr id="23" name="Rectangle 22">
          <a:extLst>
            <a:ext uri="{FF2B5EF4-FFF2-40B4-BE49-F238E27FC236}">
              <a16:creationId xmlns:a16="http://schemas.microsoft.com/office/drawing/2014/main" id="{00000000-0008-0000-1F00-000017000000}"/>
            </a:ext>
          </a:extLst>
        </xdr:cNvPr>
        <xdr:cNvSpPr/>
      </xdr:nvSpPr>
      <xdr:spPr>
        <a:xfrm>
          <a:off x="3922058" y="560294"/>
          <a:ext cx="647699" cy="366993"/>
        </a:xfrm>
        <a:prstGeom prst="rect">
          <a:avLst/>
        </a:prstGeom>
        <a:blipFill>
          <a:blip xmlns:r="http://schemas.openxmlformats.org/officeDocument/2006/relationships" r:embed="rId26"/>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678685</xdr:colOff>
      <xdr:row>2</xdr:row>
      <xdr:rowOff>68437</xdr:rowOff>
    </xdr:from>
    <xdr:to>
      <xdr:col>31</xdr:col>
      <xdr:colOff>309071</xdr:colOff>
      <xdr:row>4</xdr:row>
      <xdr:rowOff>29520</xdr:rowOff>
    </xdr:to>
    <xdr:grpSp>
      <xdr:nvGrpSpPr>
        <xdr:cNvPr id="59" name="Group 58">
          <a:hlinkClick xmlns:r="http://schemas.openxmlformats.org/officeDocument/2006/relationships" r:id="rId1"/>
          <a:extLst>
            <a:ext uri="{FF2B5EF4-FFF2-40B4-BE49-F238E27FC236}">
              <a16:creationId xmlns:a16="http://schemas.microsoft.com/office/drawing/2014/main" id="{00000000-0008-0000-2000-00003B000000}"/>
            </a:ext>
          </a:extLst>
        </xdr:cNvPr>
        <xdr:cNvGrpSpPr/>
      </xdr:nvGrpSpPr>
      <xdr:grpSpPr>
        <a:xfrm>
          <a:off x="5700958" y="449437"/>
          <a:ext cx="15502499" cy="437333"/>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60" name="Rectangle 59">
            <a:hlinkClick xmlns:r="http://schemas.openxmlformats.org/officeDocument/2006/relationships" r:id="rId2"/>
            <a:extLst>
              <a:ext uri="{FF2B5EF4-FFF2-40B4-BE49-F238E27FC236}">
                <a16:creationId xmlns:a16="http://schemas.microsoft.com/office/drawing/2014/main" id="{00000000-0008-0000-2000-00003C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1" name="Rectangle 60">
            <a:hlinkClick xmlns:r="http://schemas.openxmlformats.org/officeDocument/2006/relationships" r:id="rId3"/>
            <a:extLst>
              <a:ext uri="{FF2B5EF4-FFF2-40B4-BE49-F238E27FC236}">
                <a16:creationId xmlns:a16="http://schemas.microsoft.com/office/drawing/2014/main" id="{00000000-0008-0000-2000-00003D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2" name="Rectangle 61">
            <a:hlinkClick xmlns:r="http://schemas.openxmlformats.org/officeDocument/2006/relationships" r:id="rId4"/>
            <a:extLst>
              <a:ext uri="{FF2B5EF4-FFF2-40B4-BE49-F238E27FC236}">
                <a16:creationId xmlns:a16="http://schemas.microsoft.com/office/drawing/2014/main" id="{00000000-0008-0000-2000-00003E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3" name="Rectangle 62">
            <a:hlinkClick xmlns:r="http://schemas.openxmlformats.org/officeDocument/2006/relationships" r:id="rId5"/>
            <a:extLst>
              <a:ext uri="{FF2B5EF4-FFF2-40B4-BE49-F238E27FC236}">
                <a16:creationId xmlns:a16="http://schemas.microsoft.com/office/drawing/2014/main" id="{00000000-0008-0000-2000-00003F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4" name="Rectangle 63">
            <a:hlinkClick xmlns:r="http://schemas.openxmlformats.org/officeDocument/2006/relationships" r:id="rId6"/>
            <a:extLst>
              <a:ext uri="{FF2B5EF4-FFF2-40B4-BE49-F238E27FC236}">
                <a16:creationId xmlns:a16="http://schemas.microsoft.com/office/drawing/2014/main" id="{00000000-0008-0000-2000-000040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5" name="Rectangle 64">
            <a:hlinkClick xmlns:r="http://schemas.openxmlformats.org/officeDocument/2006/relationships" r:id="rId7"/>
            <a:extLst>
              <a:ext uri="{FF2B5EF4-FFF2-40B4-BE49-F238E27FC236}">
                <a16:creationId xmlns:a16="http://schemas.microsoft.com/office/drawing/2014/main" id="{00000000-0008-0000-2000-000041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6" name="Rectangle 65">
            <a:hlinkClick xmlns:r="http://schemas.openxmlformats.org/officeDocument/2006/relationships" r:id="rId8"/>
            <a:extLst>
              <a:ext uri="{FF2B5EF4-FFF2-40B4-BE49-F238E27FC236}">
                <a16:creationId xmlns:a16="http://schemas.microsoft.com/office/drawing/2014/main" id="{00000000-0008-0000-2000-000042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7" name="Rectangle 66">
            <a:hlinkClick xmlns:r="http://schemas.openxmlformats.org/officeDocument/2006/relationships" r:id="rId9"/>
            <a:extLst>
              <a:ext uri="{FF2B5EF4-FFF2-40B4-BE49-F238E27FC236}">
                <a16:creationId xmlns:a16="http://schemas.microsoft.com/office/drawing/2014/main" id="{00000000-0008-0000-2000-000043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8" name="Rectangle 67">
            <a:hlinkClick xmlns:r="http://schemas.openxmlformats.org/officeDocument/2006/relationships" r:id="rId10"/>
            <a:extLst>
              <a:ext uri="{FF2B5EF4-FFF2-40B4-BE49-F238E27FC236}">
                <a16:creationId xmlns:a16="http://schemas.microsoft.com/office/drawing/2014/main" id="{00000000-0008-0000-2000-000044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69" name="Rectangle 68">
            <a:hlinkClick xmlns:r="http://schemas.openxmlformats.org/officeDocument/2006/relationships" r:id="rId11"/>
            <a:extLst>
              <a:ext uri="{FF2B5EF4-FFF2-40B4-BE49-F238E27FC236}">
                <a16:creationId xmlns:a16="http://schemas.microsoft.com/office/drawing/2014/main" id="{00000000-0008-0000-2000-000045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70" name="Rectangle 69">
            <a:hlinkClick xmlns:r="http://schemas.openxmlformats.org/officeDocument/2006/relationships" r:id="rId12"/>
            <a:extLst>
              <a:ext uri="{FF2B5EF4-FFF2-40B4-BE49-F238E27FC236}">
                <a16:creationId xmlns:a16="http://schemas.microsoft.com/office/drawing/2014/main" id="{00000000-0008-0000-2000-000046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1</xdr:col>
      <xdr:colOff>1573</xdr:colOff>
      <xdr:row>1</xdr:row>
      <xdr:rowOff>133350</xdr:rowOff>
    </xdr:from>
    <xdr:to>
      <xdr:col>3</xdr:col>
      <xdr:colOff>342900</xdr:colOff>
      <xdr:row>5</xdr:row>
      <xdr:rowOff>53166</xdr:rowOff>
    </xdr:to>
    <xdr:sp macro="" textlink="">
      <xdr:nvSpPr>
        <xdr:cNvPr id="71" name="Rectangle 70">
          <a:hlinkClick xmlns:r="http://schemas.openxmlformats.org/officeDocument/2006/relationships" r:id="rId13"/>
          <a:extLst>
            <a:ext uri="{FF2B5EF4-FFF2-40B4-BE49-F238E27FC236}">
              <a16:creationId xmlns:a16="http://schemas.microsoft.com/office/drawing/2014/main" id="{00000000-0008-0000-2000-000047000000}"/>
            </a:ext>
          </a:extLst>
        </xdr:cNvPr>
        <xdr:cNvSpPr/>
      </xdr:nvSpPr>
      <xdr:spPr>
        <a:xfrm>
          <a:off x="1115998" y="323850"/>
          <a:ext cx="1760552" cy="777066"/>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800">
              <a:solidFill>
                <a:schemeClr val="lt1"/>
              </a:solidFill>
              <a:effectLst/>
              <a:latin typeface="Siyam Rupali" panose="02000500000000020004" pitchFamily="2" charset="0"/>
              <a:ea typeface="+mn-ea"/>
              <a:cs typeface="Siyam Rupali" panose="02000500000000020004" pitchFamily="2" charset="0"/>
            </a:rPr>
            <a:t>জানুয়ারি</a:t>
          </a:r>
          <a:endParaRPr lang="en-US" sz="2800">
            <a:effectLst/>
            <a:latin typeface="Siyam Rupali" panose="02000500000000020004" pitchFamily="2" charset="0"/>
            <a:cs typeface="Siyam Rupali" panose="02000500000000020004" pitchFamily="2" charset="0"/>
          </a:endParaRPr>
        </a:p>
      </xdr:txBody>
    </xdr:sp>
    <xdr:clientData/>
  </xdr:twoCellAnchor>
  <xdr:twoCellAnchor>
    <xdr:from>
      <xdr:col>4</xdr:col>
      <xdr:colOff>1523999</xdr:colOff>
      <xdr:row>2</xdr:row>
      <xdr:rowOff>3618</xdr:rowOff>
    </xdr:from>
    <xdr:to>
      <xdr:col>5</xdr:col>
      <xdr:colOff>541903</xdr:colOff>
      <xdr:row>4</xdr:row>
      <xdr:rowOff>127443</xdr:rowOff>
    </xdr:to>
    <xdr:pic>
      <xdr:nvPicPr>
        <xdr:cNvPr id="72" name="Graphic 71" descr="Chevron arrows">
          <a:hlinkClick xmlns:r="http://schemas.openxmlformats.org/officeDocument/2006/relationships" r:id="rId14"/>
          <a:extLst>
            <a:ext uri="{FF2B5EF4-FFF2-40B4-BE49-F238E27FC236}">
              <a16:creationId xmlns:a16="http://schemas.microsoft.com/office/drawing/2014/main" id="{00000000-0008-0000-2000-000048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927022" y="384618"/>
          <a:ext cx="637154"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161925</xdr:colOff>
      <xdr:row>1</xdr:row>
      <xdr:rowOff>142810</xdr:rowOff>
    </xdr:from>
    <xdr:to>
      <xdr:col>0</xdr:col>
      <xdr:colOff>876632</xdr:colOff>
      <xdr:row>4</xdr:row>
      <xdr:rowOff>162175</xdr:rowOff>
    </xdr:to>
    <xdr:pic>
      <xdr:nvPicPr>
        <xdr:cNvPr id="73" name="Picture 72">
          <a:hlinkClick xmlns:r="http://schemas.openxmlformats.org/officeDocument/2006/relationships" r:id="rId17"/>
          <a:extLst>
            <a:ext uri="{FF2B5EF4-FFF2-40B4-BE49-F238E27FC236}">
              <a16:creationId xmlns:a16="http://schemas.microsoft.com/office/drawing/2014/main" id="{00000000-0008-0000-2000-000049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61925" y="333310"/>
          <a:ext cx="714707"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3</xdr:col>
      <xdr:colOff>545522</xdr:colOff>
      <xdr:row>2</xdr:row>
      <xdr:rowOff>164523</xdr:rowOff>
    </xdr:from>
    <xdr:to>
      <xdr:col>4</xdr:col>
      <xdr:colOff>327312</xdr:colOff>
      <xdr:row>4</xdr:row>
      <xdr:rowOff>55266</xdr:rowOff>
    </xdr:to>
    <xdr:sp macro="[0]!Save1" textlink="">
      <xdr:nvSpPr>
        <xdr:cNvPr id="4" name="Rectangle 3">
          <a:extLst>
            <a:ext uri="{FF2B5EF4-FFF2-40B4-BE49-F238E27FC236}">
              <a16:creationId xmlns:a16="http://schemas.microsoft.com/office/drawing/2014/main" id="{00000000-0008-0000-2000-000004000000}"/>
            </a:ext>
          </a:extLst>
        </xdr:cNvPr>
        <xdr:cNvSpPr/>
      </xdr:nvSpPr>
      <xdr:spPr>
        <a:xfrm>
          <a:off x="3082636" y="545523"/>
          <a:ext cx="647699" cy="366993"/>
        </a:xfrm>
        <a:prstGeom prst="rect">
          <a:avLst/>
        </a:prstGeom>
        <a:blipFill>
          <a:blip xmlns:r="http://schemas.openxmlformats.org/officeDocument/2006/relationships" r:embed="rId19"/>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4</xdr:col>
      <xdr:colOff>280987</xdr:colOff>
      <xdr:row>1</xdr:row>
      <xdr:rowOff>268462</xdr:rowOff>
    </xdr:from>
    <xdr:to>
      <xdr:col>17</xdr:col>
      <xdr:colOff>89996</xdr:colOff>
      <xdr:row>1</xdr:row>
      <xdr:rowOff>705795</xdr:rowOff>
    </xdr:to>
    <xdr:grpSp>
      <xdr:nvGrpSpPr>
        <xdr:cNvPr id="20" name="Group 19">
          <a:hlinkClick xmlns:r="http://schemas.openxmlformats.org/officeDocument/2006/relationships" r:id="rId1"/>
          <a:extLst>
            <a:ext uri="{FF2B5EF4-FFF2-40B4-BE49-F238E27FC236}">
              <a16:creationId xmlns:a16="http://schemas.microsoft.com/office/drawing/2014/main" id="{00000000-0008-0000-2100-000014000000}"/>
            </a:ext>
          </a:extLst>
        </xdr:cNvPr>
        <xdr:cNvGrpSpPr/>
      </xdr:nvGrpSpPr>
      <xdr:grpSpPr>
        <a:xfrm>
          <a:off x="4595812" y="458962"/>
          <a:ext cx="14601334" cy="437333"/>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24" name="Rectangle 23">
            <a:hlinkClick xmlns:r="http://schemas.openxmlformats.org/officeDocument/2006/relationships" r:id="rId2"/>
            <a:extLst>
              <a:ext uri="{FF2B5EF4-FFF2-40B4-BE49-F238E27FC236}">
                <a16:creationId xmlns:a16="http://schemas.microsoft.com/office/drawing/2014/main" id="{00000000-0008-0000-2100-000018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5" name="Rectangle 24">
            <a:hlinkClick xmlns:r="http://schemas.openxmlformats.org/officeDocument/2006/relationships" r:id="rId3"/>
            <a:extLst>
              <a:ext uri="{FF2B5EF4-FFF2-40B4-BE49-F238E27FC236}">
                <a16:creationId xmlns:a16="http://schemas.microsoft.com/office/drawing/2014/main" id="{00000000-0008-0000-2100-000019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6" name="Rectangle 25">
            <a:hlinkClick xmlns:r="http://schemas.openxmlformats.org/officeDocument/2006/relationships" r:id="rId4"/>
            <a:extLst>
              <a:ext uri="{FF2B5EF4-FFF2-40B4-BE49-F238E27FC236}">
                <a16:creationId xmlns:a16="http://schemas.microsoft.com/office/drawing/2014/main" id="{00000000-0008-0000-2100-00001A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7" name="Rectangle 26">
            <a:hlinkClick xmlns:r="http://schemas.openxmlformats.org/officeDocument/2006/relationships" r:id="rId5"/>
            <a:extLst>
              <a:ext uri="{FF2B5EF4-FFF2-40B4-BE49-F238E27FC236}">
                <a16:creationId xmlns:a16="http://schemas.microsoft.com/office/drawing/2014/main" id="{00000000-0008-0000-2100-00001B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8" name="Rectangle 27">
            <a:hlinkClick xmlns:r="http://schemas.openxmlformats.org/officeDocument/2006/relationships" r:id="rId6"/>
            <a:extLst>
              <a:ext uri="{FF2B5EF4-FFF2-40B4-BE49-F238E27FC236}">
                <a16:creationId xmlns:a16="http://schemas.microsoft.com/office/drawing/2014/main" id="{00000000-0008-0000-2100-00001C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9" name="Rectangle 28">
            <a:hlinkClick xmlns:r="http://schemas.openxmlformats.org/officeDocument/2006/relationships" r:id="rId7"/>
            <a:extLst>
              <a:ext uri="{FF2B5EF4-FFF2-40B4-BE49-F238E27FC236}">
                <a16:creationId xmlns:a16="http://schemas.microsoft.com/office/drawing/2014/main" id="{00000000-0008-0000-2100-00001D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0" name="Rectangle 29">
            <a:hlinkClick xmlns:r="http://schemas.openxmlformats.org/officeDocument/2006/relationships" r:id="rId8"/>
            <a:extLst>
              <a:ext uri="{FF2B5EF4-FFF2-40B4-BE49-F238E27FC236}">
                <a16:creationId xmlns:a16="http://schemas.microsoft.com/office/drawing/2014/main" id="{00000000-0008-0000-2100-00001E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1" name="Rectangle 30">
            <a:hlinkClick xmlns:r="http://schemas.openxmlformats.org/officeDocument/2006/relationships" r:id="rId9"/>
            <a:extLst>
              <a:ext uri="{FF2B5EF4-FFF2-40B4-BE49-F238E27FC236}">
                <a16:creationId xmlns:a16="http://schemas.microsoft.com/office/drawing/2014/main" id="{00000000-0008-0000-2100-00001F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2" name="Rectangle 31">
            <a:hlinkClick xmlns:r="http://schemas.openxmlformats.org/officeDocument/2006/relationships" r:id="rId10"/>
            <a:extLst>
              <a:ext uri="{FF2B5EF4-FFF2-40B4-BE49-F238E27FC236}">
                <a16:creationId xmlns:a16="http://schemas.microsoft.com/office/drawing/2014/main" id="{00000000-0008-0000-2100-000020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3" name="Rectangle 32">
            <a:hlinkClick xmlns:r="http://schemas.openxmlformats.org/officeDocument/2006/relationships" r:id="rId11"/>
            <a:extLst>
              <a:ext uri="{FF2B5EF4-FFF2-40B4-BE49-F238E27FC236}">
                <a16:creationId xmlns:a16="http://schemas.microsoft.com/office/drawing/2014/main" id="{00000000-0008-0000-2100-000021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4" name="Rectangle 33">
            <a:hlinkClick xmlns:r="http://schemas.openxmlformats.org/officeDocument/2006/relationships" r:id="rId12"/>
            <a:extLst>
              <a:ext uri="{FF2B5EF4-FFF2-40B4-BE49-F238E27FC236}">
                <a16:creationId xmlns:a16="http://schemas.microsoft.com/office/drawing/2014/main" id="{00000000-0008-0000-2100-000022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0</xdr:col>
      <xdr:colOff>1304925</xdr:colOff>
      <xdr:row>1</xdr:row>
      <xdr:rowOff>209550</xdr:rowOff>
    </xdr:from>
    <xdr:to>
      <xdr:col>2</xdr:col>
      <xdr:colOff>476250</xdr:colOff>
      <xdr:row>1</xdr:row>
      <xdr:rowOff>862791</xdr:rowOff>
    </xdr:to>
    <xdr:sp macro="" textlink="">
      <xdr:nvSpPr>
        <xdr:cNvPr id="21" name="Rectangle 20">
          <a:hlinkClick xmlns:r="http://schemas.openxmlformats.org/officeDocument/2006/relationships" r:id="rId13"/>
          <a:extLst>
            <a:ext uri="{FF2B5EF4-FFF2-40B4-BE49-F238E27FC236}">
              <a16:creationId xmlns:a16="http://schemas.microsoft.com/office/drawing/2014/main" id="{00000000-0008-0000-2100-000015000000}"/>
            </a:ext>
          </a:extLst>
        </xdr:cNvPr>
        <xdr:cNvSpPr/>
      </xdr:nvSpPr>
      <xdr:spPr>
        <a:xfrm>
          <a:off x="1304925" y="400050"/>
          <a:ext cx="1323975" cy="65324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1600">
              <a:solidFill>
                <a:schemeClr val="lt1"/>
              </a:solidFill>
              <a:effectLst/>
              <a:latin typeface="Siyam Rupali" panose="02000500000000020004" pitchFamily="2" charset="0"/>
              <a:ea typeface="+mn-ea"/>
              <a:cs typeface="Siyam Rupali" panose="02000500000000020004" pitchFamily="2" charset="0"/>
            </a:rPr>
            <a:t>জানুয়ারি</a:t>
          </a:r>
          <a:endParaRPr lang="en-US" sz="1600">
            <a:effectLst/>
            <a:latin typeface="Siyam Rupali" panose="02000500000000020004" pitchFamily="2" charset="0"/>
            <a:cs typeface="Siyam Rupali" panose="02000500000000020004" pitchFamily="2" charset="0"/>
          </a:endParaRPr>
        </a:p>
      </xdr:txBody>
    </xdr:sp>
    <xdr:clientData/>
  </xdr:twoCellAnchor>
  <xdr:twoCellAnchor>
    <xdr:from>
      <xdr:col>3</xdr:col>
      <xdr:colOff>760210</xdr:colOff>
      <xdr:row>1</xdr:row>
      <xdr:rowOff>194983</xdr:rowOff>
    </xdr:from>
    <xdr:to>
      <xdr:col>4</xdr:col>
      <xdr:colOff>186881</xdr:colOff>
      <xdr:row>1</xdr:row>
      <xdr:rowOff>795058</xdr:rowOff>
    </xdr:to>
    <xdr:pic>
      <xdr:nvPicPr>
        <xdr:cNvPr id="22" name="Graphic 21" descr="Chevron arrows">
          <a:hlinkClick xmlns:r="http://schemas.openxmlformats.org/officeDocument/2006/relationships" r:id="rId14"/>
          <a:extLst>
            <a:ext uri="{FF2B5EF4-FFF2-40B4-BE49-F238E27FC236}">
              <a16:creationId xmlns:a16="http://schemas.microsoft.com/office/drawing/2014/main" id="{00000000-0008-0000-2100-000016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008360" y="385483"/>
          <a:ext cx="712546" cy="6000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314325</xdr:colOff>
      <xdr:row>1</xdr:row>
      <xdr:rowOff>152335</xdr:rowOff>
    </xdr:from>
    <xdr:to>
      <xdr:col>0</xdr:col>
      <xdr:colOff>1029032</xdr:colOff>
      <xdr:row>1</xdr:row>
      <xdr:rowOff>838450</xdr:rowOff>
    </xdr:to>
    <xdr:pic>
      <xdr:nvPicPr>
        <xdr:cNvPr id="23" name="Picture 22">
          <a:hlinkClick xmlns:r="http://schemas.openxmlformats.org/officeDocument/2006/relationships" r:id="rId17"/>
          <a:extLst>
            <a:ext uri="{FF2B5EF4-FFF2-40B4-BE49-F238E27FC236}">
              <a16:creationId xmlns:a16="http://schemas.microsoft.com/office/drawing/2014/main" id="{00000000-0008-0000-2100-00001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14325" y="342835"/>
          <a:ext cx="714707"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0</xdr:col>
      <xdr:colOff>19050</xdr:colOff>
      <xdr:row>81</xdr:row>
      <xdr:rowOff>114299</xdr:rowOff>
    </xdr:from>
    <xdr:to>
      <xdr:col>18</xdr:col>
      <xdr:colOff>409575</xdr:colOff>
      <xdr:row>107</xdr:row>
      <xdr:rowOff>9524</xdr:rowOff>
    </xdr:to>
    <xdr:graphicFrame macro="">
      <xdr:nvGraphicFramePr>
        <xdr:cNvPr id="4" name="Chart 3">
          <a:extLst>
            <a:ext uri="{FF2B5EF4-FFF2-40B4-BE49-F238E27FC236}">
              <a16:creationId xmlns:a16="http://schemas.microsoft.com/office/drawing/2014/main" id="{00000000-0008-0000-2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108</xdr:row>
      <xdr:rowOff>19050</xdr:rowOff>
    </xdr:from>
    <xdr:to>
      <xdr:col>18</xdr:col>
      <xdr:colOff>438150</xdr:colOff>
      <xdr:row>133</xdr:row>
      <xdr:rowOff>66676</xdr:rowOff>
    </xdr:to>
    <xdr:graphicFrame macro="">
      <xdr:nvGraphicFramePr>
        <xdr:cNvPr id="7" name="Chart 6">
          <a:extLst>
            <a:ext uri="{FF2B5EF4-FFF2-40B4-BE49-F238E27FC236}">
              <a16:creationId xmlns:a16="http://schemas.microsoft.com/office/drawing/2014/main" id="{00000000-0008-0000-2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666749</xdr:colOff>
      <xdr:row>1</xdr:row>
      <xdr:rowOff>381000</xdr:rowOff>
    </xdr:from>
    <xdr:to>
      <xdr:col>3</xdr:col>
      <xdr:colOff>457199</xdr:colOff>
      <xdr:row>1</xdr:row>
      <xdr:rowOff>747993</xdr:rowOff>
    </xdr:to>
    <xdr:sp macro="[0]!Save1" textlink="">
      <xdr:nvSpPr>
        <xdr:cNvPr id="2" name="Rectangle 1">
          <a:extLst>
            <a:ext uri="{FF2B5EF4-FFF2-40B4-BE49-F238E27FC236}">
              <a16:creationId xmlns:a16="http://schemas.microsoft.com/office/drawing/2014/main" id="{00000000-0008-0000-2100-000002000000}"/>
            </a:ext>
          </a:extLst>
        </xdr:cNvPr>
        <xdr:cNvSpPr/>
      </xdr:nvSpPr>
      <xdr:spPr>
        <a:xfrm>
          <a:off x="2819399" y="571500"/>
          <a:ext cx="676275" cy="366993"/>
        </a:xfrm>
        <a:prstGeom prst="rect">
          <a:avLst/>
        </a:prstGeom>
        <a:blipFill>
          <a:blip xmlns:r="http://schemas.openxmlformats.org/officeDocument/2006/relationships" r:embed="rId21"/>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1"/>
            <a:t>Save</a:t>
          </a:r>
        </a:p>
      </xdr:txBody>
    </xdr:sp>
    <xdr:clientData/>
  </xdr:twoCellAnchor>
  <xdr:twoCellAnchor>
    <xdr:from>
      <xdr:col>12</xdr:col>
      <xdr:colOff>371475</xdr:colOff>
      <xdr:row>3</xdr:row>
      <xdr:rowOff>19050</xdr:rowOff>
    </xdr:from>
    <xdr:to>
      <xdr:col>14</xdr:col>
      <xdr:colOff>228600</xdr:colOff>
      <xdr:row>7</xdr:row>
      <xdr:rowOff>95249</xdr:rowOff>
    </xdr:to>
    <xdr:grpSp>
      <xdr:nvGrpSpPr>
        <xdr:cNvPr id="3" name="Group 2">
          <a:extLst>
            <a:ext uri="{FF2B5EF4-FFF2-40B4-BE49-F238E27FC236}">
              <a16:creationId xmlns:a16="http://schemas.microsoft.com/office/drawing/2014/main" id="{00000000-0008-0000-2100-000003000000}"/>
            </a:ext>
          </a:extLst>
        </xdr:cNvPr>
        <xdr:cNvGrpSpPr/>
      </xdr:nvGrpSpPr>
      <xdr:grpSpPr>
        <a:xfrm>
          <a:off x="16430625" y="1590675"/>
          <a:ext cx="1076325" cy="1333499"/>
          <a:chOff x="30504881" y="1487645"/>
          <a:chExt cx="1862800" cy="2045265"/>
        </a:xfrm>
      </xdr:grpSpPr>
      <xdr:pic macro="[0]!print123">
        <xdr:nvPicPr>
          <xdr:cNvPr id="5" name="Picture 4">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837473B0-CC2E-450A-ABE3-18F120FF3D39}">
                <a1611:picAttrSrcUrl xmlns:a1611="http://schemas.microsoft.com/office/drawing/2016/11/main" r:id="rId23"/>
              </a:ext>
            </a:extLst>
          </a:blip>
          <a:stretch>
            <a:fillRect/>
          </a:stretch>
        </xdr:blipFill>
        <xdr:spPr>
          <a:xfrm>
            <a:off x="30504881" y="1487645"/>
            <a:ext cx="1862800" cy="1508401"/>
          </a:xfrm>
          <a:prstGeom prst="rect">
            <a:avLst/>
          </a:prstGeom>
        </xdr:spPr>
      </xdr:pic>
      <xdr:sp macro="[0]!print123" textlink="">
        <xdr:nvSpPr>
          <xdr:cNvPr id="6" name="Rectangle 5">
            <a:extLst>
              <a:ext uri="{FF2B5EF4-FFF2-40B4-BE49-F238E27FC236}">
                <a16:creationId xmlns:a16="http://schemas.microsoft.com/office/drawing/2014/main" id="{00000000-0008-0000-2100-000006000000}"/>
              </a:ext>
            </a:extLst>
          </xdr:cNvPr>
          <xdr:cNvSpPr/>
        </xdr:nvSpPr>
        <xdr:spPr>
          <a:xfrm>
            <a:off x="30583909" y="3013364"/>
            <a:ext cx="1645228" cy="519546"/>
          </a:xfrm>
          <a:prstGeom prst="rect">
            <a:avLst/>
          </a:prstGeom>
          <a:blipFill>
            <a:blip xmlns:r="http://schemas.openxmlformats.org/officeDocument/2006/relationships" r:embed="rId24"/>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1</xdr:col>
      <xdr:colOff>14566</xdr:colOff>
      <xdr:row>3</xdr:row>
      <xdr:rowOff>20732</xdr:rowOff>
    </xdr:from>
    <xdr:to>
      <xdr:col>3</xdr:col>
      <xdr:colOff>308405</xdr:colOff>
      <xdr:row>4</xdr:row>
      <xdr:rowOff>244547</xdr:rowOff>
    </xdr:to>
    <xdr:sp macro="" textlink="">
      <xdr:nvSpPr>
        <xdr:cNvPr id="2" name="Text Box 1">
          <a:extLst>
            <a:ext uri="{FF2B5EF4-FFF2-40B4-BE49-F238E27FC236}">
              <a16:creationId xmlns:a16="http://schemas.microsoft.com/office/drawing/2014/main" id="{00000000-0008-0000-2200-000002000000}"/>
            </a:ext>
          </a:extLst>
        </xdr:cNvPr>
        <xdr:cNvSpPr txBox="1">
          <a:spLocks noChangeArrowheads="1"/>
        </xdr:cNvSpPr>
      </xdr:nvSpPr>
      <xdr:spPr bwMode="auto">
        <a:xfrm>
          <a:off x="1843366" y="2221007"/>
          <a:ext cx="2484589" cy="1414440"/>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7</xdr:col>
      <xdr:colOff>146958</xdr:colOff>
      <xdr:row>3</xdr:row>
      <xdr:rowOff>1159328</xdr:rowOff>
    </xdr:from>
    <xdr:to>
      <xdr:col>7</xdr:col>
      <xdr:colOff>1457325</xdr:colOff>
      <xdr:row>4</xdr:row>
      <xdr:rowOff>251731</xdr:rowOff>
    </xdr:to>
    <xdr:sp macro="" textlink="">
      <xdr:nvSpPr>
        <xdr:cNvPr id="3" name="Rectangle 2">
          <a:extLst>
            <a:ext uri="{FF2B5EF4-FFF2-40B4-BE49-F238E27FC236}">
              <a16:creationId xmlns:a16="http://schemas.microsoft.com/office/drawing/2014/main" id="{00000000-0008-0000-2200-000003000000}"/>
            </a:ext>
          </a:extLst>
        </xdr:cNvPr>
        <xdr:cNvSpPr/>
      </xdr:nvSpPr>
      <xdr:spPr>
        <a:xfrm>
          <a:off x="7614558" y="2502353"/>
          <a:ext cx="1310367" cy="254453"/>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a:t>
          </a:r>
          <a:r>
            <a:rPr lang="en-US" sz="1400" b="1">
              <a:solidFill>
                <a:sysClr val="windowText" lastClr="000000"/>
              </a:solidFill>
              <a:latin typeface="Kalpurush ANSI" panose="02000000000000000000" pitchFamily="2" charset="0"/>
            </a:rPr>
            <a:t>4</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1</xdr:col>
      <xdr:colOff>54427</xdr:colOff>
      <xdr:row>3</xdr:row>
      <xdr:rowOff>1118507</xdr:rowOff>
    </xdr:from>
    <xdr:to>
      <xdr:col>3</xdr:col>
      <xdr:colOff>721177</xdr:colOff>
      <xdr:row>4</xdr:row>
      <xdr:rowOff>285750</xdr:rowOff>
    </xdr:to>
    <xdr:sp macro="" textlink="">
      <xdr:nvSpPr>
        <xdr:cNvPr id="4" name="Rectangle 3">
          <a:extLst>
            <a:ext uri="{FF2B5EF4-FFF2-40B4-BE49-F238E27FC236}">
              <a16:creationId xmlns:a16="http://schemas.microsoft.com/office/drawing/2014/main" id="{00000000-0008-0000-2200-000004000000}"/>
            </a:ext>
          </a:extLst>
        </xdr:cNvPr>
        <xdr:cNvSpPr/>
      </xdr:nvSpPr>
      <xdr:spPr>
        <a:xfrm>
          <a:off x="1883227" y="3318782"/>
          <a:ext cx="2857500" cy="3578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3</xdr:col>
      <xdr:colOff>381000</xdr:colOff>
      <xdr:row>3</xdr:row>
      <xdr:rowOff>24493</xdr:rowOff>
    </xdr:from>
    <xdr:to>
      <xdr:col>5</xdr:col>
      <xdr:colOff>1028700</xdr:colOff>
      <xdr:row>3</xdr:row>
      <xdr:rowOff>340179</xdr:rowOff>
    </xdr:to>
    <xdr:sp macro="" textlink="">
      <xdr:nvSpPr>
        <xdr:cNvPr id="5" name="Rectangle 4">
          <a:extLst>
            <a:ext uri="{FF2B5EF4-FFF2-40B4-BE49-F238E27FC236}">
              <a16:creationId xmlns:a16="http://schemas.microsoft.com/office/drawing/2014/main" id="{00000000-0008-0000-2200-000005000000}"/>
            </a:ext>
          </a:extLst>
        </xdr:cNvPr>
        <xdr:cNvSpPr/>
      </xdr:nvSpPr>
      <xdr:spPr>
        <a:xfrm>
          <a:off x="4400550" y="2224768"/>
          <a:ext cx="3409950" cy="31568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200">
              <a:solidFill>
                <a:schemeClr val="tx1"/>
              </a:solidFill>
            </a:rPr>
            <a:t>বিসমিল্লাহির রাহমানির রাহিম</a:t>
          </a:r>
          <a:endParaRPr lang="en-US" sz="1200">
            <a:solidFill>
              <a:schemeClr val="tx1"/>
            </a:solidFill>
          </a:endParaRPr>
        </a:p>
      </xdr:txBody>
    </xdr:sp>
    <xdr:clientData/>
  </xdr:twoCellAnchor>
  <xdr:twoCellAnchor>
    <xdr:from>
      <xdr:col>10</xdr:col>
      <xdr:colOff>23531</xdr:colOff>
      <xdr:row>3</xdr:row>
      <xdr:rowOff>0</xdr:rowOff>
    </xdr:from>
    <xdr:to>
      <xdr:col>12</xdr:col>
      <xdr:colOff>330817</xdr:colOff>
      <xdr:row>3</xdr:row>
      <xdr:rowOff>939310</xdr:rowOff>
    </xdr:to>
    <xdr:sp macro="" textlink="">
      <xdr:nvSpPr>
        <xdr:cNvPr id="6" name="Text Box 1">
          <a:extLst>
            <a:ext uri="{FF2B5EF4-FFF2-40B4-BE49-F238E27FC236}">
              <a16:creationId xmlns:a16="http://schemas.microsoft.com/office/drawing/2014/main" id="{00000000-0008-0000-2200-000006000000}"/>
            </a:ext>
          </a:extLst>
        </xdr:cNvPr>
        <xdr:cNvSpPr txBox="1">
          <a:spLocks noChangeArrowheads="1"/>
        </xdr:cNvSpPr>
      </xdr:nvSpPr>
      <xdr:spPr bwMode="auto">
        <a:xfrm>
          <a:off x="12167906" y="2200275"/>
          <a:ext cx="2545661" cy="939310"/>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16</xdr:col>
      <xdr:colOff>209549</xdr:colOff>
      <xdr:row>4</xdr:row>
      <xdr:rowOff>6803</xdr:rowOff>
    </xdr:from>
    <xdr:to>
      <xdr:col>17</xdr:col>
      <xdr:colOff>70337</xdr:colOff>
      <xdr:row>5</xdr:row>
      <xdr:rowOff>4081</xdr:rowOff>
    </xdr:to>
    <xdr:sp macro="" textlink="">
      <xdr:nvSpPr>
        <xdr:cNvPr id="7" name="Rectangle 6">
          <a:extLst>
            <a:ext uri="{FF2B5EF4-FFF2-40B4-BE49-F238E27FC236}">
              <a16:creationId xmlns:a16="http://schemas.microsoft.com/office/drawing/2014/main" id="{00000000-0008-0000-2200-000007000000}"/>
            </a:ext>
          </a:extLst>
        </xdr:cNvPr>
        <xdr:cNvSpPr/>
      </xdr:nvSpPr>
      <xdr:spPr>
        <a:xfrm>
          <a:off x="16440149" y="2511878"/>
          <a:ext cx="1432413" cy="254453"/>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a:t>
          </a:r>
          <a:r>
            <a:rPr lang="en-US" sz="1400" b="1">
              <a:solidFill>
                <a:sysClr val="windowText" lastClr="000000"/>
              </a:solidFill>
              <a:latin typeface="Kalpurush ANSI" panose="02000000000000000000" pitchFamily="2" charset="0"/>
            </a:rPr>
            <a:t>4</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10</xdr:col>
      <xdr:colOff>54427</xdr:colOff>
      <xdr:row>3</xdr:row>
      <xdr:rowOff>1118507</xdr:rowOff>
    </xdr:from>
    <xdr:to>
      <xdr:col>12</xdr:col>
      <xdr:colOff>721177</xdr:colOff>
      <xdr:row>4</xdr:row>
      <xdr:rowOff>285750</xdr:rowOff>
    </xdr:to>
    <xdr:sp macro="" textlink="">
      <xdr:nvSpPr>
        <xdr:cNvPr id="8" name="Rectangle 7">
          <a:extLst>
            <a:ext uri="{FF2B5EF4-FFF2-40B4-BE49-F238E27FC236}">
              <a16:creationId xmlns:a16="http://schemas.microsoft.com/office/drawing/2014/main" id="{00000000-0008-0000-2200-000008000000}"/>
            </a:ext>
          </a:extLst>
        </xdr:cNvPr>
        <xdr:cNvSpPr/>
      </xdr:nvSpPr>
      <xdr:spPr>
        <a:xfrm>
          <a:off x="12198802" y="3318782"/>
          <a:ext cx="2905125" cy="3578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12</xdr:col>
      <xdr:colOff>381000</xdr:colOff>
      <xdr:row>3</xdr:row>
      <xdr:rowOff>24493</xdr:rowOff>
    </xdr:from>
    <xdr:to>
      <xdr:col>14</xdr:col>
      <xdr:colOff>923925</xdr:colOff>
      <xdr:row>3</xdr:row>
      <xdr:rowOff>340179</xdr:rowOff>
    </xdr:to>
    <xdr:sp macro="" textlink="">
      <xdr:nvSpPr>
        <xdr:cNvPr id="9" name="Rectangle 8">
          <a:extLst>
            <a:ext uri="{FF2B5EF4-FFF2-40B4-BE49-F238E27FC236}">
              <a16:creationId xmlns:a16="http://schemas.microsoft.com/office/drawing/2014/main" id="{00000000-0008-0000-2200-000009000000}"/>
            </a:ext>
          </a:extLst>
        </xdr:cNvPr>
        <xdr:cNvSpPr/>
      </xdr:nvSpPr>
      <xdr:spPr>
        <a:xfrm>
          <a:off x="14763750" y="2224768"/>
          <a:ext cx="3305175" cy="31568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200">
              <a:solidFill>
                <a:schemeClr val="tx1"/>
              </a:solidFill>
            </a:rPr>
            <a:t>বিসমিল্লাহির রাহমানির রাহিম</a:t>
          </a:r>
          <a:endParaRPr lang="en-US" sz="1200">
            <a:solidFill>
              <a:schemeClr val="tx1"/>
            </a:solidFill>
          </a:endParaRPr>
        </a:p>
      </xdr:txBody>
    </xdr:sp>
    <xdr:clientData/>
  </xdr:twoCellAnchor>
  <xdr:twoCellAnchor>
    <xdr:from>
      <xdr:col>7</xdr:col>
      <xdr:colOff>367392</xdr:colOff>
      <xdr:row>3</xdr:row>
      <xdr:rowOff>68035</xdr:rowOff>
    </xdr:from>
    <xdr:to>
      <xdr:col>8</xdr:col>
      <xdr:colOff>25469</xdr:colOff>
      <xdr:row>3</xdr:row>
      <xdr:rowOff>904874</xdr:rowOff>
    </xdr:to>
    <xdr:grpSp>
      <xdr:nvGrpSpPr>
        <xdr:cNvPr id="12" name="Group 11">
          <a:extLst>
            <a:ext uri="{FF2B5EF4-FFF2-40B4-BE49-F238E27FC236}">
              <a16:creationId xmlns:a16="http://schemas.microsoft.com/office/drawing/2014/main" id="{00000000-0008-0000-2200-00000C000000}"/>
            </a:ext>
          </a:extLst>
        </xdr:cNvPr>
        <xdr:cNvGrpSpPr/>
      </xdr:nvGrpSpPr>
      <xdr:grpSpPr>
        <a:xfrm>
          <a:off x="7834992" y="1411060"/>
          <a:ext cx="1143977" cy="836839"/>
          <a:chOff x="5698881" y="114300"/>
          <a:chExt cx="877277" cy="705583"/>
        </a:xfrm>
      </xdr:grpSpPr>
      <xdr:sp macro="" textlink="">
        <xdr:nvSpPr>
          <xdr:cNvPr id="13" name="Oval 12">
            <a:extLst>
              <a:ext uri="{FF2B5EF4-FFF2-40B4-BE49-F238E27FC236}">
                <a16:creationId xmlns:a16="http://schemas.microsoft.com/office/drawing/2014/main" id="{00000000-0008-0000-2200-00000D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4" name="Picture 13" descr="Artboard 1@3x.png">
            <a:extLst>
              <a:ext uri="{FF2B5EF4-FFF2-40B4-BE49-F238E27FC236}">
                <a16:creationId xmlns:a16="http://schemas.microsoft.com/office/drawing/2014/main" id="{00000000-0008-0000-2200-00000E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16</xdr:col>
      <xdr:colOff>424542</xdr:colOff>
      <xdr:row>3</xdr:row>
      <xdr:rowOff>58510</xdr:rowOff>
    </xdr:from>
    <xdr:to>
      <xdr:col>17</xdr:col>
      <xdr:colOff>82619</xdr:colOff>
      <xdr:row>3</xdr:row>
      <xdr:rowOff>895349</xdr:rowOff>
    </xdr:to>
    <xdr:grpSp>
      <xdr:nvGrpSpPr>
        <xdr:cNvPr id="18" name="Group 17">
          <a:extLst>
            <a:ext uri="{FF2B5EF4-FFF2-40B4-BE49-F238E27FC236}">
              <a16:creationId xmlns:a16="http://schemas.microsoft.com/office/drawing/2014/main" id="{00000000-0008-0000-2200-000012000000}"/>
            </a:ext>
          </a:extLst>
        </xdr:cNvPr>
        <xdr:cNvGrpSpPr/>
      </xdr:nvGrpSpPr>
      <xdr:grpSpPr>
        <a:xfrm>
          <a:off x="16655142" y="1401535"/>
          <a:ext cx="1229702" cy="836839"/>
          <a:chOff x="5698881" y="114300"/>
          <a:chExt cx="877277" cy="705583"/>
        </a:xfrm>
      </xdr:grpSpPr>
      <xdr:sp macro="" textlink="">
        <xdr:nvSpPr>
          <xdr:cNvPr id="19" name="Oval 18">
            <a:extLst>
              <a:ext uri="{FF2B5EF4-FFF2-40B4-BE49-F238E27FC236}">
                <a16:creationId xmlns:a16="http://schemas.microsoft.com/office/drawing/2014/main" id="{00000000-0008-0000-2200-000013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20" name="Picture 19" descr="Artboard 1@3x.png">
            <a:extLst>
              <a:ext uri="{FF2B5EF4-FFF2-40B4-BE49-F238E27FC236}">
                <a16:creationId xmlns:a16="http://schemas.microsoft.com/office/drawing/2014/main" id="{00000000-0008-0000-2200-000014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466725</xdr:colOff>
      <xdr:row>0</xdr:row>
      <xdr:rowOff>373237</xdr:rowOff>
    </xdr:from>
    <xdr:to>
      <xdr:col>16</xdr:col>
      <xdr:colOff>232871</xdr:colOff>
      <xdr:row>1</xdr:row>
      <xdr:rowOff>315270</xdr:rowOff>
    </xdr:to>
    <xdr:grpSp>
      <xdr:nvGrpSpPr>
        <xdr:cNvPr id="31" name="Group 30">
          <a:hlinkClick xmlns:r="http://schemas.openxmlformats.org/officeDocument/2006/relationships" r:id="rId2"/>
          <a:extLst>
            <a:ext uri="{FF2B5EF4-FFF2-40B4-BE49-F238E27FC236}">
              <a16:creationId xmlns:a16="http://schemas.microsoft.com/office/drawing/2014/main" id="{00000000-0008-0000-2200-00001F000000}"/>
            </a:ext>
          </a:extLst>
        </xdr:cNvPr>
        <xdr:cNvGrpSpPr/>
      </xdr:nvGrpSpPr>
      <xdr:grpSpPr>
        <a:xfrm>
          <a:off x="5591175" y="373237"/>
          <a:ext cx="10872296" cy="437333"/>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32" name="Rectangle 31">
            <a:hlinkClick xmlns:r="http://schemas.openxmlformats.org/officeDocument/2006/relationships" r:id="rId3"/>
            <a:extLst>
              <a:ext uri="{FF2B5EF4-FFF2-40B4-BE49-F238E27FC236}">
                <a16:creationId xmlns:a16="http://schemas.microsoft.com/office/drawing/2014/main" id="{00000000-0008-0000-2200-000020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3" name="Rectangle 32">
            <a:hlinkClick xmlns:r="http://schemas.openxmlformats.org/officeDocument/2006/relationships" r:id="rId4"/>
            <a:extLst>
              <a:ext uri="{FF2B5EF4-FFF2-40B4-BE49-F238E27FC236}">
                <a16:creationId xmlns:a16="http://schemas.microsoft.com/office/drawing/2014/main" id="{00000000-0008-0000-2200-000021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4" name="Rectangle 33">
            <a:hlinkClick xmlns:r="http://schemas.openxmlformats.org/officeDocument/2006/relationships" r:id="rId5"/>
            <a:extLst>
              <a:ext uri="{FF2B5EF4-FFF2-40B4-BE49-F238E27FC236}">
                <a16:creationId xmlns:a16="http://schemas.microsoft.com/office/drawing/2014/main" id="{00000000-0008-0000-2200-000022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5" name="Rectangle 34">
            <a:hlinkClick xmlns:r="http://schemas.openxmlformats.org/officeDocument/2006/relationships" r:id="rId6"/>
            <a:extLst>
              <a:ext uri="{FF2B5EF4-FFF2-40B4-BE49-F238E27FC236}">
                <a16:creationId xmlns:a16="http://schemas.microsoft.com/office/drawing/2014/main" id="{00000000-0008-0000-2200-000023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6" name="Rectangle 35">
            <a:hlinkClick xmlns:r="http://schemas.openxmlformats.org/officeDocument/2006/relationships" r:id="rId7"/>
            <a:extLst>
              <a:ext uri="{FF2B5EF4-FFF2-40B4-BE49-F238E27FC236}">
                <a16:creationId xmlns:a16="http://schemas.microsoft.com/office/drawing/2014/main" id="{00000000-0008-0000-2200-000024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7" name="Rectangle 36">
            <a:hlinkClick xmlns:r="http://schemas.openxmlformats.org/officeDocument/2006/relationships" r:id="rId8"/>
            <a:extLst>
              <a:ext uri="{FF2B5EF4-FFF2-40B4-BE49-F238E27FC236}">
                <a16:creationId xmlns:a16="http://schemas.microsoft.com/office/drawing/2014/main" id="{00000000-0008-0000-2200-000025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8" name="Rectangle 37">
            <a:hlinkClick xmlns:r="http://schemas.openxmlformats.org/officeDocument/2006/relationships" r:id="rId9"/>
            <a:extLst>
              <a:ext uri="{FF2B5EF4-FFF2-40B4-BE49-F238E27FC236}">
                <a16:creationId xmlns:a16="http://schemas.microsoft.com/office/drawing/2014/main" id="{00000000-0008-0000-2200-000026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9" name="Rectangle 38">
            <a:hlinkClick xmlns:r="http://schemas.openxmlformats.org/officeDocument/2006/relationships" r:id="rId10"/>
            <a:extLst>
              <a:ext uri="{FF2B5EF4-FFF2-40B4-BE49-F238E27FC236}">
                <a16:creationId xmlns:a16="http://schemas.microsoft.com/office/drawing/2014/main" id="{00000000-0008-0000-2200-000027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40" name="Rectangle 39">
            <a:hlinkClick xmlns:r="http://schemas.openxmlformats.org/officeDocument/2006/relationships" r:id="rId11"/>
            <a:extLst>
              <a:ext uri="{FF2B5EF4-FFF2-40B4-BE49-F238E27FC236}">
                <a16:creationId xmlns:a16="http://schemas.microsoft.com/office/drawing/2014/main" id="{00000000-0008-0000-2200-000028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41" name="Rectangle 40">
            <a:hlinkClick xmlns:r="http://schemas.openxmlformats.org/officeDocument/2006/relationships" r:id="rId12"/>
            <a:extLst>
              <a:ext uri="{FF2B5EF4-FFF2-40B4-BE49-F238E27FC236}">
                <a16:creationId xmlns:a16="http://schemas.microsoft.com/office/drawing/2014/main" id="{00000000-0008-0000-2200-000029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42" name="Rectangle 41">
            <a:hlinkClick xmlns:r="http://schemas.openxmlformats.org/officeDocument/2006/relationships" r:id="rId13"/>
            <a:extLst>
              <a:ext uri="{FF2B5EF4-FFF2-40B4-BE49-F238E27FC236}">
                <a16:creationId xmlns:a16="http://schemas.microsoft.com/office/drawing/2014/main" id="{00000000-0008-0000-2200-00002A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2</xdr:col>
      <xdr:colOff>49198</xdr:colOff>
      <xdr:row>0</xdr:row>
      <xdr:rowOff>161925</xdr:rowOff>
    </xdr:from>
    <xdr:to>
      <xdr:col>3</xdr:col>
      <xdr:colOff>779259</xdr:colOff>
      <xdr:row>2</xdr:row>
      <xdr:rowOff>24591</xdr:rowOff>
    </xdr:to>
    <xdr:sp macro="" textlink="">
      <xdr:nvSpPr>
        <xdr:cNvPr id="43" name="Rectangle 42">
          <a:hlinkClick xmlns:r="http://schemas.openxmlformats.org/officeDocument/2006/relationships" r:id="rId14"/>
          <a:extLst>
            <a:ext uri="{FF2B5EF4-FFF2-40B4-BE49-F238E27FC236}">
              <a16:creationId xmlns:a16="http://schemas.microsoft.com/office/drawing/2014/main" id="{00000000-0008-0000-2200-00002B000000}"/>
            </a:ext>
          </a:extLst>
        </xdr:cNvPr>
        <xdr:cNvSpPr/>
      </xdr:nvSpPr>
      <xdr:spPr>
        <a:xfrm>
          <a:off x="1420798" y="161925"/>
          <a:ext cx="2215961" cy="862791"/>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800">
              <a:solidFill>
                <a:schemeClr val="lt1"/>
              </a:solidFill>
              <a:effectLst/>
              <a:latin typeface="Siyam Rupali" panose="02000500000000020004" pitchFamily="2" charset="0"/>
              <a:ea typeface="+mn-ea"/>
              <a:cs typeface="Siyam Rupali" panose="02000500000000020004" pitchFamily="2" charset="0"/>
            </a:rPr>
            <a:t>জানুয়ারি</a:t>
          </a:r>
          <a:endParaRPr lang="en-US" sz="2800">
            <a:effectLst/>
            <a:latin typeface="Siyam Rupali" panose="02000500000000020004" pitchFamily="2" charset="0"/>
            <a:cs typeface="Siyam Rupali" panose="02000500000000020004" pitchFamily="2" charset="0"/>
          </a:endParaRPr>
        </a:p>
      </xdr:txBody>
    </xdr:sp>
    <xdr:clientData/>
  </xdr:twoCellAnchor>
  <xdr:twoCellAnchor>
    <xdr:from>
      <xdr:col>4</xdr:col>
      <xdr:colOff>950143</xdr:colOff>
      <xdr:row>0</xdr:row>
      <xdr:rowOff>342900</xdr:rowOff>
    </xdr:from>
    <xdr:to>
      <xdr:col>5</xdr:col>
      <xdr:colOff>444055</xdr:colOff>
      <xdr:row>1</xdr:row>
      <xdr:rowOff>375958</xdr:rowOff>
    </xdr:to>
    <xdr:pic>
      <xdr:nvPicPr>
        <xdr:cNvPr id="44" name="Graphic 43" descr="Chevron arrows">
          <a:hlinkClick xmlns:r="http://schemas.openxmlformats.org/officeDocument/2006/relationships" r:id="rId14"/>
          <a:extLst>
            <a:ext uri="{FF2B5EF4-FFF2-40B4-BE49-F238E27FC236}">
              <a16:creationId xmlns:a16="http://schemas.microsoft.com/office/drawing/2014/main" id="{00000000-0008-0000-2200-00002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941118" y="342900"/>
          <a:ext cx="627387" cy="52835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0</xdr:colOff>
      <xdr:row>0</xdr:row>
      <xdr:rowOff>257110</xdr:rowOff>
    </xdr:from>
    <xdr:to>
      <xdr:col>1</xdr:col>
      <xdr:colOff>666750</xdr:colOff>
      <xdr:row>1</xdr:row>
      <xdr:rowOff>447925</xdr:rowOff>
    </xdr:to>
    <xdr:pic>
      <xdr:nvPicPr>
        <xdr:cNvPr id="45" name="Picture 44">
          <a:hlinkClick xmlns:r="http://schemas.openxmlformats.org/officeDocument/2006/relationships" r:id="rId17"/>
          <a:extLst>
            <a:ext uri="{FF2B5EF4-FFF2-40B4-BE49-F238E27FC236}">
              <a16:creationId xmlns:a16="http://schemas.microsoft.com/office/drawing/2014/main" id="{00000000-0008-0000-2200-00002D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28600" y="257110"/>
          <a:ext cx="666750" cy="68611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16</xdr:col>
      <xdr:colOff>631052</xdr:colOff>
      <xdr:row>0</xdr:row>
      <xdr:rowOff>180975</xdr:rowOff>
    </xdr:from>
    <xdr:to>
      <xdr:col>17</xdr:col>
      <xdr:colOff>0</xdr:colOff>
      <xdr:row>2</xdr:row>
      <xdr:rowOff>104775</xdr:rowOff>
    </xdr:to>
    <xdr:grpSp>
      <xdr:nvGrpSpPr>
        <xdr:cNvPr id="10" name="Group 9">
          <a:extLst>
            <a:ext uri="{FF2B5EF4-FFF2-40B4-BE49-F238E27FC236}">
              <a16:creationId xmlns:a16="http://schemas.microsoft.com/office/drawing/2014/main" id="{00000000-0008-0000-2200-00000A000000}"/>
            </a:ext>
          </a:extLst>
        </xdr:cNvPr>
        <xdr:cNvGrpSpPr/>
      </xdr:nvGrpSpPr>
      <xdr:grpSpPr>
        <a:xfrm>
          <a:off x="16861652" y="180975"/>
          <a:ext cx="940573" cy="923925"/>
          <a:chOff x="30504881" y="1487645"/>
          <a:chExt cx="1862800" cy="2045265"/>
        </a:xfrm>
      </xdr:grpSpPr>
      <xdr:pic macro="[0]!print123">
        <xdr:nvPicPr>
          <xdr:cNvPr id="11" name="Picture 10">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837473B0-CC2E-450A-ABE3-18F120FF3D39}">
                <a1611:picAttrSrcUrl xmlns:a1611="http://schemas.microsoft.com/office/drawing/2016/11/main" r:id="rId20"/>
              </a:ext>
            </a:extLst>
          </a:blip>
          <a:stretch>
            <a:fillRect/>
          </a:stretch>
        </xdr:blipFill>
        <xdr:spPr>
          <a:xfrm>
            <a:off x="30504881" y="1487645"/>
            <a:ext cx="1862800" cy="1508401"/>
          </a:xfrm>
          <a:prstGeom prst="rect">
            <a:avLst/>
          </a:prstGeom>
        </xdr:spPr>
      </xdr:pic>
      <xdr:sp macro="[0]!print123" textlink="">
        <xdr:nvSpPr>
          <xdr:cNvPr id="15" name="Rectangle 14">
            <a:extLst>
              <a:ext uri="{FF2B5EF4-FFF2-40B4-BE49-F238E27FC236}">
                <a16:creationId xmlns:a16="http://schemas.microsoft.com/office/drawing/2014/main" id="{00000000-0008-0000-2200-00000F000000}"/>
              </a:ext>
            </a:extLst>
          </xdr:cNvPr>
          <xdr:cNvSpPr/>
        </xdr:nvSpPr>
        <xdr:spPr>
          <a:xfrm>
            <a:off x="30583909" y="3013364"/>
            <a:ext cx="1645228" cy="519546"/>
          </a:xfrm>
          <a:prstGeom prst="rect">
            <a:avLst/>
          </a:prstGeom>
          <a:blipFill>
            <a:blip xmlns:r="http://schemas.openxmlformats.org/officeDocument/2006/relationships" r:embed="rId21"/>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twoCellAnchor>
    <xdr:from>
      <xdr:col>3</xdr:col>
      <xdr:colOff>1009651</xdr:colOff>
      <xdr:row>0</xdr:row>
      <xdr:rowOff>419100</xdr:rowOff>
    </xdr:from>
    <xdr:to>
      <xdr:col>4</xdr:col>
      <xdr:colOff>619126</xdr:colOff>
      <xdr:row>1</xdr:row>
      <xdr:rowOff>322984</xdr:rowOff>
    </xdr:to>
    <xdr:sp macro="[0]!Save1" textlink="">
      <xdr:nvSpPr>
        <xdr:cNvPr id="16" name="Rectangle 15">
          <a:extLst>
            <a:ext uri="{FF2B5EF4-FFF2-40B4-BE49-F238E27FC236}">
              <a16:creationId xmlns:a16="http://schemas.microsoft.com/office/drawing/2014/main" id="{00000000-0008-0000-2200-000010000000}"/>
            </a:ext>
          </a:extLst>
        </xdr:cNvPr>
        <xdr:cNvSpPr/>
      </xdr:nvSpPr>
      <xdr:spPr>
        <a:xfrm>
          <a:off x="3810001" y="419100"/>
          <a:ext cx="800100" cy="399184"/>
        </a:xfrm>
        <a:prstGeom prst="rect">
          <a:avLst/>
        </a:prstGeom>
        <a:blipFill>
          <a:blip xmlns:r="http://schemas.openxmlformats.org/officeDocument/2006/relationships" r:embed="rId22"/>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2300-000002000000}"/>
            </a:ext>
          </a:extLst>
        </xdr:cNvPr>
        <xdr:cNvSpPr txBox="1">
          <a:spLocks noChangeArrowheads="1"/>
        </xdr:cNvSpPr>
      </xdr:nvSpPr>
      <xdr:spPr bwMode="auto">
        <a:xfrm>
          <a:off x="1769320" y="1422755"/>
          <a:ext cx="2790690" cy="1389450"/>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703385</xdr:colOff>
      <xdr:row>4</xdr:row>
      <xdr:rowOff>163155</xdr:rowOff>
    </xdr:from>
    <xdr:to>
      <xdr:col>12</xdr:col>
      <xdr:colOff>2033954</xdr:colOff>
      <xdr:row>4</xdr:row>
      <xdr:rowOff>1316182</xdr:rowOff>
    </xdr:to>
    <xdr:grpSp>
      <xdr:nvGrpSpPr>
        <xdr:cNvPr id="3" name="Group 2">
          <a:extLst>
            <a:ext uri="{FF2B5EF4-FFF2-40B4-BE49-F238E27FC236}">
              <a16:creationId xmlns:a16="http://schemas.microsoft.com/office/drawing/2014/main" id="{00000000-0008-0000-2300-000003000000}"/>
            </a:ext>
          </a:extLst>
        </xdr:cNvPr>
        <xdr:cNvGrpSpPr/>
      </xdr:nvGrpSpPr>
      <xdr:grpSpPr>
        <a:xfrm>
          <a:off x="15475794" y="1669837"/>
          <a:ext cx="1330569" cy="1153027"/>
          <a:chOff x="5698881" y="114300"/>
          <a:chExt cx="877277" cy="705583"/>
        </a:xfrm>
      </xdr:grpSpPr>
      <xdr:sp macro="" textlink="">
        <xdr:nvSpPr>
          <xdr:cNvPr id="4" name="Oval 3">
            <a:extLst>
              <a:ext uri="{FF2B5EF4-FFF2-40B4-BE49-F238E27FC236}">
                <a16:creationId xmlns:a16="http://schemas.microsoft.com/office/drawing/2014/main" id="{00000000-0008-0000-23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7" name="Rectangle 6">
          <a:extLst>
            <a:ext uri="{FF2B5EF4-FFF2-40B4-BE49-F238E27FC236}">
              <a16:creationId xmlns:a16="http://schemas.microsoft.com/office/drawing/2014/main" id="{00000000-0008-0000-2300-000007000000}"/>
            </a:ext>
          </a:extLst>
        </xdr:cNvPr>
        <xdr:cNvSpPr/>
      </xdr:nvSpPr>
      <xdr:spPr>
        <a:xfrm>
          <a:off x="1751609" y="3418562"/>
          <a:ext cx="2681846"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15" name="Rectangle 14">
          <a:extLst>
            <a:ext uri="{FF2B5EF4-FFF2-40B4-BE49-F238E27FC236}">
              <a16:creationId xmlns:a16="http://schemas.microsoft.com/office/drawing/2014/main" id="{00000000-0008-0000-2300-00000F000000}"/>
            </a:ext>
          </a:extLst>
        </xdr:cNvPr>
        <xdr:cNvSpPr/>
      </xdr:nvSpPr>
      <xdr:spPr>
        <a:xfrm>
          <a:off x="19875939" y="1544782"/>
          <a:ext cx="40354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1304193</xdr:rowOff>
    </xdr:to>
    <xdr:grpSp>
      <xdr:nvGrpSpPr>
        <xdr:cNvPr id="19" name="Group 18">
          <a:extLst>
            <a:ext uri="{FF2B5EF4-FFF2-40B4-BE49-F238E27FC236}">
              <a16:creationId xmlns:a16="http://schemas.microsoft.com/office/drawing/2014/main" id="{00000000-0008-0000-2300-000013000000}"/>
            </a:ext>
          </a:extLst>
        </xdr:cNvPr>
        <xdr:cNvGrpSpPr/>
      </xdr:nvGrpSpPr>
      <xdr:grpSpPr>
        <a:xfrm>
          <a:off x="28553686" y="1602431"/>
          <a:ext cx="1445935" cy="1208444"/>
          <a:chOff x="5698881" y="114300"/>
          <a:chExt cx="877277" cy="705583"/>
        </a:xfrm>
      </xdr:grpSpPr>
      <xdr:sp macro="" textlink="">
        <xdr:nvSpPr>
          <xdr:cNvPr id="20" name="Oval 19">
            <a:extLst>
              <a:ext uri="{FF2B5EF4-FFF2-40B4-BE49-F238E27FC236}">
                <a16:creationId xmlns:a16="http://schemas.microsoft.com/office/drawing/2014/main" id="{00000000-0008-0000-2300-00001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21" name="Picture 20" descr="Artboard 1@3x.png">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22" name="Text Box 1">
          <a:extLst>
            <a:ext uri="{FF2B5EF4-FFF2-40B4-BE49-F238E27FC236}">
              <a16:creationId xmlns:a16="http://schemas.microsoft.com/office/drawing/2014/main" id="{00000000-0008-0000-2300-000016000000}"/>
            </a:ext>
          </a:extLst>
        </xdr:cNvPr>
        <xdr:cNvSpPr txBox="1">
          <a:spLocks noChangeArrowheads="1"/>
        </xdr:cNvSpPr>
      </xdr:nvSpPr>
      <xdr:spPr bwMode="auto">
        <a:xfrm>
          <a:off x="15014265" y="1428617"/>
          <a:ext cx="2786694" cy="1389450"/>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23" name="Rectangle 22">
          <a:extLst>
            <a:ext uri="{FF2B5EF4-FFF2-40B4-BE49-F238E27FC236}">
              <a16:creationId xmlns:a16="http://schemas.microsoft.com/office/drawing/2014/main" id="{00000000-0008-0000-2300-000017000000}"/>
            </a:ext>
          </a:extLst>
        </xdr:cNvPr>
        <xdr:cNvSpPr/>
      </xdr:nvSpPr>
      <xdr:spPr>
        <a:xfrm>
          <a:off x="6678686" y="1521335"/>
          <a:ext cx="4909372"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6" name="Rectangle 5">
          <a:extLst>
            <a:ext uri="{FF2B5EF4-FFF2-40B4-BE49-F238E27FC236}">
              <a16:creationId xmlns:a16="http://schemas.microsoft.com/office/drawing/2014/main" id="{00000000-0008-0000-2300-000006000000}"/>
            </a:ext>
          </a:extLst>
        </xdr:cNvPr>
        <xdr:cNvSpPr/>
      </xdr:nvSpPr>
      <xdr:spPr>
        <a:xfrm>
          <a:off x="15013873" y="3415099"/>
          <a:ext cx="2681846"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103910</xdr:rowOff>
    </xdr:from>
    <xdr:to>
      <xdr:col>1</xdr:col>
      <xdr:colOff>969817</xdr:colOff>
      <xdr:row>3</xdr:row>
      <xdr:rowOff>207818</xdr:rowOff>
    </xdr:to>
    <xdr:pic>
      <xdr:nvPicPr>
        <xdr:cNvPr id="8" name="Picture 7">
          <a:hlinkClick xmlns:r="http://schemas.openxmlformats.org/officeDocument/2006/relationships" r:id="rId2"/>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10"/>
          <a:ext cx="1143000" cy="1056408"/>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9</xdr:col>
      <xdr:colOff>70629</xdr:colOff>
      <xdr:row>1</xdr:row>
      <xdr:rowOff>350571</xdr:rowOff>
    </xdr:from>
    <xdr:to>
      <xdr:col>22</xdr:col>
      <xdr:colOff>1021773</xdr:colOff>
      <xdr:row>3</xdr:row>
      <xdr:rowOff>34637</xdr:rowOff>
    </xdr:to>
    <xdr:grpSp>
      <xdr:nvGrpSpPr>
        <xdr:cNvPr id="9" name="Group 8">
          <a:hlinkClick xmlns:r="http://schemas.openxmlformats.org/officeDocument/2006/relationships" r:id="rId4"/>
          <a:extLst>
            <a:ext uri="{FF2B5EF4-FFF2-40B4-BE49-F238E27FC236}">
              <a16:creationId xmlns:a16="http://schemas.microsoft.com/office/drawing/2014/main" id="{00000000-0008-0000-2300-000009000000}"/>
            </a:ext>
          </a:extLst>
        </xdr:cNvPr>
        <xdr:cNvGrpSpPr/>
      </xdr:nvGrpSpPr>
      <xdr:grpSpPr>
        <a:xfrm>
          <a:off x="10097856" y="541071"/>
          <a:ext cx="19360372" cy="636566"/>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10" name="Rectangle 9">
            <a:hlinkClick xmlns:r="http://schemas.openxmlformats.org/officeDocument/2006/relationships" r:id="rId5"/>
            <a:extLst>
              <a:ext uri="{FF2B5EF4-FFF2-40B4-BE49-F238E27FC236}">
                <a16:creationId xmlns:a16="http://schemas.microsoft.com/office/drawing/2014/main" id="{00000000-0008-0000-2300-00000A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1" name="Rectangle 10">
            <a:hlinkClick xmlns:r="http://schemas.openxmlformats.org/officeDocument/2006/relationships" r:id="rId6"/>
            <a:extLst>
              <a:ext uri="{FF2B5EF4-FFF2-40B4-BE49-F238E27FC236}">
                <a16:creationId xmlns:a16="http://schemas.microsoft.com/office/drawing/2014/main" id="{00000000-0008-0000-2300-00000B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2" name="Rectangle 11">
            <a:hlinkClick xmlns:r="http://schemas.openxmlformats.org/officeDocument/2006/relationships" r:id="rId7"/>
            <a:extLst>
              <a:ext uri="{FF2B5EF4-FFF2-40B4-BE49-F238E27FC236}">
                <a16:creationId xmlns:a16="http://schemas.microsoft.com/office/drawing/2014/main" id="{00000000-0008-0000-2300-00000C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3" name="Rectangle 12">
            <a:hlinkClick xmlns:r="http://schemas.openxmlformats.org/officeDocument/2006/relationships" r:id="rId8"/>
            <a:extLst>
              <a:ext uri="{FF2B5EF4-FFF2-40B4-BE49-F238E27FC236}">
                <a16:creationId xmlns:a16="http://schemas.microsoft.com/office/drawing/2014/main" id="{00000000-0008-0000-2300-00000D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4" name="Rectangle 13">
            <a:hlinkClick xmlns:r="http://schemas.openxmlformats.org/officeDocument/2006/relationships" r:id="rId9"/>
            <a:extLst>
              <a:ext uri="{FF2B5EF4-FFF2-40B4-BE49-F238E27FC236}">
                <a16:creationId xmlns:a16="http://schemas.microsoft.com/office/drawing/2014/main" id="{00000000-0008-0000-2300-00000E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6" name="Rectangle 15">
            <a:hlinkClick xmlns:r="http://schemas.openxmlformats.org/officeDocument/2006/relationships" r:id="rId10"/>
            <a:extLst>
              <a:ext uri="{FF2B5EF4-FFF2-40B4-BE49-F238E27FC236}">
                <a16:creationId xmlns:a16="http://schemas.microsoft.com/office/drawing/2014/main" id="{00000000-0008-0000-2300-000010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7" name="Rectangle 16">
            <a:hlinkClick xmlns:r="http://schemas.openxmlformats.org/officeDocument/2006/relationships" r:id="rId11"/>
            <a:extLst>
              <a:ext uri="{FF2B5EF4-FFF2-40B4-BE49-F238E27FC236}">
                <a16:creationId xmlns:a16="http://schemas.microsoft.com/office/drawing/2014/main" id="{00000000-0008-0000-2300-000011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8" name="Rectangle 17">
            <a:hlinkClick xmlns:r="http://schemas.openxmlformats.org/officeDocument/2006/relationships" r:id="rId12"/>
            <a:extLst>
              <a:ext uri="{FF2B5EF4-FFF2-40B4-BE49-F238E27FC236}">
                <a16:creationId xmlns:a16="http://schemas.microsoft.com/office/drawing/2014/main" id="{00000000-0008-0000-2300-000012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4" name="Rectangle 23">
            <a:hlinkClick xmlns:r="http://schemas.openxmlformats.org/officeDocument/2006/relationships" r:id="rId13"/>
            <a:extLst>
              <a:ext uri="{FF2B5EF4-FFF2-40B4-BE49-F238E27FC236}">
                <a16:creationId xmlns:a16="http://schemas.microsoft.com/office/drawing/2014/main" id="{00000000-0008-0000-2300-000018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5" name="Rectangle 24">
            <a:hlinkClick xmlns:r="http://schemas.openxmlformats.org/officeDocument/2006/relationships" r:id="rId14"/>
            <a:extLst>
              <a:ext uri="{FF2B5EF4-FFF2-40B4-BE49-F238E27FC236}">
                <a16:creationId xmlns:a16="http://schemas.microsoft.com/office/drawing/2014/main" id="{00000000-0008-0000-2300-000019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6" name="Rectangle 25">
            <a:hlinkClick xmlns:r="http://schemas.openxmlformats.org/officeDocument/2006/relationships" r:id="rId15"/>
            <a:extLst>
              <a:ext uri="{FF2B5EF4-FFF2-40B4-BE49-F238E27FC236}">
                <a16:creationId xmlns:a16="http://schemas.microsoft.com/office/drawing/2014/main" id="{00000000-0008-0000-2300-00001A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8</xdr:col>
      <xdr:colOff>571501</xdr:colOff>
      <xdr:row>1</xdr:row>
      <xdr:rowOff>329044</xdr:rowOff>
    </xdr:from>
    <xdr:to>
      <xdr:col>8</xdr:col>
      <xdr:colOff>1524002</xdr:colOff>
      <xdr:row>3</xdr:row>
      <xdr:rowOff>127917</xdr:rowOff>
    </xdr:to>
    <xdr:pic>
      <xdr:nvPicPr>
        <xdr:cNvPr id="27" name="Graphic 26" descr="Chevron arrows">
          <a:hlinkClick xmlns:r="http://schemas.openxmlformats.org/officeDocument/2006/relationships" r:id="rId16"/>
          <a:extLst>
            <a:ext uri="{FF2B5EF4-FFF2-40B4-BE49-F238E27FC236}">
              <a16:creationId xmlns:a16="http://schemas.microsoft.com/office/drawing/2014/main" id="{00000000-0008-0000-2300-00001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321137" y="519544"/>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17317</xdr:colOff>
      <xdr:row>1</xdr:row>
      <xdr:rowOff>363681</xdr:rowOff>
    </xdr:from>
    <xdr:to>
      <xdr:col>7</xdr:col>
      <xdr:colOff>117764</xdr:colOff>
      <xdr:row>3</xdr:row>
      <xdr:rowOff>261669</xdr:rowOff>
    </xdr:to>
    <xdr:sp macro="" textlink="">
      <xdr:nvSpPr>
        <xdr:cNvPr id="50" name="Rectangle: Rounded Corners 49">
          <a:hlinkClick xmlns:r="http://schemas.openxmlformats.org/officeDocument/2006/relationships" r:id="rId19"/>
          <a:extLst>
            <a:ext uri="{FF2B5EF4-FFF2-40B4-BE49-F238E27FC236}">
              <a16:creationId xmlns:a16="http://schemas.microsoft.com/office/drawing/2014/main" id="{00000000-0008-0000-2300-000032000000}"/>
            </a:ext>
          </a:extLst>
        </xdr:cNvPr>
        <xdr:cNvSpPr/>
      </xdr:nvSpPr>
      <xdr:spPr>
        <a:xfrm>
          <a:off x="4139044" y="554181"/>
          <a:ext cx="2421084"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400" b="1">
              <a:latin typeface="Kalpurush ANSI" panose="02000000000000000000" pitchFamily="2" charset="0"/>
            </a:rPr>
            <a:t>১ম সাপ্তাহ বিল</a:t>
          </a:r>
          <a:endParaRPr lang="en-US" sz="2400" b="1">
            <a:latin typeface="Kalpurush ANSI" panose="02000000000000000000" pitchFamily="2" charset="0"/>
          </a:endParaRPr>
        </a:p>
      </xdr:txBody>
    </xdr:sp>
    <xdr:clientData/>
  </xdr:twoCellAnchor>
  <xdr:twoCellAnchor>
    <xdr:from>
      <xdr:col>1</xdr:col>
      <xdr:colOff>17317</xdr:colOff>
      <xdr:row>5</xdr:row>
      <xdr:rowOff>271730</xdr:rowOff>
    </xdr:from>
    <xdr:to>
      <xdr:col>3</xdr:col>
      <xdr:colOff>325583</xdr:colOff>
      <xdr:row>7</xdr:row>
      <xdr:rowOff>273628</xdr:rowOff>
    </xdr:to>
    <xdr:sp macro="" textlink="">
      <xdr:nvSpPr>
        <xdr:cNvPr id="51" name="Rectangle: Rounded Corners 50">
          <a:hlinkClick xmlns:r="http://schemas.openxmlformats.org/officeDocument/2006/relationships" r:id="rId21"/>
          <a:extLst>
            <a:ext uri="{FF2B5EF4-FFF2-40B4-BE49-F238E27FC236}">
              <a16:creationId xmlns:a16="http://schemas.microsoft.com/office/drawing/2014/main" id="{00000000-0008-0000-2300-000033000000}"/>
            </a:ext>
          </a:extLst>
        </xdr:cNvPr>
        <xdr:cNvSpPr/>
      </xdr:nvSpPr>
      <xdr:spPr>
        <a:xfrm>
          <a:off x="1142999" y="3752685"/>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৪র্থ</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17317</xdr:colOff>
      <xdr:row>4</xdr:row>
      <xdr:rowOff>174811</xdr:rowOff>
    </xdr:from>
    <xdr:to>
      <xdr:col>3</xdr:col>
      <xdr:colOff>325583</xdr:colOff>
      <xdr:row>4</xdr:row>
      <xdr:rowOff>1025299</xdr:rowOff>
    </xdr:to>
    <xdr:sp macro="" textlink="">
      <xdr:nvSpPr>
        <xdr:cNvPr id="52" name="Rectangle: Rounded Corners 51">
          <a:hlinkClick xmlns:r="http://schemas.openxmlformats.org/officeDocument/2006/relationships" r:id="rId23"/>
          <a:extLst>
            <a:ext uri="{FF2B5EF4-FFF2-40B4-BE49-F238E27FC236}">
              <a16:creationId xmlns:a16="http://schemas.microsoft.com/office/drawing/2014/main" id="{00000000-0008-0000-2300-000034000000}"/>
            </a:ext>
          </a:extLst>
        </xdr:cNvPr>
        <xdr:cNvSpPr/>
      </xdr:nvSpPr>
      <xdr:spPr>
        <a:xfrm>
          <a:off x="1142999" y="1681493"/>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17317</xdr:colOff>
      <xdr:row>4</xdr:row>
      <xdr:rowOff>1205404</xdr:rowOff>
    </xdr:from>
    <xdr:to>
      <xdr:col>3</xdr:col>
      <xdr:colOff>325583</xdr:colOff>
      <xdr:row>5</xdr:row>
      <xdr:rowOff>81619</xdr:rowOff>
    </xdr:to>
    <xdr:sp macro="" textlink="">
      <xdr:nvSpPr>
        <xdr:cNvPr id="53" name="Rectangle: Rounded Corners 52">
          <a:hlinkClick xmlns:r="http://schemas.openxmlformats.org/officeDocument/2006/relationships" r:id="rId24"/>
          <a:extLst>
            <a:ext uri="{FF2B5EF4-FFF2-40B4-BE49-F238E27FC236}">
              <a16:creationId xmlns:a16="http://schemas.microsoft.com/office/drawing/2014/main" id="{00000000-0008-0000-2300-000035000000}"/>
            </a:ext>
          </a:extLst>
        </xdr:cNvPr>
        <xdr:cNvSpPr/>
      </xdr:nvSpPr>
      <xdr:spPr>
        <a:xfrm>
          <a:off x="1142999" y="2712086"/>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371245</xdr:colOff>
      <xdr:row>3</xdr:row>
      <xdr:rowOff>344645</xdr:rowOff>
    </xdr:from>
    <xdr:to>
      <xdr:col>27</xdr:col>
      <xdr:colOff>415636</xdr:colOff>
      <xdr:row>5</xdr:row>
      <xdr:rowOff>51955</xdr:rowOff>
    </xdr:to>
    <xdr:grpSp>
      <xdr:nvGrpSpPr>
        <xdr:cNvPr id="35" name="Group 34">
          <a:extLst>
            <a:ext uri="{FF2B5EF4-FFF2-40B4-BE49-F238E27FC236}">
              <a16:creationId xmlns:a16="http://schemas.microsoft.com/office/drawing/2014/main" id="{00000000-0008-0000-2300-000023000000}"/>
            </a:ext>
          </a:extLst>
        </xdr:cNvPr>
        <xdr:cNvGrpSpPr/>
      </xdr:nvGrpSpPr>
      <xdr:grpSpPr>
        <a:xfrm>
          <a:off x="30504881" y="1487645"/>
          <a:ext cx="1862800" cy="2045265"/>
          <a:chOff x="30504881" y="1487645"/>
          <a:chExt cx="1862800" cy="2045265"/>
        </a:xfrm>
      </xdr:grpSpPr>
      <xdr:pic macro="[0]!print123">
        <xdr:nvPicPr>
          <xdr:cNvPr id="33" name="Picture 32">
            <a:extLst>
              <a:ext uri="{FF2B5EF4-FFF2-40B4-BE49-F238E27FC236}">
                <a16:creationId xmlns:a16="http://schemas.microsoft.com/office/drawing/2014/main" id="{00000000-0008-0000-2300-000021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837473B0-CC2E-450A-ABE3-18F120FF3D39}">
                <a1611:picAttrSrcUrl xmlns:a1611="http://schemas.microsoft.com/office/drawing/2016/11/main" r:id="rId26"/>
              </a:ext>
            </a:extLst>
          </a:blip>
          <a:stretch>
            <a:fillRect/>
          </a:stretch>
        </xdr:blipFill>
        <xdr:spPr>
          <a:xfrm>
            <a:off x="30504881" y="1487645"/>
            <a:ext cx="1862800" cy="1508401"/>
          </a:xfrm>
          <a:prstGeom prst="rect">
            <a:avLst/>
          </a:prstGeom>
        </xdr:spPr>
      </xdr:pic>
      <xdr:sp macro="[0]!print123" textlink="">
        <xdr:nvSpPr>
          <xdr:cNvPr id="34" name="Rectangle 33">
            <a:extLst>
              <a:ext uri="{FF2B5EF4-FFF2-40B4-BE49-F238E27FC236}">
                <a16:creationId xmlns:a16="http://schemas.microsoft.com/office/drawing/2014/main" id="{00000000-0008-0000-2300-000022000000}"/>
              </a:ext>
            </a:extLst>
          </xdr:cNvPr>
          <xdr:cNvSpPr/>
        </xdr:nvSpPr>
        <xdr:spPr>
          <a:xfrm>
            <a:off x="30583909" y="3013364"/>
            <a:ext cx="1645228" cy="519546"/>
          </a:xfrm>
          <a:prstGeom prst="rect">
            <a:avLst/>
          </a:prstGeom>
          <a:blipFill>
            <a:blip xmlns:r="http://schemas.openxmlformats.org/officeDocument/2006/relationships" r:embed="rId27"/>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103909</xdr:colOff>
      <xdr:row>1</xdr:row>
      <xdr:rowOff>450273</xdr:rowOff>
    </xdr:from>
    <xdr:to>
      <xdr:col>2</xdr:col>
      <xdr:colOff>935182</xdr:colOff>
      <xdr:row>2</xdr:row>
      <xdr:rowOff>329046</xdr:rowOff>
    </xdr:to>
    <xdr:sp macro="[0]!Save1" textlink="">
      <xdr:nvSpPr>
        <xdr:cNvPr id="28" name="Rectangle 27">
          <a:extLst>
            <a:ext uri="{FF2B5EF4-FFF2-40B4-BE49-F238E27FC236}">
              <a16:creationId xmlns:a16="http://schemas.microsoft.com/office/drawing/2014/main" id="{00000000-0008-0000-2300-00001C000000}"/>
            </a:ext>
          </a:extLst>
        </xdr:cNvPr>
        <xdr:cNvSpPr/>
      </xdr:nvSpPr>
      <xdr:spPr>
        <a:xfrm>
          <a:off x="2286000" y="640773"/>
          <a:ext cx="831273" cy="484909"/>
        </a:xfrm>
        <a:prstGeom prst="rect">
          <a:avLst/>
        </a:prstGeom>
        <a:blipFill>
          <a:blip xmlns:r="http://schemas.openxmlformats.org/officeDocument/2006/relationships" r:embed="rId28"/>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2400-000002000000}"/>
            </a:ext>
          </a:extLst>
        </xdr:cNvPr>
        <xdr:cNvSpPr txBox="1">
          <a:spLocks noChangeArrowheads="1"/>
        </xdr:cNvSpPr>
      </xdr:nvSpPr>
      <xdr:spPr bwMode="auto">
        <a:xfrm>
          <a:off x="3129663"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571500</xdr:colOff>
      <xdr:row>4</xdr:row>
      <xdr:rowOff>128518</xdr:rowOff>
    </xdr:from>
    <xdr:to>
      <xdr:col>13</xdr:col>
      <xdr:colOff>34637</xdr:colOff>
      <xdr:row>4</xdr:row>
      <xdr:rowOff>1350818</xdr:rowOff>
    </xdr:to>
    <xdr:grpSp>
      <xdr:nvGrpSpPr>
        <xdr:cNvPr id="3" name="Group 2">
          <a:extLst>
            <a:ext uri="{FF2B5EF4-FFF2-40B4-BE49-F238E27FC236}">
              <a16:creationId xmlns:a16="http://schemas.microsoft.com/office/drawing/2014/main" id="{00000000-0008-0000-2400-000003000000}"/>
            </a:ext>
          </a:extLst>
        </xdr:cNvPr>
        <xdr:cNvGrpSpPr/>
      </xdr:nvGrpSpPr>
      <xdr:grpSpPr>
        <a:xfrm>
          <a:off x="15343909" y="1635200"/>
          <a:ext cx="1506683" cy="1222300"/>
          <a:chOff x="5698881" y="114300"/>
          <a:chExt cx="877277" cy="705583"/>
        </a:xfrm>
      </xdr:grpSpPr>
      <xdr:sp macro="" textlink="">
        <xdr:nvSpPr>
          <xdr:cNvPr id="4" name="Oval 3">
            <a:extLst>
              <a:ext uri="{FF2B5EF4-FFF2-40B4-BE49-F238E27FC236}">
                <a16:creationId xmlns:a16="http://schemas.microsoft.com/office/drawing/2014/main" id="{00000000-0008-0000-24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24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2400-000006000000}"/>
            </a:ext>
          </a:extLst>
        </xdr:cNvPr>
        <xdr:cNvSpPr/>
      </xdr:nvSpPr>
      <xdr:spPr>
        <a:xfrm>
          <a:off x="3111952"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2400-000007000000}"/>
            </a:ext>
          </a:extLst>
        </xdr:cNvPr>
        <xdr:cNvSpPr/>
      </xdr:nvSpPr>
      <xdr:spPr>
        <a:xfrm>
          <a:off x="21231953"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1316182</xdr:rowOff>
    </xdr:to>
    <xdr:grpSp>
      <xdr:nvGrpSpPr>
        <xdr:cNvPr id="8" name="Group 7">
          <a:extLst>
            <a:ext uri="{FF2B5EF4-FFF2-40B4-BE49-F238E27FC236}">
              <a16:creationId xmlns:a16="http://schemas.microsoft.com/office/drawing/2014/main" id="{00000000-0008-0000-2400-000008000000}"/>
            </a:ext>
          </a:extLst>
        </xdr:cNvPr>
        <xdr:cNvGrpSpPr/>
      </xdr:nvGrpSpPr>
      <xdr:grpSpPr>
        <a:xfrm>
          <a:off x="28553686" y="1602431"/>
          <a:ext cx="1445935" cy="1220433"/>
          <a:chOff x="5698881" y="114300"/>
          <a:chExt cx="877277" cy="705583"/>
        </a:xfrm>
      </xdr:grpSpPr>
      <xdr:sp macro="" textlink="">
        <xdr:nvSpPr>
          <xdr:cNvPr id="9" name="Oval 8">
            <a:extLst>
              <a:ext uri="{FF2B5EF4-FFF2-40B4-BE49-F238E27FC236}">
                <a16:creationId xmlns:a16="http://schemas.microsoft.com/office/drawing/2014/main" id="{00000000-0008-0000-24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24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2400-00000B000000}"/>
            </a:ext>
          </a:extLst>
        </xdr:cNvPr>
        <xdr:cNvSpPr txBox="1">
          <a:spLocks noChangeArrowheads="1"/>
        </xdr:cNvSpPr>
      </xdr:nvSpPr>
      <xdr:spPr bwMode="auto">
        <a:xfrm>
          <a:off x="16359888"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2400-00000C000000}"/>
            </a:ext>
          </a:extLst>
        </xdr:cNvPr>
        <xdr:cNvSpPr/>
      </xdr:nvSpPr>
      <xdr:spPr>
        <a:xfrm>
          <a:off x="8034700"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2400-00000D000000}"/>
            </a:ext>
          </a:extLst>
        </xdr:cNvPr>
        <xdr:cNvSpPr/>
      </xdr:nvSpPr>
      <xdr:spPr>
        <a:xfrm>
          <a:off x="16359496"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103909</xdr:rowOff>
    </xdr:from>
    <xdr:to>
      <xdr:col>1</xdr:col>
      <xdr:colOff>969817</xdr:colOff>
      <xdr:row>3</xdr:row>
      <xdr:rowOff>242454</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24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09"/>
          <a:ext cx="1143000" cy="109104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9</xdr:col>
      <xdr:colOff>70629</xdr:colOff>
      <xdr:row>1</xdr:row>
      <xdr:rowOff>188646</xdr:rowOff>
    </xdr:from>
    <xdr:to>
      <xdr:col>23</xdr:col>
      <xdr:colOff>2598</xdr:colOff>
      <xdr:row>3</xdr:row>
      <xdr:rowOff>34637</xdr:rowOff>
    </xdr:to>
    <xdr:grpSp>
      <xdr:nvGrpSpPr>
        <xdr:cNvPr id="15" name="Group 14">
          <a:hlinkClick xmlns:r="http://schemas.openxmlformats.org/officeDocument/2006/relationships" r:id="rId4"/>
          <a:extLst>
            <a:ext uri="{FF2B5EF4-FFF2-40B4-BE49-F238E27FC236}">
              <a16:creationId xmlns:a16="http://schemas.microsoft.com/office/drawing/2014/main" id="{00000000-0008-0000-2400-00000F000000}"/>
            </a:ext>
          </a:extLst>
        </xdr:cNvPr>
        <xdr:cNvGrpSpPr/>
      </xdr:nvGrpSpPr>
      <xdr:grpSpPr>
        <a:xfrm>
          <a:off x="10097856" y="379146"/>
          <a:ext cx="19795924" cy="798491"/>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16" name="Rectangle 15">
            <a:hlinkClick xmlns:r="http://schemas.openxmlformats.org/officeDocument/2006/relationships" r:id="rId5"/>
            <a:extLst>
              <a:ext uri="{FF2B5EF4-FFF2-40B4-BE49-F238E27FC236}">
                <a16:creationId xmlns:a16="http://schemas.microsoft.com/office/drawing/2014/main" id="{00000000-0008-0000-2400-000010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7" name="Rectangle 16">
            <a:hlinkClick xmlns:r="http://schemas.openxmlformats.org/officeDocument/2006/relationships" r:id="rId6"/>
            <a:extLst>
              <a:ext uri="{FF2B5EF4-FFF2-40B4-BE49-F238E27FC236}">
                <a16:creationId xmlns:a16="http://schemas.microsoft.com/office/drawing/2014/main" id="{00000000-0008-0000-2400-000011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8" name="Rectangle 17">
            <a:hlinkClick xmlns:r="http://schemas.openxmlformats.org/officeDocument/2006/relationships" r:id="rId7"/>
            <a:extLst>
              <a:ext uri="{FF2B5EF4-FFF2-40B4-BE49-F238E27FC236}">
                <a16:creationId xmlns:a16="http://schemas.microsoft.com/office/drawing/2014/main" id="{00000000-0008-0000-2400-000012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9" name="Rectangle 18">
            <a:hlinkClick xmlns:r="http://schemas.openxmlformats.org/officeDocument/2006/relationships" r:id="rId8"/>
            <a:extLst>
              <a:ext uri="{FF2B5EF4-FFF2-40B4-BE49-F238E27FC236}">
                <a16:creationId xmlns:a16="http://schemas.microsoft.com/office/drawing/2014/main" id="{00000000-0008-0000-2400-000013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0" name="Rectangle 19">
            <a:hlinkClick xmlns:r="http://schemas.openxmlformats.org/officeDocument/2006/relationships" r:id="rId9"/>
            <a:extLst>
              <a:ext uri="{FF2B5EF4-FFF2-40B4-BE49-F238E27FC236}">
                <a16:creationId xmlns:a16="http://schemas.microsoft.com/office/drawing/2014/main" id="{00000000-0008-0000-2400-000014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1" name="Rectangle 20">
            <a:hlinkClick xmlns:r="http://schemas.openxmlformats.org/officeDocument/2006/relationships" r:id="rId10"/>
            <a:extLst>
              <a:ext uri="{FF2B5EF4-FFF2-40B4-BE49-F238E27FC236}">
                <a16:creationId xmlns:a16="http://schemas.microsoft.com/office/drawing/2014/main" id="{00000000-0008-0000-2400-000015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2" name="Rectangle 21">
            <a:hlinkClick xmlns:r="http://schemas.openxmlformats.org/officeDocument/2006/relationships" r:id="rId11"/>
            <a:extLst>
              <a:ext uri="{FF2B5EF4-FFF2-40B4-BE49-F238E27FC236}">
                <a16:creationId xmlns:a16="http://schemas.microsoft.com/office/drawing/2014/main" id="{00000000-0008-0000-2400-000016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3" name="Rectangle 22">
            <a:hlinkClick xmlns:r="http://schemas.openxmlformats.org/officeDocument/2006/relationships" r:id="rId12"/>
            <a:extLst>
              <a:ext uri="{FF2B5EF4-FFF2-40B4-BE49-F238E27FC236}">
                <a16:creationId xmlns:a16="http://schemas.microsoft.com/office/drawing/2014/main" id="{00000000-0008-0000-2400-000017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4" name="Rectangle 23">
            <a:hlinkClick xmlns:r="http://schemas.openxmlformats.org/officeDocument/2006/relationships" r:id="rId13"/>
            <a:extLst>
              <a:ext uri="{FF2B5EF4-FFF2-40B4-BE49-F238E27FC236}">
                <a16:creationId xmlns:a16="http://schemas.microsoft.com/office/drawing/2014/main" id="{00000000-0008-0000-2400-000018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5" name="Rectangle 24">
            <a:hlinkClick xmlns:r="http://schemas.openxmlformats.org/officeDocument/2006/relationships" r:id="rId14"/>
            <a:extLst>
              <a:ext uri="{FF2B5EF4-FFF2-40B4-BE49-F238E27FC236}">
                <a16:creationId xmlns:a16="http://schemas.microsoft.com/office/drawing/2014/main" id="{00000000-0008-0000-2400-000019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6" name="Rectangle 25">
            <a:hlinkClick xmlns:r="http://schemas.openxmlformats.org/officeDocument/2006/relationships" r:id="rId15"/>
            <a:extLst>
              <a:ext uri="{FF2B5EF4-FFF2-40B4-BE49-F238E27FC236}">
                <a16:creationId xmlns:a16="http://schemas.microsoft.com/office/drawing/2014/main" id="{00000000-0008-0000-2400-00001A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8</xdr:col>
      <xdr:colOff>571501</xdr:colOff>
      <xdr:row>1</xdr:row>
      <xdr:rowOff>329044</xdr:rowOff>
    </xdr:from>
    <xdr:to>
      <xdr:col>8</xdr:col>
      <xdr:colOff>1524002</xdr:colOff>
      <xdr:row>3</xdr:row>
      <xdr:rowOff>127917</xdr:rowOff>
    </xdr:to>
    <xdr:pic>
      <xdr:nvPicPr>
        <xdr:cNvPr id="27" name="Graphic 26" descr="Chevron arrows">
          <a:hlinkClick xmlns:r="http://schemas.openxmlformats.org/officeDocument/2006/relationships" r:id="rId16"/>
          <a:extLst>
            <a:ext uri="{FF2B5EF4-FFF2-40B4-BE49-F238E27FC236}">
              <a16:creationId xmlns:a16="http://schemas.microsoft.com/office/drawing/2014/main" id="{00000000-0008-0000-2400-00001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677151" y="519544"/>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17318</xdr:colOff>
      <xdr:row>1</xdr:row>
      <xdr:rowOff>346364</xdr:rowOff>
    </xdr:from>
    <xdr:to>
      <xdr:col>7</xdr:col>
      <xdr:colOff>117765</xdr:colOff>
      <xdr:row>3</xdr:row>
      <xdr:rowOff>244352</xdr:rowOff>
    </xdr:to>
    <xdr:sp macro="" textlink="">
      <xdr:nvSpPr>
        <xdr:cNvPr id="34" name="Rectangle: Rounded Corners 33">
          <a:hlinkClick xmlns:r="http://schemas.openxmlformats.org/officeDocument/2006/relationships" r:id="rId19"/>
          <a:extLst>
            <a:ext uri="{FF2B5EF4-FFF2-40B4-BE49-F238E27FC236}">
              <a16:creationId xmlns:a16="http://schemas.microsoft.com/office/drawing/2014/main" id="{00000000-0008-0000-2400-000022000000}"/>
            </a:ext>
          </a:extLst>
        </xdr:cNvPr>
        <xdr:cNvSpPr/>
      </xdr:nvSpPr>
      <xdr:spPr>
        <a:xfrm>
          <a:off x="4139045" y="536864"/>
          <a:ext cx="2421084"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17318</xdr:colOff>
      <xdr:row>5</xdr:row>
      <xdr:rowOff>254413</xdr:rowOff>
    </xdr:from>
    <xdr:to>
      <xdr:col>3</xdr:col>
      <xdr:colOff>325584</xdr:colOff>
      <xdr:row>7</xdr:row>
      <xdr:rowOff>256311</xdr:rowOff>
    </xdr:to>
    <xdr:sp macro="" textlink="">
      <xdr:nvSpPr>
        <xdr:cNvPr id="35" name="Rectangle: Rounded Corners 34">
          <a:hlinkClick xmlns:r="http://schemas.openxmlformats.org/officeDocument/2006/relationships" r:id="rId21"/>
          <a:extLst>
            <a:ext uri="{FF2B5EF4-FFF2-40B4-BE49-F238E27FC236}">
              <a16:creationId xmlns:a16="http://schemas.microsoft.com/office/drawing/2014/main" id="{00000000-0008-0000-2400-000023000000}"/>
            </a:ext>
          </a:extLst>
        </xdr:cNvPr>
        <xdr:cNvSpPr/>
      </xdr:nvSpPr>
      <xdr:spPr>
        <a:xfrm>
          <a:off x="1143000" y="3735368"/>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৪র্থ</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17318</xdr:colOff>
      <xdr:row>4</xdr:row>
      <xdr:rowOff>157494</xdr:rowOff>
    </xdr:from>
    <xdr:to>
      <xdr:col>3</xdr:col>
      <xdr:colOff>325584</xdr:colOff>
      <xdr:row>4</xdr:row>
      <xdr:rowOff>1007982</xdr:rowOff>
    </xdr:to>
    <xdr:sp macro="" textlink="">
      <xdr:nvSpPr>
        <xdr:cNvPr id="36" name="Rectangle: Rounded Corners 35">
          <a:hlinkClick xmlns:r="http://schemas.openxmlformats.org/officeDocument/2006/relationships" r:id="rId23"/>
          <a:extLst>
            <a:ext uri="{FF2B5EF4-FFF2-40B4-BE49-F238E27FC236}">
              <a16:creationId xmlns:a16="http://schemas.microsoft.com/office/drawing/2014/main" id="{00000000-0008-0000-2400-000024000000}"/>
            </a:ext>
          </a:extLst>
        </xdr:cNvPr>
        <xdr:cNvSpPr/>
      </xdr:nvSpPr>
      <xdr:spPr>
        <a:xfrm>
          <a:off x="1143000" y="1664176"/>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১ম</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17318</xdr:colOff>
      <xdr:row>4</xdr:row>
      <xdr:rowOff>1188087</xdr:rowOff>
    </xdr:from>
    <xdr:to>
      <xdr:col>3</xdr:col>
      <xdr:colOff>325584</xdr:colOff>
      <xdr:row>5</xdr:row>
      <xdr:rowOff>64302</xdr:rowOff>
    </xdr:to>
    <xdr:sp macro="" textlink="">
      <xdr:nvSpPr>
        <xdr:cNvPr id="37" name="Rectangle: Rounded Corners 36">
          <a:hlinkClick xmlns:r="http://schemas.openxmlformats.org/officeDocument/2006/relationships" r:id="rId24"/>
          <a:extLst>
            <a:ext uri="{FF2B5EF4-FFF2-40B4-BE49-F238E27FC236}">
              <a16:creationId xmlns:a16="http://schemas.microsoft.com/office/drawing/2014/main" id="{00000000-0008-0000-2400-000025000000}"/>
            </a:ext>
          </a:extLst>
        </xdr:cNvPr>
        <xdr:cNvSpPr/>
      </xdr:nvSpPr>
      <xdr:spPr>
        <a:xfrm>
          <a:off x="1143000" y="2694769"/>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380996</xdr:colOff>
      <xdr:row>4</xdr:row>
      <xdr:rowOff>0</xdr:rowOff>
    </xdr:from>
    <xdr:to>
      <xdr:col>27</xdr:col>
      <xdr:colOff>425387</xdr:colOff>
      <xdr:row>5</xdr:row>
      <xdr:rowOff>70992</xdr:rowOff>
    </xdr:to>
    <xdr:grpSp>
      <xdr:nvGrpSpPr>
        <xdr:cNvPr id="28" name="Group 27">
          <a:extLst>
            <a:ext uri="{FF2B5EF4-FFF2-40B4-BE49-F238E27FC236}">
              <a16:creationId xmlns:a16="http://schemas.microsoft.com/office/drawing/2014/main" id="{00000000-0008-0000-2400-00001C000000}"/>
            </a:ext>
          </a:extLst>
        </xdr:cNvPr>
        <xdr:cNvGrpSpPr/>
      </xdr:nvGrpSpPr>
      <xdr:grpSpPr>
        <a:xfrm>
          <a:off x="30514632" y="1506682"/>
          <a:ext cx="1862800" cy="2045265"/>
          <a:chOff x="30504881" y="1487645"/>
          <a:chExt cx="1862800" cy="2045265"/>
        </a:xfrm>
      </xdr:grpSpPr>
      <xdr:pic macro="[0]!print123">
        <xdr:nvPicPr>
          <xdr:cNvPr id="29" name="Picture 28">
            <a:extLst>
              <a:ext uri="{FF2B5EF4-FFF2-40B4-BE49-F238E27FC236}">
                <a16:creationId xmlns:a16="http://schemas.microsoft.com/office/drawing/2014/main" id="{00000000-0008-0000-2400-00001D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837473B0-CC2E-450A-ABE3-18F120FF3D39}">
                <a1611:picAttrSrcUrl xmlns:a1611="http://schemas.microsoft.com/office/drawing/2016/11/main" r:id="rId26"/>
              </a:ext>
            </a:extLst>
          </a:blip>
          <a:stretch>
            <a:fillRect/>
          </a:stretch>
        </xdr:blipFill>
        <xdr:spPr>
          <a:xfrm>
            <a:off x="30504881" y="1487645"/>
            <a:ext cx="1862800" cy="1508401"/>
          </a:xfrm>
          <a:prstGeom prst="rect">
            <a:avLst/>
          </a:prstGeom>
        </xdr:spPr>
      </xdr:pic>
      <xdr:sp macro="[0]!print123" textlink="">
        <xdr:nvSpPr>
          <xdr:cNvPr id="30" name="Rectangle 29">
            <a:extLst>
              <a:ext uri="{FF2B5EF4-FFF2-40B4-BE49-F238E27FC236}">
                <a16:creationId xmlns:a16="http://schemas.microsoft.com/office/drawing/2014/main" id="{00000000-0008-0000-2400-00001E000000}"/>
              </a:ext>
            </a:extLst>
          </xdr:cNvPr>
          <xdr:cNvSpPr/>
        </xdr:nvSpPr>
        <xdr:spPr>
          <a:xfrm>
            <a:off x="30583909" y="3013364"/>
            <a:ext cx="1645228" cy="519546"/>
          </a:xfrm>
          <a:prstGeom prst="rect">
            <a:avLst/>
          </a:prstGeom>
          <a:blipFill>
            <a:blip xmlns:r="http://schemas.openxmlformats.org/officeDocument/2006/relationships" r:embed="rId27"/>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103909</xdr:colOff>
      <xdr:row>1</xdr:row>
      <xdr:rowOff>432955</xdr:rowOff>
    </xdr:from>
    <xdr:to>
      <xdr:col>2</xdr:col>
      <xdr:colOff>935182</xdr:colOff>
      <xdr:row>2</xdr:row>
      <xdr:rowOff>311728</xdr:rowOff>
    </xdr:to>
    <xdr:sp macro="[0]!Save1" textlink="">
      <xdr:nvSpPr>
        <xdr:cNvPr id="31" name="Rectangle 30">
          <a:extLst>
            <a:ext uri="{FF2B5EF4-FFF2-40B4-BE49-F238E27FC236}">
              <a16:creationId xmlns:a16="http://schemas.microsoft.com/office/drawing/2014/main" id="{00000000-0008-0000-2400-00001F000000}"/>
            </a:ext>
          </a:extLst>
        </xdr:cNvPr>
        <xdr:cNvSpPr/>
      </xdr:nvSpPr>
      <xdr:spPr>
        <a:xfrm>
          <a:off x="2286000" y="623455"/>
          <a:ext cx="831273" cy="484909"/>
        </a:xfrm>
        <a:prstGeom prst="rect">
          <a:avLst/>
        </a:prstGeom>
        <a:blipFill>
          <a:blip xmlns:r="http://schemas.openxmlformats.org/officeDocument/2006/relationships" r:embed="rId28"/>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2500-000002000000}"/>
            </a:ext>
          </a:extLst>
        </xdr:cNvPr>
        <xdr:cNvSpPr txBox="1">
          <a:spLocks noChangeArrowheads="1"/>
        </xdr:cNvSpPr>
      </xdr:nvSpPr>
      <xdr:spPr bwMode="auto">
        <a:xfrm>
          <a:off x="3129663"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571500</xdr:colOff>
      <xdr:row>4</xdr:row>
      <xdr:rowOff>128517</xdr:rowOff>
    </xdr:from>
    <xdr:to>
      <xdr:col>13</xdr:col>
      <xdr:colOff>34637</xdr:colOff>
      <xdr:row>4</xdr:row>
      <xdr:rowOff>1349374</xdr:rowOff>
    </xdr:to>
    <xdr:grpSp>
      <xdr:nvGrpSpPr>
        <xdr:cNvPr id="3" name="Group 2">
          <a:extLst>
            <a:ext uri="{FF2B5EF4-FFF2-40B4-BE49-F238E27FC236}">
              <a16:creationId xmlns:a16="http://schemas.microsoft.com/office/drawing/2014/main" id="{00000000-0008-0000-2500-000003000000}"/>
            </a:ext>
          </a:extLst>
        </xdr:cNvPr>
        <xdr:cNvGrpSpPr/>
      </xdr:nvGrpSpPr>
      <xdr:grpSpPr>
        <a:xfrm>
          <a:off x="15343909" y="1635199"/>
          <a:ext cx="1506683" cy="1220857"/>
          <a:chOff x="5698881" y="114300"/>
          <a:chExt cx="877277" cy="705583"/>
        </a:xfrm>
      </xdr:grpSpPr>
      <xdr:sp macro="" textlink="">
        <xdr:nvSpPr>
          <xdr:cNvPr id="4" name="Oval 3">
            <a:extLst>
              <a:ext uri="{FF2B5EF4-FFF2-40B4-BE49-F238E27FC236}">
                <a16:creationId xmlns:a16="http://schemas.microsoft.com/office/drawing/2014/main" id="{00000000-0008-0000-25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2500-000006000000}"/>
            </a:ext>
          </a:extLst>
        </xdr:cNvPr>
        <xdr:cNvSpPr/>
      </xdr:nvSpPr>
      <xdr:spPr>
        <a:xfrm>
          <a:off x="3111952"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2500-000007000000}"/>
            </a:ext>
          </a:extLst>
        </xdr:cNvPr>
        <xdr:cNvSpPr/>
      </xdr:nvSpPr>
      <xdr:spPr>
        <a:xfrm>
          <a:off x="21231953"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1317625</xdr:rowOff>
    </xdr:to>
    <xdr:grpSp>
      <xdr:nvGrpSpPr>
        <xdr:cNvPr id="8" name="Group 7">
          <a:extLst>
            <a:ext uri="{FF2B5EF4-FFF2-40B4-BE49-F238E27FC236}">
              <a16:creationId xmlns:a16="http://schemas.microsoft.com/office/drawing/2014/main" id="{00000000-0008-0000-2500-000008000000}"/>
            </a:ext>
          </a:extLst>
        </xdr:cNvPr>
        <xdr:cNvGrpSpPr/>
      </xdr:nvGrpSpPr>
      <xdr:grpSpPr>
        <a:xfrm>
          <a:off x="28553686" y="1602431"/>
          <a:ext cx="1445935" cy="1221876"/>
          <a:chOff x="5698881" y="114300"/>
          <a:chExt cx="877277" cy="705583"/>
        </a:xfrm>
      </xdr:grpSpPr>
      <xdr:sp macro="" textlink="">
        <xdr:nvSpPr>
          <xdr:cNvPr id="9" name="Oval 8">
            <a:extLst>
              <a:ext uri="{FF2B5EF4-FFF2-40B4-BE49-F238E27FC236}">
                <a16:creationId xmlns:a16="http://schemas.microsoft.com/office/drawing/2014/main" id="{00000000-0008-0000-25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25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2500-00000B000000}"/>
            </a:ext>
          </a:extLst>
        </xdr:cNvPr>
        <xdr:cNvSpPr txBox="1">
          <a:spLocks noChangeArrowheads="1"/>
        </xdr:cNvSpPr>
      </xdr:nvSpPr>
      <xdr:spPr bwMode="auto">
        <a:xfrm>
          <a:off x="16359888"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2500-00000C000000}"/>
            </a:ext>
          </a:extLst>
        </xdr:cNvPr>
        <xdr:cNvSpPr/>
      </xdr:nvSpPr>
      <xdr:spPr>
        <a:xfrm>
          <a:off x="8034700"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2500-00000D000000}"/>
            </a:ext>
          </a:extLst>
        </xdr:cNvPr>
        <xdr:cNvSpPr/>
      </xdr:nvSpPr>
      <xdr:spPr>
        <a:xfrm>
          <a:off x="16359496"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103909</xdr:rowOff>
    </xdr:from>
    <xdr:to>
      <xdr:col>1</xdr:col>
      <xdr:colOff>969817</xdr:colOff>
      <xdr:row>3</xdr:row>
      <xdr:rowOff>269874</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25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09"/>
          <a:ext cx="1144443" cy="111846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9</xdr:col>
      <xdr:colOff>70629</xdr:colOff>
      <xdr:row>1</xdr:row>
      <xdr:rowOff>188646</xdr:rowOff>
    </xdr:from>
    <xdr:to>
      <xdr:col>23</xdr:col>
      <xdr:colOff>2598</xdr:colOff>
      <xdr:row>3</xdr:row>
      <xdr:rowOff>34637</xdr:rowOff>
    </xdr:to>
    <xdr:grpSp>
      <xdr:nvGrpSpPr>
        <xdr:cNvPr id="15" name="Group 14">
          <a:hlinkClick xmlns:r="http://schemas.openxmlformats.org/officeDocument/2006/relationships" r:id="rId4"/>
          <a:extLst>
            <a:ext uri="{FF2B5EF4-FFF2-40B4-BE49-F238E27FC236}">
              <a16:creationId xmlns:a16="http://schemas.microsoft.com/office/drawing/2014/main" id="{00000000-0008-0000-2500-00000F000000}"/>
            </a:ext>
          </a:extLst>
        </xdr:cNvPr>
        <xdr:cNvGrpSpPr/>
      </xdr:nvGrpSpPr>
      <xdr:grpSpPr>
        <a:xfrm>
          <a:off x="10097856" y="379146"/>
          <a:ext cx="19795924" cy="798491"/>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16" name="Rectangle 15">
            <a:hlinkClick xmlns:r="http://schemas.openxmlformats.org/officeDocument/2006/relationships" r:id="rId5"/>
            <a:extLst>
              <a:ext uri="{FF2B5EF4-FFF2-40B4-BE49-F238E27FC236}">
                <a16:creationId xmlns:a16="http://schemas.microsoft.com/office/drawing/2014/main" id="{00000000-0008-0000-2500-000010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7" name="Rectangle 16">
            <a:hlinkClick xmlns:r="http://schemas.openxmlformats.org/officeDocument/2006/relationships" r:id="rId6"/>
            <a:extLst>
              <a:ext uri="{FF2B5EF4-FFF2-40B4-BE49-F238E27FC236}">
                <a16:creationId xmlns:a16="http://schemas.microsoft.com/office/drawing/2014/main" id="{00000000-0008-0000-2500-000011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8" name="Rectangle 17">
            <a:hlinkClick xmlns:r="http://schemas.openxmlformats.org/officeDocument/2006/relationships" r:id="rId7"/>
            <a:extLst>
              <a:ext uri="{FF2B5EF4-FFF2-40B4-BE49-F238E27FC236}">
                <a16:creationId xmlns:a16="http://schemas.microsoft.com/office/drawing/2014/main" id="{00000000-0008-0000-2500-000012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9" name="Rectangle 18">
            <a:hlinkClick xmlns:r="http://schemas.openxmlformats.org/officeDocument/2006/relationships" r:id="rId8"/>
            <a:extLst>
              <a:ext uri="{FF2B5EF4-FFF2-40B4-BE49-F238E27FC236}">
                <a16:creationId xmlns:a16="http://schemas.microsoft.com/office/drawing/2014/main" id="{00000000-0008-0000-2500-000013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0" name="Rectangle 19">
            <a:hlinkClick xmlns:r="http://schemas.openxmlformats.org/officeDocument/2006/relationships" r:id="rId9"/>
            <a:extLst>
              <a:ext uri="{FF2B5EF4-FFF2-40B4-BE49-F238E27FC236}">
                <a16:creationId xmlns:a16="http://schemas.microsoft.com/office/drawing/2014/main" id="{00000000-0008-0000-2500-000014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1" name="Rectangle 20">
            <a:hlinkClick xmlns:r="http://schemas.openxmlformats.org/officeDocument/2006/relationships" r:id="rId10"/>
            <a:extLst>
              <a:ext uri="{FF2B5EF4-FFF2-40B4-BE49-F238E27FC236}">
                <a16:creationId xmlns:a16="http://schemas.microsoft.com/office/drawing/2014/main" id="{00000000-0008-0000-2500-000015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2" name="Rectangle 21">
            <a:hlinkClick xmlns:r="http://schemas.openxmlformats.org/officeDocument/2006/relationships" r:id="rId11"/>
            <a:extLst>
              <a:ext uri="{FF2B5EF4-FFF2-40B4-BE49-F238E27FC236}">
                <a16:creationId xmlns:a16="http://schemas.microsoft.com/office/drawing/2014/main" id="{00000000-0008-0000-2500-000016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3" name="Rectangle 22">
            <a:hlinkClick xmlns:r="http://schemas.openxmlformats.org/officeDocument/2006/relationships" r:id="rId12"/>
            <a:extLst>
              <a:ext uri="{FF2B5EF4-FFF2-40B4-BE49-F238E27FC236}">
                <a16:creationId xmlns:a16="http://schemas.microsoft.com/office/drawing/2014/main" id="{00000000-0008-0000-2500-000017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4" name="Rectangle 23">
            <a:hlinkClick xmlns:r="http://schemas.openxmlformats.org/officeDocument/2006/relationships" r:id="rId13"/>
            <a:extLst>
              <a:ext uri="{FF2B5EF4-FFF2-40B4-BE49-F238E27FC236}">
                <a16:creationId xmlns:a16="http://schemas.microsoft.com/office/drawing/2014/main" id="{00000000-0008-0000-2500-000018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5" name="Rectangle 24">
            <a:hlinkClick xmlns:r="http://schemas.openxmlformats.org/officeDocument/2006/relationships" r:id="rId14"/>
            <a:extLst>
              <a:ext uri="{FF2B5EF4-FFF2-40B4-BE49-F238E27FC236}">
                <a16:creationId xmlns:a16="http://schemas.microsoft.com/office/drawing/2014/main" id="{00000000-0008-0000-2500-000019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6" name="Rectangle 25">
            <a:hlinkClick xmlns:r="http://schemas.openxmlformats.org/officeDocument/2006/relationships" r:id="rId15"/>
            <a:extLst>
              <a:ext uri="{FF2B5EF4-FFF2-40B4-BE49-F238E27FC236}">
                <a16:creationId xmlns:a16="http://schemas.microsoft.com/office/drawing/2014/main" id="{00000000-0008-0000-2500-00001A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8</xdr:col>
      <xdr:colOff>571501</xdr:colOff>
      <xdr:row>1</xdr:row>
      <xdr:rowOff>329044</xdr:rowOff>
    </xdr:from>
    <xdr:to>
      <xdr:col>8</xdr:col>
      <xdr:colOff>1524002</xdr:colOff>
      <xdr:row>3</xdr:row>
      <xdr:rowOff>127917</xdr:rowOff>
    </xdr:to>
    <xdr:pic>
      <xdr:nvPicPr>
        <xdr:cNvPr id="27" name="Graphic 26" descr="Chevron arrows">
          <a:hlinkClick xmlns:r="http://schemas.openxmlformats.org/officeDocument/2006/relationships" r:id="rId16"/>
          <a:extLst>
            <a:ext uri="{FF2B5EF4-FFF2-40B4-BE49-F238E27FC236}">
              <a16:creationId xmlns:a16="http://schemas.microsoft.com/office/drawing/2014/main" id="{00000000-0008-0000-2500-00001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677151" y="519544"/>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34635</xdr:colOff>
      <xdr:row>1</xdr:row>
      <xdr:rowOff>346363</xdr:rowOff>
    </xdr:from>
    <xdr:to>
      <xdr:col>7</xdr:col>
      <xdr:colOff>135082</xdr:colOff>
      <xdr:row>3</xdr:row>
      <xdr:rowOff>244351</xdr:rowOff>
    </xdr:to>
    <xdr:sp macro="" textlink="">
      <xdr:nvSpPr>
        <xdr:cNvPr id="41" name="Rectangle: Rounded Corners 40">
          <a:hlinkClick xmlns:r="http://schemas.openxmlformats.org/officeDocument/2006/relationships" r:id="rId19"/>
          <a:extLst>
            <a:ext uri="{FF2B5EF4-FFF2-40B4-BE49-F238E27FC236}">
              <a16:creationId xmlns:a16="http://schemas.microsoft.com/office/drawing/2014/main" id="{00000000-0008-0000-2500-000029000000}"/>
            </a:ext>
          </a:extLst>
        </xdr:cNvPr>
        <xdr:cNvSpPr/>
      </xdr:nvSpPr>
      <xdr:spPr>
        <a:xfrm>
          <a:off x="4156362" y="536863"/>
          <a:ext cx="2421084"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34635</xdr:colOff>
      <xdr:row>5</xdr:row>
      <xdr:rowOff>254412</xdr:rowOff>
    </xdr:from>
    <xdr:to>
      <xdr:col>3</xdr:col>
      <xdr:colOff>342901</xdr:colOff>
      <xdr:row>7</xdr:row>
      <xdr:rowOff>256310</xdr:rowOff>
    </xdr:to>
    <xdr:sp macro="" textlink="">
      <xdr:nvSpPr>
        <xdr:cNvPr id="42" name="Rectangle: Rounded Corners 41">
          <a:hlinkClick xmlns:r="http://schemas.openxmlformats.org/officeDocument/2006/relationships" r:id="rId21"/>
          <a:extLst>
            <a:ext uri="{FF2B5EF4-FFF2-40B4-BE49-F238E27FC236}">
              <a16:creationId xmlns:a16="http://schemas.microsoft.com/office/drawing/2014/main" id="{00000000-0008-0000-2500-00002A000000}"/>
            </a:ext>
          </a:extLst>
        </xdr:cNvPr>
        <xdr:cNvSpPr/>
      </xdr:nvSpPr>
      <xdr:spPr>
        <a:xfrm>
          <a:off x="1160317" y="3735367"/>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Kalpurush ANSI" panose="02000000000000000000" pitchFamily="2" charset="0"/>
            </a:rPr>
            <a:t>৪র্থ</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34635</xdr:colOff>
      <xdr:row>4</xdr:row>
      <xdr:rowOff>157493</xdr:rowOff>
    </xdr:from>
    <xdr:to>
      <xdr:col>3</xdr:col>
      <xdr:colOff>342901</xdr:colOff>
      <xdr:row>4</xdr:row>
      <xdr:rowOff>1007981</xdr:rowOff>
    </xdr:to>
    <xdr:sp macro="" textlink="">
      <xdr:nvSpPr>
        <xdr:cNvPr id="43" name="Rectangle: Rounded Corners 42">
          <a:hlinkClick xmlns:r="http://schemas.openxmlformats.org/officeDocument/2006/relationships" r:id="rId23"/>
          <a:extLst>
            <a:ext uri="{FF2B5EF4-FFF2-40B4-BE49-F238E27FC236}">
              <a16:creationId xmlns:a16="http://schemas.microsoft.com/office/drawing/2014/main" id="{00000000-0008-0000-2500-00002B000000}"/>
            </a:ext>
          </a:extLst>
        </xdr:cNvPr>
        <xdr:cNvSpPr/>
      </xdr:nvSpPr>
      <xdr:spPr>
        <a:xfrm>
          <a:off x="1160317" y="1664175"/>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১ম</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34635</xdr:colOff>
      <xdr:row>4</xdr:row>
      <xdr:rowOff>1188086</xdr:rowOff>
    </xdr:from>
    <xdr:to>
      <xdr:col>3</xdr:col>
      <xdr:colOff>342901</xdr:colOff>
      <xdr:row>5</xdr:row>
      <xdr:rowOff>64301</xdr:rowOff>
    </xdr:to>
    <xdr:sp macro="" textlink="">
      <xdr:nvSpPr>
        <xdr:cNvPr id="44" name="Rectangle: Rounded Corners 43">
          <a:hlinkClick xmlns:r="http://schemas.openxmlformats.org/officeDocument/2006/relationships" r:id="rId24"/>
          <a:extLst>
            <a:ext uri="{FF2B5EF4-FFF2-40B4-BE49-F238E27FC236}">
              <a16:creationId xmlns:a16="http://schemas.microsoft.com/office/drawing/2014/main" id="{00000000-0008-0000-2500-00002C000000}"/>
            </a:ext>
          </a:extLst>
        </xdr:cNvPr>
        <xdr:cNvSpPr/>
      </xdr:nvSpPr>
      <xdr:spPr>
        <a:xfrm>
          <a:off x="1160317" y="2694768"/>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346364</xdr:colOff>
      <xdr:row>4</xdr:row>
      <xdr:rowOff>0</xdr:rowOff>
    </xdr:from>
    <xdr:to>
      <xdr:col>27</xdr:col>
      <xdr:colOff>390755</xdr:colOff>
      <xdr:row>5</xdr:row>
      <xdr:rowOff>70992</xdr:rowOff>
    </xdr:to>
    <xdr:grpSp>
      <xdr:nvGrpSpPr>
        <xdr:cNvPr id="28" name="Group 27">
          <a:extLst>
            <a:ext uri="{FF2B5EF4-FFF2-40B4-BE49-F238E27FC236}">
              <a16:creationId xmlns:a16="http://schemas.microsoft.com/office/drawing/2014/main" id="{00000000-0008-0000-2500-00001C000000}"/>
            </a:ext>
          </a:extLst>
        </xdr:cNvPr>
        <xdr:cNvGrpSpPr/>
      </xdr:nvGrpSpPr>
      <xdr:grpSpPr>
        <a:xfrm>
          <a:off x="30480000" y="1506682"/>
          <a:ext cx="1862800" cy="2045265"/>
          <a:chOff x="30504881" y="1487645"/>
          <a:chExt cx="1862800" cy="2045265"/>
        </a:xfrm>
      </xdr:grpSpPr>
      <xdr:pic macro="[0]!print123">
        <xdr:nvPicPr>
          <xdr:cNvPr id="29" name="Picture 28">
            <a:extLst>
              <a:ext uri="{FF2B5EF4-FFF2-40B4-BE49-F238E27FC236}">
                <a16:creationId xmlns:a16="http://schemas.microsoft.com/office/drawing/2014/main" id="{00000000-0008-0000-2500-00001D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837473B0-CC2E-450A-ABE3-18F120FF3D39}">
                <a1611:picAttrSrcUrl xmlns:a1611="http://schemas.microsoft.com/office/drawing/2016/11/main" r:id="rId26"/>
              </a:ext>
            </a:extLst>
          </a:blip>
          <a:stretch>
            <a:fillRect/>
          </a:stretch>
        </xdr:blipFill>
        <xdr:spPr>
          <a:xfrm>
            <a:off x="30504881" y="1487645"/>
            <a:ext cx="1862800" cy="1508401"/>
          </a:xfrm>
          <a:prstGeom prst="rect">
            <a:avLst/>
          </a:prstGeom>
        </xdr:spPr>
      </xdr:pic>
      <xdr:sp macro="[0]!print123" textlink="">
        <xdr:nvSpPr>
          <xdr:cNvPr id="30" name="Rectangle 29">
            <a:extLst>
              <a:ext uri="{FF2B5EF4-FFF2-40B4-BE49-F238E27FC236}">
                <a16:creationId xmlns:a16="http://schemas.microsoft.com/office/drawing/2014/main" id="{00000000-0008-0000-2500-00001E000000}"/>
              </a:ext>
            </a:extLst>
          </xdr:cNvPr>
          <xdr:cNvSpPr/>
        </xdr:nvSpPr>
        <xdr:spPr>
          <a:xfrm>
            <a:off x="30583909" y="3013364"/>
            <a:ext cx="1645228" cy="519546"/>
          </a:xfrm>
          <a:prstGeom prst="rect">
            <a:avLst/>
          </a:prstGeom>
          <a:blipFill>
            <a:blip xmlns:r="http://schemas.openxmlformats.org/officeDocument/2006/relationships" r:embed="rId27"/>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138546</xdr:colOff>
      <xdr:row>1</xdr:row>
      <xdr:rowOff>450273</xdr:rowOff>
    </xdr:from>
    <xdr:to>
      <xdr:col>2</xdr:col>
      <xdr:colOff>969819</xdr:colOff>
      <xdr:row>2</xdr:row>
      <xdr:rowOff>329046</xdr:rowOff>
    </xdr:to>
    <xdr:sp macro="[0]!Save1" textlink="">
      <xdr:nvSpPr>
        <xdr:cNvPr id="31" name="Rectangle 30">
          <a:extLst>
            <a:ext uri="{FF2B5EF4-FFF2-40B4-BE49-F238E27FC236}">
              <a16:creationId xmlns:a16="http://schemas.microsoft.com/office/drawing/2014/main" id="{00000000-0008-0000-2500-00001F000000}"/>
            </a:ext>
          </a:extLst>
        </xdr:cNvPr>
        <xdr:cNvSpPr/>
      </xdr:nvSpPr>
      <xdr:spPr>
        <a:xfrm>
          <a:off x="2320637" y="640773"/>
          <a:ext cx="831273" cy="484909"/>
        </a:xfrm>
        <a:prstGeom prst="rect">
          <a:avLst/>
        </a:prstGeom>
        <a:blipFill>
          <a:blip xmlns:r="http://schemas.openxmlformats.org/officeDocument/2006/relationships" r:embed="rId28"/>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72138</xdr:colOff>
      <xdr:row>3</xdr:row>
      <xdr:rowOff>279755</xdr:rowOff>
    </xdr:from>
    <xdr:to>
      <xdr:col>7</xdr:col>
      <xdr:colOff>542192</xdr:colOff>
      <xdr:row>4</xdr:row>
      <xdr:rowOff>1305523</xdr:rowOff>
    </xdr:to>
    <xdr:sp macro="" textlink="">
      <xdr:nvSpPr>
        <xdr:cNvPr id="2" name="Text Box 1">
          <a:extLst>
            <a:ext uri="{FF2B5EF4-FFF2-40B4-BE49-F238E27FC236}">
              <a16:creationId xmlns:a16="http://schemas.microsoft.com/office/drawing/2014/main" id="{00000000-0008-0000-2600-000002000000}"/>
            </a:ext>
          </a:extLst>
        </xdr:cNvPr>
        <xdr:cNvSpPr txBox="1">
          <a:spLocks noChangeArrowheads="1"/>
        </xdr:cNvSpPr>
      </xdr:nvSpPr>
      <xdr:spPr bwMode="auto">
        <a:xfrm>
          <a:off x="3129663" y="1422755"/>
          <a:ext cx="2784629"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12</xdr:col>
      <xdr:colOff>571500</xdr:colOff>
      <xdr:row>4</xdr:row>
      <xdr:rowOff>128517</xdr:rowOff>
    </xdr:from>
    <xdr:to>
      <xdr:col>13</xdr:col>
      <xdr:colOff>34637</xdr:colOff>
      <xdr:row>4</xdr:row>
      <xdr:rowOff>1402773</xdr:rowOff>
    </xdr:to>
    <xdr:grpSp>
      <xdr:nvGrpSpPr>
        <xdr:cNvPr id="3" name="Group 2">
          <a:extLst>
            <a:ext uri="{FF2B5EF4-FFF2-40B4-BE49-F238E27FC236}">
              <a16:creationId xmlns:a16="http://schemas.microsoft.com/office/drawing/2014/main" id="{00000000-0008-0000-2600-000003000000}"/>
            </a:ext>
          </a:extLst>
        </xdr:cNvPr>
        <xdr:cNvGrpSpPr/>
      </xdr:nvGrpSpPr>
      <xdr:grpSpPr>
        <a:xfrm>
          <a:off x="15343909" y="1635199"/>
          <a:ext cx="1506683" cy="1274256"/>
          <a:chOff x="5698881" y="114300"/>
          <a:chExt cx="877277" cy="705583"/>
        </a:xfrm>
      </xdr:grpSpPr>
      <xdr:sp macro="" textlink="">
        <xdr:nvSpPr>
          <xdr:cNvPr id="4" name="Oval 3">
            <a:extLst>
              <a:ext uri="{FF2B5EF4-FFF2-40B4-BE49-F238E27FC236}">
                <a16:creationId xmlns:a16="http://schemas.microsoft.com/office/drawing/2014/main" id="{00000000-0008-0000-2600-000004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 name="Picture 4" descr="Artboard 1@3x.png">
            <a:extLst>
              <a:ext uri="{FF2B5EF4-FFF2-40B4-BE49-F238E27FC236}">
                <a16:creationId xmlns:a16="http://schemas.microsoft.com/office/drawing/2014/main" id="{00000000-0008-0000-2600-000005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54427</xdr:colOff>
      <xdr:row>5</xdr:row>
      <xdr:rowOff>93471</xdr:rowOff>
    </xdr:from>
    <xdr:to>
      <xdr:col>7</xdr:col>
      <xdr:colOff>415637</xdr:colOff>
      <xdr:row>5</xdr:row>
      <xdr:rowOff>398318</xdr:rowOff>
    </xdr:to>
    <xdr:sp macro="" textlink="">
      <xdr:nvSpPr>
        <xdr:cNvPr id="6" name="Rectangle 5">
          <a:extLst>
            <a:ext uri="{FF2B5EF4-FFF2-40B4-BE49-F238E27FC236}">
              <a16:creationId xmlns:a16="http://schemas.microsoft.com/office/drawing/2014/main" id="{00000000-0008-0000-2600-000006000000}"/>
            </a:ext>
          </a:extLst>
        </xdr:cNvPr>
        <xdr:cNvSpPr/>
      </xdr:nvSpPr>
      <xdr:spPr>
        <a:xfrm>
          <a:off x="3111952" y="3589146"/>
          <a:ext cx="2675785"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18</xdr:col>
      <xdr:colOff>410303</xdr:colOff>
      <xdr:row>4</xdr:row>
      <xdr:rowOff>38100</xdr:rowOff>
    </xdr:from>
    <xdr:to>
      <xdr:col>20</xdr:col>
      <xdr:colOff>479908</xdr:colOff>
      <xdr:row>4</xdr:row>
      <xdr:rowOff>527538</xdr:rowOff>
    </xdr:to>
    <xdr:sp macro="" textlink="">
      <xdr:nvSpPr>
        <xdr:cNvPr id="7" name="Rectangle 6">
          <a:extLst>
            <a:ext uri="{FF2B5EF4-FFF2-40B4-BE49-F238E27FC236}">
              <a16:creationId xmlns:a16="http://schemas.microsoft.com/office/drawing/2014/main" id="{00000000-0008-0000-2600-000007000000}"/>
            </a:ext>
          </a:extLst>
        </xdr:cNvPr>
        <xdr:cNvSpPr/>
      </xdr:nvSpPr>
      <xdr:spPr>
        <a:xfrm>
          <a:off x="21231953" y="1552575"/>
          <a:ext cx="4032005"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22</xdr:col>
      <xdr:colOff>117231</xdr:colOff>
      <xdr:row>4</xdr:row>
      <xdr:rowOff>95749</xdr:rowOff>
    </xdr:from>
    <xdr:to>
      <xdr:col>23</xdr:col>
      <xdr:colOff>108439</xdr:colOff>
      <xdr:row>4</xdr:row>
      <xdr:rowOff>1368136</xdr:rowOff>
    </xdr:to>
    <xdr:grpSp>
      <xdr:nvGrpSpPr>
        <xdr:cNvPr id="8" name="Group 7">
          <a:extLst>
            <a:ext uri="{FF2B5EF4-FFF2-40B4-BE49-F238E27FC236}">
              <a16:creationId xmlns:a16="http://schemas.microsoft.com/office/drawing/2014/main" id="{00000000-0008-0000-2600-000008000000}"/>
            </a:ext>
          </a:extLst>
        </xdr:cNvPr>
        <xdr:cNvGrpSpPr/>
      </xdr:nvGrpSpPr>
      <xdr:grpSpPr>
        <a:xfrm>
          <a:off x="28553686" y="1602431"/>
          <a:ext cx="1445935" cy="1272387"/>
          <a:chOff x="5698881" y="114300"/>
          <a:chExt cx="877277" cy="705583"/>
        </a:xfrm>
      </xdr:grpSpPr>
      <xdr:sp macro="" textlink="">
        <xdr:nvSpPr>
          <xdr:cNvPr id="9" name="Oval 8">
            <a:extLst>
              <a:ext uri="{FF2B5EF4-FFF2-40B4-BE49-F238E27FC236}">
                <a16:creationId xmlns:a16="http://schemas.microsoft.com/office/drawing/2014/main" id="{00000000-0008-0000-2600-000009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0" name="Picture 9" descr="Artboard 1@3x.png">
            <a:extLst>
              <a:ext uri="{FF2B5EF4-FFF2-40B4-BE49-F238E27FC236}">
                <a16:creationId xmlns:a16="http://schemas.microsoft.com/office/drawing/2014/main" id="{00000000-0008-0000-2600-00000A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15</xdr:col>
      <xdr:colOff>34038</xdr:colOff>
      <xdr:row>3</xdr:row>
      <xdr:rowOff>285617</xdr:rowOff>
    </xdr:from>
    <xdr:to>
      <xdr:col>17</xdr:col>
      <xdr:colOff>240323</xdr:colOff>
      <xdr:row>4</xdr:row>
      <xdr:rowOff>1311385</xdr:rowOff>
    </xdr:to>
    <xdr:sp macro="" textlink="">
      <xdr:nvSpPr>
        <xdr:cNvPr id="11" name="Text Box 1">
          <a:extLst>
            <a:ext uri="{FF2B5EF4-FFF2-40B4-BE49-F238E27FC236}">
              <a16:creationId xmlns:a16="http://schemas.microsoft.com/office/drawing/2014/main" id="{00000000-0008-0000-2600-00000B000000}"/>
            </a:ext>
          </a:extLst>
        </xdr:cNvPr>
        <xdr:cNvSpPr txBox="1">
          <a:spLocks noChangeArrowheads="1"/>
        </xdr:cNvSpPr>
      </xdr:nvSpPr>
      <xdr:spPr bwMode="auto">
        <a:xfrm>
          <a:off x="16359888" y="1428617"/>
          <a:ext cx="2797085" cy="1397243"/>
        </a:xfrm>
        <a:prstGeom prst="rect">
          <a:avLst/>
        </a:prstGeom>
        <a:noFill/>
        <a:ln w="9525">
          <a:noFill/>
          <a:miter lim="800000"/>
          <a:headEnd/>
          <a:tailEnd/>
        </a:ln>
      </xdr:spPr>
      <xdr:txBody>
        <a:bodyPr vertOverflow="clip" wrap="square" lIns="36576" tIns="32004" rIns="0" bIns="0" anchor="t" upright="1"/>
        <a:lstStyle/>
        <a:p>
          <a:pPr algn="l" rtl="0">
            <a:defRPr sz="1000"/>
          </a:pPr>
          <a:r>
            <a:rPr lang="en-US" sz="2800" b="1" i="0" u="none" strike="noStrike" baseline="0">
              <a:solidFill>
                <a:schemeClr val="tx1"/>
              </a:solidFill>
              <a:latin typeface="Calibri"/>
              <a:ea typeface="Calibri"/>
              <a:cs typeface="Calibri"/>
            </a:rPr>
            <a:t>Head Office</a:t>
          </a:r>
        </a:p>
        <a:p>
          <a:pPr algn="l" rtl="0">
            <a:defRPr sz="1000"/>
          </a:pPr>
          <a:r>
            <a:rPr lang="en-US" sz="1600" b="0" i="0" u="none" strike="noStrike" baseline="0">
              <a:solidFill>
                <a:schemeClr val="tx1"/>
              </a:solidFill>
              <a:latin typeface="Calibri"/>
              <a:ea typeface="Calibri"/>
              <a:cs typeface="Calibri"/>
            </a:rPr>
            <a:t>1 no.College Road,House no-70,</a:t>
          </a:r>
          <a:endParaRPr lang="bn-IN" sz="1600" b="0" i="0" u="none" strike="noStrike" baseline="0">
            <a:solidFill>
              <a:schemeClr val="tx1"/>
            </a:solidFill>
            <a:latin typeface="Calibri"/>
            <a:ea typeface="Calibri"/>
            <a:cs typeface="Calibri"/>
          </a:endParaRPr>
        </a:p>
        <a:p>
          <a:pPr algn="l" rtl="0">
            <a:defRPr sz="1000"/>
          </a:pPr>
          <a:r>
            <a:rPr lang="en-US" sz="1600" b="0" i="0" u="none" strike="noStrike" baseline="0">
              <a:solidFill>
                <a:schemeClr val="tx1"/>
              </a:solidFill>
              <a:latin typeface="Calibri"/>
              <a:ea typeface="Calibri"/>
              <a:cs typeface="Calibri"/>
            </a:rPr>
            <a:t>Kamrangirchar,Dhaka-1211</a:t>
          </a:r>
        </a:p>
        <a:p>
          <a:pPr algn="l" rtl="0">
            <a:defRPr sz="1000"/>
          </a:pPr>
          <a:r>
            <a:rPr lang="en-US" sz="1600" b="1" i="0" u="none" strike="noStrike" baseline="0">
              <a:solidFill>
                <a:schemeClr val="tx1"/>
              </a:solidFill>
              <a:latin typeface="Calibri"/>
              <a:ea typeface="Calibri"/>
              <a:cs typeface="Calibri"/>
            </a:rPr>
            <a:t>Contract no:01890254557</a:t>
          </a:r>
        </a:p>
      </xdr:txBody>
    </xdr:sp>
    <xdr:clientData/>
  </xdr:twoCellAnchor>
  <xdr:twoCellAnchor>
    <xdr:from>
      <xdr:col>8</xdr:col>
      <xdr:colOff>929050</xdr:colOff>
      <xdr:row>4</xdr:row>
      <xdr:rowOff>14653</xdr:rowOff>
    </xdr:from>
    <xdr:to>
      <xdr:col>11</xdr:col>
      <xdr:colOff>573694</xdr:colOff>
      <xdr:row>4</xdr:row>
      <xdr:rowOff>504091</xdr:rowOff>
    </xdr:to>
    <xdr:sp macro="" textlink="">
      <xdr:nvSpPr>
        <xdr:cNvPr id="12" name="Rectangle 11">
          <a:extLst>
            <a:ext uri="{FF2B5EF4-FFF2-40B4-BE49-F238E27FC236}">
              <a16:creationId xmlns:a16="http://schemas.microsoft.com/office/drawing/2014/main" id="{00000000-0008-0000-2600-00000C000000}"/>
            </a:ext>
          </a:extLst>
        </xdr:cNvPr>
        <xdr:cNvSpPr/>
      </xdr:nvSpPr>
      <xdr:spPr>
        <a:xfrm>
          <a:off x="8034700" y="1529128"/>
          <a:ext cx="4911969" cy="489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a:solidFill>
                <a:schemeClr val="tx1"/>
              </a:solidFill>
            </a:rPr>
            <a:t>বিসমিল্লাহির রাহমানির রাহিম</a:t>
          </a:r>
          <a:endParaRPr lang="en-US" sz="2400">
            <a:solidFill>
              <a:schemeClr val="tx1"/>
            </a:solidFill>
          </a:endParaRPr>
        </a:p>
      </xdr:txBody>
    </xdr:sp>
    <xdr:clientData/>
  </xdr:twoCellAnchor>
  <xdr:twoCellAnchor>
    <xdr:from>
      <xdr:col>15</xdr:col>
      <xdr:colOff>33646</xdr:colOff>
      <xdr:row>5</xdr:row>
      <xdr:rowOff>90008</xdr:rowOff>
    </xdr:from>
    <xdr:to>
      <xdr:col>17</xdr:col>
      <xdr:colOff>135083</xdr:colOff>
      <xdr:row>5</xdr:row>
      <xdr:rowOff>394855</xdr:rowOff>
    </xdr:to>
    <xdr:sp macro="" textlink="">
      <xdr:nvSpPr>
        <xdr:cNvPr id="13" name="Rectangle 12">
          <a:extLst>
            <a:ext uri="{FF2B5EF4-FFF2-40B4-BE49-F238E27FC236}">
              <a16:creationId xmlns:a16="http://schemas.microsoft.com/office/drawing/2014/main" id="{00000000-0008-0000-2600-00000D000000}"/>
            </a:ext>
          </a:extLst>
        </xdr:cNvPr>
        <xdr:cNvSpPr/>
      </xdr:nvSpPr>
      <xdr:spPr>
        <a:xfrm>
          <a:off x="16359496" y="3585683"/>
          <a:ext cx="2692237" cy="3048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600" b="1">
              <a:solidFill>
                <a:schemeClr val="tx1"/>
              </a:solidFill>
            </a:rPr>
            <a:t>মোঃ</a:t>
          </a:r>
          <a:r>
            <a:rPr lang="bn-IN" sz="1600" b="1" baseline="0">
              <a:solidFill>
                <a:schemeClr val="tx1"/>
              </a:solidFill>
            </a:rPr>
            <a:t> মামুনুর রশিদ মামুন</a:t>
          </a:r>
          <a:endParaRPr lang="en-US" sz="1600" b="1">
            <a:solidFill>
              <a:schemeClr val="tx1"/>
            </a:solidFill>
          </a:endParaRPr>
        </a:p>
      </xdr:txBody>
    </xdr:sp>
    <xdr:clientData/>
  </xdr:twoCellAnchor>
  <xdr:twoCellAnchor>
    <xdr:from>
      <xdr:col>0</xdr:col>
      <xdr:colOff>952499</xdr:colOff>
      <xdr:row>1</xdr:row>
      <xdr:rowOff>103909</xdr:rowOff>
    </xdr:from>
    <xdr:to>
      <xdr:col>1</xdr:col>
      <xdr:colOff>969817</xdr:colOff>
      <xdr:row>3</xdr:row>
      <xdr:rowOff>269874</xdr:rowOff>
    </xdr:to>
    <xdr:pic>
      <xdr:nvPicPr>
        <xdr:cNvPr id="14" name="Picture 13">
          <a:hlinkClick xmlns:r="http://schemas.openxmlformats.org/officeDocument/2006/relationships" r:id="rId2"/>
          <a:extLst>
            <a:ext uri="{FF2B5EF4-FFF2-40B4-BE49-F238E27FC236}">
              <a16:creationId xmlns:a16="http://schemas.microsoft.com/office/drawing/2014/main" id="{00000000-0008-0000-26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499" y="294409"/>
          <a:ext cx="1141268" cy="111846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9</xdr:col>
      <xdr:colOff>70629</xdr:colOff>
      <xdr:row>1</xdr:row>
      <xdr:rowOff>188646</xdr:rowOff>
    </xdr:from>
    <xdr:to>
      <xdr:col>23</xdr:col>
      <xdr:colOff>2598</xdr:colOff>
      <xdr:row>3</xdr:row>
      <xdr:rowOff>34637</xdr:rowOff>
    </xdr:to>
    <xdr:grpSp>
      <xdr:nvGrpSpPr>
        <xdr:cNvPr id="15" name="Group 14">
          <a:hlinkClick xmlns:r="http://schemas.openxmlformats.org/officeDocument/2006/relationships" r:id="rId4"/>
          <a:extLst>
            <a:ext uri="{FF2B5EF4-FFF2-40B4-BE49-F238E27FC236}">
              <a16:creationId xmlns:a16="http://schemas.microsoft.com/office/drawing/2014/main" id="{00000000-0008-0000-2600-00000F000000}"/>
            </a:ext>
          </a:extLst>
        </xdr:cNvPr>
        <xdr:cNvGrpSpPr/>
      </xdr:nvGrpSpPr>
      <xdr:grpSpPr>
        <a:xfrm>
          <a:off x="10097856" y="379146"/>
          <a:ext cx="19795924" cy="798491"/>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16" name="Rectangle 15">
            <a:hlinkClick xmlns:r="http://schemas.openxmlformats.org/officeDocument/2006/relationships" r:id="rId5"/>
            <a:extLst>
              <a:ext uri="{FF2B5EF4-FFF2-40B4-BE49-F238E27FC236}">
                <a16:creationId xmlns:a16="http://schemas.microsoft.com/office/drawing/2014/main" id="{00000000-0008-0000-2600-000010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7" name="Rectangle 16">
            <a:hlinkClick xmlns:r="http://schemas.openxmlformats.org/officeDocument/2006/relationships" r:id="rId6"/>
            <a:extLst>
              <a:ext uri="{FF2B5EF4-FFF2-40B4-BE49-F238E27FC236}">
                <a16:creationId xmlns:a16="http://schemas.microsoft.com/office/drawing/2014/main" id="{00000000-0008-0000-2600-000011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8" name="Rectangle 17">
            <a:hlinkClick xmlns:r="http://schemas.openxmlformats.org/officeDocument/2006/relationships" r:id="rId7"/>
            <a:extLst>
              <a:ext uri="{FF2B5EF4-FFF2-40B4-BE49-F238E27FC236}">
                <a16:creationId xmlns:a16="http://schemas.microsoft.com/office/drawing/2014/main" id="{00000000-0008-0000-2600-000012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9" name="Rectangle 18">
            <a:hlinkClick xmlns:r="http://schemas.openxmlformats.org/officeDocument/2006/relationships" r:id="rId8"/>
            <a:extLst>
              <a:ext uri="{FF2B5EF4-FFF2-40B4-BE49-F238E27FC236}">
                <a16:creationId xmlns:a16="http://schemas.microsoft.com/office/drawing/2014/main" id="{00000000-0008-0000-2600-000013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0" name="Rectangle 19">
            <a:hlinkClick xmlns:r="http://schemas.openxmlformats.org/officeDocument/2006/relationships" r:id="rId9"/>
            <a:extLst>
              <a:ext uri="{FF2B5EF4-FFF2-40B4-BE49-F238E27FC236}">
                <a16:creationId xmlns:a16="http://schemas.microsoft.com/office/drawing/2014/main" id="{00000000-0008-0000-2600-000014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1" name="Rectangle 20">
            <a:hlinkClick xmlns:r="http://schemas.openxmlformats.org/officeDocument/2006/relationships" r:id="rId10"/>
            <a:extLst>
              <a:ext uri="{FF2B5EF4-FFF2-40B4-BE49-F238E27FC236}">
                <a16:creationId xmlns:a16="http://schemas.microsoft.com/office/drawing/2014/main" id="{00000000-0008-0000-2600-000015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2" name="Rectangle 21">
            <a:hlinkClick xmlns:r="http://schemas.openxmlformats.org/officeDocument/2006/relationships" r:id="rId11"/>
            <a:extLst>
              <a:ext uri="{FF2B5EF4-FFF2-40B4-BE49-F238E27FC236}">
                <a16:creationId xmlns:a16="http://schemas.microsoft.com/office/drawing/2014/main" id="{00000000-0008-0000-2600-000016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3" name="Rectangle 22">
            <a:hlinkClick xmlns:r="http://schemas.openxmlformats.org/officeDocument/2006/relationships" r:id="rId12"/>
            <a:extLst>
              <a:ext uri="{FF2B5EF4-FFF2-40B4-BE49-F238E27FC236}">
                <a16:creationId xmlns:a16="http://schemas.microsoft.com/office/drawing/2014/main" id="{00000000-0008-0000-2600-000017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4" name="Rectangle 23">
            <a:hlinkClick xmlns:r="http://schemas.openxmlformats.org/officeDocument/2006/relationships" r:id="rId13"/>
            <a:extLst>
              <a:ext uri="{FF2B5EF4-FFF2-40B4-BE49-F238E27FC236}">
                <a16:creationId xmlns:a16="http://schemas.microsoft.com/office/drawing/2014/main" id="{00000000-0008-0000-2600-000018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5" name="Rectangle 24">
            <a:hlinkClick xmlns:r="http://schemas.openxmlformats.org/officeDocument/2006/relationships" r:id="rId14"/>
            <a:extLst>
              <a:ext uri="{FF2B5EF4-FFF2-40B4-BE49-F238E27FC236}">
                <a16:creationId xmlns:a16="http://schemas.microsoft.com/office/drawing/2014/main" id="{00000000-0008-0000-2600-000019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6" name="Rectangle 25">
            <a:hlinkClick xmlns:r="http://schemas.openxmlformats.org/officeDocument/2006/relationships" r:id="rId15"/>
            <a:extLst>
              <a:ext uri="{FF2B5EF4-FFF2-40B4-BE49-F238E27FC236}">
                <a16:creationId xmlns:a16="http://schemas.microsoft.com/office/drawing/2014/main" id="{00000000-0008-0000-2600-00001A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8</xdr:col>
      <xdr:colOff>571501</xdr:colOff>
      <xdr:row>1</xdr:row>
      <xdr:rowOff>329044</xdr:rowOff>
    </xdr:from>
    <xdr:to>
      <xdr:col>8</xdr:col>
      <xdr:colOff>1524002</xdr:colOff>
      <xdr:row>3</xdr:row>
      <xdr:rowOff>127917</xdr:rowOff>
    </xdr:to>
    <xdr:pic>
      <xdr:nvPicPr>
        <xdr:cNvPr id="27" name="Graphic 26" descr="Chevron arrows">
          <a:hlinkClick xmlns:r="http://schemas.openxmlformats.org/officeDocument/2006/relationships" r:id="rId16"/>
          <a:extLst>
            <a:ext uri="{FF2B5EF4-FFF2-40B4-BE49-F238E27FC236}">
              <a16:creationId xmlns:a16="http://schemas.microsoft.com/office/drawing/2014/main" id="{00000000-0008-0000-2600-00001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677151" y="519544"/>
          <a:ext cx="952501" cy="751373"/>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5</xdr:col>
      <xdr:colOff>34637</xdr:colOff>
      <xdr:row>1</xdr:row>
      <xdr:rowOff>346366</xdr:rowOff>
    </xdr:from>
    <xdr:to>
      <xdr:col>7</xdr:col>
      <xdr:colOff>135084</xdr:colOff>
      <xdr:row>3</xdr:row>
      <xdr:rowOff>244354</xdr:rowOff>
    </xdr:to>
    <xdr:sp macro="" textlink="">
      <xdr:nvSpPr>
        <xdr:cNvPr id="34" name="Rectangle: Rounded Corners 33">
          <a:hlinkClick xmlns:r="http://schemas.openxmlformats.org/officeDocument/2006/relationships" r:id="rId19"/>
          <a:extLst>
            <a:ext uri="{FF2B5EF4-FFF2-40B4-BE49-F238E27FC236}">
              <a16:creationId xmlns:a16="http://schemas.microsoft.com/office/drawing/2014/main" id="{00000000-0008-0000-2600-000022000000}"/>
            </a:ext>
          </a:extLst>
        </xdr:cNvPr>
        <xdr:cNvSpPr/>
      </xdr:nvSpPr>
      <xdr:spPr>
        <a:xfrm>
          <a:off x="4156364" y="536866"/>
          <a:ext cx="2421084" cy="850488"/>
        </a:xfrm>
        <a:prstGeom prst="roundRect">
          <a:avLst>
            <a:gd name="adj" fmla="val 50000"/>
          </a:avLst>
        </a:prstGeom>
        <a:blipFill>
          <a:blip xmlns:r="http://schemas.openxmlformats.org/officeDocument/2006/relationships" r:embed="rId20"/>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000" b="1">
              <a:latin typeface="Kalpurush ANSI" panose="02000000000000000000" pitchFamily="2" charset="0"/>
            </a:rPr>
            <a:t> </a:t>
          </a:r>
          <a:r>
            <a:rPr lang="en-US" sz="2000" b="1">
              <a:solidFill>
                <a:schemeClr val="lt1"/>
              </a:solidFill>
              <a:effectLst/>
              <a:latin typeface="+mn-lt"/>
              <a:ea typeface="+mn-ea"/>
              <a:cs typeface="+mn-cs"/>
            </a:rPr>
            <a:t>৪র্থ</a:t>
          </a:r>
          <a:r>
            <a:rPr lang="bn-IN" sz="2000" b="1">
              <a:solidFill>
                <a:schemeClr val="lt1"/>
              </a:solidFill>
              <a:effectLst/>
              <a:latin typeface="+mn-lt"/>
              <a:ea typeface="+mn-ea"/>
              <a:cs typeface="+mn-cs"/>
            </a:rPr>
            <a:t> </a:t>
          </a:r>
          <a:r>
            <a:rPr lang="as-IN" sz="2000" b="1">
              <a:latin typeface="Kalpurush ANSI" panose="02000000000000000000" pitchFamily="2" charset="0"/>
            </a:rPr>
            <a:t>সাপ্তাহ বিল</a:t>
          </a:r>
          <a:endParaRPr lang="en-US" sz="2000" b="1">
            <a:latin typeface="Kalpurush ANSI" panose="02000000000000000000" pitchFamily="2" charset="0"/>
          </a:endParaRPr>
        </a:p>
      </xdr:txBody>
    </xdr:sp>
    <xdr:clientData/>
  </xdr:twoCellAnchor>
  <xdr:twoCellAnchor>
    <xdr:from>
      <xdr:col>1</xdr:col>
      <xdr:colOff>34637</xdr:colOff>
      <xdr:row>5</xdr:row>
      <xdr:rowOff>254415</xdr:rowOff>
    </xdr:from>
    <xdr:to>
      <xdr:col>3</xdr:col>
      <xdr:colOff>342903</xdr:colOff>
      <xdr:row>7</xdr:row>
      <xdr:rowOff>256313</xdr:rowOff>
    </xdr:to>
    <xdr:sp macro="" textlink="">
      <xdr:nvSpPr>
        <xdr:cNvPr id="35" name="Rectangle: Rounded Corners 34">
          <a:hlinkClick xmlns:r="http://schemas.openxmlformats.org/officeDocument/2006/relationships" r:id="rId21"/>
          <a:extLst>
            <a:ext uri="{FF2B5EF4-FFF2-40B4-BE49-F238E27FC236}">
              <a16:creationId xmlns:a16="http://schemas.microsoft.com/office/drawing/2014/main" id="{00000000-0008-0000-2600-000023000000}"/>
            </a:ext>
          </a:extLst>
        </xdr:cNvPr>
        <xdr:cNvSpPr/>
      </xdr:nvSpPr>
      <xdr:spPr>
        <a:xfrm>
          <a:off x="1160319" y="3735370"/>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৩য়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34637</xdr:colOff>
      <xdr:row>4</xdr:row>
      <xdr:rowOff>157496</xdr:rowOff>
    </xdr:from>
    <xdr:to>
      <xdr:col>3</xdr:col>
      <xdr:colOff>342903</xdr:colOff>
      <xdr:row>4</xdr:row>
      <xdr:rowOff>1007984</xdr:rowOff>
    </xdr:to>
    <xdr:sp macro="" textlink="">
      <xdr:nvSpPr>
        <xdr:cNvPr id="36" name="Rectangle: Rounded Corners 35">
          <a:hlinkClick xmlns:r="http://schemas.openxmlformats.org/officeDocument/2006/relationships" r:id="rId23"/>
          <a:extLst>
            <a:ext uri="{FF2B5EF4-FFF2-40B4-BE49-F238E27FC236}">
              <a16:creationId xmlns:a16="http://schemas.microsoft.com/office/drawing/2014/main" id="{00000000-0008-0000-2600-000024000000}"/>
            </a:ext>
          </a:extLst>
        </xdr:cNvPr>
        <xdr:cNvSpPr/>
      </xdr:nvSpPr>
      <xdr:spPr>
        <a:xfrm>
          <a:off x="1160319" y="1664178"/>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১ম</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1</xdr:col>
      <xdr:colOff>34637</xdr:colOff>
      <xdr:row>4</xdr:row>
      <xdr:rowOff>1188089</xdr:rowOff>
    </xdr:from>
    <xdr:to>
      <xdr:col>3</xdr:col>
      <xdr:colOff>342903</xdr:colOff>
      <xdr:row>5</xdr:row>
      <xdr:rowOff>64304</xdr:rowOff>
    </xdr:to>
    <xdr:sp macro="" textlink="">
      <xdr:nvSpPr>
        <xdr:cNvPr id="37" name="Rectangle: Rounded Corners 36">
          <a:hlinkClick xmlns:r="http://schemas.openxmlformats.org/officeDocument/2006/relationships" r:id="rId21"/>
          <a:extLst>
            <a:ext uri="{FF2B5EF4-FFF2-40B4-BE49-F238E27FC236}">
              <a16:creationId xmlns:a16="http://schemas.microsoft.com/office/drawing/2014/main" id="{00000000-0008-0000-2600-000025000000}"/>
            </a:ext>
          </a:extLst>
        </xdr:cNvPr>
        <xdr:cNvSpPr/>
      </xdr:nvSpPr>
      <xdr:spPr>
        <a:xfrm>
          <a:off x="1160319" y="2694771"/>
          <a:ext cx="2421084" cy="850488"/>
        </a:xfrm>
        <a:prstGeom prst="roundRect">
          <a:avLst>
            <a:gd name="adj" fmla="val 50000"/>
          </a:avLst>
        </a:prstGeom>
        <a:blipFill>
          <a:blip xmlns:r="http://schemas.openxmlformats.org/officeDocument/2006/relationships" r:embed="rId22"/>
          <a:tile tx="0" ty="0" sx="100000" sy="100000" flip="none" algn="tl"/>
        </a:blipFill>
        <a:ln>
          <a:noFill/>
        </a:ln>
        <a:effectLst>
          <a:outerShdw blurRad="44450" dist="27940" dir="5400000" algn="ctr">
            <a:srgbClr val="000000">
              <a:alpha val="32000"/>
            </a:srgbClr>
          </a:outerShdw>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2400" b="1">
              <a:latin typeface="Kalpurush ANSI" panose="02000000000000000000" pitchFamily="2" charset="0"/>
            </a:rPr>
            <a:t>২য়</a:t>
          </a:r>
          <a:r>
            <a:rPr lang="as-IN" sz="2400" b="1">
              <a:latin typeface="Kalpurush ANSI" panose="02000000000000000000" pitchFamily="2" charset="0"/>
            </a:rPr>
            <a:t> সাপ্তাহ বিল</a:t>
          </a:r>
          <a:endParaRPr lang="en-US" sz="2400" b="1">
            <a:latin typeface="Kalpurush ANSI" panose="02000000000000000000" pitchFamily="2" charset="0"/>
          </a:endParaRPr>
        </a:p>
      </xdr:txBody>
    </xdr:sp>
    <xdr:clientData/>
  </xdr:twoCellAnchor>
  <xdr:twoCellAnchor>
    <xdr:from>
      <xdr:col>24</xdr:col>
      <xdr:colOff>329042</xdr:colOff>
      <xdr:row>4</xdr:row>
      <xdr:rowOff>0</xdr:rowOff>
    </xdr:from>
    <xdr:to>
      <xdr:col>27</xdr:col>
      <xdr:colOff>373433</xdr:colOff>
      <xdr:row>5</xdr:row>
      <xdr:rowOff>70992</xdr:rowOff>
    </xdr:to>
    <xdr:grpSp>
      <xdr:nvGrpSpPr>
        <xdr:cNvPr id="28" name="Group 27">
          <a:extLst>
            <a:ext uri="{FF2B5EF4-FFF2-40B4-BE49-F238E27FC236}">
              <a16:creationId xmlns:a16="http://schemas.microsoft.com/office/drawing/2014/main" id="{00000000-0008-0000-2600-00001C000000}"/>
            </a:ext>
          </a:extLst>
        </xdr:cNvPr>
        <xdr:cNvGrpSpPr/>
      </xdr:nvGrpSpPr>
      <xdr:grpSpPr>
        <a:xfrm>
          <a:off x="30462678" y="1506682"/>
          <a:ext cx="1862800" cy="2045265"/>
          <a:chOff x="30504881" y="1487645"/>
          <a:chExt cx="1862800" cy="2045265"/>
        </a:xfrm>
      </xdr:grpSpPr>
      <xdr:pic macro="[0]!print123">
        <xdr:nvPicPr>
          <xdr:cNvPr id="29" name="Picture 28">
            <a:extLst>
              <a:ext uri="{FF2B5EF4-FFF2-40B4-BE49-F238E27FC236}">
                <a16:creationId xmlns:a16="http://schemas.microsoft.com/office/drawing/2014/main" id="{00000000-0008-0000-2600-00001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837473B0-CC2E-450A-ABE3-18F120FF3D39}">
                <a1611:picAttrSrcUrl xmlns:a1611="http://schemas.microsoft.com/office/drawing/2016/11/main" r:id="rId25"/>
              </a:ext>
            </a:extLst>
          </a:blip>
          <a:stretch>
            <a:fillRect/>
          </a:stretch>
        </xdr:blipFill>
        <xdr:spPr>
          <a:xfrm>
            <a:off x="30504881" y="1487645"/>
            <a:ext cx="1862800" cy="1508401"/>
          </a:xfrm>
          <a:prstGeom prst="rect">
            <a:avLst/>
          </a:prstGeom>
        </xdr:spPr>
      </xdr:pic>
      <xdr:sp macro="[0]!print123" textlink="">
        <xdr:nvSpPr>
          <xdr:cNvPr id="30" name="Rectangle 29">
            <a:extLst>
              <a:ext uri="{FF2B5EF4-FFF2-40B4-BE49-F238E27FC236}">
                <a16:creationId xmlns:a16="http://schemas.microsoft.com/office/drawing/2014/main" id="{00000000-0008-0000-2600-00001E000000}"/>
              </a:ext>
            </a:extLst>
          </xdr:cNvPr>
          <xdr:cNvSpPr/>
        </xdr:nvSpPr>
        <xdr:spPr>
          <a:xfrm>
            <a:off x="30583909" y="3013364"/>
            <a:ext cx="1645228" cy="519546"/>
          </a:xfrm>
          <a:prstGeom prst="rect">
            <a:avLst/>
          </a:prstGeom>
          <a:blipFill>
            <a:blip xmlns:r="http://schemas.openxmlformats.org/officeDocument/2006/relationships" r:embed="rId26"/>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t>Print</a:t>
            </a:r>
          </a:p>
        </xdr:txBody>
      </xdr:sp>
    </xdr:grpSp>
    <xdr:clientData/>
  </xdr:twoCellAnchor>
  <xdr:twoCellAnchor>
    <xdr:from>
      <xdr:col>2</xdr:col>
      <xdr:colOff>138545</xdr:colOff>
      <xdr:row>1</xdr:row>
      <xdr:rowOff>450273</xdr:rowOff>
    </xdr:from>
    <xdr:to>
      <xdr:col>2</xdr:col>
      <xdr:colOff>969818</xdr:colOff>
      <xdr:row>2</xdr:row>
      <xdr:rowOff>329046</xdr:rowOff>
    </xdr:to>
    <xdr:sp macro="[0]!Save1" textlink="">
      <xdr:nvSpPr>
        <xdr:cNvPr id="31" name="Rectangle 30">
          <a:extLst>
            <a:ext uri="{FF2B5EF4-FFF2-40B4-BE49-F238E27FC236}">
              <a16:creationId xmlns:a16="http://schemas.microsoft.com/office/drawing/2014/main" id="{00000000-0008-0000-2600-00001F000000}"/>
            </a:ext>
          </a:extLst>
        </xdr:cNvPr>
        <xdr:cNvSpPr/>
      </xdr:nvSpPr>
      <xdr:spPr>
        <a:xfrm>
          <a:off x="2320636" y="640773"/>
          <a:ext cx="831273" cy="484909"/>
        </a:xfrm>
        <a:prstGeom prst="rect">
          <a:avLst/>
        </a:prstGeom>
        <a:blipFill>
          <a:blip xmlns:r="http://schemas.openxmlformats.org/officeDocument/2006/relationships" r:embed="rId27"/>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1114425</xdr:colOff>
      <xdr:row>4</xdr:row>
      <xdr:rowOff>1209675</xdr:rowOff>
    </xdr:from>
    <xdr:to>
      <xdr:col>8</xdr:col>
      <xdr:colOff>98914</xdr:colOff>
      <xdr:row>5</xdr:row>
      <xdr:rowOff>285749</xdr:rowOff>
    </xdr:to>
    <xdr:sp macro="" textlink="">
      <xdr:nvSpPr>
        <xdr:cNvPr id="6" name="Rectangle 5">
          <a:extLst>
            <a:ext uri="{FF2B5EF4-FFF2-40B4-BE49-F238E27FC236}">
              <a16:creationId xmlns:a16="http://schemas.microsoft.com/office/drawing/2014/main" id="{00000000-0008-0000-2700-000006000000}"/>
            </a:ext>
          </a:extLst>
        </xdr:cNvPr>
        <xdr:cNvSpPr/>
      </xdr:nvSpPr>
      <xdr:spPr>
        <a:xfrm>
          <a:off x="7162800" y="2914650"/>
          <a:ext cx="2308714" cy="304799"/>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/২০২৩</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2</xdr:col>
      <xdr:colOff>54427</xdr:colOff>
      <xdr:row>4</xdr:row>
      <xdr:rowOff>1118507</xdr:rowOff>
    </xdr:from>
    <xdr:to>
      <xdr:col>4</xdr:col>
      <xdr:colOff>721177</xdr:colOff>
      <xdr:row>5</xdr:row>
      <xdr:rowOff>285750</xdr:rowOff>
    </xdr:to>
    <xdr:sp macro="" textlink="">
      <xdr:nvSpPr>
        <xdr:cNvPr id="7" name="Rectangle 6">
          <a:extLst>
            <a:ext uri="{FF2B5EF4-FFF2-40B4-BE49-F238E27FC236}">
              <a16:creationId xmlns:a16="http://schemas.microsoft.com/office/drawing/2014/main" id="{00000000-0008-0000-2700-000007000000}"/>
            </a:ext>
          </a:extLst>
        </xdr:cNvPr>
        <xdr:cNvSpPr/>
      </xdr:nvSpPr>
      <xdr:spPr>
        <a:xfrm>
          <a:off x="1273627" y="2823482"/>
          <a:ext cx="2466975" cy="3959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4</xdr:col>
      <xdr:colOff>381000</xdr:colOff>
      <xdr:row>4</xdr:row>
      <xdr:rowOff>19050</xdr:rowOff>
    </xdr:from>
    <xdr:to>
      <xdr:col>6</xdr:col>
      <xdr:colOff>1028700</xdr:colOff>
      <xdr:row>4</xdr:row>
      <xdr:rowOff>266700</xdr:rowOff>
    </xdr:to>
    <xdr:sp macro="" textlink="">
      <xdr:nvSpPr>
        <xdr:cNvPr id="8" name="Rectangle 7">
          <a:extLst>
            <a:ext uri="{FF2B5EF4-FFF2-40B4-BE49-F238E27FC236}">
              <a16:creationId xmlns:a16="http://schemas.microsoft.com/office/drawing/2014/main" id="{00000000-0008-0000-2700-000008000000}"/>
            </a:ext>
          </a:extLst>
        </xdr:cNvPr>
        <xdr:cNvSpPr/>
      </xdr:nvSpPr>
      <xdr:spPr>
        <a:xfrm>
          <a:off x="3400425" y="1724025"/>
          <a:ext cx="3676650" cy="247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100">
              <a:solidFill>
                <a:schemeClr val="tx1"/>
              </a:solidFill>
            </a:rPr>
            <a:t>বিসমিল্লাহির রাহমানির রাহিম</a:t>
          </a:r>
          <a:endParaRPr lang="en-US" sz="1100">
            <a:solidFill>
              <a:schemeClr val="tx1"/>
            </a:solidFill>
          </a:endParaRPr>
        </a:p>
      </xdr:txBody>
    </xdr:sp>
    <xdr:clientData/>
  </xdr:twoCellAnchor>
  <xdr:twoCellAnchor>
    <xdr:from>
      <xdr:col>14</xdr:col>
      <xdr:colOff>1390650</xdr:colOff>
      <xdr:row>5</xdr:row>
      <xdr:rowOff>485775</xdr:rowOff>
    </xdr:from>
    <xdr:to>
      <xdr:col>16</xdr:col>
      <xdr:colOff>66675</xdr:colOff>
      <xdr:row>5</xdr:row>
      <xdr:rowOff>752474</xdr:rowOff>
    </xdr:to>
    <xdr:sp macro="" textlink="">
      <xdr:nvSpPr>
        <xdr:cNvPr id="9" name="Rectangle 8">
          <a:extLst>
            <a:ext uri="{FF2B5EF4-FFF2-40B4-BE49-F238E27FC236}">
              <a16:creationId xmlns:a16="http://schemas.microsoft.com/office/drawing/2014/main" id="{00000000-0008-0000-2700-000009000000}"/>
            </a:ext>
          </a:extLst>
        </xdr:cNvPr>
        <xdr:cNvSpPr/>
      </xdr:nvSpPr>
      <xdr:spPr>
        <a:xfrm>
          <a:off x="17687925" y="3248025"/>
          <a:ext cx="1857375" cy="0"/>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bn-IN" sz="1200">
            <a:solidFill>
              <a:schemeClr val="tx1"/>
            </a:solidFill>
          </a:endParaRPr>
        </a:p>
      </xdr:txBody>
    </xdr:sp>
    <xdr:clientData/>
  </xdr:twoCellAnchor>
  <xdr:twoCellAnchor>
    <xdr:from>
      <xdr:col>12</xdr:col>
      <xdr:colOff>301439</xdr:colOff>
      <xdr:row>4</xdr:row>
      <xdr:rowOff>9526</xdr:rowOff>
    </xdr:from>
    <xdr:to>
      <xdr:col>14</xdr:col>
      <xdr:colOff>927848</xdr:colOff>
      <xdr:row>4</xdr:row>
      <xdr:rowOff>257176</xdr:rowOff>
    </xdr:to>
    <xdr:sp macro="" textlink="">
      <xdr:nvSpPr>
        <xdr:cNvPr id="10" name="Rectangle 9">
          <a:extLst>
            <a:ext uri="{FF2B5EF4-FFF2-40B4-BE49-F238E27FC236}">
              <a16:creationId xmlns:a16="http://schemas.microsoft.com/office/drawing/2014/main" id="{00000000-0008-0000-2700-00000A000000}"/>
            </a:ext>
          </a:extLst>
        </xdr:cNvPr>
        <xdr:cNvSpPr/>
      </xdr:nvSpPr>
      <xdr:spPr>
        <a:xfrm>
          <a:off x="13103039" y="1714501"/>
          <a:ext cx="4122084" cy="247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bn-IN" sz="1200">
              <a:solidFill>
                <a:schemeClr val="tx1"/>
              </a:solidFill>
            </a:rPr>
            <a:t>বিসমিল্লাহির রাহমানির রাহিম</a:t>
          </a:r>
          <a:endParaRPr lang="en-US" sz="1200">
            <a:solidFill>
              <a:schemeClr val="tx1"/>
            </a:solidFill>
          </a:endParaRPr>
        </a:p>
      </xdr:txBody>
    </xdr:sp>
    <xdr:clientData/>
  </xdr:twoCellAnchor>
  <xdr:twoCellAnchor>
    <xdr:from>
      <xdr:col>15</xdr:col>
      <xdr:colOff>6723</xdr:colOff>
      <xdr:row>5</xdr:row>
      <xdr:rowOff>40822</xdr:rowOff>
    </xdr:from>
    <xdr:to>
      <xdr:col>16</xdr:col>
      <xdr:colOff>112921</xdr:colOff>
      <xdr:row>6</xdr:row>
      <xdr:rowOff>800</xdr:rowOff>
    </xdr:to>
    <xdr:sp macro="" textlink="">
      <xdr:nvSpPr>
        <xdr:cNvPr id="14" name="Rectangle 13">
          <a:extLst>
            <a:ext uri="{FF2B5EF4-FFF2-40B4-BE49-F238E27FC236}">
              <a16:creationId xmlns:a16="http://schemas.microsoft.com/office/drawing/2014/main" id="{00000000-0008-0000-2700-00000E000000}"/>
            </a:ext>
          </a:extLst>
        </xdr:cNvPr>
        <xdr:cNvSpPr/>
      </xdr:nvSpPr>
      <xdr:spPr>
        <a:xfrm>
          <a:off x="17923248" y="2974522"/>
          <a:ext cx="1668298" cy="274303"/>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a:t>
          </a:r>
          <a:r>
            <a:rPr lang="en-US" sz="1400" b="1">
              <a:solidFill>
                <a:sysClr val="windowText" lastClr="000000"/>
              </a:solidFill>
              <a:latin typeface="Kalpurush ANSI" panose="02000000000000000000" pitchFamily="2" charset="0"/>
            </a:rPr>
            <a:t>01</a:t>
          </a:r>
          <a:r>
            <a:rPr lang="bn-IN" sz="1400" b="1">
              <a:solidFill>
                <a:sysClr val="windowText" lastClr="000000"/>
              </a:solidFill>
              <a:latin typeface="Kalpurush ANSI" panose="02000000000000000000" pitchFamily="2" charset="0"/>
            </a:rPr>
            <a:t>/২০২৩</a:t>
          </a:r>
          <a:r>
            <a:rPr lang="en-US" sz="1400" b="1" baseline="0">
              <a:solidFill>
                <a:sysClr val="windowText" lastClr="000000"/>
              </a:solidFill>
              <a:latin typeface="Kalpurush ANSI" panose="02000000000000000000" pitchFamily="2" charset="0"/>
            </a:rPr>
            <a:t> </a:t>
          </a:r>
          <a:r>
            <a:rPr lang="bn-IN" sz="1400" b="1">
              <a:solidFill>
                <a:sysClr val="windowText" lastClr="000000"/>
              </a:solidFill>
              <a:latin typeface="Kalpurush ANSI" panose="02000000000000000000" pitchFamily="2" charset="0"/>
            </a:rPr>
            <a:t>ইং</a:t>
          </a:r>
        </a:p>
      </xdr:txBody>
    </xdr:sp>
    <xdr:clientData/>
  </xdr:twoCellAnchor>
  <xdr:twoCellAnchor>
    <xdr:from>
      <xdr:col>10</xdr:col>
      <xdr:colOff>123264</xdr:colOff>
      <xdr:row>4</xdr:row>
      <xdr:rowOff>1129393</xdr:rowOff>
    </xdr:from>
    <xdr:to>
      <xdr:col>12</xdr:col>
      <xdr:colOff>367393</xdr:colOff>
      <xdr:row>6</xdr:row>
      <xdr:rowOff>3042</xdr:rowOff>
    </xdr:to>
    <xdr:sp macro="" textlink="">
      <xdr:nvSpPr>
        <xdr:cNvPr id="15" name="Rectangle 14">
          <a:extLst>
            <a:ext uri="{FF2B5EF4-FFF2-40B4-BE49-F238E27FC236}">
              <a16:creationId xmlns:a16="http://schemas.microsoft.com/office/drawing/2014/main" id="{00000000-0008-0000-2700-00000F000000}"/>
            </a:ext>
          </a:extLst>
        </xdr:cNvPr>
        <xdr:cNvSpPr/>
      </xdr:nvSpPr>
      <xdr:spPr>
        <a:xfrm>
          <a:off x="10715064" y="2834368"/>
          <a:ext cx="2453929" cy="4166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10</xdr:col>
      <xdr:colOff>57149</xdr:colOff>
      <xdr:row>4</xdr:row>
      <xdr:rowOff>1682</xdr:rowOff>
    </xdr:from>
    <xdr:to>
      <xdr:col>12</xdr:col>
      <xdr:colOff>504825</xdr:colOff>
      <xdr:row>4</xdr:row>
      <xdr:rowOff>971550</xdr:rowOff>
    </xdr:to>
    <xdr:sp macro="" textlink="">
      <xdr:nvSpPr>
        <xdr:cNvPr id="16" name="Text Box 1">
          <a:extLst>
            <a:ext uri="{FF2B5EF4-FFF2-40B4-BE49-F238E27FC236}">
              <a16:creationId xmlns:a16="http://schemas.microsoft.com/office/drawing/2014/main" id="{00000000-0008-0000-2700-000010000000}"/>
            </a:ext>
          </a:extLst>
        </xdr:cNvPr>
        <xdr:cNvSpPr txBox="1">
          <a:spLocks noChangeArrowheads="1"/>
        </xdr:cNvSpPr>
      </xdr:nvSpPr>
      <xdr:spPr bwMode="auto">
        <a:xfrm>
          <a:off x="10648949" y="1706657"/>
          <a:ext cx="2657476" cy="969868"/>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2</xdr:col>
      <xdr:colOff>14566</xdr:colOff>
      <xdr:row>4</xdr:row>
      <xdr:rowOff>20733</xdr:rowOff>
    </xdr:from>
    <xdr:to>
      <xdr:col>4</xdr:col>
      <xdr:colOff>66675</xdr:colOff>
      <xdr:row>4</xdr:row>
      <xdr:rowOff>914401</xdr:rowOff>
    </xdr:to>
    <xdr:sp macro="" textlink="">
      <xdr:nvSpPr>
        <xdr:cNvPr id="48" name="Text Box 1">
          <a:extLst>
            <a:ext uri="{FF2B5EF4-FFF2-40B4-BE49-F238E27FC236}">
              <a16:creationId xmlns:a16="http://schemas.microsoft.com/office/drawing/2014/main" id="{00000000-0008-0000-2700-000030000000}"/>
            </a:ext>
          </a:extLst>
        </xdr:cNvPr>
        <xdr:cNvSpPr txBox="1">
          <a:spLocks noChangeArrowheads="1"/>
        </xdr:cNvSpPr>
      </xdr:nvSpPr>
      <xdr:spPr bwMode="auto">
        <a:xfrm>
          <a:off x="824191" y="1525683"/>
          <a:ext cx="1928534" cy="893668"/>
        </a:xfrm>
        <a:prstGeom prst="rect">
          <a:avLst/>
        </a:prstGeom>
        <a:noFill/>
        <a:ln w="9525">
          <a:noFill/>
          <a:miter lim="800000"/>
          <a:headEnd/>
          <a:tailEnd/>
        </a:ln>
      </xdr:spPr>
      <xdr:txBody>
        <a:bodyPr vertOverflow="clip" wrap="square" lIns="36576" tIns="32004" rIns="0" bIns="0" anchor="t" upright="1"/>
        <a:lstStyle/>
        <a:p>
          <a:pPr algn="l" rtl="0">
            <a:defRPr sz="1000"/>
          </a:pPr>
          <a:r>
            <a:rPr lang="en-US" sz="1800" b="1" i="0" u="none" strike="noStrike" baseline="0">
              <a:solidFill>
                <a:schemeClr val="tx1"/>
              </a:solidFill>
              <a:latin typeface="Calibri"/>
              <a:ea typeface="Calibri"/>
              <a:cs typeface="Calibri"/>
            </a:rPr>
            <a:t>Head Office</a:t>
          </a:r>
        </a:p>
        <a:p>
          <a:pPr algn="l" rtl="0">
            <a:defRPr sz="1000"/>
          </a:pPr>
          <a:r>
            <a:rPr lang="en-US" sz="1100" b="0" i="0" u="none" strike="noStrike" baseline="0">
              <a:solidFill>
                <a:schemeClr val="tx1"/>
              </a:solidFill>
              <a:latin typeface="Calibri"/>
              <a:ea typeface="Calibri"/>
              <a:cs typeface="Calibri"/>
            </a:rPr>
            <a:t>1 no.College Road,House no-70,</a:t>
          </a:r>
          <a:endParaRPr lang="bn-IN" sz="1100" b="0" i="0" u="none" strike="noStrike" baseline="0">
            <a:solidFill>
              <a:schemeClr val="tx1"/>
            </a:solidFill>
            <a:latin typeface="Calibri"/>
            <a:ea typeface="Calibri"/>
            <a:cs typeface="Calibri"/>
          </a:endParaRPr>
        </a:p>
        <a:p>
          <a:pPr algn="l" rtl="0">
            <a:defRPr sz="1000"/>
          </a:pPr>
          <a:r>
            <a:rPr lang="en-US" sz="1100" b="0" i="0" u="none" strike="noStrike" baseline="0">
              <a:solidFill>
                <a:schemeClr val="tx1"/>
              </a:solidFill>
              <a:latin typeface="Calibri"/>
              <a:ea typeface="Calibri"/>
              <a:cs typeface="Calibri"/>
            </a:rPr>
            <a:t>Kamrangirchar,Dhaka-1211</a:t>
          </a:r>
        </a:p>
        <a:p>
          <a:pPr algn="l" rtl="0">
            <a:defRPr sz="1000"/>
          </a:pPr>
          <a:r>
            <a:rPr lang="en-US" sz="1100" b="1" i="0" u="none" strike="noStrike" baseline="0">
              <a:solidFill>
                <a:schemeClr val="tx1"/>
              </a:solidFill>
              <a:latin typeface="Calibri"/>
              <a:ea typeface="Calibri"/>
              <a:cs typeface="Calibri"/>
            </a:rPr>
            <a:t>Contract no:01890254557</a:t>
          </a:r>
        </a:p>
      </xdr:txBody>
    </xdr:sp>
    <xdr:clientData/>
  </xdr:twoCellAnchor>
  <xdr:twoCellAnchor>
    <xdr:from>
      <xdr:col>7</xdr:col>
      <xdr:colOff>514349</xdr:colOff>
      <xdr:row>4</xdr:row>
      <xdr:rowOff>114300</xdr:rowOff>
    </xdr:from>
    <xdr:to>
      <xdr:col>7</xdr:col>
      <xdr:colOff>1438274</xdr:colOff>
      <xdr:row>4</xdr:row>
      <xdr:rowOff>895350</xdr:rowOff>
    </xdr:to>
    <xdr:grpSp>
      <xdr:nvGrpSpPr>
        <xdr:cNvPr id="49" name="Group 48">
          <a:extLst>
            <a:ext uri="{FF2B5EF4-FFF2-40B4-BE49-F238E27FC236}">
              <a16:creationId xmlns:a16="http://schemas.microsoft.com/office/drawing/2014/main" id="{00000000-0008-0000-2700-000031000000}"/>
            </a:ext>
          </a:extLst>
        </xdr:cNvPr>
        <xdr:cNvGrpSpPr/>
      </xdr:nvGrpSpPr>
      <xdr:grpSpPr>
        <a:xfrm>
          <a:off x="7534274" y="1476375"/>
          <a:ext cx="923925" cy="781050"/>
          <a:chOff x="5698881" y="114300"/>
          <a:chExt cx="877277" cy="705583"/>
        </a:xfrm>
      </xdr:grpSpPr>
      <xdr:sp macro="" textlink="">
        <xdr:nvSpPr>
          <xdr:cNvPr id="50" name="Oval 49">
            <a:extLst>
              <a:ext uri="{FF2B5EF4-FFF2-40B4-BE49-F238E27FC236}">
                <a16:creationId xmlns:a16="http://schemas.microsoft.com/office/drawing/2014/main" id="{00000000-0008-0000-2700-000032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51" name="Picture 50" descr="Artboard 1@3x.png">
            <a:extLst>
              <a:ext uri="{FF2B5EF4-FFF2-40B4-BE49-F238E27FC236}">
                <a16:creationId xmlns:a16="http://schemas.microsoft.com/office/drawing/2014/main" id="{00000000-0008-0000-2700-000033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2</xdr:col>
      <xdr:colOff>54427</xdr:colOff>
      <xdr:row>4</xdr:row>
      <xdr:rowOff>1118507</xdr:rowOff>
    </xdr:from>
    <xdr:to>
      <xdr:col>4</xdr:col>
      <xdr:colOff>721177</xdr:colOff>
      <xdr:row>5</xdr:row>
      <xdr:rowOff>285750</xdr:rowOff>
    </xdr:to>
    <xdr:sp macro="" textlink="">
      <xdr:nvSpPr>
        <xdr:cNvPr id="53" name="Rectangle 52">
          <a:extLst>
            <a:ext uri="{FF2B5EF4-FFF2-40B4-BE49-F238E27FC236}">
              <a16:creationId xmlns:a16="http://schemas.microsoft.com/office/drawing/2014/main" id="{00000000-0008-0000-2700-000035000000}"/>
            </a:ext>
          </a:extLst>
        </xdr:cNvPr>
        <xdr:cNvSpPr/>
      </xdr:nvSpPr>
      <xdr:spPr>
        <a:xfrm>
          <a:off x="302077" y="2671082"/>
          <a:ext cx="2981325" cy="281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bn-IN" sz="1400" b="1">
              <a:solidFill>
                <a:schemeClr val="tx1"/>
              </a:solidFill>
            </a:rPr>
            <a:t>মোঃ</a:t>
          </a:r>
          <a:r>
            <a:rPr lang="bn-IN" sz="1400" b="1" baseline="0">
              <a:solidFill>
                <a:schemeClr val="tx1"/>
              </a:solidFill>
            </a:rPr>
            <a:t> মামুনুর রশিদ মামুন</a:t>
          </a:r>
          <a:endParaRPr lang="en-US" sz="1400" b="1">
            <a:solidFill>
              <a:schemeClr val="tx1"/>
            </a:solidFill>
          </a:endParaRPr>
        </a:p>
      </xdr:txBody>
    </xdr:sp>
    <xdr:clientData/>
  </xdr:twoCellAnchor>
  <xdr:twoCellAnchor>
    <xdr:from>
      <xdr:col>15</xdr:col>
      <xdr:colOff>409574</xdr:colOff>
      <xdr:row>4</xdr:row>
      <xdr:rowOff>95250</xdr:rowOff>
    </xdr:from>
    <xdr:to>
      <xdr:col>15</xdr:col>
      <xdr:colOff>1333499</xdr:colOff>
      <xdr:row>4</xdr:row>
      <xdr:rowOff>876300</xdr:rowOff>
    </xdr:to>
    <xdr:grpSp>
      <xdr:nvGrpSpPr>
        <xdr:cNvPr id="2" name="Group 1">
          <a:extLst>
            <a:ext uri="{FF2B5EF4-FFF2-40B4-BE49-F238E27FC236}">
              <a16:creationId xmlns:a16="http://schemas.microsoft.com/office/drawing/2014/main" id="{00000000-0008-0000-2700-000002000000}"/>
            </a:ext>
          </a:extLst>
        </xdr:cNvPr>
        <xdr:cNvGrpSpPr/>
      </xdr:nvGrpSpPr>
      <xdr:grpSpPr>
        <a:xfrm>
          <a:off x="16316324" y="1457325"/>
          <a:ext cx="923925" cy="781050"/>
          <a:chOff x="5698881" y="114300"/>
          <a:chExt cx="877277" cy="705583"/>
        </a:xfrm>
      </xdr:grpSpPr>
      <xdr:sp macro="" textlink="">
        <xdr:nvSpPr>
          <xdr:cNvPr id="11" name="Oval 10">
            <a:extLst>
              <a:ext uri="{FF2B5EF4-FFF2-40B4-BE49-F238E27FC236}">
                <a16:creationId xmlns:a16="http://schemas.microsoft.com/office/drawing/2014/main" id="{00000000-0008-0000-2700-00000B000000}"/>
              </a:ext>
            </a:extLst>
          </xdr:cNvPr>
          <xdr:cNvSpPr/>
        </xdr:nvSpPr>
        <xdr:spPr>
          <a:xfrm>
            <a:off x="5698881" y="114300"/>
            <a:ext cx="742950" cy="705583"/>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12" name="Picture 11" descr="Artboard 1@3x.png">
            <a:extLst>
              <a:ext uri="{FF2B5EF4-FFF2-40B4-BE49-F238E27FC236}">
                <a16:creationId xmlns:a16="http://schemas.microsoft.com/office/drawing/2014/main" id="{00000000-0008-0000-2700-00000C000000}"/>
              </a:ext>
            </a:extLst>
          </xdr:cNvPr>
          <xdr:cNvPicPr>
            <a:picLocks noChangeAspect="1"/>
          </xdr:cNvPicPr>
        </xdr:nvPicPr>
        <xdr:blipFill>
          <a:blip xmlns:r="http://schemas.openxmlformats.org/officeDocument/2006/relationships" r:embed="rId1" cstate="print"/>
          <a:stretch>
            <a:fillRect/>
          </a:stretch>
        </xdr:blipFill>
        <xdr:spPr>
          <a:xfrm>
            <a:off x="5711579" y="209549"/>
            <a:ext cx="864579" cy="476984"/>
          </a:xfrm>
          <a:prstGeom prst="rect">
            <a:avLst/>
          </a:prstGeom>
        </xdr:spPr>
      </xdr:pic>
    </xdr:grpSp>
    <xdr:clientData/>
  </xdr:twoCellAnchor>
  <xdr:twoCellAnchor>
    <xdr:from>
      <xdr:col>5</xdr:col>
      <xdr:colOff>862011</xdr:colOff>
      <xdr:row>1</xdr:row>
      <xdr:rowOff>1761</xdr:rowOff>
    </xdr:from>
    <xdr:to>
      <xdr:col>16</xdr:col>
      <xdr:colOff>247649</xdr:colOff>
      <xdr:row>1</xdr:row>
      <xdr:rowOff>447674</xdr:rowOff>
    </xdr:to>
    <xdr:grpSp>
      <xdr:nvGrpSpPr>
        <xdr:cNvPr id="13" name="Group 12">
          <a:hlinkClick xmlns:r="http://schemas.openxmlformats.org/officeDocument/2006/relationships" r:id="rId2"/>
          <a:extLst>
            <a:ext uri="{FF2B5EF4-FFF2-40B4-BE49-F238E27FC236}">
              <a16:creationId xmlns:a16="http://schemas.microsoft.com/office/drawing/2014/main" id="{00000000-0008-0000-2700-00000D000000}"/>
            </a:ext>
          </a:extLst>
        </xdr:cNvPr>
        <xdr:cNvGrpSpPr/>
      </xdr:nvGrpSpPr>
      <xdr:grpSpPr>
        <a:xfrm>
          <a:off x="5005386" y="239886"/>
          <a:ext cx="12482513" cy="445913"/>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17" name="Rectangle 16">
            <a:hlinkClick xmlns:r="http://schemas.openxmlformats.org/officeDocument/2006/relationships" r:id="rId3"/>
            <a:extLst>
              <a:ext uri="{FF2B5EF4-FFF2-40B4-BE49-F238E27FC236}">
                <a16:creationId xmlns:a16="http://schemas.microsoft.com/office/drawing/2014/main" id="{00000000-0008-0000-2700-000011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8" name="Rectangle 17">
            <a:hlinkClick xmlns:r="http://schemas.openxmlformats.org/officeDocument/2006/relationships" r:id="rId4"/>
            <a:extLst>
              <a:ext uri="{FF2B5EF4-FFF2-40B4-BE49-F238E27FC236}">
                <a16:creationId xmlns:a16="http://schemas.microsoft.com/office/drawing/2014/main" id="{00000000-0008-0000-2700-000012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19" name="Rectangle 18">
            <a:hlinkClick xmlns:r="http://schemas.openxmlformats.org/officeDocument/2006/relationships" r:id="rId5"/>
            <a:extLst>
              <a:ext uri="{FF2B5EF4-FFF2-40B4-BE49-F238E27FC236}">
                <a16:creationId xmlns:a16="http://schemas.microsoft.com/office/drawing/2014/main" id="{00000000-0008-0000-2700-000013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0" name="Rectangle 19">
            <a:hlinkClick xmlns:r="http://schemas.openxmlformats.org/officeDocument/2006/relationships" r:id="rId6"/>
            <a:extLst>
              <a:ext uri="{FF2B5EF4-FFF2-40B4-BE49-F238E27FC236}">
                <a16:creationId xmlns:a16="http://schemas.microsoft.com/office/drawing/2014/main" id="{00000000-0008-0000-2700-000014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1" name="Rectangle 20">
            <a:hlinkClick xmlns:r="http://schemas.openxmlformats.org/officeDocument/2006/relationships" r:id="rId7"/>
            <a:extLst>
              <a:ext uri="{FF2B5EF4-FFF2-40B4-BE49-F238E27FC236}">
                <a16:creationId xmlns:a16="http://schemas.microsoft.com/office/drawing/2014/main" id="{00000000-0008-0000-2700-000015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2" name="Rectangle 21">
            <a:hlinkClick xmlns:r="http://schemas.openxmlformats.org/officeDocument/2006/relationships" r:id="rId8"/>
            <a:extLst>
              <a:ext uri="{FF2B5EF4-FFF2-40B4-BE49-F238E27FC236}">
                <a16:creationId xmlns:a16="http://schemas.microsoft.com/office/drawing/2014/main" id="{00000000-0008-0000-2700-000016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3" name="Rectangle 22">
            <a:hlinkClick xmlns:r="http://schemas.openxmlformats.org/officeDocument/2006/relationships" r:id="rId9"/>
            <a:extLst>
              <a:ext uri="{FF2B5EF4-FFF2-40B4-BE49-F238E27FC236}">
                <a16:creationId xmlns:a16="http://schemas.microsoft.com/office/drawing/2014/main" id="{00000000-0008-0000-2700-000017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4" name="Rectangle 23">
            <a:hlinkClick xmlns:r="http://schemas.openxmlformats.org/officeDocument/2006/relationships" r:id="rId10"/>
            <a:extLst>
              <a:ext uri="{FF2B5EF4-FFF2-40B4-BE49-F238E27FC236}">
                <a16:creationId xmlns:a16="http://schemas.microsoft.com/office/drawing/2014/main" id="{00000000-0008-0000-2700-000018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5" name="Rectangle 24">
            <a:hlinkClick xmlns:r="http://schemas.openxmlformats.org/officeDocument/2006/relationships" r:id="rId11"/>
            <a:extLst>
              <a:ext uri="{FF2B5EF4-FFF2-40B4-BE49-F238E27FC236}">
                <a16:creationId xmlns:a16="http://schemas.microsoft.com/office/drawing/2014/main" id="{00000000-0008-0000-2700-000019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6" name="Rectangle 25">
            <a:hlinkClick xmlns:r="http://schemas.openxmlformats.org/officeDocument/2006/relationships" r:id="rId12"/>
            <a:extLst>
              <a:ext uri="{FF2B5EF4-FFF2-40B4-BE49-F238E27FC236}">
                <a16:creationId xmlns:a16="http://schemas.microsoft.com/office/drawing/2014/main" id="{00000000-0008-0000-2700-00001A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7" name="Rectangle 26">
            <a:hlinkClick xmlns:r="http://schemas.openxmlformats.org/officeDocument/2006/relationships" r:id="rId13"/>
            <a:extLst>
              <a:ext uri="{FF2B5EF4-FFF2-40B4-BE49-F238E27FC236}">
                <a16:creationId xmlns:a16="http://schemas.microsoft.com/office/drawing/2014/main" id="{00000000-0008-0000-2700-00001B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2</xdr:col>
      <xdr:colOff>439723</xdr:colOff>
      <xdr:row>0</xdr:row>
      <xdr:rowOff>180974</xdr:rowOff>
    </xdr:from>
    <xdr:to>
      <xdr:col>4</xdr:col>
      <xdr:colOff>133350</xdr:colOff>
      <xdr:row>2</xdr:row>
      <xdr:rowOff>57149</xdr:rowOff>
    </xdr:to>
    <xdr:sp macro="" textlink="">
      <xdr:nvSpPr>
        <xdr:cNvPr id="28" name="Rectangle 27">
          <a:hlinkClick xmlns:r="http://schemas.openxmlformats.org/officeDocument/2006/relationships" r:id="rId14"/>
          <a:extLst>
            <a:ext uri="{FF2B5EF4-FFF2-40B4-BE49-F238E27FC236}">
              <a16:creationId xmlns:a16="http://schemas.microsoft.com/office/drawing/2014/main" id="{00000000-0008-0000-2700-00001C000000}"/>
            </a:ext>
          </a:extLst>
        </xdr:cNvPr>
        <xdr:cNvSpPr/>
      </xdr:nvSpPr>
      <xdr:spPr>
        <a:xfrm>
          <a:off x="1249348" y="180974"/>
          <a:ext cx="1570052" cy="619125"/>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2800">
              <a:solidFill>
                <a:schemeClr val="lt1"/>
              </a:solidFill>
              <a:effectLst/>
              <a:latin typeface="Siyam Rupali" panose="02000500000000020004" pitchFamily="2" charset="0"/>
              <a:ea typeface="+mn-ea"/>
              <a:cs typeface="Siyam Rupali" panose="02000500000000020004" pitchFamily="2" charset="0"/>
            </a:rPr>
            <a:t>জানুয়ারি</a:t>
          </a:r>
          <a:endParaRPr lang="en-US" sz="2800">
            <a:effectLst/>
            <a:latin typeface="Siyam Rupali" panose="02000500000000020004" pitchFamily="2" charset="0"/>
            <a:cs typeface="Siyam Rupali" panose="02000500000000020004" pitchFamily="2" charset="0"/>
          </a:endParaRPr>
        </a:p>
      </xdr:txBody>
    </xdr:sp>
    <xdr:clientData/>
  </xdr:twoCellAnchor>
  <xdr:twoCellAnchor>
    <xdr:from>
      <xdr:col>5</xdr:col>
      <xdr:colOff>55360</xdr:colOff>
      <xdr:row>0</xdr:row>
      <xdr:rowOff>347383</xdr:rowOff>
    </xdr:from>
    <xdr:to>
      <xdr:col>5</xdr:col>
      <xdr:colOff>826484</xdr:colOff>
      <xdr:row>1</xdr:row>
      <xdr:rowOff>457200</xdr:rowOff>
    </xdr:to>
    <xdr:pic>
      <xdr:nvPicPr>
        <xdr:cNvPr id="29" name="Graphic 28" descr="Chevron arrows">
          <a:hlinkClick xmlns:r="http://schemas.openxmlformats.org/officeDocument/2006/relationships" r:id="rId15"/>
          <a:extLst>
            <a:ext uri="{FF2B5EF4-FFF2-40B4-BE49-F238E27FC236}">
              <a16:creationId xmlns:a16="http://schemas.microsoft.com/office/drawing/2014/main" id="{00000000-0008-0000-27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198735" y="537883"/>
          <a:ext cx="771124" cy="471767"/>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0</xdr:col>
      <xdr:colOff>152398</xdr:colOff>
      <xdr:row>0</xdr:row>
      <xdr:rowOff>95250</xdr:rowOff>
    </xdr:from>
    <xdr:to>
      <xdr:col>2</xdr:col>
      <xdr:colOff>104774</xdr:colOff>
      <xdr:row>2</xdr:row>
      <xdr:rowOff>47625</xdr:rowOff>
    </xdr:to>
    <xdr:pic>
      <xdr:nvPicPr>
        <xdr:cNvPr id="30" name="Picture 29">
          <a:hlinkClick xmlns:r="http://schemas.openxmlformats.org/officeDocument/2006/relationships" r:id="rId18"/>
          <a:extLst>
            <a:ext uri="{FF2B5EF4-FFF2-40B4-BE49-F238E27FC236}">
              <a16:creationId xmlns:a16="http://schemas.microsoft.com/office/drawing/2014/main" id="{00000000-0008-0000-2700-00001E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2398" y="95250"/>
          <a:ext cx="762001" cy="69532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7</xdr:col>
      <xdr:colOff>1352550</xdr:colOff>
      <xdr:row>2</xdr:row>
      <xdr:rowOff>19050</xdr:rowOff>
    </xdr:from>
    <xdr:to>
      <xdr:col>10</xdr:col>
      <xdr:colOff>314325</xdr:colOff>
      <xdr:row>2</xdr:row>
      <xdr:rowOff>314325</xdr:rowOff>
    </xdr:to>
    <xdr:sp macro="" textlink="">
      <xdr:nvSpPr>
        <xdr:cNvPr id="4" name="Rectangle: Rounded Corners 3">
          <a:hlinkClick xmlns:r="http://schemas.openxmlformats.org/officeDocument/2006/relationships" r:id="rId20"/>
          <a:extLst>
            <a:ext uri="{FF2B5EF4-FFF2-40B4-BE49-F238E27FC236}">
              <a16:creationId xmlns:a16="http://schemas.microsoft.com/office/drawing/2014/main" id="{00000000-0008-0000-2700-000004000000}"/>
            </a:ext>
          </a:extLst>
        </xdr:cNvPr>
        <xdr:cNvSpPr/>
      </xdr:nvSpPr>
      <xdr:spPr>
        <a:xfrm>
          <a:off x="8372475" y="762000"/>
          <a:ext cx="1181100" cy="295275"/>
        </a:xfrm>
        <a:prstGeom prst="roundRect">
          <a:avLst/>
        </a:prstGeom>
        <a:blipFill>
          <a:blip xmlns:r="http://schemas.openxmlformats.org/officeDocument/2006/relationships" r:embed="rId21"/>
          <a:tile tx="0" ty="0" sx="100000" sy="100000" flip="none" algn="tl"/>
        </a:blipFill>
        <a:ln>
          <a:solidFill>
            <a:schemeClr val="bg1"/>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1">
              <a:solidFill>
                <a:srgbClr val="FF0000"/>
              </a:solidFill>
              <a:latin typeface="Arial Black" panose="020B0A04020102020204" pitchFamily="34" charset="0"/>
            </a:rPr>
            <a:t>Print</a:t>
          </a:r>
          <a:r>
            <a:rPr lang="en-US" sz="1100" b="1" baseline="0">
              <a:solidFill>
                <a:srgbClr val="FF0000"/>
              </a:solidFill>
              <a:latin typeface="Arial Black" panose="020B0A04020102020204" pitchFamily="34" charset="0"/>
            </a:rPr>
            <a:t> Salary</a:t>
          </a:r>
          <a:endParaRPr lang="en-US" sz="1100" b="1">
            <a:solidFill>
              <a:srgbClr val="FF0000"/>
            </a:solidFill>
            <a:latin typeface="Arial Black" panose="020B0A04020102020204" pitchFamily="34" charset="0"/>
          </a:endParaRPr>
        </a:p>
      </xdr:txBody>
    </xdr:sp>
    <xdr:clientData/>
  </xdr:twoCellAnchor>
  <xdr:twoCellAnchor>
    <xdr:from>
      <xdr:col>4</xdr:col>
      <xdr:colOff>323850</xdr:colOff>
      <xdr:row>1</xdr:row>
      <xdr:rowOff>66676</xdr:rowOff>
    </xdr:from>
    <xdr:to>
      <xdr:col>4</xdr:col>
      <xdr:colOff>1132849</xdr:colOff>
      <xdr:row>1</xdr:row>
      <xdr:rowOff>484910</xdr:rowOff>
    </xdr:to>
    <xdr:sp macro="[0]!Save1" textlink="">
      <xdr:nvSpPr>
        <xdr:cNvPr id="3" name="Rectangle 2">
          <a:extLst>
            <a:ext uri="{FF2B5EF4-FFF2-40B4-BE49-F238E27FC236}">
              <a16:creationId xmlns:a16="http://schemas.microsoft.com/office/drawing/2014/main" id="{00000000-0008-0000-2700-000003000000}"/>
            </a:ext>
          </a:extLst>
        </xdr:cNvPr>
        <xdr:cNvSpPr/>
      </xdr:nvSpPr>
      <xdr:spPr>
        <a:xfrm>
          <a:off x="3009900" y="304801"/>
          <a:ext cx="808999" cy="418234"/>
        </a:xfrm>
        <a:prstGeom prst="rect">
          <a:avLst/>
        </a:prstGeom>
        <a:blipFill>
          <a:blip xmlns:r="http://schemas.openxmlformats.org/officeDocument/2006/relationships" r:embed="rId21"/>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t>Save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0</xdr:colOff>
      <xdr:row>1</xdr:row>
      <xdr:rowOff>114659</xdr:rowOff>
    </xdr:from>
    <xdr:to>
      <xdr:col>0</xdr:col>
      <xdr:colOff>0</xdr:colOff>
      <xdr:row>5</xdr:row>
      <xdr:rowOff>0</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28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0416" y="305159"/>
          <a:ext cx="714707" cy="689172"/>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11</xdr:col>
      <xdr:colOff>537569</xdr:colOff>
      <xdr:row>0</xdr:row>
      <xdr:rowOff>623454</xdr:rowOff>
    </xdr:from>
    <xdr:to>
      <xdr:col>34</xdr:col>
      <xdr:colOff>554182</xdr:colOff>
      <xdr:row>1</xdr:row>
      <xdr:rowOff>502228</xdr:rowOff>
    </xdr:to>
    <xdr:grpSp>
      <xdr:nvGrpSpPr>
        <xdr:cNvPr id="7" name="Group 6">
          <a:hlinkClick xmlns:r="http://schemas.openxmlformats.org/officeDocument/2006/relationships" r:id="rId3"/>
          <a:extLst>
            <a:ext uri="{FF2B5EF4-FFF2-40B4-BE49-F238E27FC236}">
              <a16:creationId xmlns:a16="http://schemas.microsoft.com/office/drawing/2014/main" id="{00000000-0008-0000-2800-000007000000}"/>
            </a:ext>
          </a:extLst>
        </xdr:cNvPr>
        <xdr:cNvGrpSpPr/>
      </xdr:nvGrpSpPr>
      <xdr:grpSpPr>
        <a:xfrm>
          <a:off x="10079887" y="623454"/>
          <a:ext cx="19534204" cy="779319"/>
          <a:chOff x="4080531" y="481953"/>
          <a:chExt cx="12724297" cy="390809"/>
        </a:xfrm>
        <a:effectLst>
          <a:outerShdw blurRad="50800" dist="38100" dir="5400000" algn="t" rotWithShape="0">
            <a:prstClr val="black">
              <a:alpha val="40000"/>
            </a:prstClr>
          </a:outerShdw>
          <a:reflection blurRad="6350" stA="50000" endA="300" endPos="55000" dir="5400000" sy="-100000" algn="bl" rotWithShape="0"/>
        </a:effectLst>
        <a:scene3d>
          <a:camera prst="orthographicFront">
            <a:rot lat="0" lon="0" rev="0"/>
          </a:camera>
          <a:lightRig rig="glow" dir="t">
            <a:rot lat="0" lon="0" rev="4800000"/>
          </a:lightRig>
        </a:scene3d>
      </xdr:grpSpPr>
      <xdr:sp macro="" textlink="">
        <xdr:nvSpPr>
          <xdr:cNvPr id="24" name="Rectangle 23">
            <a:hlinkClick xmlns:r="http://schemas.openxmlformats.org/officeDocument/2006/relationships" r:id="rId4"/>
            <a:extLst>
              <a:ext uri="{FF2B5EF4-FFF2-40B4-BE49-F238E27FC236}">
                <a16:creationId xmlns:a16="http://schemas.microsoft.com/office/drawing/2014/main" id="{00000000-0008-0000-2800-000018000000}"/>
              </a:ext>
            </a:extLst>
          </xdr:cNvPr>
          <xdr:cNvSpPr/>
        </xdr:nvSpPr>
        <xdr:spPr>
          <a:xfrm>
            <a:off x="6409048" y="484413"/>
            <a:ext cx="1065935"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এপ্রিল</a:t>
            </a:r>
            <a:r>
              <a:rPr lang="as-IN" sz="1050" b="1">
                <a:ln>
                  <a:noFill/>
                </a:ln>
                <a:solidFill>
                  <a:schemeClr val="bg1"/>
                </a:solidFill>
                <a:effectLst/>
                <a:latin typeface="Siyam Rupali" panose="02000500000000020004" pitchFamily="2" charset="0"/>
                <a:cs typeface="Siyam Rupali" panose="02000500000000020004" pitchFamily="2" charset="0"/>
              </a:rPr>
              <a:t> </a:t>
            </a:r>
            <a:endParaRPr lang="en-US" sz="105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5" name="Rectangle 24">
            <a:hlinkClick xmlns:r="http://schemas.openxmlformats.org/officeDocument/2006/relationships" r:id="rId5"/>
            <a:extLst>
              <a:ext uri="{FF2B5EF4-FFF2-40B4-BE49-F238E27FC236}">
                <a16:creationId xmlns:a16="http://schemas.microsoft.com/office/drawing/2014/main" id="{00000000-0008-0000-2800-000019000000}"/>
              </a:ext>
            </a:extLst>
          </xdr:cNvPr>
          <xdr:cNvSpPr/>
        </xdr:nvSpPr>
        <xdr:spPr>
          <a:xfrm>
            <a:off x="523579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মার্চ</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6" name="Rectangle 25">
            <a:hlinkClick xmlns:r="http://schemas.openxmlformats.org/officeDocument/2006/relationships" r:id="rId6"/>
            <a:extLst>
              <a:ext uri="{FF2B5EF4-FFF2-40B4-BE49-F238E27FC236}">
                <a16:creationId xmlns:a16="http://schemas.microsoft.com/office/drawing/2014/main" id="{00000000-0008-0000-2800-00001A000000}"/>
              </a:ext>
            </a:extLst>
          </xdr:cNvPr>
          <xdr:cNvSpPr/>
        </xdr:nvSpPr>
        <xdr:spPr>
          <a:xfrm>
            <a:off x="4080531" y="484413"/>
            <a:ext cx="1071982" cy="382667"/>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ফেব্রুয়ারী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7" name="Rectangle 26">
            <a:hlinkClick xmlns:r="http://schemas.openxmlformats.org/officeDocument/2006/relationships" r:id="rId7"/>
            <a:extLst>
              <a:ext uri="{FF2B5EF4-FFF2-40B4-BE49-F238E27FC236}">
                <a16:creationId xmlns:a16="http://schemas.microsoft.com/office/drawing/2014/main" id="{00000000-0008-0000-2800-00001B000000}"/>
              </a:ext>
            </a:extLst>
          </xdr:cNvPr>
          <xdr:cNvSpPr/>
        </xdr:nvSpPr>
        <xdr:spPr>
          <a:xfrm>
            <a:off x="7552023" y="490688"/>
            <a:ext cx="1071984"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মে</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8" name="Rectangle 27">
            <a:hlinkClick xmlns:r="http://schemas.openxmlformats.org/officeDocument/2006/relationships" r:id="rId8"/>
            <a:extLst>
              <a:ext uri="{FF2B5EF4-FFF2-40B4-BE49-F238E27FC236}">
                <a16:creationId xmlns:a16="http://schemas.microsoft.com/office/drawing/2014/main" id="{00000000-0008-0000-2800-00001C000000}"/>
              </a:ext>
            </a:extLst>
          </xdr:cNvPr>
          <xdr:cNvSpPr/>
        </xdr:nvSpPr>
        <xdr:spPr>
          <a:xfrm>
            <a:off x="11062762" y="488783"/>
            <a:ext cx="107940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আগস্ট</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29" name="Rectangle 28">
            <a:hlinkClick xmlns:r="http://schemas.openxmlformats.org/officeDocument/2006/relationships" r:id="rId9"/>
            <a:extLst>
              <a:ext uri="{FF2B5EF4-FFF2-40B4-BE49-F238E27FC236}">
                <a16:creationId xmlns:a16="http://schemas.microsoft.com/office/drawing/2014/main" id="{00000000-0008-0000-2800-00001D000000}"/>
              </a:ext>
            </a:extLst>
          </xdr:cNvPr>
          <xdr:cNvSpPr/>
        </xdr:nvSpPr>
        <xdr:spPr>
          <a:xfrm>
            <a:off x="9903100" y="488783"/>
            <a:ext cx="1083429"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জুলাই </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0" name="Rectangle 29">
            <a:hlinkClick xmlns:r="http://schemas.openxmlformats.org/officeDocument/2006/relationships" r:id="rId10"/>
            <a:extLst>
              <a:ext uri="{FF2B5EF4-FFF2-40B4-BE49-F238E27FC236}">
                <a16:creationId xmlns:a16="http://schemas.microsoft.com/office/drawing/2014/main" id="{00000000-0008-0000-2800-00001E000000}"/>
              </a:ext>
            </a:extLst>
          </xdr:cNvPr>
          <xdr:cNvSpPr/>
        </xdr:nvSpPr>
        <xdr:spPr>
          <a:xfrm>
            <a:off x="8734232" y="488783"/>
            <a:ext cx="1071982" cy="382074"/>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জুন</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1" name="Rectangle 30">
            <a:hlinkClick xmlns:r="http://schemas.openxmlformats.org/officeDocument/2006/relationships" r:id="rId11"/>
            <a:extLst>
              <a:ext uri="{FF2B5EF4-FFF2-40B4-BE49-F238E27FC236}">
                <a16:creationId xmlns:a16="http://schemas.microsoft.com/office/drawing/2014/main" id="{00000000-0008-0000-2800-00001F000000}"/>
              </a:ext>
            </a:extLst>
          </xdr:cNvPr>
          <xdr:cNvSpPr/>
        </xdr:nvSpPr>
        <xdr:spPr>
          <a:xfrm>
            <a:off x="12227748" y="483858"/>
            <a:ext cx="1076693" cy="38089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সেপ্টেম্বর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2" name="Rectangle 31">
            <a:hlinkClick xmlns:r="http://schemas.openxmlformats.org/officeDocument/2006/relationships" r:id="rId12"/>
            <a:extLst>
              <a:ext uri="{FF2B5EF4-FFF2-40B4-BE49-F238E27FC236}">
                <a16:creationId xmlns:a16="http://schemas.microsoft.com/office/drawing/2014/main" id="{00000000-0008-0000-2800-000020000000}"/>
              </a:ext>
            </a:extLst>
          </xdr:cNvPr>
          <xdr:cNvSpPr/>
        </xdr:nvSpPr>
        <xdr:spPr>
          <a:xfrm>
            <a:off x="15725438" y="481953"/>
            <a:ext cx="1079390"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ডিসেম্বর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3" name="Rectangle 32">
            <a:hlinkClick xmlns:r="http://schemas.openxmlformats.org/officeDocument/2006/relationships" r:id="rId13"/>
            <a:extLst>
              <a:ext uri="{FF2B5EF4-FFF2-40B4-BE49-F238E27FC236}">
                <a16:creationId xmlns:a16="http://schemas.microsoft.com/office/drawing/2014/main" id="{00000000-0008-0000-2800-000021000000}"/>
              </a:ext>
            </a:extLst>
          </xdr:cNvPr>
          <xdr:cNvSpPr/>
        </xdr:nvSpPr>
        <xdr:spPr>
          <a:xfrm>
            <a:off x="14555682" y="481953"/>
            <a:ext cx="1085446"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নভেম্বর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sp macro="" textlink="">
        <xdr:nvSpPr>
          <xdr:cNvPr id="34" name="Rectangle 33">
            <a:hlinkClick xmlns:r="http://schemas.openxmlformats.org/officeDocument/2006/relationships" r:id="rId14"/>
            <a:extLst>
              <a:ext uri="{FF2B5EF4-FFF2-40B4-BE49-F238E27FC236}">
                <a16:creationId xmlns:a16="http://schemas.microsoft.com/office/drawing/2014/main" id="{00000000-0008-0000-2800-000022000000}"/>
              </a:ext>
            </a:extLst>
          </xdr:cNvPr>
          <xdr:cNvSpPr/>
        </xdr:nvSpPr>
        <xdr:spPr>
          <a:xfrm>
            <a:off x="13409581" y="481953"/>
            <a:ext cx="1070631" cy="38148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p3d>
            <a:bevelT prst="slope"/>
          </a:sp3d>
        </xdr:spPr>
        <xdr:style>
          <a:lnRef idx="0">
            <a:scrgbClr r="0" g="0" b="0"/>
          </a:lnRef>
          <a:fillRef idx="0">
            <a:scrgbClr r="0" g="0" b="0"/>
          </a:fillRef>
          <a:effectRef idx="0">
            <a:scrgbClr r="0" g="0" b="0"/>
          </a:effectRef>
          <a:fontRef idx="minor">
            <a:schemeClr val="lt1"/>
          </a:fontRef>
        </xdr:style>
        <xdr:txBody>
          <a:bodyPr vertOverflow="clip" rtlCol="0" anchor="ctr">
            <a:sp3d/>
          </a:bodyPr>
          <a:lstStyle/>
          <a:p>
            <a:pPr algn="ctr"/>
            <a:r>
              <a:rPr lang="as-IN" sz="1800" b="1">
                <a:ln>
                  <a:noFill/>
                </a:ln>
                <a:solidFill>
                  <a:schemeClr val="bg1"/>
                </a:solidFill>
                <a:effectLst/>
                <a:latin typeface="Siyam Rupali" panose="02000500000000020004" pitchFamily="2" charset="0"/>
                <a:cs typeface="Siyam Rupali" panose="02000500000000020004" pitchFamily="2" charset="0"/>
              </a:rPr>
              <a:t>অক্টোবর</a:t>
            </a:r>
            <a:endParaRPr lang="en-US" sz="1800" b="1">
              <a:ln>
                <a:noFill/>
              </a:ln>
              <a:solidFill>
                <a:schemeClr val="bg1"/>
              </a:solidFill>
              <a:effectLst/>
              <a:latin typeface="Siyam Rupali" panose="02000500000000020004" pitchFamily="2" charset="0"/>
              <a:cs typeface="Siyam Rupali" panose="02000500000000020004" pitchFamily="2" charset="0"/>
            </a:endParaRPr>
          </a:p>
        </xdr:txBody>
      </xdr:sp>
    </xdr:grpSp>
    <xdr:clientData/>
  </xdr:twoCellAnchor>
  <xdr:twoCellAnchor>
    <xdr:from>
      <xdr:col>3</xdr:col>
      <xdr:colOff>1281546</xdr:colOff>
      <xdr:row>0</xdr:row>
      <xdr:rowOff>398318</xdr:rowOff>
    </xdr:from>
    <xdr:to>
      <xdr:col>7</xdr:col>
      <xdr:colOff>831273</xdr:colOff>
      <xdr:row>2</xdr:row>
      <xdr:rowOff>173182</xdr:rowOff>
    </xdr:to>
    <xdr:sp macro="" textlink="">
      <xdr:nvSpPr>
        <xdr:cNvPr id="8" name="Rectangle 7">
          <a:hlinkClick xmlns:r="http://schemas.openxmlformats.org/officeDocument/2006/relationships" r:id="rId15"/>
          <a:extLst>
            <a:ext uri="{FF2B5EF4-FFF2-40B4-BE49-F238E27FC236}">
              <a16:creationId xmlns:a16="http://schemas.microsoft.com/office/drawing/2014/main" id="{00000000-0008-0000-2800-000008000000}"/>
            </a:ext>
          </a:extLst>
        </xdr:cNvPr>
        <xdr:cNvSpPr/>
      </xdr:nvSpPr>
      <xdr:spPr>
        <a:xfrm>
          <a:off x="2822864" y="398318"/>
          <a:ext cx="4156364" cy="1264228"/>
        </a:xfrm>
        <a:prstGeom prst="rect">
          <a:avLst/>
        </a:prstGeom>
        <a:solidFill>
          <a:srgbClr val="00B050"/>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s-IN" sz="5400">
              <a:solidFill>
                <a:schemeClr val="lt1"/>
              </a:solidFill>
              <a:effectLst/>
              <a:latin typeface="Siyam Rupali" panose="02000500000000020004" pitchFamily="2" charset="0"/>
              <a:ea typeface="+mn-ea"/>
              <a:cs typeface="Siyam Rupali" panose="02000500000000020004" pitchFamily="2" charset="0"/>
            </a:rPr>
            <a:t>জানুয়ারি</a:t>
          </a:r>
          <a:endParaRPr lang="en-US" sz="5400">
            <a:effectLst/>
            <a:latin typeface="Siyam Rupali" panose="02000500000000020004" pitchFamily="2" charset="0"/>
            <a:cs typeface="Siyam Rupali" panose="02000500000000020004" pitchFamily="2" charset="0"/>
          </a:endParaRPr>
        </a:p>
      </xdr:txBody>
    </xdr:sp>
    <xdr:clientData/>
  </xdr:twoCellAnchor>
  <xdr:twoCellAnchor>
    <xdr:from>
      <xdr:col>10</xdr:col>
      <xdr:colOff>317781</xdr:colOff>
      <xdr:row>0</xdr:row>
      <xdr:rowOff>640774</xdr:rowOff>
    </xdr:from>
    <xdr:to>
      <xdr:col>11</xdr:col>
      <xdr:colOff>365604</xdr:colOff>
      <xdr:row>1</xdr:row>
      <xdr:rowOff>484911</xdr:rowOff>
    </xdr:to>
    <xdr:pic>
      <xdr:nvPicPr>
        <xdr:cNvPr id="20" name="Graphic 19" descr="Chevron arrows">
          <a:hlinkClick xmlns:r="http://schemas.openxmlformats.org/officeDocument/2006/relationships" r:id="rId16"/>
          <a:extLst>
            <a:ext uri="{FF2B5EF4-FFF2-40B4-BE49-F238E27FC236}">
              <a16:creationId xmlns:a16="http://schemas.microsoft.com/office/drawing/2014/main" id="{00000000-0008-0000-2800-00001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9011508" y="640774"/>
          <a:ext cx="896414" cy="74468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157006</xdr:colOff>
      <xdr:row>0</xdr:row>
      <xdr:rowOff>410811</xdr:rowOff>
    </xdr:from>
    <xdr:to>
      <xdr:col>3</xdr:col>
      <xdr:colOff>59532</xdr:colOff>
      <xdr:row>2</xdr:row>
      <xdr:rowOff>128874</xdr:rowOff>
    </xdr:to>
    <xdr:pic>
      <xdr:nvPicPr>
        <xdr:cNvPr id="21" name="Picture 20">
          <a:hlinkClick xmlns:r="http://schemas.openxmlformats.org/officeDocument/2006/relationships" r:id="rId1"/>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4824" y="410811"/>
          <a:ext cx="1045526" cy="1068881"/>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pic>
    <xdr:clientData/>
  </xdr:twoCellAnchor>
  <xdr:twoCellAnchor>
    <xdr:from>
      <xdr:col>6</xdr:col>
      <xdr:colOff>439640</xdr:colOff>
      <xdr:row>4</xdr:row>
      <xdr:rowOff>28525</xdr:rowOff>
    </xdr:from>
    <xdr:to>
      <xdr:col>6</xdr:col>
      <xdr:colOff>1284984</xdr:colOff>
      <xdr:row>4</xdr:row>
      <xdr:rowOff>582706</xdr:rowOff>
    </xdr:to>
    <xdr:pic>
      <xdr:nvPicPr>
        <xdr:cNvPr id="43" name="Graphic 42" descr="Chevron arrows">
          <a:hlinkClick xmlns:r="http://schemas.openxmlformats.org/officeDocument/2006/relationships" r:id="rId19"/>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flipH="1">
          <a:off x="4552199" y="2650701"/>
          <a:ext cx="845344" cy="554181"/>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xdr:from>
      <xdr:col>8</xdr:col>
      <xdr:colOff>294406</xdr:colOff>
      <xdr:row>0</xdr:row>
      <xdr:rowOff>668193</xdr:rowOff>
    </xdr:from>
    <xdr:to>
      <xdr:col>9</xdr:col>
      <xdr:colOff>675406</xdr:colOff>
      <xdr:row>1</xdr:row>
      <xdr:rowOff>484909</xdr:rowOff>
    </xdr:to>
    <xdr:sp macro="[0]!Save1" textlink="">
      <xdr:nvSpPr>
        <xdr:cNvPr id="2" name="Rectangle 1">
          <a:extLst>
            <a:ext uri="{FF2B5EF4-FFF2-40B4-BE49-F238E27FC236}">
              <a16:creationId xmlns:a16="http://schemas.microsoft.com/office/drawing/2014/main" id="{00000000-0008-0000-2800-000002000000}"/>
            </a:ext>
          </a:extLst>
        </xdr:cNvPr>
        <xdr:cNvSpPr/>
      </xdr:nvSpPr>
      <xdr:spPr>
        <a:xfrm>
          <a:off x="7290951" y="668193"/>
          <a:ext cx="1229591" cy="717261"/>
        </a:xfrm>
        <a:prstGeom prst="rect">
          <a:avLst/>
        </a:prstGeom>
        <a:blipFill>
          <a:blip xmlns:r="http://schemas.openxmlformats.org/officeDocument/2006/relationships" r:embed="rId22"/>
          <a:tile tx="0" ty="0" sx="100000" sy="100000" flip="none" algn="tl"/>
        </a:blipFill>
        <a:ln>
          <a:solidFill>
            <a:srgbClr val="C00000"/>
          </a:solidFill>
        </a:ln>
        <a:effectLst>
          <a:outerShdw blurRad="63500" sx="102000" sy="102000" algn="ctr" rotWithShape="0">
            <a:prstClr val="black">
              <a:alpha val="40000"/>
            </a:prstClr>
          </a:outerShdw>
          <a:reflection blurRad="6350" stA="50000" endA="300" endPos="55500" dist="50800" dir="5400000" sy="-100000" algn="bl" rotWithShape="0"/>
        </a:effectLst>
        <a:scene3d>
          <a:camera prst="orthographicFront">
            <a:rot lat="0" lon="0" rev="0"/>
          </a:camera>
          <a:lightRig rig="soft" dir="t">
            <a:rot lat="0" lon="0" rev="0"/>
          </a:lightRig>
        </a:scene3d>
        <a:sp3d contourW="44450" prstMaterial="matte">
          <a:bevelT w="63500" h="63500" prst="riblet"/>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3600" b="1"/>
            <a:t>Save</a:t>
          </a:r>
        </a:p>
      </xdr:txBody>
    </xdr:sp>
    <xdr:clientData/>
  </xdr:twoCellAnchor>
  <xdr:twoCellAnchor>
    <xdr:from>
      <xdr:col>36</xdr:col>
      <xdr:colOff>242452</xdr:colOff>
      <xdr:row>0</xdr:row>
      <xdr:rowOff>415636</xdr:rowOff>
    </xdr:from>
    <xdr:to>
      <xdr:col>37</xdr:col>
      <xdr:colOff>470186</xdr:colOff>
      <xdr:row>1</xdr:row>
      <xdr:rowOff>572365</xdr:rowOff>
    </xdr:to>
    <xdr:grpSp>
      <xdr:nvGrpSpPr>
        <xdr:cNvPr id="3" name="Group 2">
          <a:extLst>
            <a:ext uri="{FF2B5EF4-FFF2-40B4-BE49-F238E27FC236}">
              <a16:creationId xmlns:a16="http://schemas.microsoft.com/office/drawing/2014/main" id="{00000000-0008-0000-2800-000003000000}"/>
            </a:ext>
          </a:extLst>
        </xdr:cNvPr>
        <xdr:cNvGrpSpPr/>
      </xdr:nvGrpSpPr>
      <xdr:grpSpPr>
        <a:xfrm>
          <a:off x="30999543" y="415636"/>
          <a:ext cx="1076325" cy="1057274"/>
          <a:chOff x="30504881" y="1487645"/>
          <a:chExt cx="1862800" cy="2045265"/>
        </a:xfrm>
      </xdr:grpSpPr>
      <xdr:pic macro="[0]!print123">
        <xdr:nvPicPr>
          <xdr:cNvPr id="4" name="Picture 3">
            <a:extLst>
              <a:ext uri="{FF2B5EF4-FFF2-40B4-BE49-F238E27FC236}">
                <a16:creationId xmlns:a16="http://schemas.microsoft.com/office/drawing/2014/main" id="{00000000-0008-0000-2800-000004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837473B0-CC2E-450A-ABE3-18F120FF3D39}">
                <a1611:picAttrSrcUrl xmlns:a1611="http://schemas.microsoft.com/office/drawing/2016/11/main" r:id="rId24"/>
              </a:ext>
            </a:extLst>
          </a:blip>
          <a:stretch>
            <a:fillRect/>
          </a:stretch>
        </xdr:blipFill>
        <xdr:spPr>
          <a:xfrm>
            <a:off x="30504881" y="1487645"/>
            <a:ext cx="1862800" cy="1508401"/>
          </a:xfrm>
          <a:prstGeom prst="rect">
            <a:avLst/>
          </a:prstGeom>
        </xdr:spPr>
      </xdr:pic>
      <xdr:sp macro="[0]!print123" textlink="">
        <xdr:nvSpPr>
          <xdr:cNvPr id="5" name="Rectangle 4">
            <a:extLst>
              <a:ext uri="{FF2B5EF4-FFF2-40B4-BE49-F238E27FC236}">
                <a16:creationId xmlns:a16="http://schemas.microsoft.com/office/drawing/2014/main" id="{00000000-0008-0000-2800-000005000000}"/>
              </a:ext>
            </a:extLst>
          </xdr:cNvPr>
          <xdr:cNvSpPr/>
        </xdr:nvSpPr>
        <xdr:spPr>
          <a:xfrm>
            <a:off x="30583909" y="3013364"/>
            <a:ext cx="1645228" cy="519546"/>
          </a:xfrm>
          <a:prstGeom prst="rect">
            <a:avLst/>
          </a:prstGeom>
          <a:blipFill>
            <a:blip xmlns:r="http://schemas.openxmlformats.org/officeDocument/2006/relationships" r:embed="rId25"/>
            <a:tile tx="0" ty="0" sx="100000" sy="100000" flip="none" algn="tl"/>
          </a:blipFill>
          <a:ln>
            <a:noFill/>
          </a:ln>
          <a:effectLst>
            <a:reflection blurRad="6350" stA="50000" endA="300" endPos="55500" dist="50800" dir="5400000" sy="-100000" algn="bl" rotWithShape="0"/>
          </a:effectLst>
          <a:scene3d>
            <a:camera prst="orthographicFront">
              <a:rot lat="0" lon="0" rev="0"/>
            </a:camera>
            <a:lightRig rig="balanced" dir="t">
              <a:rot lat="0" lon="0" rev="8700000"/>
            </a:lightRig>
          </a:scene3d>
          <a:sp3d>
            <a:bevelT w="190500" h="381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Print</a:t>
            </a:r>
          </a:p>
        </xdr:txBody>
      </xdr:sp>
    </xdr:grpSp>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persons/person11.xml><?xml version="1.0" encoding="utf-8"?>
<personList xmlns="http://schemas.microsoft.com/office/spreadsheetml/2018/threadedcomments" xmlns:x="http://schemas.openxmlformats.org/spreadsheetml/2006/main"/>
</file>

<file path=xl/persons/person12.xml><?xml version="1.0" encoding="utf-8"?>
<personList xmlns="http://schemas.microsoft.com/office/spreadsheetml/2018/threadedcomments" xmlns:x="http://schemas.openxmlformats.org/spreadsheetml/2006/main"/>
</file>

<file path=xl/persons/person13.xml><?xml version="1.0" encoding="utf-8"?>
<personList xmlns="http://schemas.microsoft.com/office/spreadsheetml/2018/threadedcomments" xmlns:x="http://schemas.openxmlformats.org/spreadsheetml/2006/main"/>
</file>

<file path=xl/persons/person14.xml><?xml version="1.0" encoding="utf-8"?>
<personList xmlns="http://schemas.microsoft.com/office/spreadsheetml/2018/threadedcomments" xmlns:x="http://schemas.openxmlformats.org/spreadsheetml/2006/main"/>
</file>

<file path=xl/persons/person15.xml><?xml version="1.0" encoding="utf-8"?>
<personList xmlns="http://schemas.microsoft.com/office/spreadsheetml/2018/threadedcomments" xmlns:x="http://schemas.openxmlformats.org/spreadsheetml/2006/main"/>
</file>

<file path=xl/persons/person16.xml><?xml version="1.0" encoding="utf-8"?>
<personList xmlns="http://schemas.microsoft.com/office/spreadsheetml/2018/threadedcomments" xmlns:x="http://schemas.openxmlformats.org/spreadsheetml/2006/main"/>
</file>

<file path=xl/persons/person17.xml><?xml version="1.0" encoding="utf-8"?>
<personList xmlns="http://schemas.microsoft.com/office/spreadsheetml/2018/threadedcomments" xmlns:x="http://schemas.openxmlformats.org/spreadsheetml/2006/main"/>
</file>

<file path=xl/persons/person18.xml><?xml version="1.0" encoding="utf-8"?>
<personList xmlns="http://schemas.microsoft.com/office/spreadsheetml/2018/threadedcomments" xmlns:x="http://schemas.openxmlformats.org/spreadsheetml/2006/main"/>
</file>

<file path=xl/persons/person19.xml><?xml version="1.0" encoding="utf-8"?>
<personList xmlns="http://schemas.microsoft.com/office/spreadsheetml/2018/threadedcomments" xmlns:x="http://schemas.openxmlformats.org/spreadsheetml/2006/main"/>
</file>

<file path=xl/persons/person20.xml><?xml version="1.0" encoding="utf-8"?>
<personList xmlns="http://schemas.microsoft.com/office/spreadsheetml/2018/threadedcomments" xmlns:x="http://schemas.openxmlformats.org/spreadsheetml/2006/main"/>
</file>

<file path=xl/persons/person21.xml><?xml version="1.0" encoding="utf-8"?>
<personList xmlns="http://schemas.microsoft.com/office/spreadsheetml/2018/threadedcomments" xmlns:x="http://schemas.openxmlformats.org/spreadsheetml/2006/main"/>
</file>

<file path=xl/persons/person22.xml><?xml version="1.0" encoding="utf-8"?>
<personList xmlns="http://schemas.microsoft.com/office/spreadsheetml/2018/threadedcomments" xmlns:x="http://schemas.openxmlformats.org/spreadsheetml/2006/main"/>
</file>

<file path=xl/persons/person23.xml><?xml version="1.0" encoding="utf-8"?>
<personList xmlns="http://schemas.microsoft.com/office/spreadsheetml/2018/threadedcomments" xmlns:x="http://schemas.openxmlformats.org/spreadsheetml/2006/main"/>
</file>

<file path=xl/persons/person24.xml><?xml version="1.0" encoding="utf-8"?>
<personList xmlns="http://schemas.microsoft.com/office/spreadsheetml/2018/threadedcomments" xmlns:x="http://schemas.openxmlformats.org/spreadsheetml/2006/main"/>
</file>

<file path=xl/persons/person25.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C00-000000000000}" autoFormatId="16" applyNumberFormats="0" applyBorderFormats="0" applyFontFormats="0" applyPatternFormats="0" applyAlignmentFormats="0" applyWidthHeightFormats="0">
  <queryTableRefresh nextId="13">
    <queryTableFields count="12">
      <queryTableField id="1" name="Online Order"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00000000-0016-0000-0E00-000001000000}" autoFormatId="16" applyNumberFormats="0" applyBorderFormats="0" applyFontFormats="0" applyPatternFormats="0" applyAlignmentFormats="0" applyWidthHeightFormats="0">
  <queryTableRefresh nextId="35" unboundColumnsRight="1">
    <queryTableFields count="34">
      <queryTableField id="1" name="Column1" tableColumnId="1"/>
      <queryTableField id="2" name="Column2" tableColumnId="2"/>
      <queryTableField id="3" name="Monday" tableColumnId="3"/>
      <queryTableField id="4" name="Tuesday" tableColumnId="4"/>
      <queryTableField id="5" name="Wednesday" tableColumnId="5"/>
      <queryTableField id="6" name="Thursday" tableColumnId="6"/>
      <queryTableField id="7" name="Friday" tableColumnId="7"/>
      <queryTableField id="8" name="Saturday" tableColumnId="8"/>
      <queryTableField id="9" name="Sunday" tableColumnId="9"/>
      <queryTableField id="10" name="Monday_1" tableColumnId="10"/>
      <queryTableField id="11" name="Tuesday_2" tableColumnId="11"/>
      <queryTableField id="12" name="Wednesday_3" tableColumnId="12"/>
      <queryTableField id="13" name="Thursday_4" tableColumnId="13"/>
      <queryTableField id="14" name="Friday_5" tableColumnId="14"/>
      <queryTableField id="15" name="Saturday_6" tableColumnId="15"/>
      <queryTableField id="16" name="Sunday_7" tableColumnId="16"/>
      <queryTableField id="17" name="Monday_8" tableColumnId="17"/>
      <queryTableField id="18" name="Tuesday_9" tableColumnId="18"/>
      <queryTableField id="19" name="Wednesday_10" tableColumnId="19"/>
      <queryTableField id="20" name="Thursday_11" tableColumnId="20"/>
      <queryTableField id="21" name="Friday_12" tableColumnId="21"/>
      <queryTableField id="22" name="Saturday_13" tableColumnId="22"/>
      <queryTableField id="23" name="Sunday_14" tableColumnId="23"/>
      <queryTableField id="24" name="Monday_15" tableColumnId="24"/>
      <queryTableField id="25" name="Tuesday_16" tableColumnId="25"/>
      <queryTableField id="26" name="Wednesday_17" tableColumnId="26"/>
      <queryTableField id="27" name="Thursday_18" tableColumnId="27"/>
      <queryTableField id="28" name="Friday_19" tableColumnId="28"/>
      <queryTableField id="29" name="Saturday_20" tableColumnId="29"/>
      <queryTableField id="30" name="Sunday_21" tableColumnId="30"/>
      <queryTableField id="31" name="Monday_22" tableColumnId="31"/>
      <queryTableField id="32" name="Tuesday_23" tableColumnId="32"/>
      <queryTableField id="33" name="Wednesday_24" tableColumnId="33"/>
      <queryTableField id="34" dataBound="0" tableColumnId="3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nline_Order__2" displayName="Online_Order__2" ref="A2:L890" tableType="queryTable" totalsRowShown="0" headerRowDxfId="307" dataDxfId="306">
  <autoFilter ref="A2:L890" xr:uid="{00000000-0009-0000-0100-000001000000}"/>
  <tableColumns count="12">
    <tableColumn id="1" xr3:uid="{00000000-0010-0000-0000-000001000000}" uniqueName="1" name="Online Order" queryTableFieldId="1" dataDxfId="10"/>
    <tableColumn id="2" xr3:uid="{00000000-0010-0000-0000-000002000000}" uniqueName="2" name="Column2" queryTableFieldId="2" dataDxfId="9"/>
    <tableColumn id="3" xr3:uid="{00000000-0010-0000-0000-000003000000}" uniqueName="3" name="Column3" queryTableFieldId="3" dataDxfId="8"/>
    <tableColumn id="4" xr3:uid="{00000000-0010-0000-0000-000004000000}" uniqueName="4" name="Column4" queryTableFieldId="4" dataDxfId="7" dataCellStyle="Comma"/>
    <tableColumn id="5" xr3:uid="{00000000-0010-0000-0000-000005000000}" uniqueName="5" name="Column5" queryTableFieldId="5" dataDxfId="6"/>
    <tableColumn id="6" xr3:uid="{00000000-0010-0000-0000-000006000000}" uniqueName="6" name="Column6" queryTableFieldId="6" dataDxfId="5"/>
    <tableColumn id="7" xr3:uid="{00000000-0010-0000-0000-000007000000}" uniqueName="7" name="Column7" queryTableFieldId="7" dataDxfId="4"/>
    <tableColumn id="8" xr3:uid="{00000000-0010-0000-0000-000008000000}" uniqueName="8" name="Column8" queryTableFieldId="8" dataDxfId="3"/>
    <tableColumn id="9" xr3:uid="{00000000-0010-0000-0000-000009000000}" uniqueName="9" name="Column9" queryTableFieldId="9" dataDxfId="2"/>
    <tableColumn id="10" xr3:uid="{00000000-0010-0000-0000-00000A000000}" uniqueName="10" name="Column10" queryTableFieldId="10" dataDxfId="1"/>
    <tableColumn id="11" xr3:uid="{00000000-0010-0000-0000-00000B000000}" uniqueName="11" name="Column11" queryTableFieldId="11" dataDxfId="0"/>
    <tableColumn id="12" xr3:uid="{00000000-0010-0000-0000-00000C000000}" uniqueName="12" name="Column12" queryTableField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F5:M101" totalsRowShown="0" headerRowDxfId="303" tableBorderDxfId="302">
  <autoFilter ref="F5:M101" xr:uid="{00000000-0009-0000-0100-000003000000}"/>
  <tableColumns count="8">
    <tableColumn id="1" xr3:uid="{00000000-0010-0000-0200-000001000000}" name="SI NO" dataDxfId="301"/>
    <tableColumn id="2" xr3:uid="{00000000-0010-0000-0200-000002000000}" name="DATE" dataDxfId="300"/>
    <tableColumn id="3" xr3:uid="{00000000-0010-0000-0200-000003000000}" name="DESCRIPTION" dataDxfId="299"/>
    <tableColumn id="4" xr3:uid="{00000000-0010-0000-0200-000004000000}" name="QTY" dataDxfId="298"/>
    <tableColumn id="5" xr3:uid="{00000000-0010-0000-0200-000005000000}" name="Unit Cost Price" dataDxfId="297" dataCellStyle="Comma"/>
    <tableColumn id="6" xr3:uid="{00000000-0010-0000-0200-000006000000}" name="Unit Sales Price" dataDxfId="296" dataCellStyle="Comma"/>
    <tableColumn id="7" xr3:uid="{00000000-0010-0000-0200-000007000000}" name="Total Cost Price" dataDxfId="295">
      <calculatedColumnFormula>J6*I6</calculatedColumnFormula>
    </tableColumn>
    <tableColumn id="8" xr3:uid="{00000000-0010-0000-0200-000008000000}" name="Total Sales Price" dataDxfId="294">
      <calculatedColumnFormula>K6*I6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heet3" displayName="Sheet3" ref="B5:AI954" tableType="queryTable" totalsRowShown="0" headerRowDxfId="305" dataDxfId="304">
  <tableColumns count="34">
    <tableColumn id="1" xr3:uid="{00000000-0010-0000-0100-000001000000}" uniqueName="1" name="Column1" queryTableFieldId="1" dataDxfId="44"/>
    <tableColumn id="2" xr3:uid="{00000000-0010-0000-0100-000002000000}" uniqueName="2" name="Column2" queryTableFieldId="2" dataDxfId="43"/>
    <tableColumn id="3" xr3:uid="{00000000-0010-0000-0100-000003000000}" uniqueName="3" name="Monday" queryTableFieldId="3" dataDxfId="42"/>
    <tableColumn id="4" xr3:uid="{00000000-0010-0000-0100-000004000000}" uniqueName="4" name="Tuesday" queryTableFieldId="4" dataDxfId="41"/>
    <tableColumn id="5" xr3:uid="{00000000-0010-0000-0100-000005000000}" uniqueName="5" name="Wednesday" queryTableFieldId="5" dataDxfId="40"/>
    <tableColumn id="6" xr3:uid="{00000000-0010-0000-0100-000006000000}" uniqueName="6" name="Thursday" queryTableFieldId="6" dataDxfId="39"/>
    <tableColumn id="7" xr3:uid="{00000000-0010-0000-0100-000007000000}" uniqueName="7" name="Friday" queryTableFieldId="7" dataDxfId="38"/>
    <tableColumn id="8" xr3:uid="{00000000-0010-0000-0100-000008000000}" uniqueName="8" name="Saturday" queryTableFieldId="8" dataDxfId="37"/>
    <tableColumn id="9" xr3:uid="{00000000-0010-0000-0100-000009000000}" uniqueName="9" name="Sunday" queryTableFieldId="9" dataDxfId="36"/>
    <tableColumn id="10" xr3:uid="{00000000-0010-0000-0100-00000A000000}" uniqueName="10" name="Monday_1" queryTableFieldId="10" dataDxfId="35"/>
    <tableColumn id="11" xr3:uid="{00000000-0010-0000-0100-00000B000000}" uniqueName="11" name="Tuesday_2" queryTableFieldId="11" dataDxfId="34"/>
    <tableColumn id="12" xr3:uid="{00000000-0010-0000-0100-00000C000000}" uniqueName="12" name="Wednesday_3" queryTableFieldId="12" dataDxfId="33"/>
    <tableColumn id="13" xr3:uid="{00000000-0010-0000-0100-00000D000000}" uniqueName="13" name="Thursday_4" queryTableFieldId="13" dataDxfId="32"/>
    <tableColumn id="14" xr3:uid="{00000000-0010-0000-0100-00000E000000}" uniqueName="14" name="Friday_5" queryTableFieldId="14" dataDxfId="31"/>
    <tableColumn id="15" xr3:uid="{00000000-0010-0000-0100-00000F000000}" uniqueName="15" name="Saturday_6" queryTableFieldId="15" dataDxfId="30"/>
    <tableColumn id="16" xr3:uid="{00000000-0010-0000-0100-000010000000}" uniqueName="16" name="Sunday_7" queryTableFieldId="16" dataDxfId="29"/>
    <tableColumn id="17" xr3:uid="{00000000-0010-0000-0100-000011000000}" uniqueName="17" name="Monday_8" queryTableFieldId="17" dataDxfId="28"/>
    <tableColumn id="18" xr3:uid="{00000000-0010-0000-0100-000012000000}" uniqueName="18" name="Tuesday_9" queryTableFieldId="18" dataDxfId="27"/>
    <tableColumn id="19" xr3:uid="{00000000-0010-0000-0100-000013000000}" uniqueName="19" name="Wednesday_10" queryTableFieldId="19" dataDxfId="26"/>
    <tableColumn id="20" xr3:uid="{00000000-0010-0000-0100-000014000000}" uniqueName="20" name="Thursday_11" queryTableFieldId="20" dataDxfId="25"/>
    <tableColumn id="21" xr3:uid="{00000000-0010-0000-0100-000015000000}" uniqueName="21" name="Friday_12" queryTableFieldId="21" dataDxfId="24"/>
    <tableColumn id="22" xr3:uid="{00000000-0010-0000-0100-000016000000}" uniqueName="22" name="Saturday_13" queryTableFieldId="22" dataDxfId="23"/>
    <tableColumn id="23" xr3:uid="{00000000-0010-0000-0100-000017000000}" uniqueName="23" name="Sunday_14" queryTableFieldId="23" dataDxfId="22"/>
    <tableColumn id="24" xr3:uid="{00000000-0010-0000-0100-000018000000}" uniqueName="24" name="Monday_15" queryTableFieldId="24" dataDxfId="21"/>
    <tableColumn id="25" xr3:uid="{00000000-0010-0000-0100-000019000000}" uniqueName="25" name="Tuesday_16" queryTableFieldId="25" dataDxfId="20"/>
    <tableColumn id="26" xr3:uid="{00000000-0010-0000-0100-00001A000000}" uniqueName="26" name="Wednesday_17" queryTableFieldId="26" dataDxfId="19"/>
    <tableColumn id="27" xr3:uid="{00000000-0010-0000-0100-00001B000000}" uniqueName="27" name="Thursday_18" queryTableFieldId="27" dataDxfId="18"/>
    <tableColumn id="28" xr3:uid="{00000000-0010-0000-0100-00001C000000}" uniqueName="28" name="Friday_19" queryTableFieldId="28" dataDxfId="17"/>
    <tableColumn id="29" xr3:uid="{00000000-0010-0000-0100-00001D000000}" uniqueName="29" name="Saturday_20" queryTableFieldId="29" dataDxfId="16"/>
    <tableColumn id="30" xr3:uid="{00000000-0010-0000-0100-00001E000000}" uniqueName="30" name="Sunday_21" queryTableFieldId="30" dataDxfId="15"/>
    <tableColumn id="31" xr3:uid="{00000000-0010-0000-0100-00001F000000}" uniqueName="31" name="Monday_22" queryTableFieldId="31" dataDxfId="14"/>
    <tableColumn id="32" xr3:uid="{00000000-0010-0000-0100-000020000000}" uniqueName="32" name="Tuesday_23" queryTableFieldId="32" dataDxfId="13"/>
    <tableColumn id="33" xr3:uid="{00000000-0010-0000-0100-000021000000}" uniqueName="33" name="Wednesday_24" queryTableFieldId="33" dataDxfId="12"/>
    <tableColumn id="34" xr3:uid="{00000000-0010-0000-0100-000022000000}" uniqueName="34" name="Wednesday_25" queryTableFieldId="34" dataDxfId="11">
      <calculatedColumnFormula>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3.vml"/><Relationship Id="rId7" Type="http://schemas.openxmlformats.org/officeDocument/2006/relationships/ctrlProp" Target="../ctrlProps/ctrlProp28.x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35.xml"/><Relationship Id="rId13"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34.xml"/><Relationship Id="rId12" Type="http://schemas.openxmlformats.org/officeDocument/2006/relationships/ctrlProp" Target="../ctrlProps/ctrlProp39.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33.xml"/><Relationship Id="rId11" Type="http://schemas.openxmlformats.org/officeDocument/2006/relationships/ctrlProp" Target="../ctrlProps/ctrlProp38.xml"/><Relationship Id="rId5" Type="http://schemas.openxmlformats.org/officeDocument/2006/relationships/ctrlProp" Target="../ctrlProps/ctrlProp32.xml"/><Relationship Id="rId15" Type="http://schemas.openxmlformats.org/officeDocument/2006/relationships/ctrlProp" Target="../ctrlProps/ctrlProp4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 Id="rId14" Type="http://schemas.openxmlformats.org/officeDocument/2006/relationships/ctrlProp" Target="../ctrlProps/ctrlProp4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tabColor rgb="FFFF00FF"/>
    <pageSetUpPr fitToPage="1"/>
  </sheetPr>
  <dimension ref="C1:Q91"/>
  <sheetViews>
    <sheetView showGridLines="0" showRowColHeaders="0" showZeros="0" showWhiteSpace="0" view="pageBreakPreview" zoomScale="85" zoomScaleSheetLayoutView="85" workbookViewId="0">
      <pane ySplit="4" topLeftCell="A5" activePane="bottomLeft" state="frozen"/>
      <selection pane="bottomLeft"/>
    </sheetView>
  </sheetViews>
  <sheetFormatPr defaultRowHeight="15" x14ac:dyDescent="0.25"/>
  <cols>
    <col min="1" max="1" width="75.140625" style="246" customWidth="1"/>
    <col min="2" max="2" width="3.140625" style="246" customWidth="1"/>
    <col min="3" max="3" width="4.140625" style="246" customWidth="1"/>
    <col min="4" max="4" width="23.28515625" style="246" customWidth="1"/>
    <col min="5" max="5" width="20.7109375" style="391" customWidth="1"/>
    <col min="6" max="6" width="20.7109375" style="246" customWidth="1"/>
    <col min="7" max="7" width="20.7109375" style="391" customWidth="1"/>
    <col min="8" max="8" width="4.28515625" style="246" customWidth="1"/>
    <col min="9" max="9" width="3" customWidth="1"/>
    <col min="10" max="10" width="4.140625" style="246" customWidth="1"/>
    <col min="11" max="11" width="23.28515625" style="246" customWidth="1"/>
    <col min="12" max="12" width="20.7109375" style="391" customWidth="1"/>
    <col min="13" max="13" width="20.7109375" style="246" customWidth="1"/>
    <col min="14" max="14" width="20.7109375" style="391" customWidth="1"/>
    <col min="15" max="15" width="4.28515625" style="246" customWidth="1"/>
    <col min="16" max="16" width="3.5703125" style="246" customWidth="1"/>
    <col min="17" max="16384" width="9.140625" style="246"/>
  </cols>
  <sheetData>
    <row r="1" spans="3:17" ht="31.5" customHeight="1" x14ac:dyDescent="0.25"/>
    <row r="2" spans="3:17" ht="29.25" customHeight="1" thickBot="1" x14ac:dyDescent="0.3">
      <c r="E2" s="464">
        <v>1</v>
      </c>
      <c r="F2" s="464">
        <v>2</v>
      </c>
      <c r="G2" s="464">
        <v>3</v>
      </c>
      <c r="H2" s="698">
        <v>4</v>
      </c>
      <c r="I2" s="698"/>
      <c r="J2" s="698"/>
      <c r="K2" s="464">
        <v>5</v>
      </c>
      <c r="L2" s="464">
        <v>6</v>
      </c>
    </row>
    <row r="3" spans="3:17" ht="30" customHeight="1" thickTop="1" thickBot="1" x14ac:dyDescent="0.3">
      <c r="C3" s="699" t="s">
        <v>245</v>
      </c>
      <c r="D3" s="699"/>
      <c r="E3" s="372">
        <v>7</v>
      </c>
      <c r="F3" s="372">
        <v>2</v>
      </c>
      <c r="G3" s="372">
        <v>3</v>
      </c>
      <c r="H3" s="700">
        <v>4</v>
      </c>
      <c r="I3" s="700"/>
      <c r="J3" s="700"/>
      <c r="K3" s="372">
        <v>5</v>
      </c>
      <c r="L3" s="372">
        <v>6</v>
      </c>
      <c r="M3" s="373" t="s">
        <v>296</v>
      </c>
      <c r="N3" s="701">
        <f ca="1">TODAY()</f>
        <v>45360</v>
      </c>
      <c r="O3" s="701"/>
    </row>
    <row r="4" spans="3:17" ht="28.5" customHeight="1" thickTop="1" thickBot="1" x14ac:dyDescent="0.3">
      <c r="C4" s="241"/>
      <c r="D4" s="241"/>
      <c r="E4" s="392"/>
      <c r="F4" s="241"/>
      <c r="G4" s="392"/>
      <c r="H4" s="241"/>
      <c r="J4" s="241"/>
      <c r="K4" s="241"/>
      <c r="L4" s="392"/>
      <c r="M4" s="241"/>
      <c r="N4" s="392"/>
      <c r="O4" s="241"/>
    </row>
    <row r="5" spans="3:17" ht="14.25" customHeight="1" thickTop="1" x14ac:dyDescent="0.25">
      <c r="C5" s="374"/>
      <c r="D5" s="375"/>
      <c r="E5" s="393"/>
      <c r="F5" s="375"/>
      <c r="G5" s="393"/>
      <c r="H5" s="376"/>
      <c r="J5" s="374"/>
      <c r="K5" s="375"/>
      <c r="L5" s="393"/>
      <c r="M5" s="375"/>
      <c r="N5" s="393"/>
      <c r="O5" s="376"/>
    </row>
    <row r="6" spans="3:17" ht="36.75" x14ac:dyDescent="0.7">
      <c r="C6" s="377"/>
      <c r="D6" s="697" t="s">
        <v>242</v>
      </c>
      <c r="E6" s="697"/>
      <c r="F6" s="697"/>
      <c r="G6" s="697"/>
      <c r="H6" s="378"/>
      <c r="J6" s="377"/>
      <c r="K6" s="697" t="s">
        <v>242</v>
      </c>
      <c r="L6" s="697"/>
      <c r="M6" s="697"/>
      <c r="N6" s="697"/>
      <c r="O6" s="378"/>
    </row>
    <row r="7" spans="3:17" x14ac:dyDescent="0.25">
      <c r="C7" s="377"/>
      <c r="D7" s="692" t="s">
        <v>243</v>
      </c>
      <c r="E7" s="692"/>
      <c r="F7" s="692"/>
      <c r="G7" s="692"/>
      <c r="H7" s="378"/>
      <c r="J7" s="377"/>
      <c r="K7" s="692" t="s">
        <v>243</v>
      </c>
      <c r="L7" s="692"/>
      <c r="M7" s="692"/>
      <c r="N7" s="692"/>
      <c r="O7" s="378"/>
    </row>
    <row r="8" spans="3:17" ht="14.25" customHeight="1" x14ac:dyDescent="0.25">
      <c r="C8" s="377"/>
      <c r="D8" s="241"/>
      <c r="E8" s="392"/>
      <c r="F8" s="241"/>
      <c r="G8" s="392"/>
      <c r="H8" s="378"/>
      <c r="J8" s="377"/>
      <c r="K8" s="241"/>
      <c r="L8" s="392"/>
      <c r="M8" s="241"/>
      <c r="N8" s="392"/>
      <c r="O8" s="378"/>
    </row>
    <row r="9" spans="3:17" ht="19.5" thickBot="1" x14ac:dyDescent="0.45">
      <c r="C9" s="377"/>
      <c r="D9" s="241"/>
      <c r="E9" s="693" t="s">
        <v>244</v>
      </c>
      <c r="F9" s="693"/>
      <c r="G9" s="392"/>
      <c r="H9" s="378"/>
      <c r="J9" s="377"/>
      <c r="K9" s="241"/>
      <c r="L9" s="693" t="s">
        <v>244</v>
      </c>
      <c r="M9" s="693"/>
      <c r="N9" s="392"/>
      <c r="O9" s="378"/>
    </row>
    <row r="10" spans="3:17" ht="16.5" thickTop="1" thickBot="1" x14ac:dyDescent="0.3">
      <c r="C10" s="377"/>
      <c r="D10" s="332"/>
      <c r="E10" s="244"/>
      <c r="F10" s="332"/>
      <c r="G10" s="244"/>
      <c r="H10" s="378"/>
      <c r="J10" s="377"/>
      <c r="K10" s="332"/>
      <c r="L10" s="244"/>
      <c r="M10" s="332"/>
      <c r="N10" s="244"/>
      <c r="O10" s="378"/>
    </row>
    <row r="11" spans="3:17" ht="19.5" x14ac:dyDescent="0.25">
      <c r="C11" s="377"/>
      <c r="D11" s="406" t="s">
        <v>245</v>
      </c>
      <c r="E11" s="394">
        <f>E3</f>
        <v>7</v>
      </c>
      <c r="F11" s="408" t="s">
        <v>247</v>
      </c>
      <c r="G11" s="333" t="str">
        <f>VLOOKUP(E11,'S.Mar (2)'!C4:L79,2,0)</f>
        <v>সজীব</v>
      </c>
      <c r="H11" s="378"/>
      <c r="J11" s="377"/>
      <c r="K11" s="406" t="s">
        <v>245</v>
      </c>
      <c r="L11" s="394">
        <f>F3</f>
        <v>2</v>
      </c>
      <c r="M11" s="408" t="s">
        <v>247</v>
      </c>
      <c r="N11" s="333" t="str">
        <f>VLOOKUP(L11,'S.Mar (2)'!C4:L79,2,0)</f>
        <v>মারুফ</v>
      </c>
      <c r="O11" s="378"/>
    </row>
    <row r="12" spans="3:17" ht="20.25" thickBot="1" x14ac:dyDescent="0.3">
      <c r="C12" s="377"/>
      <c r="D12" s="407" t="s">
        <v>246</v>
      </c>
      <c r="E12" s="395"/>
      <c r="F12" s="409" t="s">
        <v>248</v>
      </c>
      <c r="G12" s="371">
        <f ca="1">N3</f>
        <v>45360</v>
      </c>
      <c r="H12" s="378"/>
      <c r="J12" s="377"/>
      <c r="K12" s="407" t="s">
        <v>246</v>
      </c>
      <c r="L12" s="395"/>
      <c r="M12" s="409" t="s">
        <v>248</v>
      </c>
      <c r="N12" s="371">
        <f ca="1">N3</f>
        <v>45360</v>
      </c>
      <c r="O12" s="378"/>
    </row>
    <row r="13" spans="3:17" ht="15.75" thickBot="1" x14ac:dyDescent="0.3">
      <c r="C13" s="377"/>
      <c r="D13" s="241"/>
      <c r="E13" s="392"/>
      <c r="F13" s="241"/>
      <c r="G13" s="392"/>
      <c r="H13" s="378"/>
      <c r="J13" s="377"/>
      <c r="K13" s="241"/>
      <c r="L13" s="392"/>
      <c r="M13" s="241"/>
      <c r="N13" s="392"/>
      <c r="O13" s="378"/>
    </row>
    <row r="14" spans="3:17" ht="22.5" customHeight="1" thickBot="1" x14ac:dyDescent="0.5">
      <c r="C14" s="377"/>
      <c r="D14" s="694" t="s">
        <v>249</v>
      </c>
      <c r="E14" s="695"/>
      <c r="F14" s="695" t="s">
        <v>259</v>
      </c>
      <c r="G14" s="696"/>
      <c r="H14" s="378"/>
      <c r="J14" s="377"/>
      <c r="K14" s="694" t="s">
        <v>249</v>
      </c>
      <c r="L14" s="695"/>
      <c r="M14" s="695" t="s">
        <v>259</v>
      </c>
      <c r="N14" s="696"/>
      <c r="O14" s="378"/>
      <c r="P14" s="248"/>
      <c r="Q14" s="247"/>
    </row>
    <row r="15" spans="3:17" s="387" customFormat="1" ht="18" customHeight="1" x14ac:dyDescent="0.25">
      <c r="C15" s="382"/>
      <c r="D15" s="383" t="s">
        <v>3</v>
      </c>
      <c r="E15" s="396">
        <f>VLOOKUP($E$11,'S.Mar (2)'!C:L,3,0)</f>
        <v>13500</v>
      </c>
      <c r="F15" s="384" t="s">
        <v>255</v>
      </c>
      <c r="G15" s="399">
        <f>VLOOKUP($E$11,'Mar.খরচ (2)'!B4:H34,3,0)</f>
        <v>0</v>
      </c>
      <c r="H15" s="385"/>
      <c r="I15" s="386"/>
      <c r="J15" s="382"/>
      <c r="K15" s="383" t="s">
        <v>3</v>
      </c>
      <c r="L15" s="396">
        <f>VLOOKUP($L$11,'S.Mar (2)'!C6:L79,3,0)</f>
        <v>20000</v>
      </c>
      <c r="M15" s="384" t="s">
        <v>255</v>
      </c>
      <c r="N15" s="399">
        <f>VLOOKUP($L$11,'Mar.খরচ (2)'!B7:H32,3,0)</f>
        <v>0</v>
      </c>
      <c r="O15" s="385"/>
    </row>
    <row r="16" spans="3:17" s="387" customFormat="1" ht="18" customHeight="1" x14ac:dyDescent="0.25">
      <c r="C16" s="382"/>
      <c r="D16" s="388" t="s">
        <v>4</v>
      </c>
      <c r="E16" s="397">
        <f>VLOOKUP($E$11,'S.Mar (2)'!C:L,4,0)</f>
        <v>0</v>
      </c>
      <c r="F16" s="389" t="s">
        <v>256</v>
      </c>
      <c r="G16" s="400">
        <f>VLOOKUP($E$11,'Mar.খরচ (2)'!B5:H35,4,0)</f>
        <v>0</v>
      </c>
      <c r="H16" s="385"/>
      <c r="I16" s="386"/>
      <c r="J16" s="382"/>
      <c r="K16" s="388" t="s">
        <v>4</v>
      </c>
      <c r="L16" s="396">
        <f>VLOOKUP($L$11,'S.Mar (2)'!C7:L80,4,0)</f>
        <v>0</v>
      </c>
      <c r="M16" s="389" t="s">
        <v>256</v>
      </c>
      <c r="N16" s="399">
        <f>VLOOKUP($L$11,'Mar.খরচ (2)'!B8:H33,4,0)</f>
        <v>0</v>
      </c>
      <c r="O16" s="385"/>
    </row>
    <row r="17" spans="3:15" s="387" customFormat="1" ht="18" customHeight="1" x14ac:dyDescent="0.25">
      <c r="C17" s="382"/>
      <c r="D17" s="388" t="s">
        <v>5</v>
      </c>
      <c r="E17" s="397">
        <f>VLOOKUP($E$11,'S.Mar (2)'!C:L,5,0)</f>
        <v>0</v>
      </c>
      <c r="F17" s="389" t="s">
        <v>257</v>
      </c>
      <c r="G17" s="400">
        <f>VLOOKUP($E$11,'Mar.খরচ (2)'!B6:H36,5,0)</f>
        <v>0</v>
      </c>
      <c r="H17" s="385"/>
      <c r="I17" s="386"/>
      <c r="J17" s="382"/>
      <c r="K17" s="388" t="s">
        <v>5</v>
      </c>
      <c r="L17" s="396">
        <f>VLOOKUP($L$11,'S.Mar (2)'!C8:L81,5,0)</f>
        <v>0</v>
      </c>
      <c r="M17" s="389" t="s">
        <v>257</v>
      </c>
      <c r="N17" s="399">
        <f>VLOOKUP($L$11,'Mar.খরচ (2)'!B7:H32,5,0)</f>
        <v>0</v>
      </c>
      <c r="O17" s="385"/>
    </row>
    <row r="18" spans="3:15" s="387" customFormat="1" ht="18" customHeight="1" x14ac:dyDescent="0.25">
      <c r="C18" s="382"/>
      <c r="D18" s="388" t="s">
        <v>6</v>
      </c>
      <c r="E18" s="397">
        <f>VLOOKUP($E$11,'S.Mar (2)'!C:L,6,0)</f>
        <v>0</v>
      </c>
      <c r="F18" s="389" t="s">
        <v>258</v>
      </c>
      <c r="G18" s="400">
        <f>VLOOKUP($E$11,'Mar.খরচ (2)'!B7:H37,6,0)</f>
        <v>0</v>
      </c>
      <c r="H18" s="385"/>
      <c r="I18" s="386"/>
      <c r="J18" s="382"/>
      <c r="K18" s="388" t="s">
        <v>6</v>
      </c>
      <c r="L18" s="396">
        <f>VLOOKUP($L$11,'S.Mar (2)'!C6:L79,6,0)</f>
        <v>0</v>
      </c>
      <c r="M18" s="389" t="s">
        <v>258</v>
      </c>
      <c r="N18" s="399">
        <f>VLOOKUP($L$11,'Mar.খরচ (2)'!B7:H32,6,0)</f>
        <v>0</v>
      </c>
      <c r="O18" s="385"/>
    </row>
    <row r="19" spans="3:15" s="387" customFormat="1" ht="18" customHeight="1" x14ac:dyDescent="0.25">
      <c r="C19" s="382"/>
      <c r="D19" s="388" t="s">
        <v>94</v>
      </c>
      <c r="E19" s="397">
        <f>VLOOKUP($E$11,'S.Mar (2)'!C:L,7,0)</f>
        <v>0</v>
      </c>
      <c r="F19" s="389"/>
      <c r="G19" s="400"/>
      <c r="H19" s="385"/>
      <c r="I19" s="386"/>
      <c r="J19" s="382"/>
      <c r="K19" s="388" t="s">
        <v>94</v>
      </c>
      <c r="L19" s="396">
        <f>VLOOKUP($L$11,'S.Mar (2)'!C7:L80,7,0)</f>
        <v>0</v>
      </c>
      <c r="M19" s="389"/>
      <c r="N19" s="400"/>
      <c r="O19" s="385"/>
    </row>
    <row r="20" spans="3:15" s="387" customFormat="1" ht="18" customHeight="1" x14ac:dyDescent="0.25">
      <c r="C20" s="382"/>
      <c r="D20" s="388" t="s">
        <v>7</v>
      </c>
      <c r="E20" s="397">
        <f>VLOOKUP($E$11,'S.Mar (2)'!C:L,8,0)</f>
        <v>450</v>
      </c>
      <c r="F20" s="390"/>
      <c r="G20" s="401"/>
      <c r="H20" s="385"/>
      <c r="I20" s="386"/>
      <c r="J20" s="382"/>
      <c r="K20" s="388" t="s">
        <v>7</v>
      </c>
      <c r="L20" s="396">
        <f>VLOOKUP($L$11,'S.Mar (2)'!C8:L81,8,0)</f>
        <v>666.66666666666663</v>
      </c>
      <c r="M20" s="390"/>
      <c r="N20" s="401"/>
      <c r="O20" s="385"/>
    </row>
    <row r="21" spans="3:15" s="387" customFormat="1" ht="18" customHeight="1" x14ac:dyDescent="0.25">
      <c r="C21" s="382"/>
      <c r="D21" s="388"/>
      <c r="E21" s="397"/>
      <c r="F21" s="389"/>
      <c r="G21" s="400"/>
      <c r="H21" s="385"/>
      <c r="I21" s="386"/>
      <c r="J21" s="382"/>
      <c r="K21" s="388"/>
      <c r="L21" s="397"/>
      <c r="M21" s="389"/>
      <c r="N21" s="400"/>
      <c r="O21" s="385"/>
    </row>
    <row r="22" spans="3:15" ht="18.75" thickBot="1" x14ac:dyDescent="0.3">
      <c r="C22" s="377"/>
      <c r="D22" s="330" t="s">
        <v>250</v>
      </c>
      <c r="E22" s="402">
        <f>SUM(E16:E21)</f>
        <v>450</v>
      </c>
      <c r="F22" s="331" t="s">
        <v>260</v>
      </c>
      <c r="G22" s="403">
        <f>SUM(G15:G21)</f>
        <v>0</v>
      </c>
      <c r="H22" s="378"/>
      <c r="J22" s="377"/>
      <c r="K22" s="330" t="s">
        <v>250</v>
      </c>
      <c r="L22" s="402">
        <f>SUM(L16:L21)</f>
        <v>666.66666666666663</v>
      </c>
      <c r="M22" s="331" t="s">
        <v>260</v>
      </c>
      <c r="N22" s="403">
        <f>SUM(N15:N21)</f>
        <v>0</v>
      </c>
      <c r="O22" s="378"/>
    </row>
    <row r="23" spans="3:15" ht="15.75" thickBot="1" x14ac:dyDescent="0.3">
      <c r="C23" s="377"/>
      <c r="D23" s="241"/>
      <c r="E23" s="392"/>
      <c r="F23" s="241"/>
      <c r="G23" s="392"/>
      <c r="H23" s="378"/>
      <c r="J23" s="377"/>
      <c r="K23" s="241"/>
      <c r="L23" s="392"/>
      <c r="M23" s="241"/>
      <c r="N23" s="392"/>
      <c r="O23" s="378"/>
    </row>
    <row r="24" spans="3:15" ht="33" x14ac:dyDescent="0.6">
      <c r="C24" s="377"/>
      <c r="D24" s="404" t="s">
        <v>251</v>
      </c>
      <c r="E24" s="688">
        <f>E22-G22</f>
        <v>450</v>
      </c>
      <c r="F24" s="689"/>
      <c r="G24" s="450" t="str">
        <f>IF(E24&lt;0,"ঋণ","ঋণী না")</f>
        <v>ঋণী না</v>
      </c>
      <c r="H24" s="378"/>
      <c r="J24" s="377"/>
      <c r="K24" s="404" t="s">
        <v>251</v>
      </c>
      <c r="L24" s="688">
        <f>L22-N22</f>
        <v>666.66666666666663</v>
      </c>
      <c r="M24" s="689"/>
      <c r="N24" s="450" t="str">
        <f>IF(L24&lt;0,"ঋণ","ঋণী না")</f>
        <v>ঋণী না</v>
      </c>
      <c r="O24" s="378"/>
    </row>
    <row r="25" spans="3:15" ht="21" thickBot="1" x14ac:dyDescent="0.3">
      <c r="C25" s="377"/>
      <c r="D25" s="405" t="s">
        <v>252</v>
      </c>
      <c r="E25" s="690" t="str">
        <f>SpellNumber(E24)</f>
        <v xml:space="preserve">Rupees Four Hundred Fifty Only </v>
      </c>
      <c r="F25" s="690"/>
      <c r="G25" s="691"/>
      <c r="H25" s="378"/>
      <c r="J25" s="377"/>
      <c r="K25" s="405" t="s">
        <v>252</v>
      </c>
      <c r="L25" s="690" t="str">
        <f>SpellNumber(L24)</f>
        <v xml:space="preserve">Rupees Six Hundred SixtySix Taka SixtySeven Only </v>
      </c>
      <c r="M25" s="690"/>
      <c r="N25" s="691"/>
      <c r="O25" s="378"/>
    </row>
    <row r="26" spans="3:15" x14ac:dyDescent="0.25">
      <c r="C26" s="377"/>
      <c r="D26" s="241"/>
      <c r="E26" s="392"/>
      <c r="F26" s="241"/>
      <c r="G26" s="392"/>
      <c r="H26" s="378"/>
      <c r="J26" s="377"/>
      <c r="K26" s="241"/>
      <c r="L26" s="392"/>
      <c r="M26" s="241"/>
      <c r="N26" s="392"/>
      <c r="O26" s="378"/>
    </row>
    <row r="27" spans="3:15" ht="22.5" x14ac:dyDescent="0.4">
      <c r="C27" s="377"/>
      <c r="D27" s="242" t="s">
        <v>253</v>
      </c>
      <c r="E27" s="243" t="s">
        <v>254</v>
      </c>
      <c r="F27" s="243" t="s">
        <v>304</v>
      </c>
      <c r="G27" s="392"/>
      <c r="H27" s="378"/>
      <c r="J27" s="377"/>
      <c r="K27" s="242" t="s">
        <v>253</v>
      </c>
      <c r="L27" s="243" t="s">
        <v>254</v>
      </c>
      <c r="M27" s="243" t="s">
        <v>304</v>
      </c>
      <c r="N27" s="392"/>
      <c r="O27" s="378"/>
    </row>
    <row r="28" spans="3:15" x14ac:dyDescent="0.25">
      <c r="C28" s="377"/>
      <c r="D28" s="241"/>
      <c r="E28" s="392"/>
      <c r="F28" s="241"/>
      <c r="G28" s="392"/>
      <c r="H28" s="378"/>
      <c r="J28" s="377"/>
      <c r="K28" s="241"/>
      <c r="L28" s="392"/>
      <c r="M28" s="241"/>
      <c r="N28" s="392"/>
      <c r="O28" s="378"/>
    </row>
    <row r="29" spans="3:15" x14ac:dyDescent="0.25">
      <c r="C29" s="377"/>
      <c r="D29" s="241"/>
      <c r="E29" s="392"/>
      <c r="F29" s="241"/>
      <c r="G29" s="392"/>
      <c r="H29" s="378"/>
      <c r="J29" s="377"/>
      <c r="K29" s="241"/>
      <c r="L29" s="392"/>
      <c r="M29" s="241"/>
      <c r="N29" s="392"/>
      <c r="O29" s="378"/>
    </row>
    <row r="30" spans="3:15" ht="27" customHeight="1" thickBot="1" x14ac:dyDescent="0.3">
      <c r="C30" s="377"/>
      <c r="D30" s="241"/>
      <c r="E30" s="392"/>
      <c r="F30" s="241"/>
      <c r="G30" s="392"/>
      <c r="H30" s="378"/>
      <c r="J30" s="377"/>
      <c r="K30" s="241"/>
      <c r="L30" s="392"/>
      <c r="M30" s="241"/>
      <c r="N30" s="392"/>
      <c r="O30" s="378"/>
    </row>
    <row r="31" spans="3:15" ht="15.75" thickTop="1" x14ac:dyDescent="0.25">
      <c r="C31" s="377"/>
      <c r="D31" s="244" t="s">
        <v>261</v>
      </c>
      <c r="E31" s="392"/>
      <c r="F31" s="245"/>
      <c r="G31" s="244" t="s">
        <v>262</v>
      </c>
      <c r="H31" s="378"/>
      <c r="J31" s="377"/>
      <c r="K31" s="244" t="s">
        <v>261</v>
      </c>
      <c r="L31" s="392"/>
      <c r="M31" s="245"/>
      <c r="N31" s="244" t="s">
        <v>262</v>
      </c>
      <c r="O31" s="378"/>
    </row>
    <row r="32" spans="3:15" ht="15.75" thickBot="1" x14ac:dyDescent="0.3">
      <c r="C32" s="379"/>
      <c r="D32" s="380"/>
      <c r="E32" s="398"/>
      <c r="F32" s="380"/>
      <c r="G32" s="398"/>
      <c r="H32" s="381"/>
      <c r="J32" s="379"/>
      <c r="K32" s="380"/>
      <c r="L32" s="398"/>
      <c r="M32" s="380"/>
      <c r="N32" s="398"/>
      <c r="O32" s="381"/>
    </row>
    <row r="33" spans="3:17" customFormat="1" ht="12" customHeight="1" thickTop="1" thickBot="1" x14ac:dyDescent="0.3">
      <c r="E33" s="2"/>
      <c r="G33" s="2"/>
      <c r="L33" s="2"/>
      <c r="N33" s="2"/>
    </row>
    <row r="34" spans="3:17" ht="14.25" customHeight="1" thickTop="1" x14ac:dyDescent="0.25">
      <c r="C34" s="374"/>
      <c r="D34" s="375"/>
      <c r="E34" s="393"/>
      <c r="F34" s="375"/>
      <c r="G34" s="393"/>
      <c r="H34" s="376"/>
      <c r="J34" s="374"/>
      <c r="K34" s="375"/>
      <c r="L34" s="393"/>
      <c r="M34" s="375"/>
      <c r="N34" s="393"/>
      <c r="O34" s="376"/>
    </row>
    <row r="35" spans="3:17" ht="36.75" x14ac:dyDescent="0.7">
      <c r="C35" s="377"/>
      <c r="D35" s="697" t="s">
        <v>242</v>
      </c>
      <c r="E35" s="697"/>
      <c r="F35" s="697"/>
      <c r="G35" s="697"/>
      <c r="H35" s="378"/>
      <c r="J35" s="377"/>
      <c r="K35" s="697" t="s">
        <v>242</v>
      </c>
      <c r="L35" s="697"/>
      <c r="M35" s="697"/>
      <c r="N35" s="697"/>
      <c r="O35" s="378"/>
    </row>
    <row r="36" spans="3:17" x14ac:dyDescent="0.25">
      <c r="C36" s="377"/>
      <c r="D36" s="692" t="s">
        <v>243</v>
      </c>
      <c r="E36" s="692"/>
      <c r="F36" s="692"/>
      <c r="G36" s="692"/>
      <c r="H36" s="378"/>
      <c r="J36" s="377"/>
      <c r="K36" s="692" t="s">
        <v>243</v>
      </c>
      <c r="L36" s="692"/>
      <c r="M36" s="692"/>
      <c r="N36" s="692"/>
      <c r="O36" s="378"/>
    </row>
    <row r="37" spans="3:17" ht="14.25" customHeight="1" x14ac:dyDescent="0.25">
      <c r="C37" s="377"/>
      <c r="D37" s="241"/>
      <c r="E37" s="392"/>
      <c r="F37" s="241"/>
      <c r="G37" s="392"/>
      <c r="H37" s="378"/>
      <c r="J37" s="377"/>
      <c r="K37" s="241"/>
      <c r="L37" s="392"/>
      <c r="M37" s="241"/>
      <c r="N37" s="392"/>
      <c r="O37" s="378"/>
    </row>
    <row r="38" spans="3:17" ht="19.5" thickBot="1" x14ac:dyDescent="0.45">
      <c r="C38" s="377"/>
      <c r="D38" s="241"/>
      <c r="E38" s="693" t="s">
        <v>244</v>
      </c>
      <c r="F38" s="693"/>
      <c r="G38" s="392"/>
      <c r="H38" s="378"/>
      <c r="J38" s="377"/>
      <c r="K38" s="241"/>
      <c r="L38" s="693" t="s">
        <v>244</v>
      </c>
      <c r="M38" s="693"/>
      <c r="N38" s="392"/>
      <c r="O38" s="378"/>
    </row>
    <row r="39" spans="3:17" ht="16.5" thickTop="1" thickBot="1" x14ac:dyDescent="0.3">
      <c r="C39" s="377"/>
      <c r="D39" s="332"/>
      <c r="E39" s="244"/>
      <c r="F39" s="332"/>
      <c r="G39" s="244"/>
      <c r="H39" s="378"/>
      <c r="J39" s="377"/>
      <c r="K39" s="332"/>
      <c r="L39" s="244"/>
      <c r="M39" s="332"/>
      <c r="N39" s="244"/>
      <c r="O39" s="378"/>
    </row>
    <row r="40" spans="3:17" ht="19.5" x14ac:dyDescent="0.25">
      <c r="C40" s="377"/>
      <c r="D40" s="406" t="s">
        <v>245</v>
      </c>
      <c r="E40" s="394">
        <f>G3</f>
        <v>3</v>
      </c>
      <c r="F40" s="408" t="s">
        <v>247</v>
      </c>
      <c r="G40" s="333" t="str">
        <f>VLOOKUP($E$40,'P.Mar (2)'!D9:U82,2,0)</f>
        <v>খাইরুল</v>
      </c>
      <c r="H40" s="378"/>
      <c r="J40" s="377"/>
      <c r="K40" s="406" t="s">
        <v>245</v>
      </c>
      <c r="L40" s="394">
        <f>H3</f>
        <v>4</v>
      </c>
      <c r="M40" s="408" t="s">
        <v>247</v>
      </c>
      <c r="N40" s="333" t="str">
        <f>VLOOKUP($L$40,'P.Mar (2)'!D9:E82,2,0)</f>
        <v>আরিফুল</v>
      </c>
      <c r="O40" s="378"/>
    </row>
    <row r="41" spans="3:17" ht="20.25" thickBot="1" x14ac:dyDescent="0.3">
      <c r="C41" s="377"/>
      <c r="D41" s="407" t="s">
        <v>246</v>
      </c>
      <c r="E41" s="395"/>
      <c r="F41" s="409" t="s">
        <v>248</v>
      </c>
      <c r="G41" s="371">
        <f ca="1">N3</f>
        <v>45360</v>
      </c>
      <c r="H41" s="378"/>
      <c r="J41" s="377"/>
      <c r="K41" s="407" t="s">
        <v>246</v>
      </c>
      <c r="L41" s="395"/>
      <c r="M41" s="409" t="s">
        <v>248</v>
      </c>
      <c r="N41" s="371">
        <f ca="1">N3</f>
        <v>45360</v>
      </c>
      <c r="O41" s="378"/>
    </row>
    <row r="42" spans="3:17" ht="15.75" thickBot="1" x14ac:dyDescent="0.3">
      <c r="C42" s="377"/>
      <c r="D42" s="241"/>
      <c r="E42" s="392"/>
      <c r="F42" s="241"/>
      <c r="G42" s="392"/>
      <c r="H42" s="378"/>
      <c r="J42" s="377"/>
      <c r="K42" s="241"/>
      <c r="L42" s="392"/>
      <c r="M42" s="241"/>
      <c r="N42" s="392"/>
      <c r="O42" s="378"/>
    </row>
    <row r="43" spans="3:17" ht="22.5" customHeight="1" thickBot="1" x14ac:dyDescent="0.5">
      <c r="C43" s="377"/>
      <c r="D43" s="694" t="s">
        <v>249</v>
      </c>
      <c r="E43" s="695"/>
      <c r="F43" s="695" t="s">
        <v>259</v>
      </c>
      <c r="G43" s="696"/>
      <c r="H43" s="378"/>
      <c r="J43" s="377"/>
      <c r="K43" s="694" t="s">
        <v>249</v>
      </c>
      <c r="L43" s="695"/>
      <c r="M43" s="695" t="s">
        <v>259</v>
      </c>
      <c r="N43" s="696"/>
      <c r="O43" s="378"/>
      <c r="P43" s="248"/>
      <c r="Q43" s="247"/>
    </row>
    <row r="44" spans="3:17" s="387" customFormat="1" ht="18" customHeight="1" x14ac:dyDescent="0.25">
      <c r="C44" s="382"/>
      <c r="D44" s="383" t="s">
        <v>3</v>
      </c>
      <c r="E44" s="396">
        <f>VLOOKUP($E$40,'S.Mar (2)'!C:L,3,0)</f>
        <v>18000</v>
      </c>
      <c r="F44" s="384" t="s">
        <v>255</v>
      </c>
      <c r="G44" s="399">
        <f>VLOOKUP($E$40,'Mar.খরচ (2)'!B7:H32,3,0)</f>
        <v>0</v>
      </c>
      <c r="H44" s="385"/>
      <c r="I44" s="386"/>
      <c r="J44" s="382"/>
      <c r="K44" s="383" t="s">
        <v>3</v>
      </c>
      <c r="L44" s="396">
        <f>VLOOKUP($L$40,'S.Mar (2)'!C6:L79,3,0)</f>
        <v>13000</v>
      </c>
      <c r="M44" s="384" t="s">
        <v>255</v>
      </c>
      <c r="N44" s="399">
        <f>VLOOKUP($L$40,'Mar.খরচ (2)'!B7:H32,3,0)</f>
        <v>0</v>
      </c>
      <c r="O44" s="385"/>
    </row>
    <row r="45" spans="3:17" s="387" customFormat="1" ht="18" customHeight="1" x14ac:dyDescent="0.25">
      <c r="C45" s="382"/>
      <c r="D45" s="388" t="s">
        <v>4</v>
      </c>
      <c r="E45" s="396">
        <f>VLOOKUP($E$40,'S.Mar (2)'!C:L,4,0)</f>
        <v>0</v>
      </c>
      <c r="F45" s="389" t="s">
        <v>256</v>
      </c>
      <c r="G45" s="399">
        <f>VLOOKUP($E$40,'Mar.খরচ (2)'!B8:H33,4,0)</f>
        <v>0</v>
      </c>
      <c r="H45" s="385"/>
      <c r="I45" s="386"/>
      <c r="J45" s="382"/>
      <c r="K45" s="388" t="s">
        <v>4</v>
      </c>
      <c r="L45" s="396">
        <f>VLOOKUP($L$40,'S.Mar (2)'!C7:L80,4,0)</f>
        <v>0</v>
      </c>
      <c r="M45" s="389" t="s">
        <v>256</v>
      </c>
      <c r="N45" s="399">
        <f>VLOOKUP($L$40,'Mar.খরচ (2)'!B8:H33,4,0)</f>
        <v>0</v>
      </c>
      <c r="O45" s="385"/>
    </row>
    <row r="46" spans="3:17" s="387" customFormat="1" ht="18" customHeight="1" x14ac:dyDescent="0.25">
      <c r="C46" s="382"/>
      <c r="D46" s="388" t="s">
        <v>5</v>
      </c>
      <c r="E46" s="396">
        <f>VLOOKUP($E$40,'S.Mar (2)'!C:L,5,0)</f>
        <v>0</v>
      </c>
      <c r="F46" s="389" t="s">
        <v>257</v>
      </c>
      <c r="G46" s="399">
        <f>VLOOKUP($E$40,'Mar.খরচ (2)'!B9:H34,5,0)</f>
        <v>0</v>
      </c>
      <c r="H46" s="385"/>
      <c r="I46" s="386"/>
      <c r="J46" s="382"/>
      <c r="K46" s="388" t="s">
        <v>5</v>
      </c>
      <c r="L46" s="396">
        <f>VLOOKUP($L$40,'S.Mar (2)'!C8:L81,5,0)</f>
        <v>0</v>
      </c>
      <c r="M46" s="389" t="s">
        <v>257</v>
      </c>
      <c r="N46" s="399">
        <f>VLOOKUP($L$40,'Mar.খরচ (2)'!B9:H34,5,0)</f>
        <v>0</v>
      </c>
      <c r="O46" s="385"/>
    </row>
    <row r="47" spans="3:17" s="387" customFormat="1" ht="18" customHeight="1" x14ac:dyDescent="0.25">
      <c r="C47" s="382"/>
      <c r="D47" s="388" t="s">
        <v>6</v>
      </c>
      <c r="E47" s="396">
        <f>VLOOKUP($E$40,'S.Mar (2)'!C:L,6,0)</f>
        <v>0</v>
      </c>
      <c r="F47" s="389" t="s">
        <v>258</v>
      </c>
      <c r="G47" s="399">
        <f>VLOOKUP($E$40,'Mar.খরচ (2)'!B7:H32,6,0)</f>
        <v>0</v>
      </c>
      <c r="H47" s="385"/>
      <c r="I47" s="386"/>
      <c r="J47" s="382"/>
      <c r="K47" s="388" t="s">
        <v>6</v>
      </c>
      <c r="L47" s="396">
        <f>VLOOKUP($L$40,'S.Mar (2)'!C9:L82,6,0)</f>
        <v>0</v>
      </c>
      <c r="M47" s="389" t="s">
        <v>258</v>
      </c>
      <c r="N47" s="399">
        <f>VLOOKUP($L$40,'Mar.খরচ (2)'!B10:H35,6,0)</f>
        <v>0</v>
      </c>
      <c r="O47" s="385"/>
    </row>
    <row r="48" spans="3:17" s="387" customFormat="1" ht="18" customHeight="1" x14ac:dyDescent="0.25">
      <c r="C48" s="382"/>
      <c r="D48" s="388" t="s">
        <v>94</v>
      </c>
      <c r="E48" s="396">
        <f>VLOOKUP($E$40,'S.Mar (2)'!C:L,7,0)</f>
        <v>0</v>
      </c>
      <c r="F48" s="389"/>
      <c r="G48" s="400"/>
      <c r="H48" s="385"/>
      <c r="I48" s="386"/>
      <c r="J48" s="382"/>
      <c r="K48" s="388" t="s">
        <v>94</v>
      </c>
      <c r="L48" s="396">
        <f>VLOOKUP($L$40,'S.Mar (2)'!C10:L83,7,0)</f>
        <v>0</v>
      </c>
      <c r="M48" s="389"/>
      <c r="N48" s="400"/>
      <c r="O48" s="385"/>
    </row>
    <row r="49" spans="3:15" s="387" customFormat="1" ht="18" customHeight="1" x14ac:dyDescent="0.25">
      <c r="C49" s="382"/>
      <c r="D49" s="388" t="s">
        <v>7</v>
      </c>
      <c r="E49" s="396">
        <f>VLOOKUP($E$40,'S.Mar (2)'!C:L,8,0)</f>
        <v>600</v>
      </c>
      <c r="F49" s="390"/>
      <c r="G49" s="401"/>
      <c r="H49" s="385"/>
      <c r="I49" s="386"/>
      <c r="J49" s="382"/>
      <c r="K49" s="388" t="s">
        <v>7</v>
      </c>
      <c r="L49" s="396">
        <f>VLOOKUP($L$40,'S.Mar (2)'!C11:L84,8,0)</f>
        <v>433.33333333333331</v>
      </c>
      <c r="M49" s="390"/>
      <c r="N49" s="401"/>
      <c r="O49" s="385"/>
    </row>
    <row r="50" spans="3:15" s="387" customFormat="1" ht="18" customHeight="1" x14ac:dyDescent="0.25">
      <c r="C50" s="382"/>
      <c r="D50" s="388"/>
      <c r="E50" s="397"/>
      <c r="F50" s="389"/>
      <c r="G50" s="400"/>
      <c r="H50" s="385"/>
      <c r="I50" s="386"/>
      <c r="J50" s="382"/>
      <c r="K50" s="388"/>
      <c r="L50" s="397"/>
      <c r="M50" s="389"/>
      <c r="N50" s="400"/>
      <c r="O50" s="385"/>
    </row>
    <row r="51" spans="3:15" ht="18.75" thickBot="1" x14ac:dyDescent="0.3">
      <c r="C51" s="377"/>
      <c r="D51" s="330" t="s">
        <v>250</v>
      </c>
      <c r="E51" s="402">
        <f>SUM(E45:E50)</f>
        <v>600</v>
      </c>
      <c r="F51" s="331" t="s">
        <v>260</v>
      </c>
      <c r="G51" s="403">
        <f>SUM(G44:G50)</f>
        <v>0</v>
      </c>
      <c r="H51" s="378"/>
      <c r="J51" s="377"/>
      <c r="K51" s="330" t="s">
        <v>250</v>
      </c>
      <c r="L51" s="402">
        <f>SUM(L45:L50)</f>
        <v>433.33333333333331</v>
      </c>
      <c r="M51" s="331" t="s">
        <v>260</v>
      </c>
      <c r="N51" s="403">
        <f>SUM(N44:N50)</f>
        <v>0</v>
      </c>
      <c r="O51" s="378"/>
    </row>
    <row r="52" spans="3:15" ht="15.75" thickBot="1" x14ac:dyDescent="0.3">
      <c r="C52" s="377"/>
      <c r="D52" s="241"/>
      <c r="E52" s="392"/>
      <c r="F52" s="241"/>
      <c r="G52" s="392"/>
      <c r="H52" s="378"/>
      <c r="J52" s="377"/>
      <c r="K52" s="241"/>
      <c r="L52" s="392"/>
      <c r="M52" s="241"/>
      <c r="N52" s="392"/>
      <c r="O52" s="378"/>
    </row>
    <row r="53" spans="3:15" ht="33" x14ac:dyDescent="0.6">
      <c r="C53" s="377"/>
      <c r="D53" s="404" t="s">
        <v>251</v>
      </c>
      <c r="E53" s="688">
        <f>E51-G51</f>
        <v>600</v>
      </c>
      <c r="F53" s="689"/>
      <c r="G53" s="450" t="str">
        <f>IF(E53&lt;0,"ঋণ","ঋণী না")</f>
        <v>ঋণী না</v>
      </c>
      <c r="H53" s="378"/>
      <c r="J53" s="377"/>
      <c r="K53" s="404" t="s">
        <v>251</v>
      </c>
      <c r="L53" s="688">
        <f>L51-N51</f>
        <v>433.33333333333331</v>
      </c>
      <c r="M53" s="689"/>
      <c r="N53" s="450" t="str">
        <f>IF(L53&lt;0,"ঋণ","ঋণী না")</f>
        <v>ঋণী না</v>
      </c>
      <c r="O53" s="378"/>
    </row>
    <row r="54" spans="3:15" ht="21" thickBot="1" x14ac:dyDescent="0.3">
      <c r="C54" s="377"/>
      <c r="D54" s="405" t="s">
        <v>252</v>
      </c>
      <c r="E54" s="690" t="str">
        <f>SpellNumber(E53)</f>
        <v xml:space="preserve">Rupees Six Hundred  Only </v>
      </c>
      <c r="F54" s="690"/>
      <c r="G54" s="691"/>
      <c r="H54" s="378"/>
      <c r="J54" s="377"/>
      <c r="K54" s="405" t="s">
        <v>252</v>
      </c>
      <c r="L54" s="690" t="str">
        <f>SpellNumber(L53)</f>
        <v xml:space="preserve">Rupees Four Hundred ThirtyThree Taka ThirtyThree Only </v>
      </c>
      <c r="M54" s="690"/>
      <c r="N54" s="691"/>
      <c r="O54" s="378"/>
    </row>
    <row r="55" spans="3:15" x14ac:dyDescent="0.25">
      <c r="C55" s="377"/>
      <c r="D55" s="241"/>
      <c r="E55" s="392"/>
      <c r="F55" s="241"/>
      <c r="G55" s="392"/>
      <c r="H55" s="378"/>
      <c r="J55" s="377"/>
      <c r="K55" s="241"/>
      <c r="L55" s="392"/>
      <c r="M55" s="241"/>
      <c r="N55" s="392"/>
      <c r="O55" s="378"/>
    </row>
    <row r="56" spans="3:15" ht="22.5" x14ac:dyDescent="0.4">
      <c r="C56" s="377"/>
      <c r="D56" s="242" t="s">
        <v>253</v>
      </c>
      <c r="E56" s="243" t="s">
        <v>254</v>
      </c>
      <c r="F56" s="243" t="s">
        <v>304</v>
      </c>
      <c r="G56" s="392"/>
      <c r="H56" s="378"/>
      <c r="J56" s="377"/>
      <c r="K56" s="242" t="s">
        <v>253</v>
      </c>
      <c r="L56" s="243" t="s">
        <v>254</v>
      </c>
      <c r="M56" s="243" t="s">
        <v>304</v>
      </c>
      <c r="N56" s="392"/>
      <c r="O56" s="378"/>
    </row>
    <row r="57" spans="3:15" x14ac:dyDescent="0.25">
      <c r="C57" s="377"/>
      <c r="D57" s="241"/>
      <c r="E57" s="392"/>
      <c r="F57" s="241"/>
      <c r="G57" s="392"/>
      <c r="H57" s="378"/>
      <c r="J57" s="377"/>
      <c r="K57" s="241"/>
      <c r="L57" s="392"/>
      <c r="M57" s="241"/>
      <c r="N57" s="392"/>
      <c r="O57" s="378"/>
    </row>
    <row r="58" spans="3:15" x14ac:dyDescent="0.25">
      <c r="C58" s="377"/>
      <c r="D58" s="241"/>
      <c r="E58" s="392"/>
      <c r="F58" s="241"/>
      <c r="G58" s="392"/>
      <c r="H58" s="378"/>
      <c r="J58" s="377"/>
      <c r="K58" s="241"/>
      <c r="L58" s="392"/>
      <c r="M58" s="241"/>
      <c r="N58" s="392"/>
      <c r="O58" s="378"/>
    </row>
    <row r="59" spans="3:15" ht="27" customHeight="1" thickBot="1" x14ac:dyDescent="0.3">
      <c r="C59" s="377"/>
      <c r="D59" s="241"/>
      <c r="E59" s="392"/>
      <c r="F59" s="241"/>
      <c r="G59" s="392"/>
      <c r="H59" s="378"/>
      <c r="J59" s="377"/>
      <c r="K59" s="241"/>
      <c r="L59" s="392"/>
      <c r="M59" s="241"/>
      <c r="N59" s="392"/>
      <c r="O59" s="378"/>
    </row>
    <row r="60" spans="3:15" ht="15.75" thickTop="1" x14ac:dyDescent="0.25">
      <c r="C60" s="377"/>
      <c r="D60" s="244" t="s">
        <v>261</v>
      </c>
      <c r="E60" s="392"/>
      <c r="F60" s="245"/>
      <c r="G60" s="244" t="s">
        <v>262</v>
      </c>
      <c r="H60" s="378"/>
      <c r="J60" s="377"/>
      <c r="K60" s="244" t="s">
        <v>261</v>
      </c>
      <c r="L60" s="392"/>
      <c r="M60" s="245"/>
      <c r="N60" s="244" t="s">
        <v>262</v>
      </c>
      <c r="O60" s="378"/>
    </row>
    <row r="61" spans="3:15" ht="15.75" thickBot="1" x14ac:dyDescent="0.3">
      <c r="C61" s="379"/>
      <c r="D61" s="380"/>
      <c r="E61" s="398"/>
      <c r="F61" s="380"/>
      <c r="G61" s="398"/>
      <c r="H61" s="381"/>
      <c r="J61" s="379"/>
      <c r="K61" s="380"/>
      <c r="L61" s="398"/>
      <c r="M61" s="380"/>
      <c r="N61" s="398"/>
      <c r="O61" s="381"/>
    </row>
    <row r="62" spans="3:15" ht="16.5" thickTop="1" thickBot="1" x14ac:dyDescent="0.3">
      <c r="C62"/>
      <c r="D62"/>
      <c r="E62" s="2"/>
      <c r="F62"/>
      <c r="G62" s="2"/>
      <c r="H62"/>
      <c r="J62"/>
      <c r="K62"/>
      <c r="L62" s="2"/>
      <c r="M62"/>
      <c r="N62" s="2"/>
      <c r="O62"/>
    </row>
    <row r="63" spans="3:15" ht="14.25" customHeight="1" thickTop="1" x14ac:dyDescent="0.25">
      <c r="C63" s="374"/>
      <c r="D63" s="375"/>
      <c r="E63" s="393"/>
      <c r="F63" s="375"/>
      <c r="G63" s="393"/>
      <c r="H63" s="376"/>
      <c r="J63" s="374"/>
      <c r="K63" s="375"/>
      <c r="L63" s="393"/>
      <c r="M63" s="375"/>
      <c r="N63" s="393"/>
      <c r="O63" s="376"/>
    </row>
    <row r="64" spans="3:15" ht="36.75" x14ac:dyDescent="0.7">
      <c r="C64" s="377"/>
      <c r="D64" s="697" t="s">
        <v>242</v>
      </c>
      <c r="E64" s="697"/>
      <c r="F64" s="697"/>
      <c r="G64" s="697"/>
      <c r="H64" s="378"/>
      <c r="J64" s="377"/>
      <c r="K64" s="697" t="s">
        <v>242</v>
      </c>
      <c r="L64" s="697"/>
      <c r="M64" s="697"/>
      <c r="N64" s="697"/>
      <c r="O64" s="378"/>
    </row>
    <row r="65" spans="3:17" x14ac:dyDescent="0.25">
      <c r="C65" s="377"/>
      <c r="D65" s="692" t="s">
        <v>243</v>
      </c>
      <c r="E65" s="692"/>
      <c r="F65" s="692"/>
      <c r="G65" s="692"/>
      <c r="H65" s="378"/>
      <c r="J65" s="377"/>
      <c r="K65" s="692" t="s">
        <v>243</v>
      </c>
      <c r="L65" s="692"/>
      <c r="M65" s="692"/>
      <c r="N65" s="692"/>
      <c r="O65" s="378"/>
    </row>
    <row r="66" spans="3:17" ht="14.25" customHeight="1" x14ac:dyDescent="0.25">
      <c r="C66" s="377"/>
      <c r="D66" s="241"/>
      <c r="E66" s="392"/>
      <c r="F66" s="241"/>
      <c r="G66" s="392"/>
      <c r="H66" s="378"/>
      <c r="J66" s="377"/>
      <c r="K66" s="241"/>
      <c r="L66" s="392"/>
      <c r="M66" s="241"/>
      <c r="N66" s="392"/>
      <c r="O66" s="378"/>
    </row>
    <row r="67" spans="3:17" ht="19.5" thickBot="1" x14ac:dyDescent="0.45">
      <c r="C67" s="377"/>
      <c r="D67" s="241"/>
      <c r="E67" s="693" t="s">
        <v>244</v>
      </c>
      <c r="F67" s="693"/>
      <c r="G67" s="392"/>
      <c r="H67" s="378"/>
      <c r="J67" s="377"/>
      <c r="K67" s="241"/>
      <c r="L67" s="693" t="s">
        <v>244</v>
      </c>
      <c r="M67" s="693"/>
      <c r="N67" s="392"/>
      <c r="O67" s="378"/>
    </row>
    <row r="68" spans="3:17" ht="16.5" thickTop="1" thickBot="1" x14ac:dyDescent="0.3">
      <c r="C68" s="377"/>
      <c r="D68" s="332"/>
      <c r="E68" s="244"/>
      <c r="F68" s="332"/>
      <c r="G68" s="244"/>
      <c r="H68" s="378"/>
      <c r="J68" s="377"/>
      <c r="K68" s="332"/>
      <c r="L68" s="244"/>
      <c r="M68" s="332"/>
      <c r="N68" s="244"/>
      <c r="O68" s="378"/>
    </row>
    <row r="69" spans="3:17" ht="19.5" x14ac:dyDescent="0.25">
      <c r="C69" s="377"/>
      <c r="D69" s="406" t="s">
        <v>245</v>
      </c>
      <c r="E69" s="394">
        <f>K3</f>
        <v>5</v>
      </c>
      <c r="F69" s="408" t="s">
        <v>247</v>
      </c>
      <c r="G69" s="333" t="str">
        <f>VLOOKUP(E69,'S.Mar (2)'!C6:D79,2,0)</f>
        <v>সৌরভ</v>
      </c>
      <c r="H69" s="378"/>
      <c r="J69" s="377"/>
      <c r="K69" s="406" t="s">
        <v>245</v>
      </c>
      <c r="L69" s="394">
        <f>L3</f>
        <v>6</v>
      </c>
      <c r="M69" s="408" t="s">
        <v>247</v>
      </c>
      <c r="N69" s="333" t="str">
        <f>VLOOKUP($L$69,'S.Mar (2)'!C6:D79,2,0)</f>
        <v>মোমিন</v>
      </c>
      <c r="O69" s="378"/>
    </row>
    <row r="70" spans="3:17" ht="20.25" thickBot="1" x14ac:dyDescent="0.3">
      <c r="C70" s="377"/>
      <c r="D70" s="407" t="s">
        <v>246</v>
      </c>
      <c r="E70" s="395"/>
      <c r="F70" s="409" t="s">
        <v>248</v>
      </c>
      <c r="G70" s="371">
        <f ca="1">N3</f>
        <v>45360</v>
      </c>
      <c r="H70" s="378"/>
      <c r="J70" s="377"/>
      <c r="K70" s="407" t="s">
        <v>246</v>
      </c>
      <c r="L70" s="395"/>
      <c r="M70" s="409" t="s">
        <v>248</v>
      </c>
      <c r="N70" s="371">
        <f ca="1">N3</f>
        <v>45360</v>
      </c>
      <c r="O70" s="378"/>
    </row>
    <row r="71" spans="3:17" ht="15.75" thickBot="1" x14ac:dyDescent="0.3">
      <c r="C71" s="377"/>
      <c r="D71" s="241"/>
      <c r="E71" s="392"/>
      <c r="F71" s="241"/>
      <c r="G71" s="392"/>
      <c r="H71" s="378"/>
      <c r="J71" s="377"/>
      <c r="K71" s="241"/>
      <c r="L71" s="392"/>
      <c r="M71" s="241"/>
      <c r="N71" s="392"/>
      <c r="O71" s="378"/>
    </row>
    <row r="72" spans="3:17" ht="22.5" customHeight="1" thickBot="1" x14ac:dyDescent="0.5">
      <c r="C72" s="377"/>
      <c r="D72" s="694" t="s">
        <v>249</v>
      </c>
      <c r="E72" s="695"/>
      <c r="F72" s="695" t="s">
        <v>259</v>
      </c>
      <c r="G72" s="696"/>
      <c r="H72" s="378"/>
      <c r="J72" s="377"/>
      <c r="K72" s="694" t="s">
        <v>249</v>
      </c>
      <c r="L72" s="695"/>
      <c r="M72" s="695" t="s">
        <v>259</v>
      </c>
      <c r="N72" s="696"/>
      <c r="O72" s="378"/>
      <c r="P72" s="248"/>
      <c r="Q72" s="247"/>
    </row>
    <row r="73" spans="3:17" s="387" customFormat="1" ht="18" customHeight="1" x14ac:dyDescent="0.25">
      <c r="C73" s="382"/>
      <c r="D73" s="383" t="s">
        <v>3</v>
      </c>
      <c r="E73" s="396">
        <f>VLOOKUP($E$69,'S.Mar (2)'!C6:L79,3,0)</f>
        <v>11500</v>
      </c>
      <c r="F73" s="384" t="s">
        <v>255</v>
      </c>
      <c r="G73" s="399">
        <f>VLOOKUP($E$69,'Mar.খরচ (2)'!B7:H32,3,0)</f>
        <v>0</v>
      </c>
      <c r="H73" s="385"/>
      <c r="I73" s="386"/>
      <c r="J73" s="382"/>
      <c r="K73" s="383" t="s">
        <v>3</v>
      </c>
      <c r="L73" s="396">
        <f>VLOOKUP($L$69,'S.Mar (2)'!C6:L79,3,0)</f>
        <v>12000</v>
      </c>
      <c r="M73" s="384" t="s">
        <v>255</v>
      </c>
      <c r="N73" s="399">
        <f>VLOOKUP($L$69,'Mar.খরচ (2)'!B7:H32,3,0)</f>
        <v>0</v>
      </c>
      <c r="O73" s="385"/>
    </row>
    <row r="74" spans="3:17" s="387" customFormat="1" ht="18" customHeight="1" x14ac:dyDescent="0.25">
      <c r="C74" s="382"/>
      <c r="D74" s="388" t="s">
        <v>4</v>
      </c>
      <c r="E74" s="396">
        <f>VLOOKUP($E$69,'S.Mar (2)'!C7:L80,4,0)</f>
        <v>0</v>
      </c>
      <c r="F74" s="389" t="s">
        <v>256</v>
      </c>
      <c r="G74" s="399">
        <f>VLOOKUP($E$69,'Mar.খরচ (2)'!B8:H33,4,0)</f>
        <v>0</v>
      </c>
      <c r="H74" s="385"/>
      <c r="I74" s="386"/>
      <c r="J74" s="382"/>
      <c r="K74" s="388" t="s">
        <v>4</v>
      </c>
      <c r="L74" s="396">
        <f>VLOOKUP($L$69,'S.Mar (2)'!C7:L80,4,0)</f>
        <v>0</v>
      </c>
      <c r="M74" s="389" t="s">
        <v>256</v>
      </c>
      <c r="N74" s="399">
        <f>VLOOKUP($L$69,'Mar.খরচ (2)'!B8:H33,4,0)</f>
        <v>0</v>
      </c>
      <c r="O74" s="385"/>
    </row>
    <row r="75" spans="3:17" s="387" customFormat="1" ht="18" customHeight="1" x14ac:dyDescent="0.25">
      <c r="C75" s="382"/>
      <c r="D75" s="388" t="s">
        <v>5</v>
      </c>
      <c r="E75" s="396">
        <f>VLOOKUP($E$69,'S.Mar (2)'!C8:L81,5,0)</f>
        <v>0</v>
      </c>
      <c r="F75" s="389" t="s">
        <v>257</v>
      </c>
      <c r="G75" s="399">
        <f>VLOOKUP($E$69,'Mar.খরচ (2)'!B9:H34,5,0)</f>
        <v>0</v>
      </c>
      <c r="H75" s="385"/>
      <c r="I75" s="386"/>
      <c r="J75" s="382"/>
      <c r="K75" s="388" t="s">
        <v>5</v>
      </c>
      <c r="L75" s="396">
        <f>VLOOKUP($L$69,'S.Mar (2)'!C8:L81,5,0)</f>
        <v>0</v>
      </c>
      <c r="M75" s="389" t="s">
        <v>257</v>
      </c>
      <c r="N75" s="399">
        <f>VLOOKUP($L$69,'Mar.খরচ (2)'!B9:H34,5,0)</f>
        <v>0</v>
      </c>
      <c r="O75" s="385"/>
    </row>
    <row r="76" spans="3:17" s="387" customFormat="1" ht="18" customHeight="1" x14ac:dyDescent="0.25">
      <c r="C76" s="382"/>
      <c r="D76" s="388" t="s">
        <v>6</v>
      </c>
      <c r="E76" s="396">
        <f>VLOOKUP($E$69,'S.Mar (2)'!C9:L82,6,0)</f>
        <v>0</v>
      </c>
      <c r="F76" s="389" t="s">
        <v>258</v>
      </c>
      <c r="G76" s="399">
        <f>VLOOKUP($E$69,'Mar.খরচ (2)'!B10:H35,6,0)</f>
        <v>0</v>
      </c>
      <c r="H76" s="385"/>
      <c r="I76" s="386"/>
      <c r="J76" s="382"/>
      <c r="K76" s="388" t="s">
        <v>6</v>
      </c>
      <c r="L76" s="396">
        <f>VLOOKUP($L$69,'S.Mar (2)'!C9:L82,6,0)</f>
        <v>0</v>
      </c>
      <c r="M76" s="389" t="s">
        <v>258</v>
      </c>
      <c r="N76" s="399">
        <f>VLOOKUP($L$69,'Mar.খরচ (2)'!B10:H35,6,0)</f>
        <v>0</v>
      </c>
      <c r="O76" s="385"/>
    </row>
    <row r="77" spans="3:17" s="387" customFormat="1" ht="18" customHeight="1" x14ac:dyDescent="0.25">
      <c r="C77" s="382"/>
      <c r="D77" s="388" t="s">
        <v>94</v>
      </c>
      <c r="E77" s="396">
        <f>VLOOKUP($E$69,'S.Mar (2)'!C10:L83,7,0)</f>
        <v>0</v>
      </c>
      <c r="F77" s="389"/>
      <c r="G77" s="400"/>
      <c r="H77" s="385"/>
      <c r="I77" s="386"/>
      <c r="J77" s="382"/>
      <c r="K77" s="388" t="s">
        <v>94</v>
      </c>
      <c r="L77" s="396">
        <f>VLOOKUP($L$69,'S.Mar (2)'!C10:L83,7,0)</f>
        <v>0</v>
      </c>
      <c r="M77" s="389"/>
      <c r="N77" s="400"/>
      <c r="O77" s="385"/>
    </row>
    <row r="78" spans="3:17" s="387" customFormat="1" ht="18" customHeight="1" x14ac:dyDescent="0.25">
      <c r="C78" s="382"/>
      <c r="D78" s="388" t="s">
        <v>7</v>
      </c>
      <c r="E78" s="396">
        <f>VLOOKUP($E$69,'S.Mar (2)'!C11:L84,8,0)</f>
        <v>383.33333333333331</v>
      </c>
      <c r="F78" s="390"/>
      <c r="G78" s="401"/>
      <c r="H78" s="385"/>
      <c r="I78" s="386"/>
      <c r="J78" s="382"/>
      <c r="K78" s="388" t="s">
        <v>7</v>
      </c>
      <c r="L78" s="396">
        <f>VLOOKUP($L$69,'S.Mar (2)'!C11:L84,8,0)</f>
        <v>400</v>
      </c>
      <c r="M78" s="390"/>
      <c r="N78" s="401"/>
      <c r="O78" s="385"/>
    </row>
    <row r="79" spans="3:17" s="387" customFormat="1" ht="18" customHeight="1" x14ac:dyDescent="0.25">
      <c r="C79" s="382"/>
      <c r="D79" s="388"/>
      <c r="E79" s="397"/>
      <c r="F79" s="389"/>
      <c r="G79" s="400"/>
      <c r="H79" s="385"/>
      <c r="I79" s="386"/>
      <c r="J79" s="382"/>
      <c r="K79" s="388"/>
      <c r="L79" s="397"/>
      <c r="M79" s="389"/>
      <c r="N79" s="400"/>
      <c r="O79" s="385"/>
    </row>
    <row r="80" spans="3:17" ht="18.75" thickBot="1" x14ac:dyDescent="0.3">
      <c r="C80" s="377"/>
      <c r="D80" s="330" t="s">
        <v>250</v>
      </c>
      <c r="E80" s="402">
        <f>SUM(E74:E79)</f>
        <v>383.33333333333331</v>
      </c>
      <c r="F80" s="331" t="s">
        <v>260</v>
      </c>
      <c r="G80" s="403">
        <f>SUM(G73:G79)</f>
        <v>0</v>
      </c>
      <c r="H80" s="378"/>
      <c r="J80" s="377"/>
      <c r="K80" s="330" t="s">
        <v>250</v>
      </c>
      <c r="L80" s="402">
        <f>SUM(L74:L79)</f>
        <v>400</v>
      </c>
      <c r="M80" s="331" t="s">
        <v>260</v>
      </c>
      <c r="N80" s="403">
        <f>SUM(N73:N79)</f>
        <v>0</v>
      </c>
      <c r="O80" s="378"/>
    </row>
    <row r="81" spans="3:15" ht="15.75" thickBot="1" x14ac:dyDescent="0.3">
      <c r="C81" s="377"/>
      <c r="D81" s="241"/>
      <c r="E81" s="392"/>
      <c r="F81" s="241"/>
      <c r="G81" s="392"/>
      <c r="H81" s="378"/>
      <c r="J81" s="377"/>
      <c r="K81" s="241"/>
      <c r="L81" s="392"/>
      <c r="M81" s="241"/>
      <c r="N81" s="392"/>
      <c r="O81" s="378"/>
    </row>
    <row r="82" spans="3:15" ht="33" x14ac:dyDescent="0.6">
      <c r="C82" s="377"/>
      <c r="D82" s="404" t="s">
        <v>251</v>
      </c>
      <c r="E82" s="688">
        <f>E80-G80</f>
        <v>383.33333333333331</v>
      </c>
      <c r="F82" s="689"/>
      <c r="G82" s="450" t="str">
        <f>IF(E82&lt;0,"ঋণ","ঋণী না")</f>
        <v>ঋণী না</v>
      </c>
      <c r="H82" s="378"/>
      <c r="J82" s="377"/>
      <c r="K82" s="404" t="s">
        <v>251</v>
      </c>
      <c r="L82" s="688">
        <f>L80-N80</f>
        <v>400</v>
      </c>
      <c r="M82" s="689"/>
      <c r="N82" s="450" t="str">
        <f>IF(L82&lt;0,"ঋণ","ঋণী না")</f>
        <v>ঋণী না</v>
      </c>
      <c r="O82" s="378"/>
    </row>
    <row r="83" spans="3:15" ht="21" thickBot="1" x14ac:dyDescent="0.3">
      <c r="C83" s="377"/>
      <c r="D83" s="405" t="s">
        <v>252</v>
      </c>
      <c r="E83" s="690" t="str">
        <f>SpellNumber(E82)</f>
        <v xml:space="preserve">Rupees Three Hundred EightyThree Taka ThirtyThree Only </v>
      </c>
      <c r="F83" s="690"/>
      <c r="G83" s="691"/>
      <c r="H83" s="378"/>
      <c r="J83" s="377"/>
      <c r="K83" s="405" t="s">
        <v>252</v>
      </c>
      <c r="L83" s="690" t="str">
        <f>SpellNumber(L82)</f>
        <v xml:space="preserve">Rupees Four Hundred  Only </v>
      </c>
      <c r="M83" s="690"/>
      <c r="N83" s="691"/>
      <c r="O83" s="378"/>
    </row>
    <row r="84" spans="3:15" x14ac:dyDescent="0.25">
      <c r="C84" s="377"/>
      <c r="D84" s="241"/>
      <c r="E84" s="392"/>
      <c r="F84" s="241"/>
      <c r="G84" s="392"/>
      <c r="H84" s="378"/>
      <c r="J84" s="377"/>
      <c r="K84" s="241"/>
      <c r="L84" s="392"/>
      <c r="M84" s="241"/>
      <c r="N84" s="392"/>
      <c r="O84" s="378"/>
    </row>
    <row r="85" spans="3:15" ht="22.5" x14ac:dyDescent="0.4">
      <c r="C85" s="377"/>
      <c r="D85" s="242" t="s">
        <v>253</v>
      </c>
      <c r="E85" s="243" t="s">
        <v>254</v>
      </c>
      <c r="F85" s="243" t="s">
        <v>304</v>
      </c>
      <c r="G85" s="392"/>
      <c r="H85" s="378"/>
      <c r="J85" s="377"/>
      <c r="K85" s="242" t="s">
        <v>253</v>
      </c>
      <c r="L85" s="243" t="s">
        <v>254</v>
      </c>
      <c r="M85" s="243" t="s">
        <v>304</v>
      </c>
      <c r="N85" s="392"/>
      <c r="O85" s="378"/>
    </row>
    <row r="86" spans="3:15" x14ac:dyDescent="0.25">
      <c r="C86" s="377"/>
      <c r="D86" s="241"/>
      <c r="E86" s="392"/>
      <c r="F86" s="241"/>
      <c r="G86" s="392"/>
      <c r="H86" s="378"/>
      <c r="J86" s="377"/>
      <c r="K86" s="241"/>
      <c r="L86" s="392"/>
      <c r="M86" s="241"/>
      <c r="N86" s="392"/>
      <c r="O86" s="378"/>
    </row>
    <row r="87" spans="3:15" x14ac:dyDescent="0.25">
      <c r="C87" s="377"/>
      <c r="D87" s="241"/>
      <c r="E87" s="392"/>
      <c r="F87" s="241"/>
      <c r="G87" s="392"/>
      <c r="H87" s="378"/>
      <c r="J87" s="377"/>
      <c r="K87" s="241"/>
      <c r="L87" s="392"/>
      <c r="M87" s="241"/>
      <c r="N87" s="392"/>
      <c r="O87" s="378"/>
    </row>
    <row r="88" spans="3:15" ht="27" customHeight="1" thickBot="1" x14ac:dyDescent="0.3">
      <c r="C88" s="377"/>
      <c r="D88" s="241"/>
      <c r="E88" s="392"/>
      <c r="F88" s="241"/>
      <c r="G88" s="392"/>
      <c r="H88" s="378"/>
      <c r="J88" s="377"/>
      <c r="K88" s="241"/>
      <c r="L88" s="392"/>
      <c r="M88" s="241"/>
      <c r="N88" s="392"/>
      <c r="O88" s="378"/>
    </row>
    <row r="89" spans="3:15" ht="15.75" thickTop="1" x14ac:dyDescent="0.25">
      <c r="C89" s="377"/>
      <c r="D89" s="244" t="s">
        <v>261</v>
      </c>
      <c r="E89" s="392"/>
      <c r="F89" s="245"/>
      <c r="G89" s="244" t="s">
        <v>262</v>
      </c>
      <c r="H89" s="378"/>
      <c r="J89" s="377"/>
      <c r="K89" s="244" t="s">
        <v>261</v>
      </c>
      <c r="L89" s="392"/>
      <c r="M89" s="245"/>
      <c r="N89" s="244" t="s">
        <v>262</v>
      </c>
      <c r="O89" s="378"/>
    </row>
    <row r="90" spans="3:15" ht="15.75" thickBot="1" x14ac:dyDescent="0.3">
      <c r="C90" s="379"/>
      <c r="D90" s="380"/>
      <c r="E90" s="398"/>
      <c r="F90" s="380"/>
      <c r="G90" s="398"/>
      <c r="H90" s="381"/>
      <c r="J90" s="379"/>
      <c r="K90" s="380"/>
      <c r="L90" s="398"/>
      <c r="M90" s="380"/>
      <c r="N90" s="398"/>
      <c r="O90" s="381"/>
    </row>
    <row r="91" spans="3:15" ht="15.75" thickTop="1" x14ac:dyDescent="0.25"/>
  </sheetData>
  <sheetProtection sheet="1" objects="1" scenarios="1"/>
  <mergeCells count="46">
    <mergeCell ref="H2:J2"/>
    <mergeCell ref="C3:D3"/>
    <mergeCell ref="H3:J3"/>
    <mergeCell ref="N3:O3"/>
    <mergeCell ref="D6:G6"/>
    <mergeCell ref="K6:N6"/>
    <mergeCell ref="D7:G7"/>
    <mergeCell ref="K7:N7"/>
    <mergeCell ref="E9:F9"/>
    <mergeCell ref="L9:M9"/>
    <mergeCell ref="D14:E14"/>
    <mergeCell ref="F14:G14"/>
    <mergeCell ref="K14:L14"/>
    <mergeCell ref="M14:N14"/>
    <mergeCell ref="E24:F24"/>
    <mergeCell ref="L24:M24"/>
    <mergeCell ref="E25:G25"/>
    <mergeCell ref="L25:N25"/>
    <mergeCell ref="D35:G35"/>
    <mergeCell ref="K35:N35"/>
    <mergeCell ref="D36:G36"/>
    <mergeCell ref="K36:N36"/>
    <mergeCell ref="E38:F38"/>
    <mergeCell ref="L38:M38"/>
    <mergeCell ref="D43:E43"/>
    <mergeCell ref="F43:G43"/>
    <mergeCell ref="K43:L43"/>
    <mergeCell ref="M43:N43"/>
    <mergeCell ref="E53:F53"/>
    <mergeCell ref="L53:M53"/>
    <mergeCell ref="E54:G54"/>
    <mergeCell ref="L54:N54"/>
    <mergeCell ref="D64:G64"/>
    <mergeCell ref="K64:N64"/>
    <mergeCell ref="E82:F82"/>
    <mergeCell ref="L82:M82"/>
    <mergeCell ref="E83:G83"/>
    <mergeCell ref="L83:N83"/>
    <mergeCell ref="D65:G65"/>
    <mergeCell ref="K65:N65"/>
    <mergeCell ref="E67:F67"/>
    <mergeCell ref="L67:M67"/>
    <mergeCell ref="D72:E72"/>
    <mergeCell ref="F72:G72"/>
    <mergeCell ref="K72:L72"/>
    <mergeCell ref="M72:N72"/>
  </mergeCells>
  <conditionalFormatting sqref="G24 N24 G53 N53 G82 N82">
    <cfRule type="containsText" dxfId="293" priority="1" operator="containsText" text="ঋণী">
      <formula>NOT(ISERROR(SEARCH("ঋণী",G24)))</formula>
    </cfRule>
  </conditionalFormatting>
  <dataValidations count="1">
    <dataValidation showDropDown="1" showInputMessage="1" showErrorMessage="1" sqref="E11 L11 E40 L69 E69 L40" xr:uid="{00000000-0002-0000-0000-000000000000}"/>
  </dataValidations>
  <printOptions horizontalCentered="1"/>
  <pageMargins left="0.12" right="0.12" top="0.12" bottom="0.12" header="0" footer="0.12"/>
  <pageSetup paperSize="9" scale="52"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from>
                    <xdr:col>4</xdr:col>
                    <xdr:colOff>200025</xdr:colOff>
                    <xdr:row>25</xdr:row>
                    <xdr:rowOff>180975</xdr:rowOff>
                  </from>
                  <to>
                    <xdr:col>4</xdr:col>
                    <xdr:colOff>457200</xdr:colOff>
                    <xdr:row>26</xdr:row>
                    <xdr:rowOff>257175</xdr:rowOff>
                  </to>
                </anchor>
              </controlPr>
            </control>
          </mc:Choice>
        </mc:AlternateContent>
        <mc:AlternateContent xmlns:mc="http://schemas.openxmlformats.org/markup-compatibility/2006">
          <mc:Choice Requires="x14">
            <control shapeId="31746" r:id="rId5" name="Check Box 2">
              <controlPr defaultSize="0" autoFill="0" autoLine="0" autoPict="0">
                <anchor moveWithCells="1">
                  <from>
                    <xdr:col>5</xdr:col>
                    <xdr:colOff>133350</xdr:colOff>
                    <xdr:row>25</xdr:row>
                    <xdr:rowOff>180975</xdr:rowOff>
                  </from>
                  <to>
                    <xdr:col>5</xdr:col>
                    <xdr:colOff>390525</xdr:colOff>
                    <xdr:row>26</xdr:row>
                    <xdr:rowOff>257175</xdr:rowOff>
                  </to>
                </anchor>
              </controlPr>
            </control>
          </mc:Choice>
        </mc:AlternateContent>
        <mc:AlternateContent xmlns:mc="http://schemas.openxmlformats.org/markup-compatibility/2006">
          <mc:Choice Requires="x14">
            <control shapeId="31747" r:id="rId6" name="Check Box 3">
              <controlPr defaultSize="0" autoFill="0" autoLine="0" autoPict="0">
                <anchor moveWithCells="1">
                  <from>
                    <xdr:col>11</xdr:col>
                    <xdr:colOff>200025</xdr:colOff>
                    <xdr:row>25</xdr:row>
                    <xdr:rowOff>180975</xdr:rowOff>
                  </from>
                  <to>
                    <xdr:col>11</xdr:col>
                    <xdr:colOff>457200</xdr:colOff>
                    <xdr:row>26</xdr:row>
                    <xdr:rowOff>257175</xdr:rowOff>
                  </to>
                </anchor>
              </controlPr>
            </control>
          </mc:Choice>
        </mc:AlternateContent>
        <mc:AlternateContent xmlns:mc="http://schemas.openxmlformats.org/markup-compatibility/2006">
          <mc:Choice Requires="x14">
            <control shapeId="31748" r:id="rId7" name="Check Box 4">
              <controlPr defaultSize="0" autoFill="0" autoLine="0" autoPict="0">
                <anchor moveWithCells="1">
                  <from>
                    <xdr:col>12</xdr:col>
                    <xdr:colOff>114300</xdr:colOff>
                    <xdr:row>26</xdr:row>
                    <xdr:rowOff>9525</xdr:rowOff>
                  </from>
                  <to>
                    <xdr:col>12</xdr:col>
                    <xdr:colOff>371475</xdr:colOff>
                    <xdr:row>26</xdr:row>
                    <xdr:rowOff>266700</xdr:rowOff>
                  </to>
                </anchor>
              </controlPr>
            </control>
          </mc:Choice>
        </mc:AlternateContent>
        <mc:AlternateContent xmlns:mc="http://schemas.openxmlformats.org/markup-compatibility/2006">
          <mc:Choice Requires="x14">
            <control shapeId="31749" r:id="rId8" name="Check Box 5">
              <controlPr defaultSize="0" autoFill="0" autoLine="0" autoPict="0">
                <anchor moveWithCells="1">
                  <from>
                    <xdr:col>4</xdr:col>
                    <xdr:colOff>209550</xdr:colOff>
                    <xdr:row>54</xdr:row>
                    <xdr:rowOff>180975</xdr:rowOff>
                  </from>
                  <to>
                    <xdr:col>4</xdr:col>
                    <xdr:colOff>466725</xdr:colOff>
                    <xdr:row>55</xdr:row>
                    <xdr:rowOff>257175</xdr:rowOff>
                  </to>
                </anchor>
              </controlPr>
            </control>
          </mc:Choice>
        </mc:AlternateContent>
        <mc:AlternateContent xmlns:mc="http://schemas.openxmlformats.org/markup-compatibility/2006">
          <mc:Choice Requires="x14">
            <control shapeId="31750" r:id="rId9" name="Check Box 6">
              <controlPr defaultSize="0" autoFill="0" autoLine="0" autoPict="0">
                <anchor moveWithCells="1">
                  <from>
                    <xdr:col>5</xdr:col>
                    <xdr:colOff>133350</xdr:colOff>
                    <xdr:row>54</xdr:row>
                    <xdr:rowOff>180975</xdr:rowOff>
                  </from>
                  <to>
                    <xdr:col>5</xdr:col>
                    <xdr:colOff>390525</xdr:colOff>
                    <xdr:row>55</xdr:row>
                    <xdr:rowOff>257175</xdr:rowOff>
                  </to>
                </anchor>
              </controlPr>
            </control>
          </mc:Choice>
        </mc:AlternateContent>
        <mc:AlternateContent xmlns:mc="http://schemas.openxmlformats.org/markup-compatibility/2006">
          <mc:Choice Requires="x14">
            <control shapeId="31751" r:id="rId10" name="Check Box 7">
              <controlPr defaultSize="0" autoFill="0" autoLine="0" autoPict="0">
                <anchor moveWithCells="1">
                  <from>
                    <xdr:col>11</xdr:col>
                    <xdr:colOff>209550</xdr:colOff>
                    <xdr:row>54</xdr:row>
                    <xdr:rowOff>180975</xdr:rowOff>
                  </from>
                  <to>
                    <xdr:col>11</xdr:col>
                    <xdr:colOff>466725</xdr:colOff>
                    <xdr:row>55</xdr:row>
                    <xdr:rowOff>257175</xdr:rowOff>
                  </to>
                </anchor>
              </controlPr>
            </control>
          </mc:Choice>
        </mc:AlternateContent>
        <mc:AlternateContent xmlns:mc="http://schemas.openxmlformats.org/markup-compatibility/2006">
          <mc:Choice Requires="x14">
            <control shapeId="31752" r:id="rId11" name="Check Box 8">
              <controlPr defaultSize="0" autoFill="0" autoLine="0" autoPict="0">
                <anchor moveWithCells="1">
                  <from>
                    <xdr:col>12</xdr:col>
                    <xdr:colOff>133350</xdr:colOff>
                    <xdr:row>54</xdr:row>
                    <xdr:rowOff>180975</xdr:rowOff>
                  </from>
                  <to>
                    <xdr:col>12</xdr:col>
                    <xdr:colOff>390525</xdr:colOff>
                    <xdr:row>55</xdr:row>
                    <xdr:rowOff>257175</xdr:rowOff>
                  </to>
                </anchor>
              </controlPr>
            </control>
          </mc:Choice>
        </mc:AlternateContent>
        <mc:AlternateContent xmlns:mc="http://schemas.openxmlformats.org/markup-compatibility/2006">
          <mc:Choice Requires="x14">
            <control shapeId="31753" r:id="rId12" name="Check Box 9">
              <controlPr defaultSize="0" autoFill="0" autoLine="0" autoPict="0">
                <anchor moveWithCells="1">
                  <from>
                    <xdr:col>4</xdr:col>
                    <xdr:colOff>219075</xdr:colOff>
                    <xdr:row>83</xdr:row>
                    <xdr:rowOff>180975</xdr:rowOff>
                  </from>
                  <to>
                    <xdr:col>4</xdr:col>
                    <xdr:colOff>485775</xdr:colOff>
                    <xdr:row>84</xdr:row>
                    <xdr:rowOff>257175</xdr:rowOff>
                  </to>
                </anchor>
              </controlPr>
            </control>
          </mc:Choice>
        </mc:AlternateContent>
        <mc:AlternateContent xmlns:mc="http://schemas.openxmlformats.org/markup-compatibility/2006">
          <mc:Choice Requires="x14">
            <control shapeId="31754" r:id="rId13" name="Check Box 10">
              <controlPr defaultSize="0" autoFill="0" autoLine="0" autoPict="0">
                <anchor moveWithCells="1">
                  <from>
                    <xdr:col>5</xdr:col>
                    <xdr:colOff>133350</xdr:colOff>
                    <xdr:row>83</xdr:row>
                    <xdr:rowOff>180975</xdr:rowOff>
                  </from>
                  <to>
                    <xdr:col>5</xdr:col>
                    <xdr:colOff>400050</xdr:colOff>
                    <xdr:row>84</xdr:row>
                    <xdr:rowOff>257175</xdr:rowOff>
                  </to>
                </anchor>
              </controlPr>
            </control>
          </mc:Choice>
        </mc:AlternateContent>
        <mc:AlternateContent xmlns:mc="http://schemas.openxmlformats.org/markup-compatibility/2006">
          <mc:Choice Requires="x14">
            <control shapeId="31755" r:id="rId14" name="Check Box 11">
              <controlPr defaultSize="0" autoFill="0" autoLine="0" autoPict="0">
                <anchor moveWithCells="1">
                  <from>
                    <xdr:col>11</xdr:col>
                    <xdr:colOff>219075</xdr:colOff>
                    <xdr:row>83</xdr:row>
                    <xdr:rowOff>180975</xdr:rowOff>
                  </from>
                  <to>
                    <xdr:col>11</xdr:col>
                    <xdr:colOff>485775</xdr:colOff>
                    <xdr:row>84</xdr:row>
                    <xdr:rowOff>257175</xdr:rowOff>
                  </to>
                </anchor>
              </controlPr>
            </control>
          </mc:Choice>
        </mc:AlternateContent>
        <mc:AlternateContent xmlns:mc="http://schemas.openxmlformats.org/markup-compatibility/2006">
          <mc:Choice Requires="x14">
            <control shapeId="31756" r:id="rId15" name="Check Box 12">
              <controlPr defaultSize="0" autoFill="0" autoLine="0" autoPict="0">
                <anchor moveWithCells="1">
                  <from>
                    <xdr:col>12</xdr:col>
                    <xdr:colOff>133350</xdr:colOff>
                    <xdr:row>84</xdr:row>
                    <xdr:rowOff>9525</xdr:rowOff>
                  </from>
                  <to>
                    <xdr:col>12</xdr:col>
                    <xdr:colOff>400050</xdr:colOff>
                    <xdr:row>84</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rgb="FFFF00FF"/>
  </sheetPr>
  <dimension ref="A1:CB208"/>
  <sheetViews>
    <sheetView showGridLines="0" showRowColHeaders="0" showZeros="0" view="pageBreakPreview" zoomScale="85" zoomScaleNormal="90" zoomScaleSheetLayoutView="85" workbookViewId="0">
      <pane ySplit="9" topLeftCell="A46" activePane="bottomLeft" state="frozen"/>
      <selection pane="bottomLeft" activeCell="K19" sqref="K19"/>
    </sheetView>
  </sheetViews>
  <sheetFormatPr defaultRowHeight="15" x14ac:dyDescent="0.25"/>
  <cols>
    <col min="1" max="1" width="8.28515625" customWidth="1"/>
    <col min="2" max="2" width="9" customWidth="1"/>
    <col min="3" max="3" width="7.85546875" customWidth="1"/>
    <col min="4" max="4" width="9.85546875" style="2" customWidth="1"/>
    <col min="5" max="5" width="18.28515625" style="2" customWidth="1"/>
    <col min="6" max="6" width="6.7109375" hidden="1" customWidth="1"/>
    <col min="7" max="40" width="6.7109375" customWidth="1"/>
    <col min="41" max="41" width="7" customWidth="1"/>
    <col min="42" max="42" width="10.28515625" customWidth="1"/>
    <col min="45" max="45" width="13.140625" customWidth="1"/>
    <col min="46" max="46" width="12.7109375" style="31" customWidth="1"/>
  </cols>
  <sheetData>
    <row r="1" spans="1:80" ht="21.75" customHeight="1" x14ac:dyDescent="0.25">
      <c r="A1" s="545">
        <v>19</v>
      </c>
    </row>
    <row r="5" spans="1:80" ht="24.75" customHeight="1" x14ac:dyDescent="0.25"/>
    <row r="6" spans="1:80" ht="17.25" customHeight="1" thickBot="1" x14ac:dyDescent="0.3"/>
    <row r="7" spans="1:80" ht="33" customHeight="1" thickBot="1" x14ac:dyDescent="0.65">
      <c r="D7" s="718" t="s">
        <v>0</v>
      </c>
      <c r="E7" s="718"/>
      <c r="F7" s="719" t="s">
        <v>231</v>
      </c>
      <c r="G7" s="719"/>
      <c r="H7" s="719"/>
      <c r="J7" s="486">
        <v>29</v>
      </c>
      <c r="L7" s="720">
        <f>DATEVALUE(1&amp;F7&amp;AF7)</f>
        <v>45352</v>
      </c>
      <c r="M7" s="708"/>
      <c r="N7" s="708"/>
      <c r="O7" s="708"/>
      <c r="P7" s="708"/>
      <c r="Q7" s="708"/>
      <c r="R7" s="228" t="s">
        <v>2</v>
      </c>
      <c r="S7" s="708">
        <f>EOMONTH(L7,0)</f>
        <v>45382</v>
      </c>
      <c r="T7" s="708"/>
      <c r="U7" s="708"/>
      <c r="V7" s="708"/>
      <c r="W7" s="708"/>
      <c r="X7" s="709"/>
      <c r="Z7" s="236">
        <f>WEEKDAY($L$7,16)</f>
        <v>7</v>
      </c>
      <c r="AF7" s="710">
        <v>2024</v>
      </c>
      <c r="AG7" s="710"/>
      <c r="AH7" s="710"/>
      <c r="AI7" s="710"/>
      <c r="AJ7" s="710"/>
      <c r="BO7" s="99"/>
      <c r="BP7" s="99"/>
      <c r="BQ7" s="99"/>
      <c r="BR7" s="99"/>
      <c r="BS7" s="99"/>
      <c r="BT7" s="99"/>
      <c r="BU7" s="99"/>
      <c r="BV7" s="99"/>
      <c r="BW7" s="99"/>
      <c r="BX7" s="99"/>
      <c r="BY7" s="99"/>
      <c r="BZ7" s="99"/>
      <c r="CA7" s="99"/>
      <c r="CB7" s="99"/>
    </row>
    <row r="8" spans="1:80" ht="43.5" customHeight="1" thickBot="1" x14ac:dyDescent="0.4">
      <c r="D8" s="714" t="s">
        <v>245</v>
      </c>
      <c r="E8" s="716" t="s">
        <v>10</v>
      </c>
      <c r="F8" s="3" t="s">
        <v>227</v>
      </c>
      <c r="G8" s="211" t="s">
        <v>221</v>
      </c>
      <c r="H8" s="212" t="s">
        <v>222</v>
      </c>
      <c r="I8" s="212" t="s">
        <v>223</v>
      </c>
      <c r="J8" s="212" t="s">
        <v>224</v>
      </c>
      <c r="K8" s="212" t="s">
        <v>225</v>
      </c>
      <c r="L8" s="212" t="s">
        <v>226</v>
      </c>
      <c r="M8" s="212" t="s">
        <v>227</v>
      </c>
      <c r="N8" s="212" t="s">
        <v>221</v>
      </c>
      <c r="O8" s="212" t="s">
        <v>222</v>
      </c>
      <c r="P8" s="212" t="s">
        <v>223</v>
      </c>
      <c r="Q8" s="212" t="s">
        <v>224</v>
      </c>
      <c r="R8" s="212" t="s">
        <v>225</v>
      </c>
      <c r="S8" s="212" t="s">
        <v>226</v>
      </c>
      <c r="T8" s="212" t="s">
        <v>227</v>
      </c>
      <c r="U8" s="212" t="s">
        <v>221</v>
      </c>
      <c r="V8" s="212" t="s">
        <v>222</v>
      </c>
      <c r="W8" s="212" t="s">
        <v>223</v>
      </c>
      <c r="X8" s="212" t="s">
        <v>224</v>
      </c>
      <c r="Y8" s="212" t="s">
        <v>225</v>
      </c>
      <c r="Z8" s="212" t="s">
        <v>226</v>
      </c>
      <c r="AA8" s="212" t="s">
        <v>227</v>
      </c>
      <c r="AB8" s="212" t="s">
        <v>221</v>
      </c>
      <c r="AC8" s="212" t="s">
        <v>222</v>
      </c>
      <c r="AD8" s="212" t="s">
        <v>223</v>
      </c>
      <c r="AE8" s="212" t="s">
        <v>224</v>
      </c>
      <c r="AF8" s="212" t="s">
        <v>225</v>
      </c>
      <c r="AG8" s="212" t="s">
        <v>226</v>
      </c>
      <c r="AH8" s="212" t="s">
        <v>227</v>
      </c>
      <c r="AI8" s="212" t="s">
        <v>221</v>
      </c>
      <c r="AJ8" s="212" t="s">
        <v>222</v>
      </c>
      <c r="AK8" s="212" t="s">
        <v>223</v>
      </c>
      <c r="AL8" s="212" t="s">
        <v>224</v>
      </c>
      <c r="AM8" s="212" t="s">
        <v>225</v>
      </c>
      <c r="AN8" s="213" t="s">
        <v>226</v>
      </c>
      <c r="AO8" s="213" t="s">
        <v>227</v>
      </c>
      <c r="BO8" s="99"/>
      <c r="BP8" s="99" t="s">
        <v>1</v>
      </c>
      <c r="BQ8" s="99" t="s">
        <v>230</v>
      </c>
      <c r="BR8" s="99" t="s">
        <v>231</v>
      </c>
      <c r="BS8" s="99" t="s">
        <v>232</v>
      </c>
      <c r="BT8" s="99" t="s">
        <v>233</v>
      </c>
      <c r="BU8" s="99" t="s">
        <v>234</v>
      </c>
      <c r="BV8" s="99" t="s">
        <v>235</v>
      </c>
      <c r="BW8" s="99" t="s">
        <v>236</v>
      </c>
      <c r="BX8" s="99" t="s">
        <v>237</v>
      </c>
      <c r="BY8" s="99" t="s">
        <v>238</v>
      </c>
      <c r="BZ8" s="99" t="s">
        <v>239</v>
      </c>
      <c r="CA8" s="99" t="s">
        <v>240</v>
      </c>
      <c r="CB8" s="99"/>
    </row>
    <row r="9" spans="1:80" ht="24.95" customHeight="1" thickBot="1" x14ac:dyDescent="0.4">
      <c r="D9" s="715"/>
      <c r="E9" s="717"/>
      <c r="F9" s="32">
        <f>L7-Z7</f>
        <v>45345</v>
      </c>
      <c r="G9" s="229">
        <f>F9+1</f>
        <v>45346</v>
      </c>
      <c r="H9" s="230">
        <f t="shared" ref="H9:AO9" si="0">G9+1</f>
        <v>45347</v>
      </c>
      <c r="I9" s="230">
        <f t="shared" si="0"/>
        <v>45348</v>
      </c>
      <c r="J9" s="230">
        <f t="shared" si="0"/>
        <v>45349</v>
      </c>
      <c r="K9" s="230">
        <f t="shared" si="0"/>
        <v>45350</v>
      </c>
      <c r="L9" s="230">
        <f t="shared" si="0"/>
        <v>45351</v>
      </c>
      <c r="M9" s="230">
        <f t="shared" si="0"/>
        <v>45352</v>
      </c>
      <c r="N9" s="230">
        <f t="shared" si="0"/>
        <v>45353</v>
      </c>
      <c r="O9" s="230">
        <f t="shared" si="0"/>
        <v>45354</v>
      </c>
      <c r="P9" s="230">
        <f t="shared" si="0"/>
        <v>45355</v>
      </c>
      <c r="Q9" s="230">
        <f t="shared" si="0"/>
        <v>45356</v>
      </c>
      <c r="R9" s="230">
        <f t="shared" si="0"/>
        <v>45357</v>
      </c>
      <c r="S9" s="230">
        <f t="shared" si="0"/>
        <v>45358</v>
      </c>
      <c r="T9" s="230">
        <f t="shared" si="0"/>
        <v>45359</v>
      </c>
      <c r="U9" s="230">
        <f t="shared" si="0"/>
        <v>45360</v>
      </c>
      <c r="V9" s="230">
        <f t="shared" si="0"/>
        <v>45361</v>
      </c>
      <c r="W9" s="230">
        <f t="shared" si="0"/>
        <v>45362</v>
      </c>
      <c r="X9" s="230">
        <f t="shared" si="0"/>
        <v>45363</v>
      </c>
      <c r="Y9" s="230">
        <f t="shared" si="0"/>
        <v>45364</v>
      </c>
      <c r="Z9" s="230">
        <f t="shared" si="0"/>
        <v>45365</v>
      </c>
      <c r="AA9" s="230">
        <f t="shared" si="0"/>
        <v>45366</v>
      </c>
      <c r="AB9" s="230">
        <f t="shared" si="0"/>
        <v>45367</v>
      </c>
      <c r="AC9" s="230">
        <f t="shared" si="0"/>
        <v>45368</v>
      </c>
      <c r="AD9" s="230">
        <f t="shared" si="0"/>
        <v>45369</v>
      </c>
      <c r="AE9" s="230">
        <f t="shared" si="0"/>
        <v>45370</v>
      </c>
      <c r="AF9" s="230">
        <f t="shared" si="0"/>
        <v>45371</v>
      </c>
      <c r="AG9" s="230">
        <f t="shared" si="0"/>
        <v>45372</v>
      </c>
      <c r="AH9" s="230">
        <f t="shared" si="0"/>
        <v>45373</v>
      </c>
      <c r="AI9" s="230">
        <f t="shared" si="0"/>
        <v>45374</v>
      </c>
      <c r="AJ9" s="230">
        <f t="shared" si="0"/>
        <v>45375</v>
      </c>
      <c r="AK9" s="230">
        <f t="shared" si="0"/>
        <v>45376</v>
      </c>
      <c r="AL9" s="230">
        <f t="shared" si="0"/>
        <v>45377</v>
      </c>
      <c r="AM9" s="230">
        <f t="shared" si="0"/>
        <v>45378</v>
      </c>
      <c r="AN9" s="231">
        <f t="shared" si="0"/>
        <v>45379</v>
      </c>
      <c r="AO9" s="232">
        <f t="shared" si="0"/>
        <v>45380</v>
      </c>
      <c r="BO9" s="99"/>
      <c r="BP9" s="99"/>
      <c r="BQ9" s="99"/>
      <c r="BR9" s="99"/>
      <c r="BS9" s="99"/>
      <c r="BT9" s="99"/>
      <c r="BU9" s="99"/>
      <c r="BV9" s="99"/>
      <c r="BW9" s="99"/>
      <c r="BX9" s="99"/>
      <c r="BY9" s="99"/>
      <c r="BZ9" s="99"/>
      <c r="CA9" s="99"/>
      <c r="CB9" s="99"/>
    </row>
    <row r="10" spans="1:80" ht="20.100000000000001" customHeight="1" x14ac:dyDescent="0.35">
      <c r="D10" s="711">
        <v>1</v>
      </c>
      <c r="E10" s="712" t="s">
        <v>14</v>
      </c>
      <c r="F10" s="30"/>
      <c r="G10" s="254"/>
      <c r="H10" s="254"/>
      <c r="I10" s="253"/>
      <c r="J10" s="253"/>
      <c r="K10" s="253"/>
      <c r="L10" s="253"/>
      <c r="M10" s="254"/>
      <c r="N10" s="254"/>
      <c r="O10" s="254"/>
      <c r="P10" s="254"/>
      <c r="Q10" s="254"/>
      <c r="R10" s="254"/>
      <c r="S10" s="254"/>
      <c r="T10" s="254"/>
      <c r="U10" s="254"/>
      <c r="V10" s="254"/>
      <c r="W10" s="254"/>
      <c r="X10" s="254"/>
      <c r="Y10" s="254"/>
      <c r="Z10" s="254"/>
      <c r="AA10" s="254"/>
      <c r="AB10" s="254"/>
      <c r="AC10" s="254"/>
      <c r="AD10" s="254"/>
      <c r="AE10" s="254"/>
      <c r="AF10" s="254"/>
      <c r="AG10" s="254"/>
      <c r="AH10" s="254"/>
      <c r="AI10" s="254"/>
      <c r="AJ10" s="254"/>
      <c r="AK10" s="254"/>
      <c r="AL10" s="254"/>
      <c r="AM10" s="254"/>
      <c r="AN10" s="254"/>
      <c r="AO10" s="665"/>
      <c r="AP10" s="666"/>
      <c r="BO10" s="99"/>
      <c r="BP10" s="99"/>
      <c r="BQ10" s="99"/>
      <c r="BR10" s="99"/>
      <c r="BS10" s="99"/>
      <c r="BT10" s="99"/>
      <c r="BU10" s="99"/>
      <c r="BV10" s="99"/>
      <c r="BW10" s="99"/>
      <c r="BX10" s="99"/>
      <c r="BY10" s="99"/>
      <c r="BZ10" s="99"/>
      <c r="CA10" s="99"/>
      <c r="CB10" s="99"/>
    </row>
    <row r="11" spans="1:80" ht="20.100000000000001" customHeight="1" x14ac:dyDescent="0.25">
      <c r="D11" s="702"/>
      <c r="E11" s="713"/>
      <c r="F11" s="30"/>
      <c r="G11" s="256"/>
      <c r="H11" s="256"/>
      <c r="I11" s="255"/>
      <c r="J11" s="255"/>
      <c r="K11" s="255"/>
      <c r="L11" s="255"/>
      <c r="M11" s="256"/>
      <c r="N11" s="256"/>
      <c r="O11" s="256"/>
      <c r="P11" s="256"/>
      <c r="Q11" s="256"/>
      <c r="R11" s="256"/>
      <c r="S11" s="256"/>
      <c r="T11" s="256"/>
      <c r="U11" s="256"/>
      <c r="V11" s="256"/>
      <c r="W11" s="256"/>
      <c r="X11" s="256"/>
      <c r="Y11" s="256"/>
      <c r="Z11" s="256"/>
      <c r="AA11" s="256"/>
      <c r="AB11" s="256"/>
      <c r="AC11" s="256"/>
      <c r="AD11" s="256"/>
      <c r="AE11" s="256"/>
      <c r="AF11" s="256"/>
      <c r="AG11" s="256"/>
      <c r="AH11" s="256"/>
      <c r="AI11" s="256"/>
      <c r="AJ11" s="256"/>
      <c r="AK11" s="255"/>
      <c r="AL11" s="255"/>
      <c r="AM11" s="255"/>
      <c r="AN11" s="255"/>
      <c r="AO11" s="255"/>
    </row>
    <row r="12" spans="1:80" ht="20.100000000000001" customHeight="1" x14ac:dyDescent="0.25">
      <c r="D12" s="702">
        <v>2</v>
      </c>
      <c r="E12" s="705" t="s">
        <v>15</v>
      </c>
      <c r="F12" s="30"/>
      <c r="G12" s="256"/>
      <c r="H12" s="256"/>
      <c r="I12" s="255"/>
      <c r="J12" s="255"/>
      <c r="K12" s="255"/>
      <c r="L12" s="253"/>
      <c r="M12" s="256"/>
      <c r="N12" s="256"/>
      <c r="O12" s="256"/>
      <c r="P12" s="256"/>
      <c r="Q12" s="256"/>
      <c r="R12" s="256"/>
      <c r="S12" s="256"/>
      <c r="T12" s="256"/>
      <c r="U12" s="256"/>
      <c r="V12" s="256"/>
      <c r="W12" s="256"/>
      <c r="X12" s="256"/>
      <c r="Y12" s="256"/>
      <c r="Z12" s="256"/>
      <c r="AA12" s="256"/>
      <c r="AB12" s="256"/>
      <c r="AC12" s="256"/>
      <c r="AD12" s="256"/>
      <c r="AE12" s="256"/>
      <c r="AF12" s="256"/>
      <c r="AG12" s="256"/>
      <c r="AH12" s="256"/>
      <c r="AI12" s="256"/>
      <c r="AJ12" s="256"/>
      <c r="AK12" s="255"/>
      <c r="AL12" s="255"/>
      <c r="AM12" s="255"/>
      <c r="AN12" s="253"/>
      <c r="AO12" s="255"/>
    </row>
    <row r="13" spans="1:80" ht="20.100000000000001" customHeight="1" x14ac:dyDescent="0.25">
      <c r="D13" s="702"/>
      <c r="E13" s="705"/>
      <c r="F13" s="30"/>
      <c r="G13" s="256"/>
      <c r="H13" s="256"/>
      <c r="I13" s="255"/>
      <c r="J13" s="255"/>
      <c r="K13" s="255"/>
      <c r="L13" s="255"/>
      <c r="M13" s="256"/>
      <c r="N13" s="256"/>
      <c r="O13" s="256"/>
      <c r="P13" s="256"/>
      <c r="Q13" s="256"/>
      <c r="R13" s="256"/>
      <c r="S13" s="256"/>
      <c r="T13" s="256"/>
      <c r="U13" s="256"/>
      <c r="V13" s="256"/>
      <c r="W13" s="256"/>
      <c r="X13" s="256"/>
      <c r="Y13" s="256"/>
      <c r="Z13" s="256"/>
      <c r="AA13" s="256"/>
      <c r="AB13" s="256"/>
      <c r="AC13" s="256"/>
      <c r="AD13" s="256"/>
      <c r="AE13" s="256"/>
      <c r="AF13" s="256"/>
      <c r="AG13" s="256"/>
      <c r="AH13" s="256"/>
      <c r="AI13" s="256"/>
      <c r="AJ13" s="256"/>
      <c r="AK13" s="255"/>
      <c r="AL13" s="255"/>
      <c r="AM13" s="255"/>
      <c r="AN13" s="255"/>
      <c r="AO13" s="255"/>
    </row>
    <row r="14" spans="1:80" ht="20.100000000000001" customHeight="1" x14ac:dyDescent="0.25">
      <c r="D14" s="702">
        <v>3</v>
      </c>
      <c r="E14" s="705" t="s">
        <v>16</v>
      </c>
      <c r="F14" s="30"/>
      <c r="G14" s="256"/>
      <c r="H14" s="256"/>
      <c r="I14" s="255"/>
      <c r="J14" s="255"/>
      <c r="K14" s="255"/>
      <c r="L14" s="253"/>
      <c r="M14" s="256"/>
      <c r="N14" s="256"/>
      <c r="O14" s="256"/>
      <c r="P14" s="256"/>
      <c r="Q14" s="256"/>
      <c r="R14" s="256"/>
      <c r="S14" s="256"/>
      <c r="T14" s="256"/>
      <c r="U14" s="256"/>
      <c r="V14" s="256"/>
      <c r="W14" s="256"/>
      <c r="X14" s="256"/>
      <c r="Y14" s="256"/>
      <c r="Z14" s="256"/>
      <c r="AA14" s="256"/>
      <c r="AB14" s="256"/>
      <c r="AC14" s="256"/>
      <c r="AD14" s="256"/>
      <c r="AE14" s="256"/>
      <c r="AF14" s="256"/>
      <c r="AG14" s="256"/>
      <c r="AH14" s="256"/>
      <c r="AI14" s="256"/>
      <c r="AJ14" s="256"/>
      <c r="AK14" s="255"/>
      <c r="AL14" s="255"/>
      <c r="AM14" s="255"/>
      <c r="AN14" s="253"/>
      <c r="AO14" s="255"/>
    </row>
    <row r="15" spans="1:80" ht="20.100000000000001" customHeight="1" x14ac:dyDescent="0.25">
      <c r="D15" s="702"/>
      <c r="E15" s="705"/>
      <c r="F15" s="30"/>
      <c r="G15" s="256"/>
      <c r="H15" s="256"/>
      <c r="I15" s="255"/>
      <c r="J15" s="255"/>
      <c r="K15" s="255"/>
      <c r="L15" s="255"/>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5"/>
      <c r="AL15" s="255"/>
      <c r="AM15" s="255"/>
      <c r="AN15" s="255"/>
      <c r="AO15" s="255"/>
    </row>
    <row r="16" spans="1:80" ht="20.100000000000001" customHeight="1" x14ac:dyDescent="0.25">
      <c r="D16" s="702">
        <v>4</v>
      </c>
      <c r="E16" s="705" t="s">
        <v>17</v>
      </c>
      <c r="F16" s="30"/>
      <c r="G16" s="256"/>
      <c r="H16" s="256"/>
      <c r="I16" s="255"/>
      <c r="J16" s="255"/>
      <c r="K16" s="255"/>
      <c r="L16" s="253"/>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5"/>
      <c r="AL16" s="255"/>
      <c r="AM16" s="255"/>
      <c r="AN16" s="253"/>
      <c r="AO16" s="255"/>
    </row>
    <row r="17" spans="4:41" ht="20.100000000000001" customHeight="1" x14ac:dyDescent="0.25">
      <c r="D17" s="702"/>
      <c r="E17" s="705"/>
      <c r="F17" s="30"/>
      <c r="G17" s="256"/>
      <c r="H17" s="256"/>
      <c r="I17" s="255"/>
      <c r="J17" s="255"/>
      <c r="K17" s="255"/>
      <c r="L17" s="255"/>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5"/>
      <c r="AL17" s="255"/>
      <c r="AM17" s="255"/>
      <c r="AN17" s="255"/>
      <c r="AO17" s="255"/>
    </row>
    <row r="18" spans="4:41" ht="20.100000000000001" customHeight="1" x14ac:dyDescent="0.25">
      <c r="D18" s="702">
        <v>5</v>
      </c>
      <c r="E18" s="705" t="s">
        <v>18</v>
      </c>
      <c r="F18" s="30"/>
      <c r="G18" s="256"/>
      <c r="H18" s="256"/>
      <c r="I18" s="255"/>
      <c r="J18" s="255"/>
      <c r="K18" s="255"/>
      <c r="L18" s="253"/>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5"/>
      <c r="AL18" s="255"/>
      <c r="AM18" s="255"/>
      <c r="AN18" s="253"/>
      <c r="AO18" s="255"/>
    </row>
    <row r="19" spans="4:41" ht="20.100000000000001" customHeight="1" x14ac:dyDescent="0.25">
      <c r="D19" s="702"/>
      <c r="E19" s="705"/>
      <c r="F19" s="30"/>
      <c r="G19" s="256"/>
      <c r="H19" s="256"/>
      <c r="I19" s="255"/>
      <c r="J19" s="255"/>
      <c r="K19" s="255"/>
      <c r="L19" s="255"/>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5"/>
      <c r="AL19" s="255"/>
      <c r="AM19" s="255"/>
      <c r="AN19" s="255"/>
      <c r="AO19" s="255"/>
    </row>
    <row r="20" spans="4:41" ht="20.100000000000001" customHeight="1" x14ac:dyDescent="0.25">
      <c r="D20" s="702">
        <v>6</v>
      </c>
      <c r="E20" s="705" t="s">
        <v>19</v>
      </c>
      <c r="F20" s="30"/>
      <c r="G20" s="256"/>
      <c r="H20" s="256"/>
      <c r="I20" s="255"/>
      <c r="J20" s="255"/>
      <c r="K20" s="255"/>
      <c r="L20" s="253"/>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5"/>
      <c r="AL20" s="255"/>
      <c r="AM20" s="255"/>
      <c r="AN20" s="253"/>
      <c r="AO20" s="255"/>
    </row>
    <row r="21" spans="4:41" ht="20.100000000000001" customHeight="1" x14ac:dyDescent="0.25">
      <c r="D21" s="702"/>
      <c r="E21" s="705"/>
      <c r="F21" s="30"/>
      <c r="G21" s="256"/>
      <c r="H21" s="256"/>
      <c r="I21" s="255"/>
      <c r="J21" s="255"/>
      <c r="K21" s="255"/>
      <c r="L21" s="255"/>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5"/>
      <c r="AL21" s="255"/>
      <c r="AM21" s="255"/>
      <c r="AN21" s="255"/>
      <c r="AO21" s="255"/>
    </row>
    <row r="22" spans="4:41" ht="20.100000000000001" customHeight="1" x14ac:dyDescent="0.25">
      <c r="D22" s="702">
        <v>7</v>
      </c>
      <c r="E22" s="705" t="s">
        <v>20</v>
      </c>
      <c r="F22" s="30"/>
      <c r="G22" s="256"/>
      <c r="H22" s="256"/>
      <c r="I22" s="255"/>
      <c r="J22" s="255"/>
      <c r="K22" s="255"/>
      <c r="L22" s="253"/>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5"/>
      <c r="AL22" s="255"/>
      <c r="AM22" s="255"/>
      <c r="AN22" s="253"/>
      <c r="AO22" s="255"/>
    </row>
    <row r="23" spans="4:41" ht="20.100000000000001" customHeight="1" x14ac:dyDescent="0.25">
      <c r="D23" s="702"/>
      <c r="E23" s="705"/>
      <c r="F23" s="30"/>
      <c r="G23" s="256"/>
      <c r="H23" s="256"/>
      <c r="I23" s="255"/>
      <c r="J23" s="255"/>
      <c r="K23" s="255"/>
      <c r="L23" s="255"/>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5"/>
      <c r="AL23" s="255"/>
      <c r="AM23" s="255"/>
      <c r="AN23" s="255"/>
      <c r="AO23" s="255"/>
    </row>
    <row r="24" spans="4:41" ht="20.100000000000001" customHeight="1" x14ac:dyDescent="0.25">
      <c r="D24" s="702">
        <v>8</v>
      </c>
      <c r="E24" s="705" t="s">
        <v>21</v>
      </c>
      <c r="F24" s="30"/>
      <c r="G24" s="256"/>
      <c r="H24" s="256"/>
      <c r="I24" s="255"/>
      <c r="J24" s="255"/>
      <c r="K24" s="255"/>
      <c r="L24" s="253"/>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5"/>
      <c r="AL24" s="255"/>
      <c r="AM24" s="255"/>
      <c r="AN24" s="253"/>
      <c r="AO24" s="255"/>
    </row>
    <row r="25" spans="4:41" ht="20.100000000000001" customHeight="1" x14ac:dyDescent="0.25">
      <c r="D25" s="702"/>
      <c r="E25" s="705"/>
      <c r="F25" s="30"/>
      <c r="G25" s="256"/>
      <c r="H25" s="256"/>
      <c r="I25" s="255"/>
      <c r="J25" s="255"/>
      <c r="K25" s="255"/>
      <c r="L25" s="255"/>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5"/>
      <c r="AL25" s="255"/>
      <c r="AM25" s="255"/>
      <c r="AN25" s="255"/>
      <c r="AO25" s="255"/>
    </row>
    <row r="26" spans="4:41" ht="20.100000000000001" customHeight="1" x14ac:dyDescent="0.25">
      <c r="D26" s="702">
        <v>9</v>
      </c>
      <c r="E26" s="705" t="s">
        <v>22</v>
      </c>
      <c r="F26" s="30"/>
      <c r="G26" s="256"/>
      <c r="H26" s="256"/>
      <c r="I26" s="255"/>
      <c r="J26" s="255"/>
      <c r="K26" s="255"/>
      <c r="L26" s="253"/>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5"/>
      <c r="AL26" s="255"/>
      <c r="AM26" s="255"/>
      <c r="AN26" s="253"/>
      <c r="AO26" s="255"/>
    </row>
    <row r="27" spans="4:41" ht="20.100000000000001" customHeight="1" x14ac:dyDescent="0.25">
      <c r="D27" s="702"/>
      <c r="E27" s="705"/>
      <c r="F27" s="30"/>
      <c r="G27" s="256"/>
      <c r="H27" s="256"/>
      <c r="I27" s="255"/>
      <c r="J27" s="255"/>
      <c r="K27" s="255"/>
      <c r="L27" s="255"/>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5"/>
      <c r="AL27" s="255"/>
      <c r="AM27" s="255"/>
      <c r="AN27" s="255"/>
      <c r="AO27" s="255"/>
    </row>
    <row r="28" spans="4:41" ht="20.100000000000001" customHeight="1" x14ac:dyDescent="0.25">
      <c r="D28" s="702">
        <v>10</v>
      </c>
      <c r="E28" s="705" t="s">
        <v>154</v>
      </c>
      <c r="F28" s="30"/>
      <c r="G28" s="256"/>
      <c r="H28" s="256"/>
      <c r="I28" s="255"/>
      <c r="J28" s="255"/>
      <c r="K28" s="255"/>
      <c r="L28" s="253"/>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5"/>
      <c r="AL28" s="255"/>
      <c r="AM28" s="255"/>
      <c r="AN28" s="253"/>
      <c r="AO28" s="255"/>
    </row>
    <row r="29" spans="4:41" ht="20.100000000000001" customHeight="1" x14ac:dyDescent="0.25">
      <c r="D29" s="702"/>
      <c r="E29" s="705"/>
      <c r="F29" s="30"/>
      <c r="G29" s="256"/>
      <c r="H29" s="256"/>
      <c r="I29" s="255"/>
      <c r="J29" s="255"/>
      <c r="K29" s="255"/>
      <c r="L29" s="255"/>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5"/>
      <c r="AL29" s="255"/>
      <c r="AM29" s="255"/>
      <c r="AN29" s="255"/>
      <c r="AO29" s="255"/>
    </row>
    <row r="30" spans="4:41" ht="20.100000000000001" customHeight="1" x14ac:dyDescent="0.25">
      <c r="D30" s="702">
        <v>11</v>
      </c>
      <c r="E30" s="705" t="s">
        <v>23</v>
      </c>
      <c r="F30" s="30"/>
      <c r="G30" s="256"/>
      <c r="H30" s="256"/>
      <c r="I30" s="255"/>
      <c r="J30" s="255"/>
      <c r="K30" s="255"/>
      <c r="L30" s="253"/>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5"/>
      <c r="AL30" s="255"/>
      <c r="AM30" s="255"/>
      <c r="AN30" s="253"/>
      <c r="AO30" s="255"/>
    </row>
    <row r="31" spans="4:41" ht="20.100000000000001" customHeight="1" x14ac:dyDescent="0.25">
      <c r="D31" s="702"/>
      <c r="E31" s="705"/>
      <c r="F31" s="30"/>
      <c r="G31" s="256"/>
      <c r="H31" s="256"/>
      <c r="I31" s="255"/>
      <c r="J31" s="255"/>
      <c r="K31" s="255"/>
      <c r="L31" s="255"/>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5"/>
      <c r="AL31" s="255"/>
      <c r="AM31" s="255"/>
      <c r="AN31" s="255"/>
      <c r="AO31" s="255"/>
    </row>
    <row r="32" spans="4:41" ht="20.100000000000001" customHeight="1" x14ac:dyDescent="0.25">
      <c r="D32" s="702">
        <v>12</v>
      </c>
      <c r="E32" s="705" t="s">
        <v>24</v>
      </c>
      <c r="F32" s="30"/>
      <c r="G32" s="256"/>
      <c r="H32" s="256"/>
      <c r="I32" s="255"/>
      <c r="J32" s="255"/>
      <c r="K32" s="255"/>
      <c r="L32" s="253"/>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5"/>
      <c r="AL32" s="255"/>
      <c r="AM32" s="255"/>
      <c r="AN32" s="253"/>
      <c r="AO32" s="255"/>
    </row>
    <row r="33" spans="4:41" ht="20.100000000000001" customHeight="1" x14ac:dyDescent="0.25">
      <c r="D33" s="702"/>
      <c r="E33" s="705"/>
      <c r="F33" s="30"/>
      <c r="G33" s="256"/>
      <c r="H33" s="256"/>
      <c r="I33" s="255"/>
      <c r="J33" s="255"/>
      <c r="K33" s="255"/>
      <c r="L33" s="255"/>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5"/>
      <c r="AL33" s="255"/>
      <c r="AM33" s="255"/>
      <c r="AN33" s="255"/>
      <c r="AO33" s="255"/>
    </row>
    <row r="34" spans="4:41" ht="20.100000000000001" customHeight="1" x14ac:dyDescent="0.25">
      <c r="D34" s="702">
        <v>13</v>
      </c>
      <c r="E34" s="705" t="s">
        <v>25</v>
      </c>
      <c r="F34" s="30"/>
      <c r="G34" s="256"/>
      <c r="H34" s="256"/>
      <c r="I34" s="255"/>
      <c r="J34" s="255"/>
      <c r="K34" s="255"/>
      <c r="L34" s="253"/>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5"/>
      <c r="AL34" s="255"/>
      <c r="AM34" s="255"/>
      <c r="AN34" s="253"/>
      <c r="AO34" s="255"/>
    </row>
    <row r="35" spans="4:41" ht="20.100000000000001" customHeight="1" x14ac:dyDescent="0.25">
      <c r="D35" s="702"/>
      <c r="E35" s="705"/>
      <c r="F35" s="30"/>
      <c r="G35" s="256"/>
      <c r="H35" s="256"/>
      <c r="I35" s="255"/>
      <c r="J35" s="255"/>
      <c r="K35" s="255"/>
      <c r="L35" s="255"/>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5"/>
      <c r="AL35" s="255"/>
      <c r="AM35" s="255"/>
      <c r="AN35" s="255"/>
      <c r="AO35" s="255"/>
    </row>
    <row r="36" spans="4:41" ht="20.100000000000001" customHeight="1" x14ac:dyDescent="0.25">
      <c r="D36" s="702">
        <v>14</v>
      </c>
      <c r="E36" s="705" t="s">
        <v>26</v>
      </c>
      <c r="F36" s="30"/>
      <c r="G36" s="256"/>
      <c r="H36" s="256"/>
      <c r="I36" s="255"/>
      <c r="J36" s="255"/>
      <c r="K36" s="255"/>
      <c r="L36" s="253"/>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5"/>
      <c r="AL36" s="255"/>
      <c r="AM36" s="255"/>
      <c r="AN36" s="253"/>
      <c r="AO36" s="255"/>
    </row>
    <row r="37" spans="4:41" ht="20.100000000000001" customHeight="1" x14ac:dyDescent="0.25">
      <c r="D37" s="702"/>
      <c r="E37" s="705"/>
      <c r="F37" s="30"/>
      <c r="G37" s="256"/>
      <c r="H37" s="256"/>
      <c r="I37" s="255"/>
      <c r="J37" s="255"/>
      <c r="K37" s="255"/>
      <c r="L37" s="255"/>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5"/>
      <c r="AL37" s="255"/>
      <c r="AM37" s="255"/>
      <c r="AN37" s="255"/>
      <c r="AO37" s="255"/>
    </row>
    <row r="38" spans="4:41" ht="20.100000000000001" customHeight="1" x14ac:dyDescent="0.25">
      <c r="D38" s="702">
        <v>15</v>
      </c>
      <c r="E38" s="705" t="s">
        <v>27</v>
      </c>
      <c r="F38" s="30"/>
      <c r="G38" s="256"/>
      <c r="H38" s="256"/>
      <c r="I38" s="255"/>
      <c r="J38" s="255"/>
      <c r="K38" s="255"/>
      <c r="L38" s="253"/>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5"/>
      <c r="AL38" s="255"/>
      <c r="AM38" s="255"/>
      <c r="AN38" s="253"/>
      <c r="AO38" s="255"/>
    </row>
    <row r="39" spans="4:41" ht="20.100000000000001" customHeight="1" x14ac:dyDescent="0.25">
      <c r="D39" s="702"/>
      <c r="E39" s="705"/>
      <c r="F39" s="30"/>
      <c r="G39" s="256"/>
      <c r="H39" s="256"/>
      <c r="I39" s="255"/>
      <c r="J39" s="255"/>
      <c r="K39" s="255"/>
      <c r="L39" s="255"/>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5"/>
      <c r="AL39" s="255"/>
      <c r="AM39" s="255"/>
      <c r="AN39" s="255"/>
      <c r="AO39" s="255"/>
    </row>
    <row r="40" spans="4:41" ht="20.100000000000001" customHeight="1" x14ac:dyDescent="0.25">
      <c r="D40" s="702">
        <v>16</v>
      </c>
      <c r="E40" s="705" t="s">
        <v>28</v>
      </c>
      <c r="F40" s="30"/>
      <c r="G40" s="256"/>
      <c r="H40" s="256"/>
      <c r="I40" s="255"/>
      <c r="J40" s="255"/>
      <c r="K40" s="255"/>
      <c r="L40" s="253"/>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5"/>
      <c r="AL40" s="255"/>
      <c r="AM40" s="255"/>
      <c r="AN40" s="253"/>
      <c r="AO40" s="255"/>
    </row>
    <row r="41" spans="4:41" ht="20.100000000000001" customHeight="1" x14ac:dyDescent="0.25">
      <c r="D41" s="702"/>
      <c r="E41" s="705"/>
      <c r="F41" s="30"/>
      <c r="G41" s="256"/>
      <c r="H41" s="256"/>
      <c r="I41" s="255"/>
      <c r="J41" s="255"/>
      <c r="K41" s="255"/>
      <c r="L41" s="255"/>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5"/>
      <c r="AL41" s="255"/>
      <c r="AM41" s="255"/>
      <c r="AN41" s="255"/>
      <c r="AO41" s="255"/>
    </row>
    <row r="42" spans="4:41" ht="20.100000000000001" customHeight="1" x14ac:dyDescent="0.25">
      <c r="D42" s="702">
        <v>17</v>
      </c>
      <c r="E42" s="705" t="s">
        <v>29</v>
      </c>
      <c r="F42" s="30"/>
      <c r="G42" s="256"/>
      <c r="H42" s="256"/>
      <c r="I42" s="255"/>
      <c r="J42" s="255"/>
      <c r="K42" s="255"/>
      <c r="L42" s="253"/>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5"/>
      <c r="AL42" s="255"/>
      <c r="AM42" s="255"/>
      <c r="AN42" s="253"/>
      <c r="AO42" s="255"/>
    </row>
    <row r="43" spans="4:41" ht="20.100000000000001" customHeight="1" x14ac:dyDescent="0.25">
      <c r="D43" s="702"/>
      <c r="E43" s="705"/>
      <c r="F43" s="30"/>
      <c r="G43" s="256"/>
      <c r="H43" s="256"/>
      <c r="I43" s="255"/>
      <c r="J43" s="255"/>
      <c r="K43" s="255"/>
      <c r="L43" s="255"/>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5"/>
      <c r="AL43" s="255"/>
      <c r="AM43" s="255"/>
      <c r="AN43" s="255"/>
      <c r="AO43" s="255"/>
    </row>
    <row r="44" spans="4:41" ht="20.100000000000001" customHeight="1" x14ac:dyDescent="0.25">
      <c r="D44" s="702">
        <v>18</v>
      </c>
      <c r="E44" s="706" t="s">
        <v>275</v>
      </c>
      <c r="F44" s="30"/>
      <c r="G44" s="256"/>
      <c r="H44" s="256"/>
      <c r="I44" s="255"/>
      <c r="J44" s="255"/>
      <c r="K44" s="255"/>
      <c r="L44" s="253"/>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5"/>
      <c r="AL44" s="255"/>
      <c r="AM44" s="255"/>
      <c r="AN44" s="253"/>
      <c r="AO44" s="255"/>
    </row>
    <row r="45" spans="4:41" ht="20.100000000000001" customHeight="1" x14ac:dyDescent="0.25">
      <c r="D45" s="702"/>
      <c r="E45" s="707"/>
      <c r="F45" s="30"/>
      <c r="G45" s="256"/>
      <c r="H45" s="256"/>
      <c r="I45" s="255"/>
      <c r="J45" s="255"/>
      <c r="K45" s="255"/>
      <c r="L45" s="253"/>
      <c r="M45" s="256"/>
      <c r="N45" s="256"/>
      <c r="O45" s="256"/>
      <c r="P45" s="256"/>
      <c r="Q45" s="256"/>
      <c r="R45" s="256"/>
      <c r="S45" s="256"/>
      <c r="T45" s="256"/>
      <c r="U45" s="256"/>
      <c r="V45" s="256"/>
      <c r="W45" s="256"/>
      <c r="X45" s="256"/>
      <c r="Y45" s="256"/>
      <c r="Z45" s="256"/>
      <c r="AA45" s="256"/>
      <c r="AB45" s="256"/>
      <c r="AC45" s="256"/>
      <c r="AD45" s="256"/>
      <c r="AE45" s="256"/>
      <c r="AF45" s="256"/>
      <c r="AG45" s="256"/>
      <c r="AH45" s="256"/>
      <c r="AI45" s="256"/>
      <c r="AJ45" s="256"/>
      <c r="AK45" s="255"/>
      <c r="AL45" s="255"/>
      <c r="AM45" s="255"/>
      <c r="AN45" s="253"/>
      <c r="AO45" s="255"/>
    </row>
    <row r="46" spans="4:41" ht="20.100000000000001" customHeight="1" x14ac:dyDescent="0.25">
      <c r="D46" s="702">
        <v>19</v>
      </c>
      <c r="E46" s="705" t="s">
        <v>30</v>
      </c>
      <c r="F46" s="30"/>
      <c r="G46" s="256"/>
      <c r="H46" s="256"/>
      <c r="I46" s="255"/>
      <c r="J46" s="255"/>
      <c r="K46" s="255"/>
      <c r="L46" s="253"/>
      <c r="M46" s="256"/>
      <c r="N46" s="256"/>
      <c r="O46" s="256"/>
      <c r="P46" s="256"/>
      <c r="Q46" s="256"/>
      <c r="R46" s="256"/>
      <c r="S46" s="256"/>
      <c r="T46" s="256"/>
      <c r="U46" s="256"/>
      <c r="V46" s="256"/>
      <c r="W46" s="256"/>
      <c r="X46" s="256"/>
      <c r="Y46" s="256"/>
      <c r="Z46" s="256"/>
      <c r="AA46" s="256"/>
      <c r="AB46" s="256"/>
      <c r="AC46" s="256"/>
      <c r="AD46" s="256"/>
      <c r="AE46" s="256"/>
      <c r="AF46" s="256"/>
      <c r="AG46" s="256"/>
      <c r="AH46" s="256"/>
      <c r="AI46" s="256"/>
      <c r="AJ46" s="256"/>
      <c r="AK46" s="255"/>
      <c r="AL46" s="255"/>
      <c r="AM46" s="255"/>
      <c r="AN46" s="253"/>
      <c r="AO46" s="255"/>
    </row>
    <row r="47" spans="4:41" ht="20.100000000000001" customHeight="1" x14ac:dyDescent="0.25">
      <c r="D47" s="702"/>
      <c r="E47" s="705"/>
      <c r="F47" s="30"/>
      <c r="G47" s="256"/>
      <c r="H47" s="256"/>
      <c r="I47" s="255"/>
      <c r="J47" s="255"/>
      <c r="K47" s="255"/>
      <c r="L47" s="255"/>
      <c r="M47" s="256"/>
      <c r="N47" s="256"/>
      <c r="O47" s="256"/>
      <c r="P47" s="256"/>
      <c r="Q47" s="256"/>
      <c r="R47" s="256"/>
      <c r="S47" s="256"/>
      <c r="T47" s="256"/>
      <c r="U47" s="256"/>
      <c r="V47" s="256"/>
      <c r="W47" s="256"/>
      <c r="X47" s="256"/>
      <c r="Y47" s="256"/>
      <c r="Z47" s="256"/>
      <c r="AA47" s="256"/>
      <c r="AB47" s="256"/>
      <c r="AC47" s="256"/>
      <c r="AD47" s="256"/>
      <c r="AE47" s="256"/>
      <c r="AF47" s="256"/>
      <c r="AG47" s="256"/>
      <c r="AH47" s="256"/>
      <c r="AI47" s="256"/>
      <c r="AJ47" s="256"/>
      <c r="AK47" s="255"/>
      <c r="AL47" s="255"/>
      <c r="AM47" s="255"/>
      <c r="AN47" s="255"/>
      <c r="AO47" s="255"/>
    </row>
    <row r="48" spans="4:41" ht="20.100000000000001" customHeight="1" x14ac:dyDescent="0.25">
      <c r="D48" s="702">
        <v>20</v>
      </c>
      <c r="E48" s="705" t="s">
        <v>31</v>
      </c>
      <c r="F48" s="30"/>
      <c r="G48" s="256"/>
      <c r="H48" s="256"/>
      <c r="I48" s="255"/>
      <c r="J48" s="255"/>
      <c r="K48" s="255"/>
      <c r="L48" s="253"/>
      <c r="M48" s="256"/>
      <c r="N48" s="256"/>
      <c r="O48" s="256"/>
      <c r="P48" s="256"/>
      <c r="Q48" s="256"/>
      <c r="R48" s="256"/>
      <c r="S48" s="256"/>
      <c r="T48" s="256"/>
      <c r="U48" s="256"/>
      <c r="V48" s="256"/>
      <c r="W48" s="256"/>
      <c r="X48" s="256"/>
      <c r="Y48" s="256"/>
      <c r="Z48" s="256"/>
      <c r="AA48" s="256"/>
      <c r="AB48" s="256"/>
      <c r="AC48" s="256"/>
      <c r="AD48" s="256"/>
      <c r="AE48" s="256"/>
      <c r="AF48" s="256"/>
      <c r="AG48" s="256"/>
      <c r="AH48" s="256"/>
      <c r="AI48" s="256"/>
      <c r="AJ48" s="256"/>
      <c r="AK48" s="255"/>
      <c r="AL48" s="255"/>
      <c r="AM48" s="255"/>
      <c r="AN48" s="253"/>
      <c r="AO48" s="255"/>
    </row>
    <row r="49" spans="4:41" ht="20.100000000000001" customHeight="1" x14ac:dyDescent="0.25">
      <c r="D49" s="702"/>
      <c r="E49" s="705"/>
      <c r="F49" s="30"/>
      <c r="G49" s="256"/>
      <c r="H49" s="256"/>
      <c r="I49" s="255"/>
      <c r="J49" s="255"/>
      <c r="K49" s="255"/>
      <c r="L49" s="255"/>
      <c r="M49" s="256"/>
      <c r="N49" s="256"/>
      <c r="O49" s="256"/>
      <c r="P49" s="256"/>
      <c r="Q49" s="256"/>
      <c r="R49" s="256"/>
      <c r="S49" s="256"/>
      <c r="T49" s="256"/>
      <c r="U49" s="256"/>
      <c r="V49" s="256"/>
      <c r="W49" s="256"/>
      <c r="X49" s="256"/>
      <c r="Y49" s="256"/>
      <c r="Z49" s="256"/>
      <c r="AA49" s="256"/>
      <c r="AB49" s="256"/>
      <c r="AC49" s="256"/>
      <c r="AD49" s="256"/>
      <c r="AE49" s="256"/>
      <c r="AF49" s="256"/>
      <c r="AG49" s="256"/>
      <c r="AH49" s="256"/>
      <c r="AI49" s="256"/>
      <c r="AJ49" s="256"/>
      <c r="AK49" s="255"/>
      <c r="AL49" s="255"/>
      <c r="AM49" s="255"/>
      <c r="AN49" s="255"/>
      <c r="AO49" s="255"/>
    </row>
    <row r="50" spans="4:41" ht="20.100000000000001" customHeight="1" x14ac:dyDescent="0.25">
      <c r="D50" s="702">
        <v>21</v>
      </c>
      <c r="E50" s="705" t="s">
        <v>32</v>
      </c>
      <c r="F50" s="30"/>
      <c r="G50" s="256"/>
      <c r="H50" s="256"/>
      <c r="I50" s="255"/>
      <c r="J50" s="255"/>
      <c r="K50" s="255"/>
      <c r="L50" s="253"/>
      <c r="M50" s="256"/>
      <c r="N50" s="256"/>
      <c r="O50" s="256"/>
      <c r="P50" s="256"/>
      <c r="Q50" s="256"/>
      <c r="R50" s="256"/>
      <c r="S50" s="256"/>
      <c r="T50" s="256"/>
      <c r="U50" s="256"/>
      <c r="V50" s="256"/>
      <c r="W50" s="256"/>
      <c r="X50" s="256"/>
      <c r="Y50" s="256"/>
      <c r="Z50" s="256"/>
      <c r="AA50" s="256"/>
      <c r="AB50" s="256"/>
      <c r="AC50" s="256"/>
      <c r="AD50" s="256"/>
      <c r="AE50" s="256"/>
      <c r="AF50" s="256"/>
      <c r="AG50" s="256"/>
      <c r="AH50" s="256"/>
      <c r="AI50" s="256"/>
      <c r="AJ50" s="256"/>
      <c r="AK50" s="255"/>
      <c r="AL50" s="255"/>
      <c r="AM50" s="255"/>
      <c r="AN50" s="253"/>
      <c r="AO50" s="255"/>
    </row>
    <row r="51" spans="4:41" ht="20.100000000000001" customHeight="1" x14ac:dyDescent="0.25">
      <c r="D51" s="702"/>
      <c r="E51" s="705"/>
      <c r="F51" s="30"/>
      <c r="G51" s="256"/>
      <c r="H51" s="256"/>
      <c r="I51" s="255"/>
      <c r="J51" s="255"/>
      <c r="K51" s="255"/>
      <c r="L51" s="255"/>
      <c r="M51" s="256"/>
      <c r="N51" s="256"/>
      <c r="O51" s="256"/>
      <c r="P51" s="256"/>
      <c r="Q51" s="256"/>
      <c r="R51" s="256"/>
      <c r="S51" s="256"/>
      <c r="T51" s="256"/>
      <c r="U51" s="256"/>
      <c r="V51" s="256"/>
      <c r="W51" s="256"/>
      <c r="X51" s="256"/>
      <c r="Y51" s="256"/>
      <c r="Z51" s="256"/>
      <c r="AA51" s="256"/>
      <c r="AB51" s="256"/>
      <c r="AC51" s="256"/>
      <c r="AD51" s="256"/>
      <c r="AE51" s="256"/>
      <c r="AF51" s="256"/>
      <c r="AG51" s="256"/>
      <c r="AH51" s="256"/>
      <c r="AI51" s="256"/>
      <c r="AJ51" s="256"/>
      <c r="AK51" s="255"/>
      <c r="AL51" s="255"/>
      <c r="AM51" s="255"/>
      <c r="AN51" s="255"/>
      <c r="AO51" s="255"/>
    </row>
    <row r="52" spans="4:41" ht="20.100000000000001" customHeight="1" x14ac:dyDescent="0.25">
      <c r="D52" s="702">
        <v>22</v>
      </c>
      <c r="E52" s="705" t="s">
        <v>33</v>
      </c>
      <c r="F52" s="30"/>
      <c r="G52" s="256"/>
      <c r="H52" s="256"/>
      <c r="I52" s="255"/>
      <c r="J52" s="255"/>
      <c r="K52" s="255"/>
      <c r="L52" s="253"/>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5"/>
      <c r="AL52" s="255"/>
      <c r="AM52" s="255"/>
      <c r="AN52" s="253"/>
      <c r="AO52" s="255"/>
    </row>
    <row r="53" spans="4:41" ht="20.100000000000001" customHeight="1" x14ac:dyDescent="0.25">
      <c r="D53" s="702"/>
      <c r="E53" s="705"/>
      <c r="F53" s="30"/>
      <c r="G53" s="256"/>
      <c r="H53" s="256"/>
      <c r="I53" s="255"/>
      <c r="J53" s="255"/>
      <c r="K53" s="255"/>
      <c r="L53" s="255"/>
      <c r="M53" s="256"/>
      <c r="N53" s="256"/>
      <c r="O53" s="256"/>
      <c r="P53" s="256"/>
      <c r="Q53" s="256"/>
      <c r="R53" s="256"/>
      <c r="S53" s="256"/>
      <c r="T53" s="256"/>
      <c r="U53" s="256"/>
      <c r="V53" s="256"/>
      <c r="W53" s="256"/>
      <c r="X53" s="256"/>
      <c r="Y53" s="256"/>
      <c r="Z53" s="256"/>
      <c r="AA53" s="256"/>
      <c r="AB53" s="256"/>
      <c r="AC53" s="256"/>
      <c r="AD53" s="256"/>
      <c r="AE53" s="256"/>
      <c r="AF53" s="256"/>
      <c r="AG53" s="256"/>
      <c r="AH53" s="256"/>
      <c r="AI53" s="256"/>
      <c r="AJ53" s="256"/>
      <c r="AK53" s="255"/>
      <c r="AL53" s="255"/>
      <c r="AM53" s="255"/>
      <c r="AN53" s="255"/>
      <c r="AO53" s="255"/>
    </row>
    <row r="54" spans="4:41" ht="20.100000000000001" customHeight="1" x14ac:dyDescent="0.25">
      <c r="D54" s="702">
        <v>23</v>
      </c>
      <c r="E54" s="705" t="s">
        <v>34</v>
      </c>
      <c r="F54" s="30"/>
      <c r="G54" s="256"/>
      <c r="H54" s="256"/>
      <c r="I54" s="255"/>
      <c r="J54" s="255"/>
      <c r="K54" s="255"/>
      <c r="L54" s="253"/>
      <c r="M54" s="256"/>
      <c r="N54" s="256"/>
      <c r="O54" s="256"/>
      <c r="P54" s="256"/>
      <c r="Q54" s="256"/>
      <c r="R54" s="256"/>
      <c r="S54" s="256"/>
      <c r="T54" s="256"/>
      <c r="U54" s="256"/>
      <c r="V54" s="256"/>
      <c r="W54" s="256"/>
      <c r="X54" s="256"/>
      <c r="Y54" s="256"/>
      <c r="Z54" s="256"/>
      <c r="AA54" s="256"/>
      <c r="AB54" s="256"/>
      <c r="AC54" s="256"/>
      <c r="AD54" s="256"/>
      <c r="AE54" s="256"/>
      <c r="AF54" s="256"/>
      <c r="AG54" s="256"/>
      <c r="AH54" s="256"/>
      <c r="AI54" s="256"/>
      <c r="AJ54" s="256"/>
      <c r="AK54" s="255"/>
      <c r="AL54" s="255"/>
      <c r="AM54" s="255"/>
      <c r="AN54" s="253"/>
      <c r="AO54" s="255"/>
    </row>
    <row r="55" spans="4:41" ht="20.100000000000001" customHeight="1" x14ac:dyDescent="0.25">
      <c r="D55" s="702"/>
      <c r="E55" s="705"/>
      <c r="F55" s="30"/>
      <c r="G55" s="256"/>
      <c r="H55" s="256"/>
      <c r="I55" s="255"/>
      <c r="J55" s="255"/>
      <c r="K55" s="255"/>
      <c r="L55" s="255"/>
      <c r="M55" s="256"/>
      <c r="N55" s="256"/>
      <c r="O55" s="256"/>
      <c r="P55" s="256"/>
      <c r="Q55" s="256"/>
      <c r="R55" s="256"/>
      <c r="S55" s="256"/>
      <c r="T55" s="256"/>
      <c r="U55" s="256"/>
      <c r="V55" s="256"/>
      <c r="W55" s="256"/>
      <c r="X55" s="256"/>
      <c r="Y55" s="256"/>
      <c r="Z55" s="256"/>
      <c r="AA55" s="256"/>
      <c r="AB55" s="256"/>
      <c r="AC55" s="256"/>
      <c r="AD55" s="256"/>
      <c r="AE55" s="256"/>
      <c r="AF55" s="256"/>
      <c r="AG55" s="256"/>
      <c r="AH55" s="256"/>
      <c r="AI55" s="256"/>
      <c r="AJ55" s="256"/>
      <c r="AK55" s="255"/>
      <c r="AL55" s="255"/>
      <c r="AM55" s="255"/>
      <c r="AN55" s="255"/>
      <c r="AO55" s="255"/>
    </row>
    <row r="56" spans="4:41" ht="20.100000000000001" customHeight="1" x14ac:dyDescent="0.25">
      <c r="D56" s="702">
        <v>24</v>
      </c>
      <c r="E56" s="705" t="s">
        <v>35</v>
      </c>
      <c r="F56" s="30"/>
      <c r="G56" s="256"/>
      <c r="H56" s="256"/>
      <c r="I56" s="255"/>
      <c r="J56" s="255"/>
      <c r="K56" s="255"/>
      <c r="L56" s="253"/>
      <c r="M56" s="256"/>
      <c r="N56" s="256"/>
      <c r="O56" s="256"/>
      <c r="P56" s="256"/>
      <c r="Q56" s="256"/>
      <c r="R56" s="256"/>
      <c r="S56" s="256"/>
      <c r="T56" s="256"/>
      <c r="U56" s="256"/>
      <c r="V56" s="256"/>
      <c r="W56" s="256"/>
      <c r="X56" s="256"/>
      <c r="Y56" s="256"/>
      <c r="Z56" s="256"/>
      <c r="AA56" s="256"/>
      <c r="AB56" s="256"/>
      <c r="AC56" s="256"/>
      <c r="AD56" s="256"/>
      <c r="AE56" s="256"/>
      <c r="AF56" s="256"/>
      <c r="AG56" s="256"/>
      <c r="AH56" s="256"/>
      <c r="AI56" s="256"/>
      <c r="AJ56" s="256"/>
      <c r="AK56" s="255"/>
      <c r="AL56" s="255"/>
      <c r="AM56" s="255"/>
      <c r="AN56" s="253"/>
      <c r="AO56" s="255"/>
    </row>
    <row r="57" spans="4:41" ht="20.100000000000001" customHeight="1" x14ac:dyDescent="0.25">
      <c r="D57" s="702"/>
      <c r="E57" s="705"/>
      <c r="F57" s="30"/>
      <c r="G57" s="256"/>
      <c r="H57" s="256"/>
      <c r="I57" s="255"/>
      <c r="J57" s="255"/>
      <c r="K57" s="255"/>
      <c r="L57" s="255"/>
      <c r="M57" s="256"/>
      <c r="N57" s="256"/>
      <c r="O57" s="256"/>
      <c r="P57" s="256"/>
      <c r="Q57" s="256"/>
      <c r="R57" s="256"/>
      <c r="S57" s="256"/>
      <c r="T57" s="256"/>
      <c r="U57" s="256"/>
      <c r="V57" s="256"/>
      <c r="W57" s="256"/>
      <c r="X57" s="256"/>
      <c r="Y57" s="256"/>
      <c r="Z57" s="256"/>
      <c r="AA57" s="256"/>
      <c r="AB57" s="256"/>
      <c r="AC57" s="256"/>
      <c r="AD57" s="256"/>
      <c r="AE57" s="256"/>
      <c r="AF57" s="256"/>
      <c r="AG57" s="256"/>
      <c r="AH57" s="256"/>
      <c r="AI57" s="256"/>
      <c r="AJ57" s="256"/>
      <c r="AK57" s="255"/>
      <c r="AL57" s="255"/>
      <c r="AM57" s="255"/>
      <c r="AN57" s="255"/>
      <c r="AO57" s="255"/>
    </row>
    <row r="58" spans="4:41" ht="20.100000000000001" customHeight="1" x14ac:dyDescent="0.25">
      <c r="D58" s="702">
        <v>25</v>
      </c>
      <c r="E58" s="705" t="s">
        <v>36</v>
      </c>
      <c r="F58" s="30"/>
      <c r="G58" s="256"/>
      <c r="H58" s="256"/>
      <c r="I58" s="255"/>
      <c r="J58" s="255"/>
      <c r="K58" s="255"/>
      <c r="L58" s="253"/>
      <c r="M58" s="256"/>
      <c r="N58" s="256"/>
      <c r="O58" s="256"/>
      <c r="P58" s="256"/>
      <c r="Q58" s="256"/>
      <c r="R58" s="256"/>
      <c r="S58" s="256"/>
      <c r="T58" s="256"/>
      <c r="U58" s="256"/>
      <c r="V58" s="256"/>
      <c r="W58" s="256"/>
      <c r="X58" s="256"/>
      <c r="Y58" s="256"/>
      <c r="Z58" s="256"/>
      <c r="AA58" s="256"/>
      <c r="AB58" s="256"/>
      <c r="AC58" s="256"/>
      <c r="AD58" s="256"/>
      <c r="AE58" s="256"/>
      <c r="AF58" s="256"/>
      <c r="AG58" s="256"/>
      <c r="AH58" s="256"/>
      <c r="AI58" s="256"/>
      <c r="AJ58" s="256"/>
      <c r="AK58" s="255"/>
      <c r="AL58" s="255"/>
      <c r="AM58" s="255"/>
      <c r="AN58" s="253"/>
      <c r="AO58" s="255"/>
    </row>
    <row r="59" spans="4:41" ht="20.100000000000001" customHeight="1" x14ac:dyDescent="0.25">
      <c r="D59" s="702"/>
      <c r="E59" s="705"/>
      <c r="F59" s="30"/>
      <c r="G59" s="256"/>
      <c r="H59" s="256"/>
      <c r="I59" s="255"/>
      <c r="J59" s="255"/>
      <c r="K59" s="255"/>
      <c r="L59" s="255"/>
      <c r="M59" s="256"/>
      <c r="N59" s="256"/>
      <c r="O59" s="256"/>
      <c r="P59" s="256"/>
      <c r="Q59" s="256"/>
      <c r="R59" s="256"/>
      <c r="S59" s="256"/>
      <c r="T59" s="256"/>
      <c r="U59" s="256"/>
      <c r="V59" s="256"/>
      <c r="W59" s="256"/>
      <c r="X59" s="256"/>
      <c r="Y59" s="256"/>
      <c r="Z59" s="256"/>
      <c r="AA59" s="256"/>
      <c r="AB59" s="256"/>
      <c r="AC59" s="256"/>
      <c r="AD59" s="256"/>
      <c r="AE59" s="256"/>
      <c r="AF59" s="256"/>
      <c r="AG59" s="256"/>
      <c r="AH59" s="256"/>
      <c r="AI59" s="256"/>
      <c r="AJ59" s="256"/>
      <c r="AK59" s="255"/>
      <c r="AL59" s="255"/>
      <c r="AM59" s="255"/>
      <c r="AN59" s="255"/>
      <c r="AO59" s="255"/>
    </row>
    <row r="60" spans="4:41" ht="20.100000000000001" customHeight="1" x14ac:dyDescent="0.25">
      <c r="D60" s="702">
        <v>26</v>
      </c>
      <c r="E60" s="705" t="s">
        <v>37</v>
      </c>
      <c r="F60" s="30"/>
      <c r="G60" s="256"/>
      <c r="H60" s="256"/>
      <c r="I60" s="255"/>
      <c r="J60" s="255"/>
      <c r="K60" s="255"/>
      <c r="L60" s="253"/>
      <c r="M60" s="256"/>
      <c r="N60" s="256"/>
      <c r="O60" s="256"/>
      <c r="P60" s="256"/>
      <c r="Q60" s="256"/>
      <c r="R60" s="256"/>
      <c r="S60" s="256"/>
      <c r="T60" s="256"/>
      <c r="U60" s="256"/>
      <c r="V60" s="256"/>
      <c r="W60" s="256"/>
      <c r="X60" s="256"/>
      <c r="Y60" s="256"/>
      <c r="Z60" s="256"/>
      <c r="AA60" s="256"/>
      <c r="AB60" s="256"/>
      <c r="AC60" s="256"/>
      <c r="AD60" s="256"/>
      <c r="AE60" s="256"/>
      <c r="AF60" s="256"/>
      <c r="AG60" s="256"/>
      <c r="AH60" s="256"/>
      <c r="AI60" s="256"/>
      <c r="AJ60" s="256"/>
      <c r="AK60" s="255"/>
      <c r="AL60" s="255"/>
      <c r="AM60" s="255"/>
      <c r="AN60" s="253"/>
      <c r="AO60" s="255"/>
    </row>
    <row r="61" spans="4:41" ht="20.100000000000001" customHeight="1" x14ac:dyDescent="0.25">
      <c r="D61" s="702"/>
      <c r="E61" s="705"/>
      <c r="F61" s="30"/>
      <c r="G61" s="256"/>
      <c r="H61" s="256"/>
      <c r="I61" s="255"/>
      <c r="J61" s="255"/>
      <c r="K61" s="255"/>
      <c r="L61" s="255"/>
      <c r="M61" s="256"/>
      <c r="N61" s="256"/>
      <c r="O61" s="256"/>
      <c r="P61" s="256"/>
      <c r="Q61" s="256"/>
      <c r="R61" s="256"/>
      <c r="S61" s="256"/>
      <c r="T61" s="256"/>
      <c r="U61" s="256"/>
      <c r="V61" s="256"/>
      <c r="W61" s="256"/>
      <c r="X61" s="256"/>
      <c r="Y61" s="256"/>
      <c r="Z61" s="256"/>
      <c r="AA61" s="256"/>
      <c r="AB61" s="256"/>
      <c r="AC61" s="256"/>
      <c r="AD61" s="256"/>
      <c r="AE61" s="256"/>
      <c r="AF61" s="256"/>
      <c r="AG61" s="256"/>
      <c r="AH61" s="256"/>
      <c r="AI61" s="256"/>
      <c r="AJ61" s="256"/>
      <c r="AK61" s="255"/>
      <c r="AL61" s="255"/>
      <c r="AM61" s="255"/>
      <c r="AN61" s="255"/>
      <c r="AO61" s="255"/>
    </row>
    <row r="62" spans="4:41" ht="20.100000000000001" customHeight="1" x14ac:dyDescent="0.25">
      <c r="D62" s="702">
        <v>27</v>
      </c>
      <c r="E62" s="703" t="s">
        <v>38</v>
      </c>
      <c r="F62" s="30"/>
      <c r="G62" s="435"/>
      <c r="H62" s="435"/>
      <c r="I62" s="235"/>
      <c r="J62" s="235"/>
      <c r="K62" s="235"/>
      <c r="L62" s="235"/>
      <c r="M62" s="235"/>
      <c r="N62" s="235"/>
      <c r="O62" s="235"/>
      <c r="P62" s="235"/>
      <c r="Q62" s="235"/>
      <c r="R62" s="235"/>
      <c r="S62" s="235"/>
      <c r="T62" s="235"/>
      <c r="U62" s="235"/>
      <c r="V62" s="235"/>
      <c r="W62" s="235"/>
      <c r="X62" s="235"/>
      <c r="Y62" s="235"/>
      <c r="Z62" s="235"/>
      <c r="AA62" s="235"/>
      <c r="AB62" s="235"/>
      <c r="AC62" s="235"/>
      <c r="AD62" s="235"/>
      <c r="AE62" s="235"/>
      <c r="AF62" s="235"/>
      <c r="AG62" s="235"/>
      <c r="AH62" s="235"/>
      <c r="AI62" s="235"/>
      <c r="AJ62" s="235"/>
      <c r="AK62" s="435"/>
      <c r="AL62" s="435"/>
      <c r="AM62" s="435"/>
      <c r="AN62" s="435"/>
      <c r="AO62" s="435"/>
    </row>
    <row r="63" spans="4:41" ht="20.100000000000001" customHeight="1" x14ac:dyDescent="0.25">
      <c r="D63" s="702"/>
      <c r="E63" s="703"/>
      <c r="F63" s="30"/>
      <c r="G63" s="436"/>
      <c r="H63" s="436"/>
      <c r="I63" s="437">
        <f>'Mar.Production (2)'!H18</f>
        <v>0</v>
      </c>
      <c r="J63" s="437">
        <f>'Mar.Production (2)'!I18</f>
        <v>0</v>
      </c>
      <c r="K63" s="437">
        <f>'Mar.Production (2)'!J18</f>
        <v>0</v>
      </c>
      <c r="L63" s="437"/>
      <c r="M63" s="437"/>
      <c r="N63" s="437"/>
      <c r="O63" s="437"/>
      <c r="P63" s="437"/>
      <c r="Q63" s="437"/>
      <c r="R63" s="437"/>
      <c r="S63" s="437"/>
      <c r="T63" s="437"/>
      <c r="U63" s="437"/>
      <c r="V63" s="437"/>
      <c r="W63" s="437"/>
      <c r="X63" s="437">
        <f>'Mar.Production (2)'!W18</f>
        <v>0</v>
      </c>
      <c r="Y63" s="437">
        <f>'Mar.Production (2)'!X18</f>
        <v>0</v>
      </c>
      <c r="Z63" s="437">
        <f>'Mar.Production (2)'!Y18</f>
        <v>0</v>
      </c>
      <c r="AA63" s="437">
        <f>'Mar.Production (2)'!Z18</f>
        <v>0</v>
      </c>
      <c r="AB63" s="437">
        <f>'Mar.Production (2)'!AA18</f>
        <v>0</v>
      </c>
      <c r="AC63" s="437">
        <f>'Mar.Production (2)'!AB18</f>
        <v>0</v>
      </c>
      <c r="AD63" s="437">
        <f>'Mar.Production (2)'!AC18</f>
        <v>0</v>
      </c>
      <c r="AE63" s="437">
        <f>'Mar.Production (2)'!AD18</f>
        <v>0</v>
      </c>
      <c r="AF63" s="437">
        <f>'Mar.Production (2)'!AE18</f>
        <v>0</v>
      </c>
      <c r="AG63" s="437">
        <f>'Mar.Production (2)'!AF18</f>
        <v>0</v>
      </c>
      <c r="AH63" s="437">
        <f>'Mar.Production (2)'!AG18</f>
        <v>0</v>
      </c>
      <c r="AI63" s="437">
        <f>'Mar.Production (2)'!AH18</f>
        <v>0</v>
      </c>
      <c r="AJ63" s="437">
        <f>'Mar.Production (2)'!AI18</f>
        <v>0</v>
      </c>
      <c r="AK63" s="437">
        <f>'Mar.Production (2)'!AJ18</f>
        <v>0</v>
      </c>
      <c r="AL63" s="437">
        <f>'Mar.Production (2)'!AK18</f>
        <v>0</v>
      </c>
      <c r="AM63" s="437">
        <f>'Mar.Production (2)'!AL18</f>
        <v>0</v>
      </c>
      <c r="AN63" s="436"/>
      <c r="AO63" s="436"/>
    </row>
    <row r="64" spans="4:41" ht="20.100000000000001" customHeight="1" x14ac:dyDescent="0.25">
      <c r="D64" s="702">
        <v>28</v>
      </c>
      <c r="E64" s="703" t="s">
        <v>39</v>
      </c>
      <c r="F64" s="30"/>
      <c r="G64" s="435"/>
      <c r="H64" s="4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435"/>
      <c r="AL64" s="435"/>
      <c r="AM64" s="435"/>
      <c r="AN64" s="435"/>
      <c r="AO64" s="435"/>
    </row>
    <row r="65" spans="4:41" ht="20.100000000000001" customHeight="1" x14ac:dyDescent="0.25">
      <c r="D65" s="702"/>
      <c r="E65" s="703"/>
      <c r="F65" s="30"/>
      <c r="G65" s="436"/>
      <c r="H65" s="436"/>
      <c r="I65" s="437">
        <f>'Mar.Production (2)'!H33</f>
        <v>0</v>
      </c>
      <c r="J65" s="437">
        <f>'Mar.Production (2)'!I33</f>
        <v>0</v>
      </c>
      <c r="K65" s="437">
        <f>'Mar.Production (2)'!J33</f>
        <v>0</v>
      </c>
      <c r="L65" s="437"/>
      <c r="M65" s="437"/>
      <c r="N65" s="437"/>
      <c r="O65" s="437"/>
      <c r="P65" s="437"/>
      <c r="Q65" s="437"/>
      <c r="R65" s="437"/>
      <c r="S65" s="437"/>
      <c r="T65" s="437"/>
      <c r="U65" s="437"/>
      <c r="V65" s="437"/>
      <c r="W65" s="437"/>
      <c r="X65" s="437">
        <f>'Mar.Production (2)'!W33</f>
        <v>0</v>
      </c>
      <c r="Y65" s="437">
        <f>'Mar.Production (2)'!X33</f>
        <v>0</v>
      </c>
      <c r="Z65" s="437">
        <f>'Mar.Production (2)'!Y33</f>
        <v>0</v>
      </c>
      <c r="AA65" s="437">
        <f>'Mar.Production (2)'!Z33</f>
        <v>0</v>
      </c>
      <c r="AB65" s="437">
        <f>'Mar.Production (2)'!AA33</f>
        <v>0</v>
      </c>
      <c r="AC65" s="437">
        <f>'Mar.Production (2)'!AB33</f>
        <v>0</v>
      </c>
      <c r="AD65" s="437">
        <f>'Mar.Production (2)'!AC33</f>
        <v>0</v>
      </c>
      <c r="AE65" s="437">
        <f>'Mar.Production (2)'!AD33</f>
        <v>0</v>
      </c>
      <c r="AF65" s="437">
        <f>'Mar.Production (2)'!AE33</f>
        <v>0</v>
      </c>
      <c r="AG65" s="437">
        <f>'Mar.Production (2)'!AF33</f>
        <v>0</v>
      </c>
      <c r="AH65" s="437">
        <f>'Mar.Production (2)'!AG33</f>
        <v>0</v>
      </c>
      <c r="AI65" s="437">
        <f>'Mar.Production (2)'!AH33</f>
        <v>0</v>
      </c>
      <c r="AJ65" s="437">
        <f>'Mar.Production (2)'!AI33</f>
        <v>0</v>
      </c>
      <c r="AK65" s="437">
        <f>'Mar.Production (2)'!AJ33</f>
        <v>0</v>
      </c>
      <c r="AL65" s="437">
        <f>'Mar.Production (2)'!AK33</f>
        <v>0</v>
      </c>
      <c r="AM65" s="437">
        <f>'Mar.Production (2)'!AL33</f>
        <v>0</v>
      </c>
      <c r="AN65" s="436"/>
      <c r="AO65" s="436"/>
    </row>
    <row r="66" spans="4:41" ht="20.100000000000001" customHeight="1" x14ac:dyDescent="0.25">
      <c r="D66" s="702">
        <v>29</v>
      </c>
      <c r="E66" s="703" t="s">
        <v>40</v>
      </c>
      <c r="F66" s="30"/>
      <c r="G66" s="435"/>
      <c r="H66" s="4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435"/>
      <c r="AL66" s="435"/>
      <c r="AM66" s="435"/>
      <c r="AN66" s="435"/>
      <c r="AO66" s="435"/>
    </row>
    <row r="67" spans="4:41" ht="20.100000000000001" customHeight="1" x14ac:dyDescent="0.25">
      <c r="D67" s="702"/>
      <c r="E67" s="703"/>
      <c r="F67" s="30"/>
      <c r="G67" s="436"/>
      <c r="H67" s="436"/>
      <c r="I67" s="437">
        <f>'Mar.Production (2)'!H48</f>
        <v>0</v>
      </c>
      <c r="J67" s="437">
        <f>'Mar.Production (2)'!I48</f>
        <v>0</v>
      </c>
      <c r="K67" s="437">
        <f>'Mar.Production (2)'!J48</f>
        <v>0</v>
      </c>
      <c r="L67" s="437"/>
      <c r="M67" s="437"/>
      <c r="N67" s="437"/>
      <c r="O67" s="437"/>
      <c r="P67" s="437"/>
      <c r="Q67" s="437"/>
      <c r="R67" s="437"/>
      <c r="S67" s="437"/>
      <c r="T67" s="437"/>
      <c r="U67" s="437"/>
      <c r="V67" s="437"/>
      <c r="W67" s="437"/>
      <c r="X67" s="437">
        <f>'Mar.Production (2)'!W48</f>
        <v>0</v>
      </c>
      <c r="Y67" s="437">
        <f>'Mar.Production (2)'!X48</f>
        <v>0</v>
      </c>
      <c r="Z67" s="437">
        <f>'Mar.Production (2)'!Y48</f>
        <v>0</v>
      </c>
      <c r="AA67" s="437">
        <f>'Mar.Production (2)'!Z48</f>
        <v>0</v>
      </c>
      <c r="AB67" s="437">
        <f>'Mar.Production (2)'!AA48</f>
        <v>0</v>
      </c>
      <c r="AC67" s="437">
        <f>'Mar.Production (2)'!AB48</f>
        <v>0</v>
      </c>
      <c r="AD67" s="437">
        <f>'Mar.Production (2)'!AC48</f>
        <v>0</v>
      </c>
      <c r="AE67" s="437">
        <f>'Mar.Production (2)'!AD48</f>
        <v>0</v>
      </c>
      <c r="AF67" s="437">
        <f>'Mar.Production (2)'!AE48</f>
        <v>0</v>
      </c>
      <c r="AG67" s="437">
        <f>'Mar.Production (2)'!AF48</f>
        <v>0</v>
      </c>
      <c r="AH67" s="437">
        <f>'Mar.Production (2)'!AG48</f>
        <v>0</v>
      </c>
      <c r="AI67" s="437">
        <f>'Mar.Production (2)'!AH48</f>
        <v>0</v>
      </c>
      <c r="AJ67" s="437">
        <f>'Mar.Production (2)'!AI48</f>
        <v>0</v>
      </c>
      <c r="AK67" s="437">
        <f>'Mar.Production (2)'!AJ48</f>
        <v>0</v>
      </c>
      <c r="AL67" s="437">
        <f>'Mar.Production (2)'!AK48</f>
        <v>0</v>
      </c>
      <c r="AM67" s="437">
        <f>'Mar.Production (2)'!AL48</f>
        <v>0</v>
      </c>
      <c r="AN67" s="436"/>
      <c r="AO67" s="436"/>
    </row>
    <row r="68" spans="4:41" ht="20.100000000000001" customHeight="1" x14ac:dyDescent="0.25">
      <c r="D68" s="702">
        <v>30</v>
      </c>
      <c r="E68" s="703" t="s">
        <v>41</v>
      </c>
      <c r="F68" s="30"/>
      <c r="G68" s="435"/>
      <c r="H68" s="4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435"/>
      <c r="AL68" s="435"/>
      <c r="AM68" s="435"/>
      <c r="AN68" s="435"/>
      <c r="AO68" s="435"/>
    </row>
    <row r="69" spans="4:41" ht="20.100000000000001" customHeight="1" x14ac:dyDescent="0.25">
      <c r="D69" s="702"/>
      <c r="E69" s="703"/>
      <c r="F69" s="30"/>
      <c r="G69" s="436"/>
      <c r="H69" s="436"/>
      <c r="I69" s="437">
        <f>'Mar.Production (2)'!H63</f>
        <v>0</v>
      </c>
      <c r="J69" s="437">
        <f>'Mar.Production (2)'!I63</f>
        <v>0</v>
      </c>
      <c r="K69" s="437">
        <f>'Mar.Production (2)'!J63</f>
        <v>0</v>
      </c>
      <c r="L69" s="437"/>
      <c r="M69" s="437"/>
      <c r="N69" s="437"/>
      <c r="O69" s="437"/>
      <c r="P69" s="437"/>
      <c r="Q69" s="437"/>
      <c r="R69" s="437"/>
      <c r="S69" s="437"/>
      <c r="T69" s="437"/>
      <c r="U69" s="437"/>
      <c r="V69" s="437"/>
      <c r="W69" s="437"/>
      <c r="X69" s="437">
        <f>'Mar.Production (2)'!W63</f>
        <v>0</v>
      </c>
      <c r="Y69" s="437">
        <f>'Mar.Production (2)'!X63</f>
        <v>0</v>
      </c>
      <c r="Z69" s="437">
        <f>'Mar.Production (2)'!Y63</f>
        <v>0</v>
      </c>
      <c r="AA69" s="437">
        <f>'Mar.Production (2)'!Z63</f>
        <v>0</v>
      </c>
      <c r="AB69" s="437">
        <f>'Mar.Production (2)'!AA63</f>
        <v>0</v>
      </c>
      <c r="AC69" s="437">
        <f>'Mar.Production (2)'!AB63</f>
        <v>0</v>
      </c>
      <c r="AD69" s="437">
        <f>'Mar.Production (2)'!AC63</f>
        <v>0</v>
      </c>
      <c r="AE69" s="437">
        <f>'Mar.Production (2)'!AD63</f>
        <v>0</v>
      </c>
      <c r="AF69" s="437">
        <f>'Mar.Production (2)'!AE63</f>
        <v>0</v>
      </c>
      <c r="AG69" s="437">
        <f>'Mar.Production (2)'!AF63</f>
        <v>0</v>
      </c>
      <c r="AH69" s="437">
        <f>'Mar.Production (2)'!AG63</f>
        <v>0</v>
      </c>
      <c r="AI69" s="437">
        <f>'Mar.Production (2)'!AH63</f>
        <v>0</v>
      </c>
      <c r="AJ69" s="437">
        <f>'Mar.Production (2)'!AI63</f>
        <v>0</v>
      </c>
      <c r="AK69" s="437">
        <f>'Mar.Production (2)'!AJ63</f>
        <v>0</v>
      </c>
      <c r="AL69" s="437">
        <f>'Mar.Production (2)'!AK63</f>
        <v>0</v>
      </c>
      <c r="AM69" s="437">
        <f>'Mar.Production (2)'!AL63</f>
        <v>0</v>
      </c>
      <c r="AN69" s="436"/>
      <c r="AO69" s="436"/>
    </row>
    <row r="70" spans="4:41" ht="20.100000000000001" customHeight="1" x14ac:dyDescent="0.25">
      <c r="D70" s="702">
        <v>31</v>
      </c>
      <c r="E70" s="703" t="s">
        <v>42</v>
      </c>
      <c r="F70" s="30"/>
      <c r="G70" s="435"/>
      <c r="H70" s="4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435"/>
      <c r="AL70" s="435"/>
      <c r="AM70" s="435"/>
      <c r="AN70" s="435"/>
      <c r="AO70" s="435"/>
    </row>
    <row r="71" spans="4:41" ht="20.100000000000001" customHeight="1" x14ac:dyDescent="0.25">
      <c r="D71" s="702"/>
      <c r="E71" s="703"/>
      <c r="F71" s="30"/>
      <c r="G71" s="436"/>
      <c r="H71" s="436"/>
      <c r="I71" s="437">
        <f>'Mar.Production (2)'!H78</f>
        <v>0</v>
      </c>
      <c r="J71" s="437">
        <f>'Mar.Production (2)'!I78</f>
        <v>0</v>
      </c>
      <c r="K71" s="437">
        <f>'Mar.Production (2)'!J78</f>
        <v>0</v>
      </c>
      <c r="L71" s="437"/>
      <c r="M71" s="437"/>
      <c r="N71" s="437"/>
      <c r="O71" s="437"/>
      <c r="P71" s="437"/>
      <c r="Q71" s="437"/>
      <c r="R71" s="437"/>
      <c r="S71" s="437"/>
      <c r="T71" s="437"/>
      <c r="U71" s="437"/>
      <c r="V71" s="437"/>
      <c r="W71" s="437"/>
      <c r="X71" s="437">
        <f>'Mar.Production (2)'!W78</f>
        <v>0</v>
      </c>
      <c r="Y71" s="437">
        <f>'Mar.Production (2)'!X78</f>
        <v>0</v>
      </c>
      <c r="Z71" s="437">
        <f>'Mar.Production (2)'!Y78</f>
        <v>0</v>
      </c>
      <c r="AA71" s="437">
        <f>'Mar.Production (2)'!Z78</f>
        <v>0</v>
      </c>
      <c r="AB71" s="437">
        <f>'Mar.Production (2)'!AA78</f>
        <v>0</v>
      </c>
      <c r="AC71" s="437">
        <f>'Mar.Production (2)'!AB78</f>
        <v>0</v>
      </c>
      <c r="AD71" s="437">
        <f>'Mar.Production (2)'!AC78</f>
        <v>0</v>
      </c>
      <c r="AE71" s="437">
        <f>'Mar.Production (2)'!AD78</f>
        <v>0</v>
      </c>
      <c r="AF71" s="437">
        <f>'Mar.Production (2)'!AE78</f>
        <v>0</v>
      </c>
      <c r="AG71" s="437">
        <f>'Mar.Production (2)'!AF78</f>
        <v>0</v>
      </c>
      <c r="AH71" s="437">
        <f>'Mar.Production (2)'!AG78</f>
        <v>0</v>
      </c>
      <c r="AI71" s="437">
        <f>'Mar.Production (2)'!AH78</f>
        <v>0</v>
      </c>
      <c r="AJ71" s="437">
        <f>'Mar.Production (2)'!AI78</f>
        <v>0</v>
      </c>
      <c r="AK71" s="437">
        <f>'Mar.Production (2)'!AJ78</f>
        <v>0</v>
      </c>
      <c r="AL71" s="437">
        <f>'Mar.Production (2)'!AK78</f>
        <v>0</v>
      </c>
      <c r="AM71" s="437">
        <f>'Mar.Production (2)'!AL78</f>
        <v>0</v>
      </c>
      <c r="AN71" s="436"/>
      <c r="AO71" s="436"/>
    </row>
    <row r="72" spans="4:41" ht="20.100000000000001" customHeight="1" x14ac:dyDescent="0.25">
      <c r="D72" s="702">
        <v>32</v>
      </c>
      <c r="E72" s="703" t="s">
        <v>43</v>
      </c>
      <c r="F72" s="30"/>
      <c r="G72" s="435"/>
      <c r="H72" s="435"/>
      <c r="I72" s="235"/>
      <c r="J72" s="235"/>
      <c r="K72" s="235"/>
      <c r="L72" s="235"/>
      <c r="M72" s="235"/>
      <c r="N72" s="235"/>
      <c r="O72" s="235"/>
      <c r="P72" s="235"/>
      <c r="Q72" s="235"/>
      <c r="R72" s="235"/>
      <c r="S72" s="235"/>
      <c r="T72" s="235"/>
      <c r="U72" s="235"/>
      <c r="V72" s="235"/>
      <c r="W72" s="235"/>
      <c r="X72" s="235"/>
      <c r="Y72" s="235"/>
      <c r="Z72" s="235"/>
      <c r="AA72" s="235"/>
      <c r="AB72" s="235"/>
      <c r="AC72" s="235"/>
      <c r="AD72" s="235"/>
      <c r="AE72" s="235"/>
      <c r="AF72" s="235"/>
      <c r="AG72" s="235"/>
      <c r="AH72" s="235"/>
      <c r="AI72" s="235"/>
      <c r="AJ72" s="235"/>
      <c r="AK72" s="435"/>
      <c r="AL72" s="435"/>
      <c r="AM72" s="435"/>
      <c r="AN72" s="435"/>
      <c r="AO72" s="435"/>
    </row>
    <row r="73" spans="4:41" ht="20.100000000000001" customHeight="1" x14ac:dyDescent="0.25">
      <c r="D73" s="702"/>
      <c r="E73" s="703"/>
      <c r="F73" s="30"/>
      <c r="G73" s="436"/>
      <c r="H73" s="436"/>
      <c r="I73" s="437">
        <f>'Mar.Production (2)'!H93</f>
        <v>0</v>
      </c>
      <c r="J73" s="437">
        <f>'Mar.Production (2)'!I93</f>
        <v>0</v>
      </c>
      <c r="K73" s="437">
        <f>'Mar.Production (2)'!J93</f>
        <v>0</v>
      </c>
      <c r="L73" s="437"/>
      <c r="M73" s="437"/>
      <c r="N73" s="437"/>
      <c r="O73" s="437"/>
      <c r="P73" s="437"/>
      <c r="Q73" s="437"/>
      <c r="R73" s="437"/>
      <c r="S73" s="437"/>
      <c r="T73" s="437"/>
      <c r="U73" s="437"/>
      <c r="V73" s="437"/>
      <c r="W73" s="437"/>
      <c r="X73" s="437">
        <f>'Mar.Production (2)'!W93</f>
        <v>0</v>
      </c>
      <c r="Y73" s="437">
        <f>'Mar.Production (2)'!X93</f>
        <v>0</v>
      </c>
      <c r="Z73" s="437">
        <f>'Mar.Production (2)'!Y93</f>
        <v>0</v>
      </c>
      <c r="AA73" s="437">
        <f>'Mar.Production (2)'!Z93</f>
        <v>0</v>
      </c>
      <c r="AB73" s="437">
        <f>'Mar.Production (2)'!AA93</f>
        <v>0</v>
      </c>
      <c r="AC73" s="437">
        <f>'Mar.Production (2)'!AB93</f>
        <v>0</v>
      </c>
      <c r="AD73" s="437">
        <f>'Mar.Production (2)'!AC93</f>
        <v>0</v>
      </c>
      <c r="AE73" s="437">
        <f>'Mar.Production (2)'!AD93</f>
        <v>0</v>
      </c>
      <c r="AF73" s="437">
        <f>'Mar.Production (2)'!AE93</f>
        <v>0</v>
      </c>
      <c r="AG73" s="437">
        <f>'Mar.Production (2)'!AF93</f>
        <v>0</v>
      </c>
      <c r="AH73" s="437">
        <f>'Mar.Production (2)'!AG93</f>
        <v>0</v>
      </c>
      <c r="AI73" s="437">
        <f>'Mar.Production (2)'!AH93</f>
        <v>0</v>
      </c>
      <c r="AJ73" s="437">
        <f>'Mar.Production (2)'!AI93</f>
        <v>0</v>
      </c>
      <c r="AK73" s="437">
        <f>'Mar.Production (2)'!AJ93</f>
        <v>0</v>
      </c>
      <c r="AL73" s="437">
        <f>'Mar.Production (2)'!AK93</f>
        <v>0</v>
      </c>
      <c r="AM73" s="437">
        <f>'Mar.Production (2)'!AL93</f>
        <v>0</v>
      </c>
      <c r="AN73" s="436"/>
      <c r="AO73" s="436"/>
    </row>
    <row r="74" spans="4:41" ht="20.100000000000001" customHeight="1" x14ac:dyDescent="0.25">
      <c r="D74" s="702">
        <v>33</v>
      </c>
      <c r="E74" s="703" t="s">
        <v>26</v>
      </c>
      <c r="F74" s="30"/>
      <c r="G74" s="435"/>
      <c r="H74" s="435"/>
      <c r="I74" s="235"/>
      <c r="J74" s="235"/>
      <c r="K74" s="235"/>
      <c r="L74" s="235"/>
      <c r="M74" s="235"/>
      <c r="N74" s="235"/>
      <c r="O74" s="235"/>
      <c r="P74" s="235"/>
      <c r="Q74" s="235"/>
      <c r="R74" s="235"/>
      <c r="S74" s="235"/>
      <c r="T74" s="235"/>
      <c r="U74" s="235"/>
      <c r="V74" s="235"/>
      <c r="W74" s="235"/>
      <c r="X74" s="235"/>
      <c r="Y74" s="235"/>
      <c r="Z74" s="235"/>
      <c r="AA74" s="235"/>
      <c r="AB74" s="235"/>
      <c r="AC74" s="235"/>
      <c r="AD74" s="235"/>
      <c r="AE74" s="235"/>
      <c r="AF74" s="235"/>
      <c r="AG74" s="235"/>
      <c r="AH74" s="235"/>
      <c r="AI74" s="235"/>
      <c r="AJ74" s="235"/>
      <c r="AK74" s="435"/>
      <c r="AL74" s="435"/>
      <c r="AM74" s="435"/>
      <c r="AN74" s="435"/>
      <c r="AO74" s="435"/>
    </row>
    <row r="75" spans="4:41" ht="20.100000000000001" customHeight="1" x14ac:dyDescent="0.25">
      <c r="D75" s="702"/>
      <c r="E75" s="703"/>
      <c r="F75" s="30"/>
      <c r="G75" s="436"/>
      <c r="H75" s="436"/>
      <c r="I75" s="437">
        <f>'Mar.Production (2)'!H108</f>
        <v>0</v>
      </c>
      <c r="J75" s="437">
        <f>'Mar.Production (2)'!I108</f>
        <v>0</v>
      </c>
      <c r="K75" s="437">
        <f>'Mar.Production (2)'!J108</f>
        <v>0</v>
      </c>
      <c r="L75" s="437"/>
      <c r="M75" s="437"/>
      <c r="N75" s="437"/>
      <c r="O75" s="437"/>
      <c r="P75" s="437"/>
      <c r="Q75" s="437"/>
      <c r="R75" s="437"/>
      <c r="S75" s="437"/>
      <c r="T75" s="437"/>
      <c r="U75" s="437"/>
      <c r="V75" s="437"/>
      <c r="W75" s="437"/>
      <c r="X75" s="437">
        <f>'Mar.Production (2)'!W108</f>
        <v>0</v>
      </c>
      <c r="Y75" s="437">
        <f>'Mar.Production (2)'!X108</f>
        <v>0</v>
      </c>
      <c r="Z75" s="437">
        <f>'Mar.Production (2)'!Y108</f>
        <v>0</v>
      </c>
      <c r="AA75" s="437">
        <f>'Mar.Production (2)'!Z108</f>
        <v>0</v>
      </c>
      <c r="AB75" s="437">
        <f>'Mar.Production (2)'!AA108</f>
        <v>0</v>
      </c>
      <c r="AC75" s="437">
        <f>'Mar.Production (2)'!AB108</f>
        <v>0</v>
      </c>
      <c r="AD75" s="437">
        <f>'Mar.Production (2)'!AC108</f>
        <v>0</v>
      </c>
      <c r="AE75" s="437">
        <f>'Mar.Production (2)'!AD108</f>
        <v>0</v>
      </c>
      <c r="AF75" s="437">
        <f>'Mar.Production (2)'!AE108</f>
        <v>0</v>
      </c>
      <c r="AG75" s="437">
        <f>'Mar.Production (2)'!AF108</f>
        <v>0</v>
      </c>
      <c r="AH75" s="437">
        <f>'Mar.Production (2)'!AG108</f>
        <v>0</v>
      </c>
      <c r="AI75" s="437">
        <f>'Mar.Production (2)'!AH108</f>
        <v>0</v>
      </c>
      <c r="AJ75" s="437">
        <f>'Mar.Production (2)'!AI108</f>
        <v>0</v>
      </c>
      <c r="AK75" s="437">
        <f>'Mar.Production (2)'!AJ108</f>
        <v>0</v>
      </c>
      <c r="AL75" s="437">
        <f>'Mar.Production (2)'!AK108</f>
        <v>0</v>
      </c>
      <c r="AM75" s="437">
        <f>'Mar.Production (2)'!AL108</f>
        <v>0</v>
      </c>
      <c r="AN75" s="436"/>
      <c r="AO75" s="436"/>
    </row>
    <row r="76" spans="4:41" ht="20.100000000000001" customHeight="1" x14ac:dyDescent="0.25">
      <c r="D76" s="702">
        <v>34</v>
      </c>
      <c r="E76" s="703" t="s">
        <v>44</v>
      </c>
      <c r="F76" s="30"/>
      <c r="G76" s="435"/>
      <c r="H76" s="435"/>
      <c r="I76" s="235"/>
      <c r="J76" s="235"/>
      <c r="K76" s="235"/>
      <c r="L76" s="235"/>
      <c r="M76" s="235"/>
      <c r="N76" s="235"/>
      <c r="O76" s="235"/>
      <c r="P76" s="235"/>
      <c r="Q76" s="235"/>
      <c r="R76" s="235"/>
      <c r="S76" s="235"/>
      <c r="T76" s="235"/>
      <c r="U76" s="235"/>
      <c r="V76" s="235"/>
      <c r="W76" s="235"/>
      <c r="X76" s="235"/>
      <c r="Y76" s="235"/>
      <c r="Z76" s="235"/>
      <c r="AA76" s="235"/>
      <c r="AB76" s="235"/>
      <c r="AC76" s="235"/>
      <c r="AD76" s="235"/>
      <c r="AE76" s="235"/>
      <c r="AF76" s="235"/>
      <c r="AG76" s="235"/>
      <c r="AH76" s="235"/>
      <c r="AI76" s="235"/>
      <c r="AJ76" s="235"/>
      <c r="AK76" s="435"/>
      <c r="AL76" s="435"/>
      <c r="AM76" s="435"/>
      <c r="AN76" s="435"/>
      <c r="AO76" s="435"/>
    </row>
    <row r="77" spans="4:41" ht="20.100000000000001" customHeight="1" x14ac:dyDescent="0.25">
      <c r="D77" s="702"/>
      <c r="E77" s="703"/>
      <c r="F77" s="30"/>
      <c r="G77" s="436"/>
      <c r="H77" s="436"/>
      <c r="I77" s="437">
        <f>'Mar.Production (2)'!H123</f>
        <v>0</v>
      </c>
      <c r="J77" s="437">
        <f>'Mar.Production (2)'!I123</f>
        <v>0</v>
      </c>
      <c r="K77" s="437">
        <f>'Mar.Production (2)'!J123</f>
        <v>0</v>
      </c>
      <c r="L77" s="437"/>
      <c r="M77" s="437"/>
      <c r="N77" s="437"/>
      <c r="O77" s="437"/>
      <c r="P77" s="437"/>
      <c r="Q77" s="437"/>
      <c r="R77" s="437"/>
      <c r="S77" s="437"/>
      <c r="T77" s="437"/>
      <c r="U77" s="437"/>
      <c r="V77" s="437"/>
      <c r="W77" s="437"/>
      <c r="X77" s="437">
        <f>'Mar.Production (2)'!W123</f>
        <v>0</v>
      </c>
      <c r="Y77" s="437">
        <f>'Mar.Production (2)'!X123</f>
        <v>0</v>
      </c>
      <c r="Z77" s="437">
        <f>'Mar.Production (2)'!Y123</f>
        <v>0</v>
      </c>
      <c r="AA77" s="437">
        <f>'Mar.Production (2)'!Z123</f>
        <v>0</v>
      </c>
      <c r="AB77" s="437">
        <f>'Mar.Production (2)'!AA123</f>
        <v>0</v>
      </c>
      <c r="AC77" s="437">
        <f>'Mar.Production (2)'!AB123</f>
        <v>0</v>
      </c>
      <c r="AD77" s="437">
        <f>'Mar.Production (2)'!AC123</f>
        <v>0</v>
      </c>
      <c r="AE77" s="437">
        <f>'Mar.Production (2)'!AD123</f>
        <v>0</v>
      </c>
      <c r="AF77" s="437">
        <f>'Mar.Production (2)'!AE123</f>
        <v>0</v>
      </c>
      <c r="AG77" s="437">
        <f>'Mar.Production (2)'!AF123</f>
        <v>0</v>
      </c>
      <c r="AH77" s="437">
        <f>'Mar.Production (2)'!AG123</f>
        <v>0</v>
      </c>
      <c r="AI77" s="437">
        <f>'Mar.Production (2)'!AH123</f>
        <v>0</v>
      </c>
      <c r="AJ77" s="437">
        <f>'Mar.Production (2)'!AI123</f>
        <v>0</v>
      </c>
      <c r="AK77" s="437">
        <f>'Mar.Production (2)'!AJ123</f>
        <v>0</v>
      </c>
      <c r="AL77" s="437">
        <f>'Mar.Production (2)'!AK123</f>
        <v>0</v>
      </c>
      <c r="AM77" s="437">
        <f>'Mar.Production (2)'!AL123</f>
        <v>0</v>
      </c>
      <c r="AN77" s="436"/>
      <c r="AO77" s="436"/>
    </row>
    <row r="78" spans="4:41" ht="20.100000000000001" customHeight="1" x14ac:dyDescent="0.25">
      <c r="D78" s="702">
        <v>35</v>
      </c>
      <c r="E78" s="703" t="s">
        <v>45</v>
      </c>
      <c r="F78" s="30"/>
      <c r="G78" s="435"/>
      <c r="H78" s="435"/>
      <c r="I78" s="235"/>
      <c r="J78" s="235"/>
      <c r="K78" s="235"/>
      <c r="L78" s="235"/>
      <c r="M78" s="235"/>
      <c r="N78" s="235"/>
      <c r="O78" s="235"/>
      <c r="P78" s="235"/>
      <c r="Q78" s="235"/>
      <c r="R78" s="235"/>
      <c r="S78" s="235"/>
      <c r="T78" s="235"/>
      <c r="U78" s="235"/>
      <c r="V78" s="235"/>
      <c r="W78" s="235"/>
      <c r="X78" s="235"/>
      <c r="Y78" s="235"/>
      <c r="Z78" s="235"/>
      <c r="AA78" s="235"/>
      <c r="AB78" s="235"/>
      <c r="AC78" s="235"/>
      <c r="AD78" s="235"/>
      <c r="AE78" s="235"/>
      <c r="AF78" s="235"/>
      <c r="AG78" s="235"/>
      <c r="AH78" s="235"/>
      <c r="AI78" s="235"/>
      <c r="AJ78" s="235"/>
      <c r="AK78" s="435"/>
      <c r="AL78" s="435"/>
      <c r="AM78" s="435"/>
      <c r="AN78" s="435"/>
      <c r="AO78" s="435"/>
    </row>
    <row r="79" spans="4:41" ht="20.100000000000001" customHeight="1" x14ac:dyDescent="0.25">
      <c r="D79" s="702"/>
      <c r="E79" s="703"/>
      <c r="F79" s="30"/>
      <c r="G79" s="436"/>
      <c r="H79" s="436"/>
      <c r="I79" s="437">
        <f>'Mar.Production (2)'!H138</f>
        <v>0</v>
      </c>
      <c r="J79" s="437">
        <f>'Mar.Production (2)'!I138</f>
        <v>0</v>
      </c>
      <c r="K79" s="437">
        <f>'Mar.Production (2)'!J138</f>
        <v>0</v>
      </c>
      <c r="L79" s="437"/>
      <c r="M79" s="437"/>
      <c r="N79" s="437"/>
      <c r="O79" s="437"/>
      <c r="P79" s="437"/>
      <c r="Q79" s="437"/>
      <c r="R79" s="437"/>
      <c r="S79" s="437"/>
      <c r="T79" s="437"/>
      <c r="U79" s="437"/>
      <c r="V79" s="437"/>
      <c r="W79" s="437"/>
      <c r="X79" s="437">
        <f>'Mar.Production (2)'!W138</f>
        <v>0</v>
      </c>
      <c r="Y79" s="437">
        <f>'Mar.Production (2)'!X138</f>
        <v>0</v>
      </c>
      <c r="Z79" s="437">
        <f>'Mar.Production (2)'!Y138</f>
        <v>0</v>
      </c>
      <c r="AA79" s="437">
        <f>'Mar.Production (2)'!Z138</f>
        <v>0</v>
      </c>
      <c r="AB79" s="437">
        <f>'Mar.Production (2)'!AA138</f>
        <v>0</v>
      </c>
      <c r="AC79" s="437">
        <f>'Mar.Production (2)'!AB138</f>
        <v>0</v>
      </c>
      <c r="AD79" s="437">
        <f>'Mar.Production (2)'!AC138</f>
        <v>0</v>
      </c>
      <c r="AE79" s="437">
        <f>'Mar.Production (2)'!AD138</f>
        <v>0</v>
      </c>
      <c r="AF79" s="437">
        <f>'Mar.Production (2)'!AE138</f>
        <v>0</v>
      </c>
      <c r="AG79" s="437">
        <f>'Mar.Production (2)'!AF138</f>
        <v>0</v>
      </c>
      <c r="AH79" s="437">
        <f>'Mar.Production (2)'!AG138</f>
        <v>0</v>
      </c>
      <c r="AI79" s="437">
        <f>'Mar.Production (2)'!AH138</f>
        <v>0</v>
      </c>
      <c r="AJ79" s="437">
        <f>'Mar.Production (2)'!AI138</f>
        <v>0</v>
      </c>
      <c r="AK79" s="437">
        <f>'Mar.Production (2)'!AJ138</f>
        <v>0</v>
      </c>
      <c r="AL79" s="437">
        <f>'Mar.Production (2)'!AK138</f>
        <v>0</v>
      </c>
      <c r="AM79" s="437">
        <f>'Mar.Production (2)'!AL138</f>
        <v>0</v>
      </c>
      <c r="AN79" s="436"/>
      <c r="AO79" s="436"/>
    </row>
    <row r="80" spans="4:41" ht="20.100000000000001" customHeight="1" x14ac:dyDescent="0.25">
      <c r="D80" s="702">
        <v>36</v>
      </c>
      <c r="E80" s="703" t="s">
        <v>46</v>
      </c>
      <c r="F80" s="30"/>
      <c r="G80" s="435"/>
      <c r="H80" s="435"/>
      <c r="I80" s="235"/>
      <c r="J80" s="235"/>
      <c r="K80" s="235"/>
      <c r="L80" s="235"/>
      <c r="M80" s="235"/>
      <c r="N80" s="235"/>
      <c r="O80" s="235"/>
      <c r="P80" s="235"/>
      <c r="Q80" s="235"/>
      <c r="R80" s="235"/>
      <c r="S80" s="235"/>
      <c r="T80" s="235"/>
      <c r="U80" s="235"/>
      <c r="V80" s="235"/>
      <c r="W80" s="235"/>
      <c r="X80" s="235"/>
      <c r="Y80" s="235"/>
      <c r="Z80" s="235"/>
      <c r="AA80" s="235"/>
      <c r="AB80" s="235"/>
      <c r="AC80" s="235"/>
      <c r="AD80" s="235"/>
      <c r="AE80" s="235"/>
      <c r="AF80" s="235"/>
      <c r="AG80" s="235"/>
      <c r="AH80" s="235"/>
      <c r="AI80" s="235"/>
      <c r="AJ80" s="235"/>
      <c r="AK80" s="435"/>
      <c r="AL80" s="435"/>
      <c r="AM80" s="435"/>
      <c r="AN80" s="435"/>
      <c r="AO80" s="435"/>
    </row>
    <row r="81" spans="1:41" ht="20.100000000000001" customHeight="1" x14ac:dyDescent="0.25">
      <c r="D81" s="702"/>
      <c r="E81" s="703"/>
      <c r="F81" s="30"/>
      <c r="G81" s="436"/>
      <c r="H81" s="436"/>
      <c r="I81" s="437">
        <f>'Mar.Production (2)'!H153</f>
        <v>0</v>
      </c>
      <c r="J81" s="437">
        <f>'Mar.Production (2)'!I153</f>
        <v>0</v>
      </c>
      <c r="K81" s="437">
        <f>'Mar.Production (2)'!J153</f>
        <v>0</v>
      </c>
      <c r="L81" s="437"/>
      <c r="M81" s="437"/>
      <c r="N81" s="437"/>
      <c r="O81" s="437"/>
      <c r="P81" s="437"/>
      <c r="Q81" s="437"/>
      <c r="R81" s="437"/>
      <c r="S81" s="437"/>
      <c r="T81" s="437"/>
      <c r="U81" s="437"/>
      <c r="V81" s="437"/>
      <c r="W81" s="437"/>
      <c r="X81" s="437">
        <f>'Mar.Production (2)'!W153</f>
        <v>0</v>
      </c>
      <c r="Y81" s="437">
        <f>'Mar.Production (2)'!X153</f>
        <v>0</v>
      </c>
      <c r="Z81" s="437">
        <f>'Mar.Production (2)'!Y153</f>
        <v>0</v>
      </c>
      <c r="AA81" s="437">
        <f>'Mar.Production (2)'!Z153</f>
        <v>0</v>
      </c>
      <c r="AB81" s="437">
        <f>'Mar.Production (2)'!AA153</f>
        <v>0</v>
      </c>
      <c r="AC81" s="437">
        <f>'Mar.Production (2)'!AB153</f>
        <v>0</v>
      </c>
      <c r="AD81" s="437">
        <f>'Mar.Production (2)'!AC153</f>
        <v>0</v>
      </c>
      <c r="AE81" s="437">
        <f>'Mar.Production (2)'!AD153</f>
        <v>0</v>
      </c>
      <c r="AF81" s="437">
        <f>'Mar.Production (2)'!AE153</f>
        <v>0</v>
      </c>
      <c r="AG81" s="437">
        <f>'Mar.Production (2)'!AF153</f>
        <v>0</v>
      </c>
      <c r="AH81" s="437">
        <f>'Mar.Production (2)'!AG153</f>
        <v>0</v>
      </c>
      <c r="AI81" s="437">
        <f>'Mar.Production (2)'!AH153</f>
        <v>0</v>
      </c>
      <c r="AJ81" s="437">
        <f>'Mar.Production (2)'!AI153</f>
        <v>0</v>
      </c>
      <c r="AK81" s="437">
        <f>'Mar.Production (2)'!AJ153</f>
        <v>0</v>
      </c>
      <c r="AL81" s="437">
        <f>'Mar.Production (2)'!AK153</f>
        <v>0</v>
      </c>
      <c r="AM81" s="437">
        <f>'Mar.Production (2)'!AL153</f>
        <v>0</v>
      </c>
      <c r="AN81" s="436"/>
      <c r="AO81" s="436"/>
    </row>
    <row r="82" spans="1:41" ht="20.100000000000001" customHeight="1" x14ac:dyDescent="0.25">
      <c r="D82" s="702">
        <v>37</v>
      </c>
      <c r="E82" s="703" t="s">
        <v>47</v>
      </c>
      <c r="F82" s="30"/>
      <c r="G82" s="435"/>
      <c r="H82" s="435"/>
      <c r="I82" s="235"/>
      <c r="J82" s="235"/>
      <c r="K82" s="235"/>
      <c r="L82" s="235"/>
      <c r="M82" s="235"/>
      <c r="N82" s="235"/>
      <c r="O82" s="235"/>
      <c r="P82" s="235"/>
      <c r="Q82" s="235"/>
      <c r="R82" s="235"/>
      <c r="S82" s="235"/>
      <c r="T82" s="235"/>
      <c r="U82" s="235"/>
      <c r="V82" s="235"/>
      <c r="W82" s="235"/>
      <c r="X82" s="235"/>
      <c r="Y82" s="235"/>
      <c r="Z82" s="235"/>
      <c r="AA82" s="235"/>
      <c r="AB82" s="235"/>
      <c r="AC82" s="235"/>
      <c r="AD82" s="235"/>
      <c r="AE82" s="235"/>
      <c r="AF82" s="235"/>
      <c r="AG82" s="235"/>
      <c r="AH82" s="235"/>
      <c r="AI82" s="235"/>
      <c r="AJ82" s="235"/>
      <c r="AK82" s="435"/>
      <c r="AL82" s="435"/>
      <c r="AM82" s="435"/>
      <c r="AN82" s="435"/>
      <c r="AO82" s="435"/>
    </row>
    <row r="83" spans="1:41" ht="20.100000000000001" customHeight="1" thickBot="1" x14ac:dyDescent="0.3">
      <c r="D83" s="702"/>
      <c r="E83" s="704"/>
      <c r="F83" s="30"/>
      <c r="G83" s="436"/>
      <c r="H83" s="436"/>
      <c r="I83" s="437">
        <f>'Mar.Production (2)'!H168</f>
        <v>0</v>
      </c>
      <c r="J83" s="437">
        <f>'Mar.Production (2)'!I168</f>
        <v>0</v>
      </c>
      <c r="K83" s="437">
        <f>'Mar.Production (2)'!J168</f>
        <v>0</v>
      </c>
      <c r="L83" s="437"/>
      <c r="M83" s="437"/>
      <c r="N83" s="437"/>
      <c r="O83" s="437"/>
      <c r="P83" s="437"/>
      <c r="Q83" s="437"/>
      <c r="R83" s="437"/>
      <c r="S83" s="437"/>
      <c r="T83" s="437"/>
      <c r="U83" s="437"/>
      <c r="V83" s="437"/>
      <c r="W83" s="437"/>
      <c r="X83" s="437">
        <f>'Mar.Production (2)'!W168</f>
        <v>0</v>
      </c>
      <c r="Y83" s="437">
        <f>'Mar.Production (2)'!X168</f>
        <v>0</v>
      </c>
      <c r="Z83" s="437">
        <f>'Mar.Production (2)'!Y168</f>
        <v>0</v>
      </c>
      <c r="AA83" s="437">
        <f>'Mar.Production (2)'!Z168</f>
        <v>0</v>
      </c>
      <c r="AB83" s="437">
        <f>'Mar.Production (2)'!AA168</f>
        <v>0</v>
      </c>
      <c r="AC83" s="437">
        <f>'Mar.Production (2)'!AB168</f>
        <v>0</v>
      </c>
      <c r="AD83" s="437">
        <f>'Mar.Production (2)'!AC168</f>
        <v>0</v>
      </c>
      <c r="AE83" s="437">
        <f>'Mar.Production (2)'!AD168</f>
        <v>0</v>
      </c>
      <c r="AF83" s="437">
        <f>'Mar.Production (2)'!AE168</f>
        <v>0</v>
      </c>
      <c r="AG83" s="437">
        <f>'Mar.Production (2)'!AF168</f>
        <v>0</v>
      </c>
      <c r="AH83" s="437">
        <f>'Mar.Production (2)'!AG168</f>
        <v>0</v>
      </c>
      <c r="AI83" s="437">
        <f>'Mar.Production (2)'!AH168</f>
        <v>0</v>
      </c>
      <c r="AJ83" s="437">
        <f>'Mar.Production (2)'!AI168</f>
        <v>0</v>
      </c>
      <c r="AK83" s="437">
        <f>'Mar.Production (2)'!AJ168</f>
        <v>0</v>
      </c>
      <c r="AL83" s="437">
        <f>'Mar.Production (2)'!AK168</f>
        <v>0</v>
      </c>
      <c r="AM83" s="437">
        <f>'Mar.Production (2)'!AL168</f>
        <v>0</v>
      </c>
      <c r="AN83" s="436"/>
      <c r="AO83" s="436"/>
    </row>
    <row r="84" spans="1:41" x14ac:dyDescent="0.25">
      <c r="A84" s="1"/>
      <c r="B84" s="1"/>
    </row>
    <row r="85" spans="1:41" x14ac:dyDescent="0.25">
      <c r="A85" s="1"/>
      <c r="B85" s="1"/>
    </row>
    <row r="86" spans="1:41" x14ac:dyDescent="0.25">
      <c r="A86" s="1"/>
      <c r="B86" s="1"/>
    </row>
    <row r="87" spans="1:41" x14ac:dyDescent="0.25">
      <c r="A87" s="1"/>
      <c r="B87" s="1"/>
    </row>
    <row r="88" spans="1:41" x14ac:dyDescent="0.25">
      <c r="A88" s="1"/>
      <c r="B88" s="1"/>
    </row>
    <row r="89" spans="1:41" x14ac:dyDescent="0.25">
      <c r="A89" s="1"/>
      <c r="B89" s="1"/>
    </row>
    <row r="90" spans="1:41" x14ac:dyDescent="0.25">
      <c r="A90" s="1"/>
      <c r="B90" s="1"/>
    </row>
    <row r="91" spans="1:41" x14ac:dyDescent="0.25">
      <c r="A91" s="1"/>
      <c r="B91" s="1"/>
    </row>
    <row r="92" spans="1:41" x14ac:dyDescent="0.25">
      <c r="A92" s="1"/>
      <c r="B92" s="1"/>
    </row>
    <row r="93" spans="1:41" x14ac:dyDescent="0.25">
      <c r="A93" s="1"/>
      <c r="B93" s="1"/>
    </row>
    <row r="201" spans="8:14" x14ac:dyDescent="0.25">
      <c r="J201" s="233"/>
      <c r="K201" s="233"/>
    </row>
    <row r="203" spans="8:14" x14ac:dyDescent="0.25">
      <c r="H203" s="234"/>
      <c r="I203" s="234"/>
      <c r="J203" s="234"/>
      <c r="K203" s="234"/>
      <c r="L203" s="234"/>
      <c r="M203" s="234"/>
      <c r="N203" s="234"/>
    </row>
    <row r="204" spans="8:14" x14ac:dyDescent="0.25">
      <c r="H204" s="234"/>
      <c r="I204" s="234"/>
      <c r="J204" s="234"/>
      <c r="K204" s="234"/>
      <c r="L204" s="234"/>
      <c r="M204" s="234"/>
      <c r="N204" s="234"/>
    </row>
    <row r="205" spans="8:14" x14ac:dyDescent="0.25">
      <c r="H205" s="234"/>
      <c r="I205" s="234"/>
      <c r="J205" s="234"/>
      <c r="K205" s="234"/>
      <c r="L205" s="234"/>
      <c r="M205" s="234"/>
      <c r="N205" s="234"/>
    </row>
    <row r="206" spans="8:14" x14ac:dyDescent="0.25">
      <c r="H206" s="234"/>
      <c r="I206" s="234"/>
      <c r="J206" s="234"/>
      <c r="K206" s="234"/>
      <c r="L206" s="234"/>
      <c r="M206" s="234"/>
      <c r="N206" s="234"/>
    </row>
    <row r="207" spans="8:14" x14ac:dyDescent="0.25">
      <c r="H207" s="234"/>
      <c r="I207" s="234"/>
      <c r="J207" s="234"/>
      <c r="K207" s="234"/>
      <c r="L207" s="234"/>
      <c r="M207" s="234"/>
      <c r="N207" s="234"/>
    </row>
    <row r="208" spans="8:14" x14ac:dyDescent="0.25">
      <c r="H208" s="234"/>
      <c r="I208" s="234"/>
      <c r="J208" s="234"/>
      <c r="K208" s="234"/>
      <c r="L208" s="234"/>
      <c r="M208" s="234"/>
      <c r="N208" s="234"/>
    </row>
  </sheetData>
  <dataConsolidate/>
  <mergeCells count="81">
    <mergeCell ref="S7:X7"/>
    <mergeCell ref="AF7:AJ7"/>
    <mergeCell ref="D10:D11"/>
    <mergeCell ref="E10:E11"/>
    <mergeCell ref="D12:D13"/>
    <mergeCell ref="E12:E13"/>
    <mergeCell ref="D8:D9"/>
    <mergeCell ref="E8:E9"/>
    <mergeCell ref="D7:E7"/>
    <mergeCell ref="F7:H7"/>
    <mergeCell ref="L7:Q7"/>
    <mergeCell ref="D14:D15"/>
    <mergeCell ref="E14:E15"/>
    <mergeCell ref="D16:D17"/>
    <mergeCell ref="E16:E17"/>
    <mergeCell ref="D18:D19"/>
    <mergeCell ref="E18:E19"/>
    <mergeCell ref="D20:D21"/>
    <mergeCell ref="E20:E21"/>
    <mergeCell ref="D22:D23"/>
    <mergeCell ref="E22:E23"/>
    <mergeCell ref="D24:D25"/>
    <mergeCell ref="E24:E25"/>
    <mergeCell ref="D26:D27"/>
    <mergeCell ref="E26:E27"/>
    <mergeCell ref="D28:D29"/>
    <mergeCell ref="E28:E29"/>
    <mergeCell ref="D30:D31"/>
    <mergeCell ref="E30:E31"/>
    <mergeCell ref="D32:D33"/>
    <mergeCell ref="E32:E33"/>
    <mergeCell ref="D34:D35"/>
    <mergeCell ref="E34:E35"/>
    <mergeCell ref="D36:D37"/>
    <mergeCell ref="E36:E37"/>
    <mergeCell ref="D38:D39"/>
    <mergeCell ref="E38:E39"/>
    <mergeCell ref="D40:D41"/>
    <mergeCell ref="E40:E41"/>
    <mergeCell ref="D42:D43"/>
    <mergeCell ref="E42:E43"/>
    <mergeCell ref="D44:D45"/>
    <mergeCell ref="E44:E45"/>
    <mergeCell ref="D46:D47"/>
    <mergeCell ref="E46:E47"/>
    <mergeCell ref="D48:D49"/>
    <mergeCell ref="E48:E49"/>
    <mergeCell ref="D50:D51"/>
    <mergeCell ref="E50:E51"/>
    <mergeCell ref="D52:D53"/>
    <mergeCell ref="E52:E53"/>
    <mergeCell ref="D54:D55"/>
    <mergeCell ref="E54:E55"/>
    <mergeCell ref="D56:D57"/>
    <mergeCell ref="E56:E57"/>
    <mergeCell ref="D58:D59"/>
    <mergeCell ref="E58:E59"/>
    <mergeCell ref="D60:D61"/>
    <mergeCell ref="E60:E61"/>
    <mergeCell ref="D62:D63"/>
    <mergeCell ref="E62:E63"/>
    <mergeCell ref="D64:D65"/>
    <mergeCell ref="E64:E65"/>
    <mergeCell ref="D66:D67"/>
    <mergeCell ref="E66:E67"/>
    <mergeCell ref="D68:D69"/>
    <mergeCell ref="E68:E69"/>
    <mergeCell ref="D70:D71"/>
    <mergeCell ref="E70:E71"/>
    <mergeCell ref="D72:D73"/>
    <mergeCell ref="E72:E73"/>
    <mergeCell ref="D74:D75"/>
    <mergeCell ref="E74:E75"/>
    <mergeCell ref="D82:D83"/>
    <mergeCell ref="E82:E83"/>
    <mergeCell ref="D76:D77"/>
    <mergeCell ref="E76:E77"/>
    <mergeCell ref="D78:D79"/>
    <mergeCell ref="E78:E79"/>
    <mergeCell ref="D80:D81"/>
    <mergeCell ref="E80:E81"/>
  </mergeCells>
  <conditionalFormatting sqref="I62:AJ62 I64:AJ64 I66:AJ66 I68:AJ68 I70:AJ70 I72:AJ72 I74:AJ74 I76:AJ76 I78:AJ78 I80:AJ80 I82:AJ82 M10:AN10 M10:AJ61">
    <cfRule type="containsText" dxfId="292" priority="43" operator="containsText" text="F">
      <formula>NOT(ISERROR(SEARCH("F",I10)))</formula>
    </cfRule>
    <cfRule type="containsText" dxfId="291" priority="44" operator="containsText" text="H">
      <formula>NOT(ISERROR(SEARCH("H",I10)))</formula>
    </cfRule>
    <cfRule type="containsText" dxfId="290" priority="45" operator="containsText" text="A">
      <formula>NOT(ISERROR(SEARCH("A",I10)))</formula>
    </cfRule>
    <cfRule type="containsText" dxfId="289" priority="46" operator="containsText" text="P">
      <formula>NOT(ISERROR(SEARCH("P",I10)))</formula>
    </cfRule>
  </conditionalFormatting>
  <conditionalFormatting sqref="AD10:AJ62 AD64:AJ64 AD66:AJ66 AD68:AJ68 AD70:AJ70 AD72:AJ72 AD74:AJ74 AD76:AJ76 AD78:AJ78 AD80:AJ80 AD82:AJ82">
    <cfRule type="expression" dxfId="288" priority="36">
      <formula>AD$9&lt;&gt;""</formula>
    </cfRule>
    <cfRule type="expression" dxfId="287" priority="47">
      <formula>#REF!="fri"</formula>
    </cfRule>
    <cfRule type="expression" dxfId="286" priority="48">
      <formula>#REF!="fri"</formula>
    </cfRule>
  </conditionalFormatting>
  <conditionalFormatting sqref="F9:AO9">
    <cfRule type="expression" dxfId="285" priority="26">
      <formula>F9&gt;EOMONTH($L$7,0)</formula>
    </cfRule>
    <cfRule type="expression" dxfId="284" priority="27">
      <formula>F9&lt;$L$7</formula>
    </cfRule>
    <cfRule type="expression" dxfId="283" priority="28">
      <formula>F9&lt;$L$7</formula>
    </cfRule>
    <cfRule type="timePeriod" dxfId="282" priority="39" timePeriod="today">
      <formula>FLOOR(F9,1)=TODAY()</formula>
    </cfRule>
    <cfRule type="expression" dxfId="281" priority="41">
      <formula>F$9&lt;&gt;""</formula>
    </cfRule>
    <cfRule type="expression" dxfId="280" priority="42">
      <formula>F$9&lt;&gt;""</formula>
    </cfRule>
  </conditionalFormatting>
  <conditionalFormatting sqref="AD10:AI62 AD64:AI64 AD66:AI66 AD68:AI68 AD70:AI70 AD72:AI72 AD74:AI74 AD76:AI76 AD78:AI78 AD80:AI80 AD82:AI82">
    <cfRule type="expression" dxfId="279" priority="40">
      <formula>AD$9&lt;&gt;""</formula>
    </cfRule>
  </conditionalFormatting>
  <conditionalFormatting sqref="I62:AJ62 F9:AO9 I64:AJ64 I66:AJ66 I68:AJ68 I70:AJ70 I72:AJ72 I74:AJ74 I76:AJ76 I78:AJ78 I80:AJ80 I82:AJ82 M10:AN10 M10:AJ61">
    <cfRule type="timePeriod" dxfId="278" priority="38" timePeriod="today">
      <formula>FLOOR(F9,1)=TODAY()</formula>
    </cfRule>
  </conditionalFormatting>
  <conditionalFormatting sqref="F8:AO8">
    <cfRule type="containsText" dxfId="277" priority="37" operator="containsText" text="Fri">
      <formula>NOT(ISERROR(SEARCH("Fri",F8)))</formula>
    </cfRule>
  </conditionalFormatting>
  <conditionalFormatting sqref="F8:AO9">
    <cfRule type="expression" dxfId="276" priority="35">
      <formula>F$8&lt;&gt;""</formula>
    </cfRule>
  </conditionalFormatting>
  <conditionalFormatting sqref="F9">
    <cfRule type="expression" dxfId="275" priority="34">
      <formula>F$9&lt;&gt;""</formula>
    </cfRule>
  </conditionalFormatting>
  <conditionalFormatting sqref="F9:AO9">
    <cfRule type="expression" dxfId="274" priority="33">
      <formula>F$9</formula>
    </cfRule>
  </conditionalFormatting>
  <conditionalFormatting sqref="F8:AO8">
    <cfRule type="expression" dxfId="273" priority="32">
      <formula>F$8&lt;&gt;""</formula>
    </cfRule>
  </conditionalFormatting>
  <conditionalFormatting sqref="H203:N208">
    <cfRule type="expression" dxfId="272" priority="29">
      <formula>H203&gt;EOMONTH($J$201,0)</formula>
    </cfRule>
    <cfRule type="expression" dxfId="271" priority="30">
      <formula>N208&gt;$J$201</formula>
    </cfRule>
    <cfRule type="expression" dxfId="270" priority="31">
      <formula>H203&lt;$J$201</formula>
    </cfRule>
  </conditionalFormatting>
  <conditionalFormatting sqref="I62:AJ62 I64:AJ64 I66:AJ66 I68:AJ68 I70:AJ70 I72:AJ72 I74:AJ74 I76:AJ76 I78:AJ78 I80:AJ80 I82:AJ82 M10:AN10 M10:AJ61">
    <cfRule type="containsText" dxfId="269" priority="49" operator="containsText" text="T">
      <formula>NOT(ISERROR(SEARCH("T",I10)))</formula>
    </cfRule>
    <cfRule type="top10" priority="50" percent="1" bottom="1" rank="10"/>
  </conditionalFormatting>
  <conditionalFormatting sqref="I62:AC62 I64:AC64 I66:AC66 I68:AC68 I70:AC70 I72:AC72 I74:AC74 I76:AC76 I78:AC78 I80:AC80 I82:AC82 M10:AN10 M10:AC61">
    <cfRule type="expression" dxfId="268" priority="51">
      <formula>F$9&lt;&gt;""</formula>
    </cfRule>
    <cfRule type="expression" dxfId="267" priority="52">
      <formula>#REF!="fri"</formula>
    </cfRule>
    <cfRule type="expression" dxfId="266" priority="53">
      <formula>#REF!="fri"</formula>
    </cfRule>
  </conditionalFormatting>
  <conditionalFormatting sqref="I62:AC62 I64:AC64 I66:AC66 I68:AC68 I70:AC70 I72:AC72 I74:AC74 I76:AC76 I78:AC78 I80:AC80 I82:AC82 M10:AN10 M10:AC61">
    <cfRule type="expression" dxfId="265" priority="54">
      <formula>F$9&lt;&gt;""</formula>
    </cfRule>
  </conditionalFormatting>
  <conditionalFormatting sqref="G64:AO64 G66:AO66 G68:AO68 G70:AO70 G72:AO72 G74:AO74 G76:AO76 G78:AO78 G80:AO80 G82:AO82 G62:AO62 M10:AO61">
    <cfRule type="containsText" dxfId="264" priority="20" operator="containsText" text="2">
      <formula>NOT(ISERROR(SEARCH("2",G10)))</formula>
    </cfRule>
    <cfRule type="containsText" dxfId="263" priority="21" operator="containsText" text="3">
      <formula>NOT(ISERROR(SEARCH("3",G10)))</formula>
    </cfRule>
    <cfRule type="containsText" dxfId="262" priority="22" operator="containsText" text="H">
      <formula>NOT(ISERROR(SEARCH("H",G10)))</formula>
    </cfRule>
    <cfRule type="containsText" dxfId="261" priority="23" operator="containsText" text="A">
      <formula>NOT(ISERROR(SEARCH("A",G10)))</formula>
    </cfRule>
    <cfRule type="containsText" dxfId="260" priority="24" operator="containsText" text="T">
      <formula>NOT(ISERROR(SEARCH("T",G10)))</formula>
    </cfRule>
    <cfRule type="containsText" dxfId="259" priority="25" operator="containsText" text="P">
      <formula>NOT(ISERROR(SEARCH("P",G10)))</formula>
    </cfRule>
  </conditionalFormatting>
  <conditionalFormatting sqref="D10:D11 D14:D15 D18:D19 D22:D23 D26:D27 D30:D31 D34:D35 D38:D39 D42:D44 D48:D50 D54:D56 D60:D62 D66:D68 D72:D74 D78:D80">
    <cfRule type="expression" dxfId="258" priority="19">
      <formula>D$11&lt;&gt;""</formula>
    </cfRule>
  </conditionalFormatting>
  <conditionalFormatting sqref="G10:H61">
    <cfRule type="containsText" dxfId="257" priority="11" operator="containsText" text="F">
      <formula>NOT(ISERROR(SEARCH("F",G10)))</formula>
    </cfRule>
    <cfRule type="containsText" dxfId="256" priority="12" operator="containsText" text="H">
      <formula>NOT(ISERROR(SEARCH("H",G10)))</formula>
    </cfRule>
    <cfRule type="containsText" dxfId="255" priority="13" operator="containsText" text="A">
      <formula>NOT(ISERROR(SEARCH("A",G10)))</formula>
    </cfRule>
    <cfRule type="containsText" dxfId="254" priority="14" operator="containsText" text="P">
      <formula>NOT(ISERROR(SEARCH("P",G10)))</formula>
    </cfRule>
  </conditionalFormatting>
  <conditionalFormatting sqref="G10:H61">
    <cfRule type="expression" dxfId="253" priority="8">
      <formula>G$9&lt;&gt;""</formula>
    </cfRule>
    <cfRule type="expression" dxfId="252" priority="15">
      <formula>#REF!="fri"</formula>
    </cfRule>
    <cfRule type="expression" dxfId="251" priority="16">
      <formula>#REF!="fri"</formula>
    </cfRule>
  </conditionalFormatting>
  <conditionalFormatting sqref="G10:G61">
    <cfRule type="expression" dxfId="250" priority="10">
      <formula>G$9&lt;&gt;""</formula>
    </cfRule>
  </conditionalFormatting>
  <conditionalFormatting sqref="G10:H61">
    <cfRule type="timePeriod" dxfId="249" priority="9" timePeriod="today">
      <formula>FLOOR(G10,1)=TODAY()</formula>
    </cfRule>
  </conditionalFormatting>
  <conditionalFormatting sqref="G10:H61">
    <cfRule type="containsText" dxfId="248" priority="17" operator="containsText" text="T">
      <formula>NOT(ISERROR(SEARCH("T",G10)))</formula>
    </cfRule>
    <cfRule type="top10" priority="18" percent="1" bottom="1" rank="10"/>
  </conditionalFormatting>
  <conditionalFormatting sqref="G10:L61">
    <cfRule type="containsText" dxfId="247" priority="2" operator="containsText" text="2">
      <formula>NOT(ISERROR(SEARCH("2",G10)))</formula>
    </cfRule>
    <cfRule type="containsText" dxfId="246" priority="3" operator="containsText" text="3">
      <formula>NOT(ISERROR(SEARCH("3",G10)))</formula>
    </cfRule>
    <cfRule type="containsText" dxfId="245" priority="4" operator="containsText" text="H">
      <formula>NOT(ISERROR(SEARCH("H",G10)))</formula>
    </cfRule>
    <cfRule type="containsText" dxfId="244" priority="5" operator="containsText" text="A">
      <formula>NOT(ISERROR(SEARCH("A",G10)))</formula>
    </cfRule>
    <cfRule type="containsText" dxfId="243" priority="6" operator="containsText" text="T">
      <formula>NOT(ISERROR(SEARCH("T",G10)))</formula>
    </cfRule>
    <cfRule type="containsText" dxfId="242" priority="7" operator="containsText" text="P">
      <formula>NOT(ISERROR(SEARCH("P",G10)))</formula>
    </cfRule>
  </conditionalFormatting>
  <conditionalFormatting sqref="D7:AO98">
    <cfRule type="expression" dxfId="241" priority="1">
      <formula>$A$1=ROW()</formula>
    </cfRule>
  </conditionalFormatting>
  <dataValidations count="3">
    <dataValidation type="list" allowBlank="1" showInputMessage="1" showErrorMessage="1" sqref="J7" xr:uid="{00000000-0002-0000-0100-000000000000}">
      <formula1>"30,29,28,31"</formula1>
    </dataValidation>
    <dataValidation type="custom" allowBlank="1" showInputMessage="1" showErrorMessage="1" sqref="AF7:AJ7" xr:uid="{00000000-0002-0000-0100-000001000000}">
      <formula1>202320242025</formula1>
    </dataValidation>
    <dataValidation type="list" allowBlank="1" showInputMessage="1" showErrorMessage="1" sqref="F7:H7" xr:uid="{00000000-0002-0000-0100-000002000000}">
      <formula1>$BP$8:$CA$8</formula1>
    </dataValidation>
  </dataValidations>
  <pageMargins left="0.7" right="0.7" top="1.135" bottom="0.75" header="0.3" footer="0.3"/>
  <pageSetup scale="29" orientation="landscape" blackAndWhite="1" r:id="rId1"/>
  <colBreaks count="1" manualBreakCount="1">
    <brk id="41" min="6" max="80"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rgb="FFFF00FF"/>
  </sheetPr>
  <dimension ref="D3:AJ83"/>
  <sheetViews>
    <sheetView showGridLines="0" showRowColHeaders="0" showZeros="0" view="pageBreakPreview" zoomScale="115" zoomScaleSheetLayoutView="115" workbookViewId="0">
      <pane ySplit="8" topLeftCell="A21" activePane="bottomLeft" state="frozen"/>
      <selection pane="bottomLeft" activeCell="C8" sqref="C8"/>
    </sheetView>
  </sheetViews>
  <sheetFormatPr defaultRowHeight="15" x14ac:dyDescent="0.25"/>
  <cols>
    <col min="1" max="1" width="16.7109375" customWidth="1"/>
    <col min="2" max="2" width="7.140625" customWidth="1"/>
    <col min="3" max="3" width="14.140625" customWidth="1"/>
    <col min="4" max="4" width="13" customWidth="1"/>
    <col min="5" max="5" width="24.28515625" customWidth="1"/>
    <col min="6" max="6" width="13.140625" style="2" customWidth="1"/>
    <col min="7" max="7" width="11.85546875" style="2" customWidth="1"/>
    <col min="8" max="8" width="13.140625" style="465" customWidth="1"/>
    <col min="9" max="18" width="6.7109375" customWidth="1"/>
    <col min="19" max="19" width="5.42578125" customWidth="1"/>
    <col min="20" max="20" width="11" customWidth="1"/>
    <col min="21" max="21" width="10.85546875" customWidth="1"/>
    <col min="22" max="24" width="14" customWidth="1"/>
    <col min="25" max="25" width="18.42578125" customWidth="1"/>
    <col min="26" max="26" width="9.7109375" customWidth="1"/>
    <col min="27" max="27" width="5.28515625" customWidth="1"/>
    <col min="28" max="28" width="7.85546875" customWidth="1"/>
    <col min="29" max="30" width="7.140625" customWidth="1"/>
    <col min="31" max="31" width="7.28515625" customWidth="1"/>
    <col min="32" max="32" width="10.5703125" customWidth="1"/>
    <col min="33" max="33" width="6.85546875" customWidth="1"/>
    <col min="34" max="34" width="7" customWidth="1"/>
    <col min="35" max="35" width="7.140625" customWidth="1"/>
    <col min="36" max="36" width="7.7109375" customWidth="1"/>
  </cols>
  <sheetData>
    <row r="3" spans="4:36" ht="22.5" customHeight="1" x14ac:dyDescent="0.25"/>
    <row r="4" spans="4:36" ht="15" customHeight="1" x14ac:dyDescent="0.25"/>
    <row r="5" spans="4:36" ht="15" customHeight="1" x14ac:dyDescent="0.25"/>
    <row r="6" spans="4:36" ht="22.5" customHeight="1" thickBot="1" x14ac:dyDescent="0.3">
      <c r="I6" s="214"/>
      <c r="J6" s="741"/>
      <c r="K6" s="741"/>
      <c r="L6" s="54"/>
      <c r="M6" s="214"/>
      <c r="N6" s="742"/>
      <c r="O6" s="742"/>
    </row>
    <row r="7" spans="4:36" ht="25.5" customHeight="1" thickTop="1" thickBot="1" x14ac:dyDescent="0.3">
      <c r="D7" s="743" t="s">
        <v>245</v>
      </c>
      <c r="E7" s="744" t="s">
        <v>10</v>
      </c>
      <c r="F7" s="745" t="s">
        <v>508</v>
      </c>
      <c r="G7" s="746" t="s">
        <v>7</v>
      </c>
      <c r="H7" s="747" t="s">
        <v>507</v>
      </c>
      <c r="I7" s="734" t="s">
        <v>53</v>
      </c>
      <c r="J7" s="734"/>
      <c r="K7" s="734" t="s">
        <v>62</v>
      </c>
      <c r="L7" s="734"/>
      <c r="M7" s="734" t="s">
        <v>228</v>
      </c>
      <c r="N7" s="734"/>
      <c r="O7" s="734" t="s">
        <v>229</v>
      </c>
      <c r="P7" s="734"/>
      <c r="Q7" s="734" t="s">
        <v>241</v>
      </c>
      <c r="R7" s="734"/>
      <c r="S7" s="735" t="s">
        <v>11</v>
      </c>
      <c r="T7" s="736" t="s">
        <v>12</v>
      </c>
      <c r="U7" s="737" t="s">
        <v>13</v>
      </c>
      <c r="Y7" s="225"/>
      <c r="Z7" s="739" t="s">
        <v>9</v>
      </c>
      <c r="AA7" s="729" t="str">
        <f>I7</f>
        <v>১ম সপ্ততা</v>
      </c>
      <c r="AB7" s="729"/>
      <c r="AC7" s="729" t="str">
        <f>K7</f>
        <v>২য় সাপ্তাহ</v>
      </c>
      <c r="AD7" s="729"/>
      <c r="AE7" s="729" t="str">
        <f>M7</f>
        <v>৩য় সপ্ততা</v>
      </c>
      <c r="AF7" s="729"/>
      <c r="AG7" s="729" t="str">
        <f>O7</f>
        <v xml:space="preserve"> ৪র্থ সাপ্তাহ</v>
      </c>
      <c r="AH7" s="729"/>
      <c r="AI7" s="729" t="str">
        <f>Q7</f>
        <v>৫ম সাপ্তাহ</v>
      </c>
      <c r="AJ7" s="730"/>
    </row>
    <row r="8" spans="4:36" ht="20.25" customHeight="1" thickTop="1" thickBot="1" x14ac:dyDescent="0.3">
      <c r="D8" s="743"/>
      <c r="E8" s="744"/>
      <c r="F8" s="745"/>
      <c r="G8" s="746"/>
      <c r="H8" s="747"/>
      <c r="I8" s="466" t="s">
        <v>219</v>
      </c>
      <c r="J8" s="467" t="s">
        <v>220</v>
      </c>
      <c r="K8" s="466" t="s">
        <v>219</v>
      </c>
      <c r="L8" s="467" t="s">
        <v>220</v>
      </c>
      <c r="M8" s="466" t="s">
        <v>219</v>
      </c>
      <c r="N8" s="467" t="s">
        <v>220</v>
      </c>
      <c r="O8" s="466" t="s">
        <v>219</v>
      </c>
      <c r="P8" s="467" t="s">
        <v>220</v>
      </c>
      <c r="Q8" s="466" t="s">
        <v>219</v>
      </c>
      <c r="R8" s="467" t="s">
        <v>220</v>
      </c>
      <c r="S8" s="735"/>
      <c r="T8" s="736"/>
      <c r="U8" s="738"/>
      <c r="Y8" s="225"/>
      <c r="Z8" s="740"/>
      <c r="AA8" s="210" t="str">
        <f>I8</f>
        <v>N</v>
      </c>
      <c r="AB8" s="215" t="str">
        <f>J8</f>
        <v>O</v>
      </c>
      <c r="AC8" s="210" t="str">
        <f>K8</f>
        <v>N</v>
      </c>
      <c r="AD8" s="215" t="str">
        <f>L8</f>
        <v>O</v>
      </c>
      <c r="AE8" s="210" t="str">
        <f>M8</f>
        <v>N</v>
      </c>
      <c r="AF8" s="215" t="str">
        <f>N8</f>
        <v>O</v>
      </c>
      <c r="AG8" s="210" t="str">
        <f>O8</f>
        <v>N</v>
      </c>
      <c r="AH8" s="215" t="str">
        <f>P8</f>
        <v>O</v>
      </c>
      <c r="AI8" s="210" t="str">
        <f>Q8</f>
        <v>N</v>
      </c>
      <c r="AJ8" s="216" t="str">
        <f>R8</f>
        <v>O</v>
      </c>
    </row>
    <row r="9" spans="4:36" ht="18.75" customHeight="1" thickTop="1" x14ac:dyDescent="0.25">
      <c r="D9" s="731">
        <v>1</v>
      </c>
      <c r="E9" s="732" t="s">
        <v>14</v>
      </c>
      <c r="F9" s="468">
        <f>COUNTIF('A.Mar (2)'!G10:AO10,"p")+S9</f>
        <v>0</v>
      </c>
      <c r="G9" s="733" t="str">
        <f>IF(U9,"0","1")</f>
        <v>1</v>
      </c>
      <c r="H9" s="733"/>
      <c r="I9" s="470">
        <f>COUNTIF('A.Mar (2)'!G10:M10,"P")</f>
        <v>0</v>
      </c>
      <c r="J9" s="469"/>
      <c r="K9" s="470">
        <f>COUNTIF('A.Mar (2)'!N10:T10,"P")</f>
        <v>0</v>
      </c>
      <c r="L9" s="469"/>
      <c r="M9" s="470">
        <f>COUNTIF('A.Mar (2)'!U10:AA10,"P")</f>
        <v>0</v>
      </c>
      <c r="N9" s="469">
        <f>COUNTIF('A.Mar (2)'!U10:AA10,"2")</f>
        <v>0</v>
      </c>
      <c r="O9" s="470">
        <f>COUNTIF('A.Mar (2)'!AB10:AH10,"P")</f>
        <v>0</v>
      </c>
      <c r="P9" s="469">
        <f>COUNTIF('A.Mar (2)'!AB10:AH10,"2")</f>
        <v>0</v>
      </c>
      <c r="Q9" s="471">
        <f>COUNTIF('A.Mar (2)'!AI10:AO10,"P")</f>
        <v>0</v>
      </c>
      <c r="R9" s="469">
        <f>COUNTIF('A.Mar (2)'!AI10:AO10,"2")</f>
        <v>0</v>
      </c>
      <c r="S9" s="473">
        <f>COUNTIF('A.Mar (2)'!J10:AK10,"h")</f>
        <v>0</v>
      </c>
      <c r="T9" s="468">
        <f>COUNTIF('A.Mar (2)'!I10:AJ10,"t")</f>
        <v>0</v>
      </c>
      <c r="U9" s="63">
        <f>COUNTIF('A.Mar (2)'!G10:AO10,"a")</f>
        <v>0</v>
      </c>
      <c r="Z9" s="338">
        <v>1</v>
      </c>
      <c r="AA9" s="217">
        <f>I9</f>
        <v>0</v>
      </c>
      <c r="AB9" s="218">
        <f>J10</f>
        <v>0</v>
      </c>
      <c r="AC9" s="219">
        <f>K9</f>
        <v>0</v>
      </c>
      <c r="AD9" s="218">
        <f>L10</f>
        <v>0</v>
      </c>
      <c r="AE9" s="219">
        <f>M9</f>
        <v>0</v>
      </c>
      <c r="AF9" s="218">
        <f>N10</f>
        <v>0</v>
      </c>
      <c r="AG9" s="219">
        <f>O9</f>
        <v>0</v>
      </c>
      <c r="AH9" s="218">
        <f>P10</f>
        <v>0</v>
      </c>
      <c r="AI9" s="219">
        <f>Q9</f>
        <v>0</v>
      </c>
      <c r="AJ9" s="218">
        <f>R10</f>
        <v>0</v>
      </c>
    </row>
    <row r="10" spans="4:36" ht="18.75" customHeight="1" x14ac:dyDescent="0.25">
      <c r="D10" s="721"/>
      <c r="E10" s="727"/>
      <c r="F10" s="63">
        <f>SUM('A.Mar (2)'!G11:AO11)</f>
        <v>0</v>
      </c>
      <c r="G10" s="723"/>
      <c r="H10" s="723"/>
      <c r="I10" s="223"/>
      <c r="J10" s="224">
        <f>COUNTIF('A.Mar (2)'!G11:M11,"2")</f>
        <v>0</v>
      </c>
      <c r="K10" s="223"/>
      <c r="L10" s="224">
        <f>COUNTIF('A.Mar (2)'!N11:T11,"2")</f>
        <v>0</v>
      </c>
      <c r="M10" s="223">
        <f>COUNTIF('A.Mar (2)'!U11:AA11,"P")</f>
        <v>0</v>
      </c>
      <c r="N10" s="224">
        <f>COUNTIF('A.Mar (2)'!U11:AA11,"2")</f>
        <v>0</v>
      </c>
      <c r="O10" s="223">
        <f>COUNTIF('A.Mar (2)'!AB11:AH11,"P")</f>
        <v>0</v>
      </c>
      <c r="P10" s="224">
        <f>COUNTIF('A.Mar (2)'!AB11:AH11,"2")</f>
        <v>0</v>
      </c>
      <c r="Q10" s="341">
        <f>COUNTIF('A.Mar (2)'!AI11:AO11,"P")</f>
        <v>0</v>
      </c>
      <c r="R10" s="224">
        <f>COUNTIF('A.Mar (2)'!AI11:AO11,"2")</f>
        <v>0</v>
      </c>
      <c r="S10" s="64">
        <f>COUNTIF('A.Mar (2)'!J11:AK11,"h")</f>
        <v>0</v>
      </c>
      <c r="T10" s="63">
        <f>COUNTIF('A.Mar (2)'!I11:AJ11,"t")</f>
        <v>0</v>
      </c>
      <c r="U10" s="63">
        <f>COUNTIF('A.Mar (2)'!G11:AO11,"a")</f>
        <v>0</v>
      </c>
      <c r="Z10" s="339">
        <v>2</v>
      </c>
      <c r="AA10" s="217">
        <f>I11</f>
        <v>0</v>
      </c>
      <c r="AB10" s="218">
        <f>J12</f>
        <v>0</v>
      </c>
      <c r="AC10" s="220">
        <f>K11</f>
        <v>0</v>
      </c>
      <c r="AD10" s="221">
        <f>L12</f>
        <v>0</v>
      </c>
      <c r="AE10" s="219">
        <f>M11</f>
        <v>0</v>
      </c>
      <c r="AF10" s="221">
        <f>N12</f>
        <v>0</v>
      </c>
      <c r="AG10" s="220">
        <f>O11</f>
        <v>0</v>
      </c>
      <c r="AH10" s="221">
        <f>P12</f>
        <v>0</v>
      </c>
      <c r="AI10" s="220">
        <f>Q11</f>
        <v>0</v>
      </c>
      <c r="AJ10" s="221">
        <f>R12</f>
        <v>0</v>
      </c>
    </row>
    <row r="11" spans="4:36" ht="18.75" customHeight="1" x14ac:dyDescent="0.25">
      <c r="D11" s="721">
        <v>2</v>
      </c>
      <c r="E11" s="728" t="s">
        <v>15</v>
      </c>
      <c r="F11" s="63">
        <f>COUNTIF('A.Mar (2)'!G12:AO12,"p")+S11</f>
        <v>0</v>
      </c>
      <c r="G11" s="723" t="str">
        <f t="shared" ref="G11" si="0">IF(U11,"0","1")</f>
        <v>1</v>
      </c>
      <c r="H11" s="723"/>
      <c r="I11" s="223">
        <f>COUNTIF('A.Mar (2)'!G12:M12,"P")</f>
        <v>0</v>
      </c>
      <c r="J11" s="224"/>
      <c r="K11" s="223">
        <f>COUNTIF('A.Mar (2)'!N12:T12,"P")</f>
        <v>0</v>
      </c>
      <c r="L11" s="224"/>
      <c r="M11" s="223">
        <f>COUNTIF('A.Mar (2)'!U12:AA12,"P")</f>
        <v>0</v>
      </c>
      <c r="N11" s="224">
        <f>COUNTIF('A.Mar (2)'!U12:AA12,"3")</f>
        <v>0</v>
      </c>
      <c r="O11" s="223">
        <f>COUNTIF('A.Mar (2)'!AB12:AH12,"P")</f>
        <v>0</v>
      </c>
      <c r="P11" s="224">
        <f>COUNTIF('A.Mar (2)'!AB12:AH12,"3")</f>
        <v>0</v>
      </c>
      <c r="Q11" s="341">
        <f>COUNTIF('A.Mar (2)'!AI12:AO12,"P")</f>
        <v>0</v>
      </c>
      <c r="R11" s="224">
        <f>COUNTIF('A.Mar (2)'!AI12:AO12,"3")</f>
        <v>0</v>
      </c>
      <c r="S11" s="64">
        <f>COUNTIF('A.Mar (2)'!J12:AK12,"h")</f>
        <v>0</v>
      </c>
      <c r="T11" s="63">
        <f>COUNTIF('A.Mar (2)'!I12:AJ12,"t")</f>
        <v>0</v>
      </c>
      <c r="U11" s="63">
        <f>COUNTIF('A.Mar (2)'!G12:AO12,"a")</f>
        <v>0</v>
      </c>
      <c r="Y11" s="226"/>
      <c r="Z11" s="339">
        <v>3</v>
      </c>
      <c r="AA11" s="217">
        <f>I13</f>
        <v>0</v>
      </c>
      <c r="AB11" s="218">
        <f>J14</f>
        <v>0</v>
      </c>
      <c r="AC11" s="220">
        <f>K13</f>
        <v>0</v>
      </c>
      <c r="AD11" s="221">
        <f>L14</f>
        <v>0</v>
      </c>
      <c r="AE11" s="219">
        <f>M13</f>
        <v>0</v>
      </c>
      <c r="AF11" s="221">
        <f>N14</f>
        <v>0</v>
      </c>
      <c r="AG11" s="220">
        <f>O13</f>
        <v>0</v>
      </c>
      <c r="AH11" s="221">
        <f>P14</f>
        <v>0</v>
      </c>
      <c r="AI11" s="220">
        <f>Q13</f>
        <v>0</v>
      </c>
      <c r="AJ11" s="221">
        <f>R14</f>
        <v>0</v>
      </c>
    </row>
    <row r="12" spans="4:36" ht="18.75" customHeight="1" x14ac:dyDescent="0.25">
      <c r="D12" s="721"/>
      <c r="E12" s="728"/>
      <c r="F12" s="63">
        <f>SUM('A.Mar (2)'!G13:AO13)</f>
        <v>0</v>
      </c>
      <c r="G12" s="723"/>
      <c r="H12" s="723"/>
      <c r="I12" s="223"/>
      <c r="J12" s="224">
        <f>COUNTIF('A.Mar (2)'!G13:M13,"3")</f>
        <v>0</v>
      </c>
      <c r="K12" s="223"/>
      <c r="L12" s="224">
        <f>COUNTIF('A.Mar (2)'!N13:T13,"3")</f>
        <v>0</v>
      </c>
      <c r="M12" s="223">
        <f>COUNTIF('A.Mar (2)'!U13:AA13,"P")</f>
        <v>0</v>
      </c>
      <c r="N12" s="224">
        <f>COUNTIF('A.Mar (2)'!U13:AA13,"3")</f>
        <v>0</v>
      </c>
      <c r="O12" s="223">
        <f>COUNTIF('A.Mar (2)'!AB13:AH13,"P")</f>
        <v>0</v>
      </c>
      <c r="P12" s="224">
        <f>COUNTIF('A.Mar (2)'!AB13:AH13,"3")</f>
        <v>0</v>
      </c>
      <c r="Q12" s="341">
        <f>COUNTIF('A.Mar (2)'!AI13:AO13,"P")</f>
        <v>0</v>
      </c>
      <c r="R12" s="224">
        <f>COUNTIF('A.Mar (2)'!AI13:AO13,"3")</f>
        <v>0</v>
      </c>
      <c r="S12" s="64">
        <f>COUNTIF('A.Mar (2)'!J13:AK13,"h")</f>
        <v>0</v>
      </c>
      <c r="T12" s="63">
        <f>COUNTIF('A.Mar (2)'!I13:AJ13,"t")</f>
        <v>0</v>
      </c>
      <c r="U12" s="63">
        <f>COUNTIF('A.Mar (2)'!G13:AO13,"a")</f>
        <v>0</v>
      </c>
      <c r="Y12" s="226"/>
      <c r="Z12" s="339">
        <v>4</v>
      </c>
      <c r="AA12" s="217">
        <f>I15</f>
        <v>0</v>
      </c>
      <c r="AB12" s="218">
        <f>J16</f>
        <v>0</v>
      </c>
      <c r="AC12" s="220">
        <f>K15</f>
        <v>0</v>
      </c>
      <c r="AD12" s="221">
        <f>L16</f>
        <v>0</v>
      </c>
      <c r="AE12" s="220">
        <f>M15</f>
        <v>0</v>
      </c>
      <c r="AF12" s="221">
        <f>N16</f>
        <v>0</v>
      </c>
      <c r="AG12" s="220">
        <f>O15</f>
        <v>0</v>
      </c>
      <c r="AH12" s="221">
        <f>P16</f>
        <v>0</v>
      </c>
      <c r="AI12" s="220">
        <f>Q15</f>
        <v>0</v>
      </c>
      <c r="AJ12" s="221">
        <f>R16</f>
        <v>0</v>
      </c>
    </row>
    <row r="13" spans="4:36" ht="18.75" customHeight="1" x14ac:dyDescent="0.25">
      <c r="D13" s="721">
        <v>3</v>
      </c>
      <c r="E13" s="727" t="s">
        <v>16</v>
      </c>
      <c r="F13" s="63">
        <f>COUNTIF('A.Mar (2)'!G14:AO14,"p")+S13</f>
        <v>0</v>
      </c>
      <c r="G13" s="723" t="str">
        <f t="shared" ref="G13" si="1">IF(U13,"0","1")</f>
        <v>1</v>
      </c>
      <c r="H13" s="723"/>
      <c r="I13" s="223">
        <f>COUNTIF('A.Mar (2)'!G14:M14,"P")</f>
        <v>0</v>
      </c>
      <c r="J13" s="224"/>
      <c r="K13" s="223">
        <f>COUNTIF('A.Mar (2)'!N14:T14,"P")</f>
        <v>0</v>
      </c>
      <c r="L13" s="224"/>
      <c r="M13" s="223">
        <f>COUNTIF('A.Mar (2)'!U14:AA14,"P")</f>
        <v>0</v>
      </c>
      <c r="N13" s="224">
        <f>COUNTIF('A.Mar (2)'!U14:AA14,"3")</f>
        <v>0</v>
      </c>
      <c r="O13" s="223">
        <f>COUNTIF('A.Mar (2)'!AB14:AH14,"P")</f>
        <v>0</v>
      </c>
      <c r="P13" s="224">
        <f>COUNTIF('A.Mar (2)'!AB14:AH14,"3")</f>
        <v>0</v>
      </c>
      <c r="Q13" s="341">
        <f>COUNTIF('A.Mar (2)'!AI14:AO14,"P")</f>
        <v>0</v>
      </c>
      <c r="R13" s="224">
        <f>COUNTIF('A.Mar (2)'!AI14:AO14,"3")</f>
        <v>0</v>
      </c>
      <c r="S13" s="64">
        <f>COUNTIF('A.Mar (2)'!J14:AK14,"h")</f>
        <v>0</v>
      </c>
      <c r="T13" s="63">
        <f>COUNTIF('A.Mar (2)'!I14:AJ14,"t")</f>
        <v>0</v>
      </c>
      <c r="U13" s="63">
        <f>COUNTIF('A.Mar (2)'!G14:AO14,"a")</f>
        <v>0</v>
      </c>
      <c r="Z13" s="339">
        <v>5</v>
      </c>
      <c r="AA13" s="217">
        <f>I17</f>
        <v>0</v>
      </c>
      <c r="AB13" s="218">
        <f>J18</f>
        <v>0</v>
      </c>
      <c r="AC13" s="220">
        <f>K17</f>
        <v>0</v>
      </c>
      <c r="AD13" s="221">
        <f>L18</f>
        <v>0</v>
      </c>
      <c r="AE13" s="220">
        <f>M17</f>
        <v>0</v>
      </c>
      <c r="AF13" s="221">
        <f>N18</f>
        <v>0</v>
      </c>
      <c r="AG13" s="220">
        <f>O17</f>
        <v>0</v>
      </c>
      <c r="AH13" s="221">
        <f>P18</f>
        <v>0</v>
      </c>
      <c r="AI13" s="220">
        <f>Q17</f>
        <v>0</v>
      </c>
      <c r="AJ13" s="221">
        <f>R18</f>
        <v>0</v>
      </c>
    </row>
    <row r="14" spans="4:36" ht="18.75" customHeight="1" x14ac:dyDescent="0.25">
      <c r="D14" s="721"/>
      <c r="E14" s="727"/>
      <c r="F14" s="63">
        <f>SUM('A.Mar (2)'!G15:AO15)</f>
        <v>0</v>
      </c>
      <c r="G14" s="723"/>
      <c r="H14" s="723"/>
      <c r="I14" s="223"/>
      <c r="J14" s="224">
        <f>COUNTIF('A.Mar (2)'!G15:M15,"3")</f>
        <v>0</v>
      </c>
      <c r="K14" s="223"/>
      <c r="L14" s="224">
        <f>COUNTIF('A.Mar (2)'!N15:T15,"3")</f>
        <v>0</v>
      </c>
      <c r="M14" s="223">
        <f>COUNTIF('A.Mar (2)'!U15:AA15,"P")</f>
        <v>0</v>
      </c>
      <c r="N14" s="224">
        <f>COUNTIF('A.Mar (2)'!U15:AA15,"3")</f>
        <v>0</v>
      </c>
      <c r="O14" s="223">
        <f>COUNTIF('A.Mar (2)'!AB15:AH15,"P")</f>
        <v>0</v>
      </c>
      <c r="P14" s="224">
        <f>COUNTIF('A.Mar (2)'!AB15:AH15,"3")</f>
        <v>0</v>
      </c>
      <c r="Q14" s="341">
        <f>COUNTIF('A.Mar (2)'!AI15:AO15,"P")</f>
        <v>0</v>
      </c>
      <c r="R14" s="224">
        <f>COUNTIF('A.Mar (2)'!AI15:AO15,"3")</f>
        <v>0</v>
      </c>
      <c r="S14" s="64">
        <f>COUNTIF('A.Mar (2)'!J15:AK15,"h")</f>
        <v>0</v>
      </c>
      <c r="T14" s="63">
        <f>COUNTIF('A.Mar (2)'!I15:AJ15,"t")</f>
        <v>0</v>
      </c>
      <c r="U14" s="63">
        <f>COUNTIF('A.Mar (2)'!G15:AO15,"a")</f>
        <v>0</v>
      </c>
      <c r="Z14" s="339">
        <v>6</v>
      </c>
      <c r="AA14" s="217">
        <f>I19</f>
        <v>0</v>
      </c>
      <c r="AB14" s="218">
        <f>J20</f>
        <v>0</v>
      </c>
      <c r="AC14" s="220">
        <f>K19</f>
        <v>0</v>
      </c>
      <c r="AD14" s="221">
        <f>L20</f>
        <v>0</v>
      </c>
      <c r="AE14" s="220">
        <f>M19</f>
        <v>0</v>
      </c>
      <c r="AF14" s="221">
        <f>N20</f>
        <v>0</v>
      </c>
      <c r="AG14" s="220">
        <f>O19</f>
        <v>0</v>
      </c>
      <c r="AH14" s="221">
        <f>P20</f>
        <v>0</v>
      </c>
      <c r="AI14" s="220">
        <f>Q19</f>
        <v>0</v>
      </c>
      <c r="AJ14" s="221">
        <f>R20</f>
        <v>0</v>
      </c>
    </row>
    <row r="15" spans="4:36" ht="18.75" customHeight="1" x14ac:dyDescent="0.25">
      <c r="D15" s="721">
        <v>4</v>
      </c>
      <c r="E15" s="728" t="s">
        <v>17</v>
      </c>
      <c r="F15" s="63">
        <f>COUNTIF('A.Mar (2)'!G16:AO16,"p")+S15</f>
        <v>0</v>
      </c>
      <c r="G15" s="723" t="str">
        <f t="shared" ref="G15" si="2">IF(U15,"0","1")</f>
        <v>1</v>
      </c>
      <c r="H15" s="723"/>
      <c r="I15" s="223">
        <f>COUNTIF('A.Mar (2)'!G16:M16,"P")</f>
        <v>0</v>
      </c>
      <c r="J15" s="224"/>
      <c r="K15" s="223">
        <f>COUNTIF('A.Mar (2)'!N16:T16,"P")</f>
        <v>0</v>
      </c>
      <c r="L15" s="224"/>
      <c r="M15" s="223">
        <f>COUNTIF('A.Mar (2)'!U16:AA16,"P")</f>
        <v>0</v>
      </c>
      <c r="N15" s="224">
        <f>COUNTIF('A.Mar (2)'!U16:AA16,"3")</f>
        <v>0</v>
      </c>
      <c r="O15" s="223">
        <f>COUNTIF('A.Mar (2)'!AB16:AH16,"P")</f>
        <v>0</v>
      </c>
      <c r="P15" s="224">
        <f>COUNTIF('A.Mar (2)'!AB16:AH16,"3")</f>
        <v>0</v>
      </c>
      <c r="Q15" s="341">
        <f>COUNTIF('A.Mar (2)'!AI16:AO16,"P")</f>
        <v>0</v>
      </c>
      <c r="R15" s="224">
        <f>COUNTIF('A.Mar (2)'!AI16:AO16,"3")</f>
        <v>0</v>
      </c>
      <c r="S15" s="64">
        <f>COUNTIF('A.Mar (2)'!J16:AK16,"h")</f>
        <v>0</v>
      </c>
      <c r="T15" s="63">
        <f>COUNTIF('A.Mar (2)'!I16:AJ16,"t")</f>
        <v>0</v>
      </c>
      <c r="U15" s="63">
        <f>COUNTIF('A.Mar (2)'!G16:AO16,"a")</f>
        <v>0</v>
      </c>
      <c r="Y15" s="226"/>
      <c r="Z15" s="339">
        <v>7</v>
      </c>
      <c r="AA15" s="217">
        <f>I21</f>
        <v>0</v>
      </c>
      <c r="AB15" s="218">
        <f>J22</f>
        <v>0</v>
      </c>
      <c r="AC15" s="220">
        <f>K21</f>
        <v>0</v>
      </c>
      <c r="AD15" s="221">
        <f>L22</f>
        <v>0</v>
      </c>
      <c r="AE15" s="220">
        <f>M21</f>
        <v>0</v>
      </c>
      <c r="AF15" s="221">
        <f>N22</f>
        <v>0</v>
      </c>
      <c r="AG15" s="220">
        <f>O21</f>
        <v>0</v>
      </c>
      <c r="AH15" s="221">
        <f>P22</f>
        <v>0</v>
      </c>
      <c r="AI15" s="220">
        <f>Q21</f>
        <v>0</v>
      </c>
      <c r="AJ15" s="221">
        <f>R22</f>
        <v>0</v>
      </c>
    </row>
    <row r="16" spans="4:36" ht="18.75" customHeight="1" x14ac:dyDescent="0.25">
      <c r="D16" s="721"/>
      <c r="E16" s="728"/>
      <c r="F16" s="63">
        <f>SUM('A.Mar (2)'!G17:AO17)</f>
        <v>0</v>
      </c>
      <c r="G16" s="723"/>
      <c r="H16" s="723"/>
      <c r="I16" s="223"/>
      <c r="J16" s="224">
        <f>COUNTIF('A.Mar (2)'!G17:M17,"3")</f>
        <v>0</v>
      </c>
      <c r="K16" s="223"/>
      <c r="L16" s="224">
        <f>COUNTIF('A.Mar (2)'!N17:T17,"3")</f>
        <v>0</v>
      </c>
      <c r="M16" s="223">
        <f>COUNTIF('A.Mar (2)'!U17:AA17,"P")</f>
        <v>0</v>
      </c>
      <c r="N16" s="224">
        <f>COUNTIF('A.Mar (2)'!U17:AA17,"3")</f>
        <v>0</v>
      </c>
      <c r="O16" s="223">
        <f>COUNTIF('A.Mar (2)'!AB17:AH17,"P")</f>
        <v>0</v>
      </c>
      <c r="P16" s="224">
        <f>COUNTIF('A.Mar (2)'!AB17:AH17,"3")</f>
        <v>0</v>
      </c>
      <c r="Q16" s="341">
        <f>COUNTIF('A.Mar (2)'!AI17:AO17,"P")</f>
        <v>0</v>
      </c>
      <c r="R16" s="224">
        <f>COUNTIF('A.Mar (2)'!AI17:AO17,"3")</f>
        <v>0</v>
      </c>
      <c r="S16" s="64">
        <f>COUNTIF('A.Mar (2)'!J17:AK17,"h")</f>
        <v>0</v>
      </c>
      <c r="T16" s="63">
        <f>COUNTIF('A.Mar (2)'!I17:AJ17,"t")</f>
        <v>0</v>
      </c>
      <c r="U16" s="63">
        <f>COUNTIF('A.Mar (2)'!G17:AO17,"a")</f>
        <v>0</v>
      </c>
      <c r="Y16" s="226"/>
      <c r="Z16" s="339">
        <v>8</v>
      </c>
      <c r="AA16" s="222">
        <f>I23</f>
        <v>0</v>
      </c>
      <c r="AB16" s="218">
        <f>J24</f>
        <v>0</v>
      </c>
      <c r="AC16" s="220">
        <f>K23</f>
        <v>0</v>
      </c>
      <c r="AD16" s="221">
        <f>L24</f>
        <v>0</v>
      </c>
      <c r="AE16" s="220">
        <f>M23</f>
        <v>0</v>
      </c>
      <c r="AF16" s="221">
        <f>N24</f>
        <v>0</v>
      </c>
      <c r="AG16" s="220">
        <f>O23</f>
        <v>0</v>
      </c>
      <c r="AH16" s="221">
        <f>P24</f>
        <v>0</v>
      </c>
      <c r="AI16" s="220">
        <f>Q23</f>
        <v>0</v>
      </c>
      <c r="AJ16" s="221">
        <f>R24</f>
        <v>0</v>
      </c>
    </row>
    <row r="17" spans="4:36" ht="18.75" customHeight="1" x14ac:dyDescent="0.25">
      <c r="D17" s="721">
        <v>5</v>
      </c>
      <c r="E17" s="727" t="s">
        <v>18</v>
      </c>
      <c r="F17" s="63">
        <f>COUNTIF('A.Mar (2)'!G18:AO18,"p")+S17</f>
        <v>0</v>
      </c>
      <c r="G17" s="723" t="str">
        <f t="shared" ref="G17" si="3">IF(U17,"0","1")</f>
        <v>1</v>
      </c>
      <c r="H17" s="723"/>
      <c r="I17" s="223">
        <f>COUNTIF('A.Mar (2)'!G18:M18,"P")</f>
        <v>0</v>
      </c>
      <c r="J17" s="224"/>
      <c r="K17" s="223">
        <f>COUNTIF('A.Mar (2)'!N18:T18,"P")</f>
        <v>0</v>
      </c>
      <c r="L17" s="224"/>
      <c r="M17" s="223">
        <f>COUNTIF('A.Mar (2)'!U18:AA18,"P")</f>
        <v>0</v>
      </c>
      <c r="N17" s="224">
        <f>COUNTIF('A.Mar (2)'!U18:AA18,"3")</f>
        <v>0</v>
      </c>
      <c r="O17" s="223">
        <f>COUNTIF('A.Mar (2)'!AB18:AH18,"P")</f>
        <v>0</v>
      </c>
      <c r="P17" s="224">
        <f>COUNTIF('A.Mar (2)'!AB18:AH18,"3")</f>
        <v>0</v>
      </c>
      <c r="Q17" s="341">
        <f>COUNTIF('A.Mar (2)'!AI18:AO18,"P")</f>
        <v>0</v>
      </c>
      <c r="R17" s="224">
        <f>COUNTIF('A.Mar (2)'!AI18:AO18,"3")</f>
        <v>0</v>
      </c>
      <c r="S17" s="64">
        <f>COUNTIF('A.Mar (2)'!J18:AK18,"h")</f>
        <v>0</v>
      </c>
      <c r="T17" s="63">
        <f>COUNTIF('A.Mar (2)'!I18:AJ18,"t")</f>
        <v>0</v>
      </c>
      <c r="U17" s="63">
        <f>COUNTIF('A.Mar (2)'!G18:AO18,"a")</f>
        <v>0</v>
      </c>
      <c r="Z17" s="339">
        <v>9</v>
      </c>
      <c r="AA17" s="222">
        <f>I25</f>
        <v>0</v>
      </c>
      <c r="AB17" s="218">
        <f>J26</f>
        <v>0</v>
      </c>
      <c r="AC17" s="220">
        <f>K25</f>
        <v>0</v>
      </c>
      <c r="AD17" s="221">
        <f>L26</f>
        <v>0</v>
      </c>
      <c r="AE17" s="220">
        <f>M25</f>
        <v>0</v>
      </c>
      <c r="AF17" s="221">
        <f>N26</f>
        <v>0</v>
      </c>
      <c r="AG17" s="220">
        <f>O25</f>
        <v>0</v>
      </c>
      <c r="AH17" s="221">
        <f>P26</f>
        <v>0</v>
      </c>
      <c r="AI17" s="220">
        <f>Q25</f>
        <v>0</v>
      </c>
      <c r="AJ17" s="221">
        <f>R26</f>
        <v>0</v>
      </c>
    </row>
    <row r="18" spans="4:36" ht="18.75" customHeight="1" x14ac:dyDescent="0.25">
      <c r="D18" s="721"/>
      <c r="E18" s="727"/>
      <c r="F18" s="63">
        <f>SUM('A.Mar (2)'!G19:AO19)</f>
        <v>0</v>
      </c>
      <c r="G18" s="723"/>
      <c r="H18" s="723"/>
      <c r="I18" s="223"/>
      <c r="J18" s="224">
        <f>COUNTIF('A.Mar (2)'!G19:M19,"3")</f>
        <v>0</v>
      </c>
      <c r="K18" s="223"/>
      <c r="L18" s="224">
        <f>COUNTIF('A.Mar (2)'!N19:T19,"3")</f>
        <v>0</v>
      </c>
      <c r="M18" s="223">
        <f>COUNTIF('A.Mar (2)'!U19:AA19,"P")</f>
        <v>0</v>
      </c>
      <c r="N18" s="224">
        <f>COUNTIF('A.Mar (2)'!U19:AA19,"3")</f>
        <v>0</v>
      </c>
      <c r="O18" s="223">
        <f>COUNTIF('A.Mar (2)'!AB19:AH19,"P")</f>
        <v>0</v>
      </c>
      <c r="P18" s="224">
        <f>COUNTIF('A.Mar (2)'!AB19:AH19,"3")</f>
        <v>0</v>
      </c>
      <c r="Q18" s="341">
        <f>COUNTIF('A.Mar (2)'!AI19:AO19,"P")</f>
        <v>0</v>
      </c>
      <c r="R18" s="224">
        <f>COUNTIF('A.Mar (2)'!AI19:AO19,"3")</f>
        <v>0</v>
      </c>
      <c r="S18" s="64">
        <f>COUNTIF('A.Mar (2)'!J19:AK19,"h")</f>
        <v>0</v>
      </c>
      <c r="T18" s="63">
        <f>COUNTIF('A.Mar (2)'!I19:AJ19,"t")</f>
        <v>0</v>
      </c>
      <c r="U18" s="63">
        <f>COUNTIF('A.Mar (2)'!G19:AO19,"a")</f>
        <v>0</v>
      </c>
      <c r="Z18" s="339">
        <v>10</v>
      </c>
      <c r="AA18" s="222">
        <f>I27</f>
        <v>0</v>
      </c>
      <c r="AB18" s="218">
        <f>J28</f>
        <v>0</v>
      </c>
      <c r="AC18" s="220">
        <f>K27</f>
        <v>0</v>
      </c>
      <c r="AD18" s="221">
        <f>L28</f>
        <v>0</v>
      </c>
      <c r="AE18" s="220">
        <f>M27</f>
        <v>0</v>
      </c>
      <c r="AF18" s="221">
        <f>N28</f>
        <v>0</v>
      </c>
      <c r="AG18" s="220">
        <f>O27</f>
        <v>0</v>
      </c>
      <c r="AH18" s="221">
        <f>P28</f>
        <v>0</v>
      </c>
      <c r="AI18" s="220">
        <f>Q27</f>
        <v>0</v>
      </c>
      <c r="AJ18" s="221">
        <f>R28</f>
        <v>0</v>
      </c>
    </row>
    <row r="19" spans="4:36" ht="18.75" customHeight="1" x14ac:dyDescent="0.25">
      <c r="D19" s="721">
        <v>6</v>
      </c>
      <c r="E19" s="728" t="s">
        <v>19</v>
      </c>
      <c r="F19" s="63">
        <f>COUNTIF('A.Mar (2)'!G20:AO20,"p")+S19</f>
        <v>0</v>
      </c>
      <c r="G19" s="723" t="str">
        <f t="shared" ref="G19" si="4">IF(U19,"0","1")</f>
        <v>1</v>
      </c>
      <c r="H19" s="723"/>
      <c r="I19" s="223">
        <f>COUNTIF('A.Mar (2)'!G20:M20,"P")</f>
        <v>0</v>
      </c>
      <c r="J19" s="224"/>
      <c r="K19" s="223">
        <f>COUNTIF('A.Mar (2)'!N20:T20,"P")</f>
        <v>0</v>
      </c>
      <c r="L19" s="224"/>
      <c r="M19" s="223">
        <f>COUNTIF('A.Mar (2)'!U20:AA20,"P")</f>
        <v>0</v>
      </c>
      <c r="N19" s="224">
        <f>COUNTIF('A.Mar (2)'!U20:AA20,"3")</f>
        <v>0</v>
      </c>
      <c r="O19" s="223">
        <f>COUNTIF('A.Mar (2)'!AB20:AH20,"P")</f>
        <v>0</v>
      </c>
      <c r="P19" s="224">
        <f>COUNTIF('A.Mar (2)'!AB20:AH20,"3")</f>
        <v>0</v>
      </c>
      <c r="Q19" s="341">
        <f>COUNTIF('A.Mar (2)'!AI20:AO20,"P")</f>
        <v>0</v>
      </c>
      <c r="R19" s="224">
        <f>COUNTIF('A.Mar (2)'!AI20:AO20,"3")</f>
        <v>0</v>
      </c>
      <c r="S19" s="64">
        <f>COUNTIF('A.Mar (2)'!J20:AK20,"h")</f>
        <v>0</v>
      </c>
      <c r="T19" s="63">
        <f>COUNTIF('A.Mar (2)'!I20:AJ20,"t")</f>
        <v>0</v>
      </c>
      <c r="U19" s="63">
        <f>COUNTIF('A.Mar (2)'!G20:AO20,"a")</f>
        <v>0</v>
      </c>
      <c r="Y19" s="226"/>
      <c r="Z19" s="339">
        <v>11</v>
      </c>
      <c r="AA19" s="222">
        <f>I29</f>
        <v>0</v>
      </c>
      <c r="AB19" s="218">
        <f>J30</f>
        <v>0</v>
      </c>
      <c r="AC19" s="220">
        <f>K29</f>
        <v>0</v>
      </c>
      <c r="AD19" s="221">
        <f>L30</f>
        <v>0</v>
      </c>
      <c r="AE19" s="220">
        <f>M29</f>
        <v>0</v>
      </c>
      <c r="AF19" s="221">
        <f>N30</f>
        <v>0</v>
      </c>
      <c r="AG19" s="220">
        <f>O29</f>
        <v>0</v>
      </c>
      <c r="AH19" s="221">
        <f>P30</f>
        <v>0</v>
      </c>
      <c r="AI19" s="220">
        <f>Q29</f>
        <v>0</v>
      </c>
      <c r="AJ19" s="221">
        <f>R30</f>
        <v>0</v>
      </c>
    </row>
    <row r="20" spans="4:36" ht="18.75" customHeight="1" x14ac:dyDescent="0.25">
      <c r="D20" s="721"/>
      <c r="E20" s="728"/>
      <c r="F20" s="63">
        <f>SUM('A.Mar (2)'!G21:AO21)</f>
        <v>0</v>
      </c>
      <c r="G20" s="723"/>
      <c r="H20" s="723"/>
      <c r="I20" s="223"/>
      <c r="J20" s="224">
        <f>COUNTIF('A.Mar (2)'!G21:M21,"3")</f>
        <v>0</v>
      </c>
      <c r="K20" s="223"/>
      <c r="L20" s="224">
        <f>COUNTIF('A.Mar (2)'!N21:T21,"3")</f>
        <v>0</v>
      </c>
      <c r="M20" s="223">
        <f>COUNTIF('A.Mar (2)'!U21:AA21,"P")</f>
        <v>0</v>
      </c>
      <c r="N20" s="224">
        <f>COUNTIF('A.Mar (2)'!U21:AA21,"3")</f>
        <v>0</v>
      </c>
      <c r="O20" s="223">
        <f>COUNTIF('A.Mar (2)'!AB21:AH21,"P")</f>
        <v>0</v>
      </c>
      <c r="P20" s="224">
        <f>COUNTIF('A.Mar (2)'!AB21:AH21,"3")</f>
        <v>0</v>
      </c>
      <c r="Q20" s="341">
        <f>COUNTIF('A.Mar (2)'!AI21:AO21,"P")</f>
        <v>0</v>
      </c>
      <c r="R20" s="224">
        <f>COUNTIF('A.Mar (2)'!AI21:AO21,"3")</f>
        <v>0</v>
      </c>
      <c r="S20" s="64">
        <f>COUNTIF('A.Mar (2)'!J21:AK21,"h")</f>
        <v>0</v>
      </c>
      <c r="T20" s="63">
        <f>COUNTIF('A.Mar (2)'!I21:AJ21,"t")</f>
        <v>0</v>
      </c>
      <c r="U20" s="63">
        <f>COUNTIF('A.Mar (2)'!G21:AO21,"a")</f>
        <v>0</v>
      </c>
      <c r="Y20" s="226"/>
      <c r="Z20" s="339">
        <v>12</v>
      </c>
      <c r="AA20" s="222">
        <f>I31</f>
        <v>0</v>
      </c>
      <c r="AB20" s="218">
        <f>J32</f>
        <v>0</v>
      </c>
      <c r="AC20" s="220">
        <f>K31</f>
        <v>0</v>
      </c>
      <c r="AD20" s="221">
        <f>L32</f>
        <v>0</v>
      </c>
      <c r="AE20" s="220">
        <f>M31</f>
        <v>0</v>
      </c>
      <c r="AF20" s="221">
        <f>N32</f>
        <v>0</v>
      </c>
      <c r="AG20" s="220">
        <f>O31</f>
        <v>0</v>
      </c>
      <c r="AH20" s="221">
        <f>P32</f>
        <v>0</v>
      </c>
      <c r="AI20" s="220">
        <f>Q31</f>
        <v>0</v>
      </c>
      <c r="AJ20" s="221">
        <f>R32</f>
        <v>0</v>
      </c>
    </row>
    <row r="21" spans="4:36" ht="18.75" customHeight="1" x14ac:dyDescent="0.25">
      <c r="D21" s="721">
        <v>7</v>
      </c>
      <c r="E21" s="727" t="s">
        <v>20</v>
      </c>
      <c r="F21" s="63">
        <f>COUNTIF('A.Mar (2)'!G22:AO22,"p")+S21</f>
        <v>0</v>
      </c>
      <c r="G21" s="723" t="str">
        <f t="shared" ref="G21" si="5">IF(U21,"0","1")</f>
        <v>1</v>
      </c>
      <c r="H21" s="723"/>
      <c r="I21" s="223">
        <f>COUNTIF('A.Mar (2)'!G22:M22,"P")</f>
        <v>0</v>
      </c>
      <c r="J21" s="224"/>
      <c r="K21" s="223">
        <f>COUNTIF('A.Mar (2)'!N22:T22,"P")</f>
        <v>0</v>
      </c>
      <c r="L21" s="224"/>
      <c r="M21" s="223">
        <f>COUNTIF('A.Mar (2)'!U22:AA22,"P")</f>
        <v>0</v>
      </c>
      <c r="N21" s="224">
        <f>COUNTIF('A.Mar (2)'!U22:AA22,"3")</f>
        <v>0</v>
      </c>
      <c r="O21" s="223">
        <f>COUNTIF('A.Mar (2)'!AB22:AH22,"P")</f>
        <v>0</v>
      </c>
      <c r="P21" s="224">
        <f>COUNTIF('A.Mar (2)'!AB22:AH22,"3")</f>
        <v>0</v>
      </c>
      <c r="Q21" s="341">
        <f>COUNTIF('A.Mar (2)'!AI22:AO22,"P")</f>
        <v>0</v>
      </c>
      <c r="R21" s="224">
        <f>COUNTIF('A.Mar (2)'!AI22:AO22,"3")</f>
        <v>0</v>
      </c>
      <c r="S21" s="64">
        <f>COUNTIF('A.Mar (2)'!J22:AK22,"h")</f>
        <v>0</v>
      </c>
      <c r="T21" s="63">
        <f>COUNTIF('A.Mar (2)'!I22:AJ22,"t")</f>
        <v>0</v>
      </c>
      <c r="U21" s="63">
        <f>COUNTIF('A.Mar (2)'!G22:AO22,"a")</f>
        <v>0</v>
      </c>
      <c r="Z21" s="339">
        <v>13</v>
      </c>
      <c r="AA21" s="222">
        <f>I33</f>
        <v>0</v>
      </c>
      <c r="AB21" s="218">
        <f>J34</f>
        <v>0</v>
      </c>
      <c r="AC21" s="220">
        <f>K33</f>
        <v>0</v>
      </c>
      <c r="AD21" s="221">
        <f>L34</f>
        <v>0</v>
      </c>
      <c r="AE21" s="220">
        <f>M33</f>
        <v>0</v>
      </c>
      <c r="AF21" s="221">
        <f>N34</f>
        <v>0</v>
      </c>
      <c r="AG21" s="220">
        <f>O33</f>
        <v>0</v>
      </c>
      <c r="AH21" s="221">
        <f>P34</f>
        <v>0</v>
      </c>
      <c r="AI21" s="220">
        <f>Q33</f>
        <v>0</v>
      </c>
      <c r="AJ21" s="221">
        <f>R34</f>
        <v>0</v>
      </c>
    </row>
    <row r="22" spans="4:36" ht="18.75" customHeight="1" x14ac:dyDescent="0.25">
      <c r="D22" s="721"/>
      <c r="E22" s="727"/>
      <c r="F22" s="63">
        <f>SUM('A.Mar (2)'!G23:AO23)</f>
        <v>0</v>
      </c>
      <c r="G22" s="723"/>
      <c r="H22" s="723"/>
      <c r="I22" s="223"/>
      <c r="J22" s="224">
        <f>COUNTIF('A.Mar (2)'!G23:M23,"3")</f>
        <v>0</v>
      </c>
      <c r="K22" s="223"/>
      <c r="L22" s="224">
        <f>COUNTIF('A.Mar (2)'!N23:T23,"3")</f>
        <v>0</v>
      </c>
      <c r="M22" s="223">
        <f>COUNTIF('A.Mar (2)'!U23:AA23,"P")</f>
        <v>0</v>
      </c>
      <c r="N22" s="224">
        <f>COUNTIF('A.Mar (2)'!U23:AA23,"3")</f>
        <v>0</v>
      </c>
      <c r="O22" s="223">
        <f>COUNTIF('A.Mar (2)'!AB23:AH23,"P")</f>
        <v>0</v>
      </c>
      <c r="P22" s="224">
        <f>COUNTIF('A.Mar (2)'!AB23:AH23,"3")</f>
        <v>0</v>
      </c>
      <c r="Q22" s="341">
        <f>COUNTIF('A.Mar (2)'!AI23:AO23,"P")</f>
        <v>0</v>
      </c>
      <c r="R22" s="224">
        <f>COUNTIF('A.Mar (2)'!AI23:AO23,"3")</f>
        <v>0</v>
      </c>
      <c r="S22" s="64">
        <f>COUNTIF('A.Mar (2)'!J23:AK23,"h")</f>
        <v>0</v>
      </c>
      <c r="T22" s="63">
        <f>COUNTIF('A.Mar (2)'!I23:AJ23,"t")</f>
        <v>0</v>
      </c>
      <c r="U22" s="63">
        <f>COUNTIF('A.Mar (2)'!G23:AO23,"a")</f>
        <v>0</v>
      </c>
      <c r="Z22" s="339">
        <v>14</v>
      </c>
      <c r="AA22" s="222">
        <f>I35</f>
        <v>0</v>
      </c>
      <c r="AB22" s="218">
        <f>J36</f>
        <v>0</v>
      </c>
      <c r="AC22" s="220">
        <f>K35</f>
        <v>0</v>
      </c>
      <c r="AD22" s="221">
        <f>L36</f>
        <v>0</v>
      </c>
      <c r="AE22" s="220">
        <f>M35</f>
        <v>0</v>
      </c>
      <c r="AF22" s="221">
        <f>N36</f>
        <v>0</v>
      </c>
      <c r="AG22" s="220">
        <f>O35</f>
        <v>0</v>
      </c>
      <c r="AH22" s="221">
        <f>P36</f>
        <v>0</v>
      </c>
      <c r="AI22" s="220">
        <f>Q35</f>
        <v>0</v>
      </c>
      <c r="AJ22" s="221">
        <f>R36</f>
        <v>0</v>
      </c>
    </row>
    <row r="23" spans="4:36" ht="18.75" customHeight="1" x14ac:dyDescent="0.25">
      <c r="D23" s="721">
        <v>8</v>
      </c>
      <c r="E23" s="728" t="s">
        <v>21</v>
      </c>
      <c r="F23" s="63">
        <f>COUNTIF('A.Mar (2)'!G24:AO24,"p")+S23</f>
        <v>0</v>
      </c>
      <c r="G23" s="723" t="str">
        <f t="shared" ref="G23" si="6">IF(U23,"0","1")</f>
        <v>1</v>
      </c>
      <c r="H23" s="723"/>
      <c r="I23" s="223">
        <f>COUNTIF('A.Mar (2)'!G24:M24,"P")</f>
        <v>0</v>
      </c>
      <c r="J23" s="224"/>
      <c r="K23" s="223">
        <f>COUNTIF('A.Mar (2)'!N24:T24,"P")</f>
        <v>0</v>
      </c>
      <c r="L23" s="224"/>
      <c r="M23" s="223">
        <f>COUNTIF('A.Mar (2)'!U24:AA24,"P")</f>
        <v>0</v>
      </c>
      <c r="N23" s="224">
        <f>COUNTIF('A.Mar (2)'!U24:AA24,"3")</f>
        <v>0</v>
      </c>
      <c r="O23" s="223">
        <f>COUNTIF('A.Mar (2)'!AB24:AH24,"P")</f>
        <v>0</v>
      </c>
      <c r="P23" s="224">
        <f>COUNTIF('A.Mar (2)'!AB24:AH24,"3")</f>
        <v>0</v>
      </c>
      <c r="Q23" s="341">
        <f>COUNTIF('A.Mar (2)'!AI24:AO24,"P")</f>
        <v>0</v>
      </c>
      <c r="R23" s="224">
        <f>COUNTIF('A.Mar (2)'!AI24:AO24,"3")</f>
        <v>0</v>
      </c>
      <c r="S23" s="64">
        <f>COUNTIF('A.Mar (2)'!J24:AK24,"h")</f>
        <v>0</v>
      </c>
      <c r="T23" s="63">
        <f>COUNTIF('A.Mar (2)'!I24:AJ24,"t")</f>
        <v>0</v>
      </c>
      <c r="U23" s="63">
        <f>COUNTIF('A.Mar (2)'!G24:AO24,"a")</f>
        <v>0</v>
      </c>
      <c r="Y23" s="226"/>
      <c r="Z23" s="339">
        <v>15</v>
      </c>
      <c r="AA23" s="222">
        <f>I37</f>
        <v>0</v>
      </c>
      <c r="AB23" s="218">
        <f>J38</f>
        <v>0</v>
      </c>
      <c r="AC23" s="220">
        <f>K37</f>
        <v>0</v>
      </c>
      <c r="AD23" s="221">
        <f>L38</f>
        <v>0</v>
      </c>
      <c r="AE23" s="220">
        <f>M37</f>
        <v>0</v>
      </c>
      <c r="AF23" s="221">
        <f>N38</f>
        <v>0</v>
      </c>
      <c r="AG23" s="220">
        <f>O37</f>
        <v>0</v>
      </c>
      <c r="AH23" s="221">
        <f>P38</f>
        <v>0</v>
      </c>
      <c r="AI23" s="220">
        <f>Q37</f>
        <v>0</v>
      </c>
      <c r="AJ23" s="221">
        <f>R38</f>
        <v>0</v>
      </c>
    </row>
    <row r="24" spans="4:36" ht="18.75" customHeight="1" x14ac:dyDescent="0.25">
      <c r="D24" s="721"/>
      <c r="E24" s="728"/>
      <c r="F24" s="63">
        <f>SUM('A.Mar (2)'!G25:AO25)</f>
        <v>0</v>
      </c>
      <c r="G24" s="723"/>
      <c r="H24" s="723"/>
      <c r="I24" s="223"/>
      <c r="J24" s="224">
        <f>COUNTIF('A.Mar (2)'!G25:M25,"3")</f>
        <v>0</v>
      </c>
      <c r="K24" s="223"/>
      <c r="L24" s="224">
        <f>COUNTIF('A.Mar (2)'!N25:T25,"3")</f>
        <v>0</v>
      </c>
      <c r="M24" s="223">
        <f>COUNTIF('A.Mar (2)'!U25:AA25,"P")</f>
        <v>0</v>
      </c>
      <c r="N24" s="224">
        <f>COUNTIF('A.Mar (2)'!U25:AA25,"3")</f>
        <v>0</v>
      </c>
      <c r="O24" s="223">
        <f>COUNTIF('A.Mar (2)'!AB25:AH25,"P")</f>
        <v>0</v>
      </c>
      <c r="P24" s="224">
        <f>COUNTIF('A.Mar (2)'!AB25:AH25,"3")</f>
        <v>0</v>
      </c>
      <c r="Q24" s="341">
        <f>COUNTIF('A.Mar (2)'!AI25:AO25,"P")</f>
        <v>0</v>
      </c>
      <c r="R24" s="224">
        <f>COUNTIF('A.Mar (2)'!AI25:AO25,"3")</f>
        <v>0</v>
      </c>
      <c r="S24" s="64">
        <f>COUNTIF('A.Mar (2)'!J25:AK25,"h")</f>
        <v>0</v>
      </c>
      <c r="T24" s="63">
        <f>COUNTIF('A.Mar (2)'!I25:AJ25,"t")</f>
        <v>0</v>
      </c>
      <c r="U24" s="63">
        <f>COUNTIF('A.Mar (2)'!G25:AO25,"a")</f>
        <v>0</v>
      </c>
      <c r="Y24" s="226"/>
      <c r="Z24" s="339">
        <v>16</v>
      </c>
      <c r="AA24" s="222">
        <f>I39</f>
        <v>0</v>
      </c>
      <c r="AB24" s="218">
        <f>J40</f>
        <v>0</v>
      </c>
      <c r="AC24" s="220">
        <f>K39</f>
        <v>0</v>
      </c>
      <c r="AD24" s="221">
        <f>L40</f>
        <v>0</v>
      </c>
      <c r="AE24" s="220">
        <f>M39</f>
        <v>0</v>
      </c>
      <c r="AF24" s="221">
        <f>N40</f>
        <v>0</v>
      </c>
      <c r="AG24" s="220">
        <f>O39</f>
        <v>0</v>
      </c>
      <c r="AH24" s="221">
        <f>P40</f>
        <v>0</v>
      </c>
      <c r="AI24" s="220">
        <f>Q39</f>
        <v>0</v>
      </c>
      <c r="AJ24" s="221">
        <f>R40</f>
        <v>0</v>
      </c>
    </row>
    <row r="25" spans="4:36" ht="18.75" customHeight="1" x14ac:dyDescent="0.25">
      <c r="D25" s="721">
        <v>9</v>
      </c>
      <c r="E25" s="727" t="s">
        <v>22</v>
      </c>
      <c r="F25" s="63">
        <f>COUNTIF('A.Mar (2)'!G26:AO26,"p")+S25</f>
        <v>0</v>
      </c>
      <c r="G25" s="723" t="str">
        <f t="shared" ref="G25" si="7">IF(U25,"0","1")</f>
        <v>1</v>
      </c>
      <c r="H25" s="723"/>
      <c r="I25" s="223">
        <f>COUNTIF('A.Mar (2)'!G26:M26,"P")</f>
        <v>0</v>
      </c>
      <c r="J25" s="224"/>
      <c r="K25" s="223">
        <f>COUNTIF('A.Mar (2)'!N26:T26,"P")</f>
        <v>0</v>
      </c>
      <c r="L25" s="224"/>
      <c r="M25" s="223">
        <f>COUNTIF('A.Mar (2)'!U26:AA26,"P")</f>
        <v>0</v>
      </c>
      <c r="N25" s="224">
        <f>COUNTIF('A.Mar (2)'!U26:AA26,"3")</f>
        <v>0</v>
      </c>
      <c r="O25" s="223">
        <f>COUNTIF('A.Mar (2)'!AB26:AH26,"P")</f>
        <v>0</v>
      </c>
      <c r="P25" s="224">
        <f>COUNTIF('A.Mar (2)'!AB26:AH26,"3")</f>
        <v>0</v>
      </c>
      <c r="Q25" s="341">
        <f>COUNTIF('A.Mar (2)'!AI26:AO26,"P")</f>
        <v>0</v>
      </c>
      <c r="R25" s="224">
        <f>COUNTIF('A.Mar (2)'!AI26:AO26,"3")</f>
        <v>0</v>
      </c>
      <c r="S25" s="64">
        <f>COUNTIF('A.Mar (2)'!J26:AK26,"h")</f>
        <v>0</v>
      </c>
      <c r="T25" s="63">
        <f>COUNTIF('A.Mar (2)'!I26:AJ26,"t")</f>
        <v>0</v>
      </c>
      <c r="U25" s="63">
        <f>COUNTIF('A.Mar (2)'!G26:AO26,"a")</f>
        <v>0</v>
      </c>
      <c r="Z25" s="339">
        <v>17</v>
      </c>
      <c r="AA25" s="222">
        <f>I41</f>
        <v>0</v>
      </c>
      <c r="AB25" s="218">
        <f>J42</f>
        <v>0</v>
      </c>
      <c r="AC25" s="220">
        <f>K41</f>
        <v>0</v>
      </c>
      <c r="AD25" s="221">
        <f>L42</f>
        <v>0</v>
      </c>
      <c r="AE25" s="220">
        <f>M41</f>
        <v>0</v>
      </c>
      <c r="AF25" s="221">
        <f>N42</f>
        <v>0</v>
      </c>
      <c r="AG25" s="220">
        <f>O41</f>
        <v>0</v>
      </c>
      <c r="AH25" s="221">
        <f>P42</f>
        <v>0</v>
      </c>
      <c r="AI25" s="220">
        <f>Q41</f>
        <v>0</v>
      </c>
      <c r="AJ25" s="221">
        <f>R42</f>
        <v>0</v>
      </c>
    </row>
    <row r="26" spans="4:36" ht="18.75" customHeight="1" x14ac:dyDescent="0.25">
      <c r="D26" s="721"/>
      <c r="E26" s="727"/>
      <c r="F26" s="63">
        <f>SUM('A.Mar (2)'!G27:AO27)</f>
        <v>0</v>
      </c>
      <c r="G26" s="723"/>
      <c r="H26" s="723"/>
      <c r="I26" s="223"/>
      <c r="J26" s="224">
        <f>COUNTIF('A.Mar (2)'!G27:M27,"3")</f>
        <v>0</v>
      </c>
      <c r="K26" s="223"/>
      <c r="L26" s="224">
        <f>COUNTIF('A.Mar (2)'!N27:T27,"3")</f>
        <v>0</v>
      </c>
      <c r="M26" s="223">
        <f>COUNTIF('A.Mar (2)'!U27:AA27,"P")</f>
        <v>0</v>
      </c>
      <c r="N26" s="224">
        <f>COUNTIF('A.Mar (2)'!U27:AA27,"3")</f>
        <v>0</v>
      </c>
      <c r="O26" s="223">
        <f>COUNTIF('A.Mar (2)'!AB27:AH27,"P")</f>
        <v>0</v>
      </c>
      <c r="P26" s="224">
        <f>COUNTIF('A.Mar (2)'!AB27:AH27,"3")</f>
        <v>0</v>
      </c>
      <c r="Q26" s="341">
        <f>COUNTIF('A.Mar (2)'!AI27:AO27,"P")</f>
        <v>0</v>
      </c>
      <c r="R26" s="224">
        <f>COUNTIF('A.Mar (2)'!AI27:AO27,"3")</f>
        <v>0</v>
      </c>
      <c r="S26" s="64">
        <f>COUNTIF('A.Mar (2)'!J27:AK27,"h")</f>
        <v>0</v>
      </c>
      <c r="T26" s="63">
        <f>COUNTIF('A.Mar (2)'!I27:AJ27,"t")</f>
        <v>0</v>
      </c>
      <c r="U26" s="63">
        <f>COUNTIF('A.Mar (2)'!G27:AO27,"a")</f>
        <v>0</v>
      </c>
      <c r="Z26" s="339">
        <v>18</v>
      </c>
      <c r="AA26" s="222">
        <f>I43</f>
        <v>0</v>
      </c>
      <c r="AB26" s="222">
        <f>J44</f>
        <v>0</v>
      </c>
      <c r="AC26" s="222">
        <f>K43</f>
        <v>0</v>
      </c>
      <c r="AD26" s="222">
        <f>L44</f>
        <v>0</v>
      </c>
      <c r="AE26" s="222">
        <f>M43</f>
        <v>0</v>
      </c>
      <c r="AF26" s="222">
        <f>N44</f>
        <v>0</v>
      </c>
      <c r="AG26" s="222">
        <f>O43</f>
        <v>0</v>
      </c>
      <c r="AH26" s="222">
        <f>P43</f>
        <v>0</v>
      </c>
      <c r="AI26" s="222">
        <f>Q43</f>
        <v>0</v>
      </c>
      <c r="AJ26" s="222">
        <f>R44</f>
        <v>0</v>
      </c>
    </row>
    <row r="27" spans="4:36" ht="18.75" customHeight="1" x14ac:dyDescent="0.25">
      <c r="D27" s="721">
        <v>10</v>
      </c>
      <c r="E27" s="728" t="s">
        <v>154</v>
      </c>
      <c r="F27" s="63">
        <f>COUNTIF('A.Mar (2)'!G28:AO28,"p")+S27</f>
        <v>0</v>
      </c>
      <c r="G27" s="723" t="str">
        <f t="shared" ref="G27" si="8">IF(U27,"0","1")</f>
        <v>1</v>
      </c>
      <c r="H27" s="723"/>
      <c r="I27" s="223">
        <f>COUNTIF('A.Mar (2)'!G28:M28,"P")</f>
        <v>0</v>
      </c>
      <c r="J27" s="224"/>
      <c r="K27" s="223">
        <f>COUNTIF('A.Mar (2)'!N28:T28,"P")</f>
        <v>0</v>
      </c>
      <c r="L27" s="224"/>
      <c r="M27" s="223">
        <f>COUNTIF('A.Mar (2)'!U28:AA28,"P")</f>
        <v>0</v>
      </c>
      <c r="N27" s="224">
        <f>COUNTIF('A.Mar (2)'!U28:AA28,"3")</f>
        <v>0</v>
      </c>
      <c r="O27" s="223">
        <f>COUNTIF('A.Mar (2)'!AB28:AH28,"P")</f>
        <v>0</v>
      </c>
      <c r="P27" s="224">
        <f>COUNTIF('A.Mar (2)'!AB28:AH28,"3")</f>
        <v>0</v>
      </c>
      <c r="Q27" s="341">
        <f>COUNTIF('A.Mar (2)'!AI28:AO28,"P")</f>
        <v>0</v>
      </c>
      <c r="R27" s="224">
        <f>COUNTIF('A.Mar (2)'!AI28:AO28,"3")</f>
        <v>0</v>
      </c>
      <c r="S27" s="64">
        <f>COUNTIF('A.Mar (2)'!J28:AK28,"h")</f>
        <v>0</v>
      </c>
      <c r="T27" s="63">
        <f>COUNTIF('A.Mar (2)'!I28:AJ28,"t")</f>
        <v>0</v>
      </c>
      <c r="U27" s="63">
        <f>COUNTIF('A.Mar (2)'!G28:AO28,"a")</f>
        <v>0</v>
      </c>
      <c r="Y27" s="226"/>
      <c r="Z27" s="339">
        <v>19</v>
      </c>
      <c r="AA27" s="222">
        <f>I45</f>
        <v>0</v>
      </c>
      <c r="AB27" s="222">
        <f>J46</f>
        <v>0</v>
      </c>
      <c r="AC27" s="222">
        <f>K45</f>
        <v>0</v>
      </c>
      <c r="AD27" s="222">
        <f>L46</f>
        <v>0</v>
      </c>
      <c r="AE27" s="222">
        <f>M45</f>
        <v>0</v>
      </c>
      <c r="AF27" s="222">
        <f>N46</f>
        <v>0</v>
      </c>
      <c r="AG27" s="222">
        <f>O45</f>
        <v>0</v>
      </c>
      <c r="AH27" s="222">
        <f>P46</f>
        <v>0</v>
      </c>
      <c r="AI27" s="222">
        <f>Q45</f>
        <v>0</v>
      </c>
      <c r="AJ27" s="222">
        <f>R46</f>
        <v>0</v>
      </c>
    </row>
    <row r="28" spans="4:36" ht="18.75" customHeight="1" x14ac:dyDescent="0.25">
      <c r="D28" s="721"/>
      <c r="E28" s="728"/>
      <c r="F28" s="63">
        <f>SUM('A.Mar (2)'!G29:AO29)</f>
        <v>0</v>
      </c>
      <c r="G28" s="723"/>
      <c r="H28" s="723"/>
      <c r="I28" s="223"/>
      <c r="J28" s="224">
        <f>COUNTIF('A.Mar (2)'!G29:M29,"3")</f>
        <v>0</v>
      </c>
      <c r="K28" s="223"/>
      <c r="L28" s="224">
        <f>COUNTIF('A.Mar (2)'!N29:T29,"3")</f>
        <v>0</v>
      </c>
      <c r="M28" s="223">
        <f>COUNTIF('A.Mar (2)'!U29:AA29,"P")</f>
        <v>0</v>
      </c>
      <c r="N28" s="224">
        <f>COUNTIF('A.Mar (2)'!U29:AA29,"3")</f>
        <v>0</v>
      </c>
      <c r="O28" s="223">
        <f>COUNTIF('A.Mar (2)'!AB29:AH29,"P")</f>
        <v>0</v>
      </c>
      <c r="P28" s="224">
        <f>COUNTIF('A.Mar (2)'!AB29:AH29,"3")</f>
        <v>0</v>
      </c>
      <c r="Q28" s="341">
        <f>COUNTIF('A.Mar (2)'!AI29:AO29,"P")</f>
        <v>0</v>
      </c>
      <c r="R28" s="224">
        <f>COUNTIF('A.Mar (2)'!AI29:AO29,"3")</f>
        <v>0</v>
      </c>
      <c r="S28" s="64">
        <f>COUNTIF('A.Mar (2)'!J29:AK29,"h")</f>
        <v>0</v>
      </c>
      <c r="T28" s="63">
        <f>COUNTIF('A.Mar (2)'!I29:AJ29,"t")</f>
        <v>0</v>
      </c>
      <c r="U28" s="63">
        <f>COUNTIF('A.Mar (2)'!G29:AO29,"a")</f>
        <v>0</v>
      </c>
      <c r="Y28" s="226"/>
      <c r="Z28" s="339">
        <v>20</v>
      </c>
      <c r="AA28" s="222">
        <f>I47</f>
        <v>0</v>
      </c>
      <c r="AB28" s="222">
        <f>J48</f>
        <v>0</v>
      </c>
      <c r="AC28" s="222">
        <f>K47</f>
        <v>0</v>
      </c>
      <c r="AD28" s="222">
        <f>L48</f>
        <v>0</v>
      </c>
      <c r="AE28" s="222">
        <f>M47</f>
        <v>0</v>
      </c>
      <c r="AF28" s="222">
        <f>N48</f>
        <v>0</v>
      </c>
      <c r="AG28" s="222">
        <f>O47</f>
        <v>0</v>
      </c>
      <c r="AH28" s="222">
        <f>P48</f>
        <v>0</v>
      </c>
      <c r="AI28" s="222">
        <f>Q47</f>
        <v>0</v>
      </c>
      <c r="AJ28" s="222">
        <f>R48</f>
        <v>0</v>
      </c>
    </row>
    <row r="29" spans="4:36" ht="18.75" customHeight="1" x14ac:dyDescent="0.25">
      <c r="D29" s="721">
        <v>11</v>
      </c>
      <c r="E29" s="727" t="s">
        <v>23</v>
      </c>
      <c r="F29" s="63">
        <f>COUNTIF('A.Mar (2)'!G30:AO30,"p")+S29</f>
        <v>0</v>
      </c>
      <c r="G29" s="723" t="str">
        <f t="shared" ref="G29" si="9">IF(U29,"0","1")</f>
        <v>1</v>
      </c>
      <c r="H29" s="723"/>
      <c r="I29" s="223">
        <f>COUNTIF('A.Mar (2)'!G30:M30,"P")</f>
        <v>0</v>
      </c>
      <c r="J29" s="224"/>
      <c r="K29" s="223">
        <f>COUNTIF('A.Mar (2)'!N30:T30,"P")</f>
        <v>0</v>
      </c>
      <c r="L29" s="224"/>
      <c r="M29" s="223">
        <f>COUNTIF('A.Mar (2)'!U30:AA30,"P")</f>
        <v>0</v>
      </c>
      <c r="N29" s="224">
        <f>COUNTIF('A.Mar (2)'!U30:AA30,"3")</f>
        <v>0</v>
      </c>
      <c r="O29" s="223">
        <f>COUNTIF('A.Mar (2)'!AB30:AH30,"P")</f>
        <v>0</v>
      </c>
      <c r="P29" s="224">
        <f>COUNTIF('A.Mar (2)'!AB30:AH30,"3")</f>
        <v>0</v>
      </c>
      <c r="Q29" s="341">
        <f>COUNTIF('A.Mar (2)'!AI30:AO30,"P")</f>
        <v>0</v>
      </c>
      <c r="R29" s="224">
        <f>COUNTIF('A.Mar (2)'!AI30:AO30,"3")</f>
        <v>0</v>
      </c>
      <c r="S29" s="64">
        <f>COUNTIF('A.Mar (2)'!J30:AK30,"h")</f>
        <v>0</v>
      </c>
      <c r="T29" s="63">
        <f>COUNTIF('A.Mar (2)'!I30:AJ30,"t")</f>
        <v>0</v>
      </c>
      <c r="U29" s="63">
        <f>COUNTIF('A.Mar (2)'!G30:AO30,"a")</f>
        <v>0</v>
      </c>
      <c r="Z29" s="339">
        <v>21</v>
      </c>
      <c r="AA29" s="222">
        <f>I49</f>
        <v>0</v>
      </c>
      <c r="AB29" s="222">
        <f>J50</f>
        <v>0</v>
      </c>
      <c r="AC29" s="222">
        <f>K49</f>
        <v>0</v>
      </c>
      <c r="AD29" s="222">
        <f>L50</f>
        <v>0</v>
      </c>
      <c r="AE29" s="222">
        <f>M49</f>
        <v>0</v>
      </c>
      <c r="AF29" s="222">
        <f>N50</f>
        <v>0</v>
      </c>
      <c r="AG29" s="222">
        <f>O49</f>
        <v>0</v>
      </c>
      <c r="AH29" s="222">
        <f>P50</f>
        <v>0</v>
      </c>
      <c r="AI29" s="222">
        <f>Q49</f>
        <v>0</v>
      </c>
      <c r="AJ29" s="222">
        <f>R50</f>
        <v>0</v>
      </c>
    </row>
    <row r="30" spans="4:36" ht="18.75" customHeight="1" x14ac:dyDescent="0.25">
      <c r="D30" s="721"/>
      <c r="E30" s="727"/>
      <c r="F30" s="63">
        <f>SUM('A.Mar (2)'!G31:AO31)</f>
        <v>0</v>
      </c>
      <c r="G30" s="723"/>
      <c r="H30" s="723"/>
      <c r="I30" s="223"/>
      <c r="J30" s="224">
        <f>COUNTIF('A.Mar (2)'!G31:M31,"3")</f>
        <v>0</v>
      </c>
      <c r="K30" s="223"/>
      <c r="L30" s="224">
        <f>COUNTIF('A.Mar (2)'!N31:T31,"3")</f>
        <v>0</v>
      </c>
      <c r="M30" s="223">
        <f>COUNTIF('A.Mar (2)'!U31:AA31,"P")</f>
        <v>0</v>
      </c>
      <c r="N30" s="224">
        <f>COUNTIF('A.Mar (2)'!U31:AA31,"3")</f>
        <v>0</v>
      </c>
      <c r="O30" s="223">
        <f>COUNTIF('A.Mar (2)'!AB31:AH31,"P")</f>
        <v>0</v>
      </c>
      <c r="P30" s="224">
        <f>COUNTIF('A.Mar (2)'!AB31:AH31,"3")</f>
        <v>0</v>
      </c>
      <c r="Q30" s="341">
        <f>COUNTIF('A.Mar (2)'!AI31:AO31,"P")</f>
        <v>0</v>
      </c>
      <c r="R30" s="224">
        <f>COUNTIF('A.Mar (2)'!AI31:AO31,"3")</f>
        <v>0</v>
      </c>
      <c r="S30" s="64">
        <f>COUNTIF('A.Mar (2)'!J31:AK31,"h")</f>
        <v>0</v>
      </c>
      <c r="T30" s="63">
        <f>COUNTIF('A.Mar (2)'!I31:AJ31,"t")</f>
        <v>0</v>
      </c>
      <c r="U30" s="63">
        <f>COUNTIF('A.Mar (2)'!G31:AO31,"a")</f>
        <v>0</v>
      </c>
      <c r="Z30" s="339">
        <v>22</v>
      </c>
      <c r="AA30" s="222">
        <f>I51</f>
        <v>0</v>
      </c>
      <c r="AB30" s="222">
        <f>J52</f>
        <v>0</v>
      </c>
      <c r="AC30" s="222">
        <f>K51</f>
        <v>0</v>
      </c>
      <c r="AD30" s="222">
        <f>L52</f>
        <v>0</v>
      </c>
      <c r="AE30" s="222">
        <f>M51</f>
        <v>0</v>
      </c>
      <c r="AF30" s="222">
        <f>N52</f>
        <v>0</v>
      </c>
      <c r="AG30" s="222">
        <f>O51</f>
        <v>0</v>
      </c>
      <c r="AH30" s="222">
        <f>P52</f>
        <v>0</v>
      </c>
      <c r="AI30" s="222">
        <f>Q51</f>
        <v>0</v>
      </c>
      <c r="AJ30" s="222">
        <f>R52</f>
        <v>0</v>
      </c>
    </row>
    <row r="31" spans="4:36" ht="18.75" customHeight="1" x14ac:dyDescent="0.25">
      <c r="D31" s="721">
        <v>12</v>
      </c>
      <c r="E31" s="728" t="s">
        <v>24</v>
      </c>
      <c r="F31" s="63">
        <f>COUNTIF('A.Mar (2)'!G32:AO32,"p")+S31</f>
        <v>0</v>
      </c>
      <c r="G31" s="723" t="str">
        <f t="shared" ref="G31" si="10">IF(U31,"0","1")</f>
        <v>1</v>
      </c>
      <c r="H31" s="723"/>
      <c r="I31" s="223">
        <f>COUNTIF('A.Mar (2)'!G32:M32,"P")</f>
        <v>0</v>
      </c>
      <c r="J31" s="224"/>
      <c r="K31" s="223">
        <f>COUNTIF('A.Mar (2)'!N32:T32,"P")</f>
        <v>0</v>
      </c>
      <c r="L31" s="224"/>
      <c r="M31" s="223">
        <f>COUNTIF('A.Mar (2)'!U32:AA32,"P")</f>
        <v>0</v>
      </c>
      <c r="N31" s="224">
        <f>COUNTIF('A.Mar (2)'!U32:AA32,"3")</f>
        <v>0</v>
      </c>
      <c r="O31" s="223">
        <f>COUNTIF('A.Mar (2)'!AB32:AH32,"P")</f>
        <v>0</v>
      </c>
      <c r="P31" s="224">
        <f>COUNTIF('A.Mar (2)'!AB32:AH32,"3")</f>
        <v>0</v>
      </c>
      <c r="Q31" s="341">
        <f>COUNTIF('A.Mar (2)'!AI32:AO32,"P")</f>
        <v>0</v>
      </c>
      <c r="R31" s="224">
        <f>COUNTIF('A.Mar (2)'!AI32:AO32,"3")</f>
        <v>0</v>
      </c>
      <c r="S31" s="64">
        <f>COUNTIF('A.Mar (2)'!J32:AK32,"h")</f>
        <v>0</v>
      </c>
      <c r="T31" s="63">
        <f>COUNTIF('A.Mar (2)'!I32:AJ32,"t")</f>
        <v>0</v>
      </c>
      <c r="U31" s="63">
        <f>COUNTIF('A.Mar (2)'!G32:AO32,"a")</f>
        <v>0</v>
      </c>
      <c r="Y31" s="226"/>
      <c r="Z31" s="339">
        <v>23</v>
      </c>
      <c r="AA31" s="222">
        <f>I53</f>
        <v>0</v>
      </c>
      <c r="AB31" s="222">
        <f>J54</f>
        <v>0</v>
      </c>
      <c r="AC31" s="222">
        <f>K53</f>
        <v>0</v>
      </c>
      <c r="AD31" s="222">
        <f>L54</f>
        <v>0</v>
      </c>
      <c r="AE31" s="222">
        <f>M53</f>
        <v>0</v>
      </c>
      <c r="AF31" s="222">
        <f>N54</f>
        <v>0</v>
      </c>
      <c r="AG31" s="222">
        <f>O53</f>
        <v>0</v>
      </c>
      <c r="AH31" s="222">
        <f>P54</f>
        <v>0</v>
      </c>
      <c r="AI31" s="222">
        <f>Q53</f>
        <v>0</v>
      </c>
      <c r="AJ31" s="222">
        <f>R54</f>
        <v>0</v>
      </c>
    </row>
    <row r="32" spans="4:36" ht="18.75" customHeight="1" x14ac:dyDescent="0.25">
      <c r="D32" s="721"/>
      <c r="E32" s="728"/>
      <c r="F32" s="63">
        <f>SUM('A.Mar (2)'!G33:AO33)</f>
        <v>0</v>
      </c>
      <c r="G32" s="723"/>
      <c r="H32" s="723"/>
      <c r="I32" s="223"/>
      <c r="J32" s="224">
        <f>COUNTIF('A.Mar (2)'!G33:M33,"3")</f>
        <v>0</v>
      </c>
      <c r="K32" s="223"/>
      <c r="L32" s="224">
        <f>COUNTIF('A.Mar (2)'!N33:T33,"3")</f>
        <v>0</v>
      </c>
      <c r="M32" s="223">
        <f>COUNTIF('A.Mar (2)'!U33:AA33,"P")</f>
        <v>0</v>
      </c>
      <c r="N32" s="224">
        <f>COUNTIF('A.Mar (2)'!U33:AA33,"3")</f>
        <v>0</v>
      </c>
      <c r="O32" s="223">
        <f>COUNTIF('A.Mar (2)'!AB33:AH33,"P")</f>
        <v>0</v>
      </c>
      <c r="P32" s="224">
        <f>COUNTIF('A.Mar (2)'!AB33:AH33,"3")</f>
        <v>0</v>
      </c>
      <c r="Q32" s="341">
        <f>COUNTIF('A.Mar (2)'!AI33:AO33,"P")</f>
        <v>0</v>
      </c>
      <c r="R32" s="224">
        <f>COUNTIF('A.Mar (2)'!AI33:AO33,"3")</f>
        <v>0</v>
      </c>
      <c r="S32" s="64">
        <f>COUNTIF('A.Mar (2)'!J33:AK33,"h")</f>
        <v>0</v>
      </c>
      <c r="T32" s="63">
        <f>COUNTIF('A.Mar (2)'!I33:AJ33,"t")</f>
        <v>0</v>
      </c>
      <c r="U32" s="63">
        <f>COUNTIF('A.Mar (2)'!G33:AO33,"a")</f>
        <v>0</v>
      </c>
      <c r="Y32" s="226"/>
      <c r="Z32" s="339">
        <v>24</v>
      </c>
      <c r="AA32" s="222">
        <f>I55</f>
        <v>0</v>
      </c>
      <c r="AB32" s="222">
        <f>J56</f>
        <v>0</v>
      </c>
      <c r="AC32" s="222">
        <f>K55</f>
        <v>0</v>
      </c>
      <c r="AD32" s="222">
        <f>L56</f>
        <v>0</v>
      </c>
      <c r="AE32" s="222">
        <f>M55</f>
        <v>0</v>
      </c>
      <c r="AF32" s="222">
        <f>N56</f>
        <v>0</v>
      </c>
      <c r="AG32" s="222">
        <f>O55</f>
        <v>0</v>
      </c>
      <c r="AH32" s="222">
        <f>P56</f>
        <v>0</v>
      </c>
      <c r="AI32" s="222">
        <f>Q55</f>
        <v>0</v>
      </c>
      <c r="AJ32" s="222">
        <f>R56</f>
        <v>0</v>
      </c>
    </row>
    <row r="33" spans="4:36" ht="18.75" customHeight="1" x14ac:dyDescent="0.25">
      <c r="D33" s="721">
        <v>13</v>
      </c>
      <c r="E33" s="727" t="s">
        <v>25</v>
      </c>
      <c r="F33" s="63">
        <f>COUNTIF('A.Mar (2)'!G34:AO34,"p")+S33</f>
        <v>0</v>
      </c>
      <c r="G33" s="723" t="str">
        <f t="shared" ref="G33" si="11">IF(U33,"0","1")</f>
        <v>1</v>
      </c>
      <c r="H33" s="723"/>
      <c r="I33" s="223">
        <f>COUNTIF('A.Mar (2)'!G34:M34,"P")</f>
        <v>0</v>
      </c>
      <c r="J33" s="224"/>
      <c r="K33" s="223">
        <f>COUNTIF('A.Mar (2)'!N34:T34,"P")</f>
        <v>0</v>
      </c>
      <c r="L33" s="224"/>
      <c r="M33" s="223">
        <f>COUNTIF('A.Mar (2)'!U34:AA34,"P")</f>
        <v>0</v>
      </c>
      <c r="N33" s="224">
        <f>COUNTIF('A.Mar (2)'!U34:AA34,"3")</f>
        <v>0</v>
      </c>
      <c r="O33" s="223">
        <f>COUNTIF('A.Mar (2)'!AB34:AH34,"P")</f>
        <v>0</v>
      </c>
      <c r="P33" s="224">
        <f>COUNTIF('A.Mar (2)'!AB34:AH34,"3")</f>
        <v>0</v>
      </c>
      <c r="Q33" s="341">
        <f>COUNTIF('A.Mar (2)'!AI34:AO34,"P")</f>
        <v>0</v>
      </c>
      <c r="R33" s="224">
        <f>COUNTIF('A.Mar (2)'!AI34:AO34,"3")</f>
        <v>0</v>
      </c>
      <c r="S33" s="64">
        <f>COUNTIF('A.Mar (2)'!J34:AK34,"h")</f>
        <v>0</v>
      </c>
      <c r="T33" s="63">
        <f>COUNTIF('A.Mar (2)'!I34:AJ34,"t")</f>
        <v>0</v>
      </c>
      <c r="U33" s="63">
        <f>COUNTIF('A.Mar (2)'!G34:AO34,"a")</f>
        <v>0</v>
      </c>
      <c r="Z33" s="339">
        <v>25</v>
      </c>
      <c r="AA33" s="222">
        <f>I57</f>
        <v>0</v>
      </c>
      <c r="AB33" s="222">
        <f>J58</f>
        <v>0</v>
      </c>
      <c r="AC33" s="222">
        <f>K57</f>
        <v>0</v>
      </c>
      <c r="AD33" s="222">
        <f>L58</f>
        <v>0</v>
      </c>
      <c r="AE33" s="222">
        <f>M57</f>
        <v>0</v>
      </c>
      <c r="AF33" s="222">
        <f>N58</f>
        <v>0</v>
      </c>
      <c r="AG33" s="222">
        <f>O57</f>
        <v>0</v>
      </c>
      <c r="AH33" s="222">
        <f>P58</f>
        <v>0</v>
      </c>
      <c r="AI33" s="222">
        <f>Q57</f>
        <v>0</v>
      </c>
      <c r="AJ33" s="222">
        <f>R58</f>
        <v>0</v>
      </c>
    </row>
    <row r="34" spans="4:36" ht="18.75" customHeight="1" thickBot="1" x14ac:dyDescent="0.3">
      <c r="D34" s="721"/>
      <c r="E34" s="727"/>
      <c r="F34" s="63">
        <f>SUM('A.Mar (2)'!G35:AO35)</f>
        <v>0</v>
      </c>
      <c r="G34" s="723"/>
      <c r="H34" s="723"/>
      <c r="I34" s="223"/>
      <c r="J34" s="224">
        <f>COUNTIF('A.Mar (2)'!G35:M35,"3")</f>
        <v>0</v>
      </c>
      <c r="K34" s="223"/>
      <c r="L34" s="224">
        <f>COUNTIF('A.Mar (2)'!N35:T35,"3")</f>
        <v>0</v>
      </c>
      <c r="M34" s="223">
        <f>COUNTIF('A.Mar (2)'!U35:AA35,"P")</f>
        <v>0</v>
      </c>
      <c r="N34" s="224">
        <f>COUNTIF('A.Mar (2)'!U35:AA35,"3")</f>
        <v>0</v>
      </c>
      <c r="O34" s="223">
        <f>COUNTIF('A.Mar (2)'!AB35:AH35,"P")</f>
        <v>0</v>
      </c>
      <c r="P34" s="224">
        <f>COUNTIF('A.Mar (2)'!AB35:AH35,"3")</f>
        <v>0</v>
      </c>
      <c r="Q34" s="341">
        <f>COUNTIF('A.Mar (2)'!AI35:AO35,"P")</f>
        <v>0</v>
      </c>
      <c r="R34" s="224">
        <f>COUNTIF('A.Mar (2)'!AI35:AO35,"3")</f>
        <v>0</v>
      </c>
      <c r="S34" s="64">
        <f>COUNTIF('A.Mar (2)'!J35:AK35,"h")</f>
        <v>0</v>
      </c>
      <c r="T34" s="63">
        <f>COUNTIF('A.Mar (2)'!I35:AJ35,"t")</f>
        <v>0</v>
      </c>
      <c r="U34" s="63">
        <f>COUNTIF('A.Mar (2)'!G35:AO35,"a")</f>
        <v>0</v>
      </c>
      <c r="Z34" s="340">
        <v>26</v>
      </c>
      <c r="AA34">
        <f>I59</f>
        <v>0</v>
      </c>
      <c r="AB34">
        <f>J60</f>
        <v>0</v>
      </c>
      <c r="AC34">
        <f>K59</f>
        <v>0</v>
      </c>
      <c r="AD34">
        <f>L60</f>
        <v>0</v>
      </c>
      <c r="AE34">
        <f>M59</f>
        <v>0</v>
      </c>
      <c r="AF34">
        <f>N60</f>
        <v>0</v>
      </c>
      <c r="AG34">
        <f>O59</f>
        <v>0</v>
      </c>
      <c r="AH34">
        <f>P60</f>
        <v>0</v>
      </c>
      <c r="AI34">
        <f>Q59</f>
        <v>0</v>
      </c>
      <c r="AJ34">
        <f>R60</f>
        <v>0</v>
      </c>
    </row>
    <row r="35" spans="4:36" ht="18.75" customHeight="1" x14ac:dyDescent="0.25">
      <c r="D35" s="721">
        <v>14</v>
      </c>
      <c r="E35" s="728" t="s">
        <v>26</v>
      </c>
      <c r="F35" s="63">
        <f>COUNTIF('A.Mar (2)'!G36:AO36,"p")+S35</f>
        <v>0</v>
      </c>
      <c r="G35" s="723" t="str">
        <f t="shared" ref="G35" si="12">IF(U35,"0","1")</f>
        <v>1</v>
      </c>
      <c r="H35" s="723"/>
      <c r="I35" s="223">
        <f>COUNTIF('A.Mar (2)'!G36:M36,"P")</f>
        <v>0</v>
      </c>
      <c r="J35" s="224"/>
      <c r="K35" s="223">
        <f>COUNTIF('A.Mar (2)'!N36:T36,"P")</f>
        <v>0</v>
      </c>
      <c r="L35" s="224"/>
      <c r="M35" s="223">
        <f>COUNTIF('A.Mar (2)'!U36:AA36,"P")</f>
        <v>0</v>
      </c>
      <c r="N35" s="224">
        <f>COUNTIF('A.Mar (2)'!U36:AA36,"3")</f>
        <v>0</v>
      </c>
      <c r="O35" s="223">
        <f>COUNTIF('A.Mar (2)'!AB36:AH36,"P")</f>
        <v>0</v>
      </c>
      <c r="P35" s="224">
        <f>COUNTIF('A.Mar (2)'!AB36:AH36,"3")</f>
        <v>0</v>
      </c>
      <c r="Q35" s="341">
        <f>COUNTIF('A.Mar (2)'!AI36:AO36,"P")</f>
        <v>0</v>
      </c>
      <c r="R35" s="224">
        <f>COUNTIF('A.Mar (2)'!AI36:AO36,"3")</f>
        <v>0</v>
      </c>
      <c r="S35" s="64">
        <f>COUNTIF('A.Mar (2)'!J36:AK36,"h")</f>
        <v>0</v>
      </c>
      <c r="T35" s="63">
        <f>COUNTIF('A.Mar (2)'!I36:AJ36,"t")</f>
        <v>0</v>
      </c>
      <c r="U35" s="63">
        <f>COUNTIF('A.Mar (2)'!G36:AO36,"a")</f>
        <v>0</v>
      </c>
      <c r="Y35" s="226"/>
    </row>
    <row r="36" spans="4:36" ht="18.75" customHeight="1" x14ac:dyDescent="0.25">
      <c r="D36" s="721"/>
      <c r="E36" s="728"/>
      <c r="F36" s="63">
        <f>SUM('A.Mar (2)'!G37:AO37)</f>
        <v>0</v>
      </c>
      <c r="G36" s="723"/>
      <c r="H36" s="723"/>
      <c r="I36" s="223"/>
      <c r="J36" s="224">
        <f>COUNTIF('A.Mar (2)'!G37:M37,"3")</f>
        <v>0</v>
      </c>
      <c r="K36" s="223"/>
      <c r="L36" s="224">
        <f>COUNTIF('A.Mar (2)'!N37:T37,"3")</f>
        <v>0</v>
      </c>
      <c r="M36" s="223">
        <f>COUNTIF('A.Mar (2)'!U37:AA37,"P")</f>
        <v>0</v>
      </c>
      <c r="N36" s="224">
        <f>COUNTIF('A.Mar (2)'!U37:AA37,"3")</f>
        <v>0</v>
      </c>
      <c r="O36" s="223">
        <f>COUNTIF('A.Mar (2)'!AB37:AH37,"P")</f>
        <v>0</v>
      </c>
      <c r="P36" s="224">
        <f>COUNTIF('A.Mar (2)'!AB37:AH37,"3")</f>
        <v>0</v>
      </c>
      <c r="Q36" s="341">
        <f>COUNTIF('A.Mar (2)'!AI37:AO37,"P")</f>
        <v>0</v>
      </c>
      <c r="R36" s="224">
        <f>COUNTIF('A.Mar (2)'!AI37:AO37,"3")</f>
        <v>0</v>
      </c>
      <c r="S36" s="64">
        <f>COUNTIF('A.Mar (2)'!J37:AK37,"h")</f>
        <v>0</v>
      </c>
      <c r="T36" s="63">
        <f>COUNTIF('A.Mar (2)'!I37:AJ37,"t")</f>
        <v>0</v>
      </c>
      <c r="U36" s="63">
        <f>COUNTIF('A.Mar (2)'!G37:AO37,"a")</f>
        <v>0</v>
      </c>
      <c r="Y36" s="226"/>
    </row>
    <row r="37" spans="4:36" ht="18.75" customHeight="1" x14ac:dyDescent="0.25">
      <c r="D37" s="721">
        <v>15</v>
      </c>
      <c r="E37" s="727" t="s">
        <v>27</v>
      </c>
      <c r="F37" s="63">
        <f>COUNTIF('A.Mar (2)'!G38:AO38,"p")+S37</f>
        <v>0</v>
      </c>
      <c r="G37" s="723" t="str">
        <f t="shared" ref="G37" si="13">IF(U37,"0","1")</f>
        <v>1</v>
      </c>
      <c r="H37" s="723"/>
      <c r="I37" s="223">
        <f>COUNTIF('A.Mar (2)'!G38:M38,"P")</f>
        <v>0</v>
      </c>
      <c r="J37" s="224"/>
      <c r="K37" s="223">
        <f>COUNTIF('A.Mar (2)'!N38:T38,"P")</f>
        <v>0</v>
      </c>
      <c r="L37" s="224"/>
      <c r="M37" s="223">
        <f>COUNTIF('A.Mar (2)'!U38:AA38,"P")</f>
        <v>0</v>
      </c>
      <c r="N37" s="224">
        <f>COUNTIF('A.Mar (2)'!U38:AA38,"3")</f>
        <v>0</v>
      </c>
      <c r="O37" s="223">
        <f>COUNTIF('A.Mar (2)'!AB38:AH38,"P")</f>
        <v>0</v>
      </c>
      <c r="P37" s="224">
        <f>COUNTIF('A.Mar (2)'!AB38:AH38,"3")</f>
        <v>0</v>
      </c>
      <c r="Q37" s="341">
        <f>COUNTIF('A.Mar (2)'!AI38:AO38,"P")</f>
        <v>0</v>
      </c>
      <c r="R37" s="224">
        <f>COUNTIF('A.Mar (2)'!AI38:AO38,"3")</f>
        <v>0</v>
      </c>
      <c r="S37" s="64">
        <f>COUNTIF('A.Mar (2)'!J38:AK38,"h")</f>
        <v>0</v>
      </c>
      <c r="T37" s="63">
        <f>COUNTIF('A.Mar (2)'!I38:AJ38,"t")</f>
        <v>0</v>
      </c>
      <c r="U37" s="63">
        <f>COUNTIF('A.Mar (2)'!G38:AO38,"a")</f>
        <v>0</v>
      </c>
    </row>
    <row r="38" spans="4:36" ht="18.75" customHeight="1" x14ac:dyDescent="0.25">
      <c r="D38" s="721"/>
      <c r="E38" s="727"/>
      <c r="F38" s="63">
        <f>SUM('A.Mar (2)'!G39:AO39)</f>
        <v>0</v>
      </c>
      <c r="G38" s="723"/>
      <c r="H38" s="723"/>
      <c r="I38" s="223"/>
      <c r="J38" s="224">
        <f>COUNTIF('A.Mar (2)'!G39:M39,"3")</f>
        <v>0</v>
      </c>
      <c r="K38" s="223"/>
      <c r="L38" s="224">
        <f>COUNTIF('A.Mar (2)'!N39:T39,"3")</f>
        <v>0</v>
      </c>
      <c r="M38" s="223">
        <f>COUNTIF('A.Mar (2)'!U39:AA39,"P")</f>
        <v>0</v>
      </c>
      <c r="N38" s="224">
        <f>COUNTIF('A.Mar (2)'!U39:AA39,"3")</f>
        <v>0</v>
      </c>
      <c r="O38" s="223">
        <f>COUNTIF('A.Mar (2)'!AB39:AH39,"P")</f>
        <v>0</v>
      </c>
      <c r="P38" s="224">
        <f>COUNTIF('A.Mar (2)'!AB39:AH39,"3")</f>
        <v>0</v>
      </c>
      <c r="Q38" s="341">
        <f>COUNTIF('A.Mar (2)'!AI39:AO39,"P")</f>
        <v>0</v>
      </c>
      <c r="R38" s="224">
        <f>COUNTIF('A.Mar (2)'!AI39:AO39,"3")</f>
        <v>0</v>
      </c>
      <c r="S38" s="64">
        <f>COUNTIF('A.Mar (2)'!J39:AK39,"h")</f>
        <v>0</v>
      </c>
      <c r="T38" s="63">
        <f>COUNTIF('A.Mar (2)'!I39:AJ39,"t")</f>
        <v>0</v>
      </c>
      <c r="U38" s="63">
        <f>COUNTIF('A.Mar (2)'!G39:AO39,"a")</f>
        <v>0</v>
      </c>
    </row>
    <row r="39" spans="4:36" ht="18.75" customHeight="1" x14ac:dyDescent="0.25">
      <c r="D39" s="721">
        <v>16</v>
      </c>
      <c r="E39" s="728" t="s">
        <v>28</v>
      </c>
      <c r="F39" s="63">
        <f>COUNTIF('A.Mar (2)'!G40:AO40,"p")+S39</f>
        <v>0</v>
      </c>
      <c r="G39" s="723" t="str">
        <f t="shared" ref="G39" si="14">IF(U39,"0","1")</f>
        <v>1</v>
      </c>
      <c r="H39" s="723"/>
      <c r="I39" s="223">
        <f>COUNTIF('A.Mar (2)'!G40:M40,"P")</f>
        <v>0</v>
      </c>
      <c r="J39" s="224"/>
      <c r="K39" s="223">
        <f>COUNTIF('A.Mar (2)'!N40:T40,"P")</f>
        <v>0</v>
      </c>
      <c r="L39" s="224"/>
      <c r="M39" s="223">
        <f>COUNTIF('A.Mar (2)'!U40:AA40,"P")</f>
        <v>0</v>
      </c>
      <c r="N39" s="224">
        <f>COUNTIF('A.Mar (2)'!U40:AA40,"3")</f>
        <v>0</v>
      </c>
      <c r="O39" s="223">
        <f>COUNTIF('A.Mar (2)'!AB40:AH40,"P")</f>
        <v>0</v>
      </c>
      <c r="P39" s="224">
        <f>COUNTIF('A.Mar (2)'!AB40:AH40,"3")</f>
        <v>0</v>
      </c>
      <c r="Q39" s="341">
        <f>COUNTIF('A.Mar (2)'!AI40:AO40,"P")</f>
        <v>0</v>
      </c>
      <c r="R39" s="224">
        <f>COUNTIF('A.Mar (2)'!AI40:AO40,"3")</f>
        <v>0</v>
      </c>
      <c r="S39" s="64">
        <f>COUNTIF('A.Mar (2)'!J40:AK40,"h")</f>
        <v>0</v>
      </c>
      <c r="T39" s="63">
        <f>COUNTIF('A.Mar (2)'!I40:AJ40,"t")</f>
        <v>0</v>
      </c>
      <c r="U39" s="63">
        <f>COUNTIF('A.Mar (2)'!G40:AO40,"a")</f>
        <v>0</v>
      </c>
      <c r="Y39" s="226"/>
    </row>
    <row r="40" spans="4:36" ht="18.75" customHeight="1" x14ac:dyDescent="0.25">
      <c r="D40" s="721"/>
      <c r="E40" s="728"/>
      <c r="F40" s="63">
        <f>SUM('A.Mar (2)'!G41:AO41)</f>
        <v>0</v>
      </c>
      <c r="G40" s="723"/>
      <c r="H40" s="723"/>
      <c r="I40" s="223"/>
      <c r="J40" s="224">
        <f>COUNTIF('A.Mar (2)'!G41:M41,"3")</f>
        <v>0</v>
      </c>
      <c r="K40" s="223"/>
      <c r="L40" s="224">
        <f>COUNTIF('A.Mar (2)'!N41:T41,"3")</f>
        <v>0</v>
      </c>
      <c r="M40" s="223">
        <f>COUNTIF('A.Mar (2)'!U41:AA41,"P")</f>
        <v>0</v>
      </c>
      <c r="N40" s="224">
        <f>COUNTIF('A.Mar (2)'!U41:AA41,"3")</f>
        <v>0</v>
      </c>
      <c r="O40" s="223">
        <f>COUNTIF('A.Mar (2)'!AB41:AH41,"P")</f>
        <v>0</v>
      </c>
      <c r="P40" s="224">
        <f>COUNTIF('A.Mar (2)'!AB41:AH41,"3")</f>
        <v>0</v>
      </c>
      <c r="Q40" s="341">
        <f>COUNTIF('A.Mar (2)'!AI41:AO41,"P")</f>
        <v>0</v>
      </c>
      <c r="R40" s="224">
        <f>COUNTIF('A.Mar (2)'!AI41:AO41,"3")</f>
        <v>0</v>
      </c>
      <c r="S40" s="64">
        <f>COUNTIF('A.Mar (2)'!J41:AK41,"h")</f>
        <v>0</v>
      </c>
      <c r="T40" s="63">
        <f>COUNTIF('A.Mar (2)'!I41:AJ41,"t")</f>
        <v>0</v>
      </c>
      <c r="U40" s="63">
        <f>COUNTIF('A.Mar (2)'!G41:AO41,"a")</f>
        <v>0</v>
      </c>
      <c r="Y40" s="226"/>
    </row>
    <row r="41" spans="4:36" ht="18.75" customHeight="1" x14ac:dyDescent="0.25">
      <c r="D41" s="721">
        <v>17</v>
      </c>
      <c r="E41" s="727" t="s">
        <v>29</v>
      </c>
      <c r="F41" s="63">
        <f>COUNTIF('A.Mar (2)'!G42:AO42,"p")+S41</f>
        <v>0</v>
      </c>
      <c r="G41" s="723" t="str">
        <f t="shared" ref="G41" si="15">IF(U41,"0","1")</f>
        <v>1</v>
      </c>
      <c r="H41" s="723"/>
      <c r="I41" s="223">
        <f>COUNTIF('A.Mar (2)'!G42:M42,"P")</f>
        <v>0</v>
      </c>
      <c r="J41" s="224"/>
      <c r="K41" s="223">
        <f>COUNTIF('A.Mar (2)'!N42:T42,"P")</f>
        <v>0</v>
      </c>
      <c r="L41" s="224"/>
      <c r="M41" s="223">
        <f>COUNTIF('A.Mar (2)'!U42:AA42,"P")</f>
        <v>0</v>
      </c>
      <c r="N41" s="224">
        <f>COUNTIF('A.Mar (2)'!U42:AA42,"3")</f>
        <v>0</v>
      </c>
      <c r="O41" s="223">
        <f>COUNTIF('A.Mar (2)'!AB42:AH42,"P")</f>
        <v>0</v>
      </c>
      <c r="P41" s="224">
        <f>COUNTIF('A.Mar (2)'!AB42:AH42,"3")</f>
        <v>0</v>
      </c>
      <c r="Q41" s="341">
        <f>COUNTIF('A.Mar (2)'!AI42:AO42,"P")</f>
        <v>0</v>
      </c>
      <c r="R41" s="224">
        <f>COUNTIF('A.Mar (2)'!AI42:AO42,"3")</f>
        <v>0</v>
      </c>
      <c r="S41" s="64">
        <f>COUNTIF('A.Mar (2)'!J42:AK42,"h")</f>
        <v>0</v>
      </c>
      <c r="T41" s="63">
        <f>COUNTIF('A.Mar (2)'!I42:AJ42,"t")</f>
        <v>0</v>
      </c>
      <c r="U41" s="63">
        <f>COUNTIF('A.Mar (2)'!G42:AO42,"a")</f>
        <v>0</v>
      </c>
    </row>
    <row r="42" spans="4:36" ht="18.75" customHeight="1" x14ac:dyDescent="0.25">
      <c r="D42" s="721"/>
      <c r="E42" s="727"/>
      <c r="F42" s="63">
        <f>SUM('A.Mar (2)'!G43:AO43)</f>
        <v>0</v>
      </c>
      <c r="G42" s="723"/>
      <c r="H42" s="723"/>
      <c r="I42" s="223"/>
      <c r="J42" s="224">
        <f>COUNTIF('A.Mar (2)'!G43:M43,"3")</f>
        <v>0</v>
      </c>
      <c r="K42" s="223"/>
      <c r="L42" s="224">
        <f>COUNTIF('A.Mar (2)'!N43:T43,"3")</f>
        <v>0</v>
      </c>
      <c r="M42" s="223">
        <f>COUNTIF('A.Mar (2)'!U43:AA43,"P")</f>
        <v>0</v>
      </c>
      <c r="N42" s="224">
        <f>COUNTIF('A.Mar (2)'!U43:AA43,"3")</f>
        <v>0</v>
      </c>
      <c r="O42" s="223">
        <f>COUNTIF('A.Mar (2)'!AB43:AH43,"P")</f>
        <v>0</v>
      </c>
      <c r="P42" s="224">
        <f>COUNTIF('A.Mar (2)'!AB43:AH43,"3")</f>
        <v>0</v>
      </c>
      <c r="Q42" s="341">
        <f>COUNTIF('A.Mar (2)'!AI43:AO43,"P")</f>
        <v>0</v>
      </c>
      <c r="R42" s="224">
        <f>COUNTIF('A.Mar (2)'!AI43:AO43,"3")</f>
        <v>0</v>
      </c>
      <c r="S42" s="64">
        <f>COUNTIF('A.Mar (2)'!J43:AK43,"h")</f>
        <v>0</v>
      </c>
      <c r="T42" s="63">
        <f>COUNTIF('A.Mar (2)'!I43:AJ43,"t")</f>
        <v>0</v>
      </c>
      <c r="U42" s="63">
        <f>COUNTIF('A.Mar (2)'!G43:AO43,"a")</f>
        <v>0</v>
      </c>
    </row>
    <row r="43" spans="4:36" ht="18.75" customHeight="1" x14ac:dyDescent="0.25">
      <c r="D43" s="721">
        <v>18</v>
      </c>
      <c r="E43" s="727" t="s">
        <v>275</v>
      </c>
      <c r="F43" s="63">
        <f>COUNTIF('A.Mar (2)'!G44:AO44,"p")+S43</f>
        <v>0</v>
      </c>
      <c r="G43" s="723" t="str">
        <f t="shared" ref="G43" si="16">IF(U43,"0","1")</f>
        <v>1</v>
      </c>
      <c r="H43" s="723"/>
      <c r="I43" s="223">
        <f>COUNTIF('A.Mar (2)'!G44:M44,"P")</f>
        <v>0</v>
      </c>
      <c r="J43" s="224"/>
      <c r="K43" s="223">
        <f>COUNTIF('A.Mar (2)'!N44:T44,"P")</f>
        <v>0</v>
      </c>
      <c r="L43" s="224"/>
      <c r="M43" s="223">
        <f>COUNTIF('A.Mar (2)'!U44:AA44,"P")</f>
        <v>0</v>
      </c>
      <c r="N43" s="224">
        <f>COUNTIF('A.Mar (2)'!U44:AA44,"3")</f>
        <v>0</v>
      </c>
      <c r="O43" s="223">
        <f>COUNTIF('A.Mar (2)'!AB44:AH44,"P")</f>
        <v>0</v>
      </c>
      <c r="P43" s="224">
        <f>COUNTIF('A.Mar (2)'!AB44:AH44,"3")</f>
        <v>0</v>
      </c>
      <c r="Q43" s="341">
        <f>COUNTIF('A.Mar (2)'!AI44:AO44,"P")</f>
        <v>0</v>
      </c>
      <c r="R43" s="224"/>
      <c r="S43" s="64">
        <f>COUNTIF('A.Mar (2)'!J44:AK44,"h")</f>
        <v>0</v>
      </c>
      <c r="T43" s="63">
        <f>COUNTIF('A.Mar (2)'!I44:AJ44,"t")</f>
        <v>0</v>
      </c>
      <c r="U43" s="63">
        <f>COUNTIF('A.Mar (2)'!G44:AO44,"a")</f>
        <v>0</v>
      </c>
    </row>
    <row r="44" spans="4:36" ht="18.75" customHeight="1" x14ac:dyDescent="0.25">
      <c r="D44" s="721"/>
      <c r="E44" s="727"/>
      <c r="F44" s="63">
        <f>SUM('A.Mar (2)'!G45:AO45)</f>
        <v>0</v>
      </c>
      <c r="G44" s="723"/>
      <c r="H44" s="723"/>
      <c r="I44" s="223"/>
      <c r="J44" s="224">
        <f>COUNTIF('A.Mar (2)'!G45:M45,"3")</f>
        <v>0</v>
      </c>
      <c r="K44" s="223"/>
      <c r="L44" s="224">
        <f>COUNTIF('A.Mar (2)'!N45:T45,"3")</f>
        <v>0</v>
      </c>
      <c r="M44" s="223">
        <f>COUNTIF('A.Mar (2)'!U45:AA45,"P")</f>
        <v>0</v>
      </c>
      <c r="N44" s="224">
        <f>COUNTIF('A.Mar (2)'!U45:AA45,"3")</f>
        <v>0</v>
      </c>
      <c r="O44" s="223">
        <f>COUNTIF('A.Mar (2)'!AB45:AH45,"P")</f>
        <v>0</v>
      </c>
      <c r="P44" s="224">
        <f>COUNTIF('A.Mar (2)'!AB45:AH45,"3")</f>
        <v>0</v>
      </c>
      <c r="Q44" s="341">
        <f>COUNTIF('A.Mar (2)'!AI45:AO45,"P")</f>
        <v>0</v>
      </c>
      <c r="R44" s="224"/>
      <c r="S44" s="64">
        <f>COUNTIF('A.Mar (2)'!J45:AK45,"h")</f>
        <v>0</v>
      </c>
      <c r="T44" s="63">
        <f>COUNTIF('A.Mar (2)'!I45:AJ45,"t")</f>
        <v>0</v>
      </c>
      <c r="U44" s="63">
        <f>COUNTIF('A.Mar (2)'!G45:AO45,"a")</f>
        <v>0</v>
      </c>
    </row>
    <row r="45" spans="4:36" ht="18.75" customHeight="1" x14ac:dyDescent="0.25">
      <c r="D45" s="721">
        <v>19</v>
      </c>
      <c r="E45" s="728" t="s">
        <v>30</v>
      </c>
      <c r="F45" s="63">
        <f>COUNTIF('A.Mar (2)'!G46:AO46,"p")+S45</f>
        <v>0</v>
      </c>
      <c r="G45" s="723" t="str">
        <f t="shared" ref="G45" si="17">IF(U45,"0","1")</f>
        <v>1</v>
      </c>
      <c r="H45" s="723"/>
      <c r="I45" s="223">
        <f>COUNTIF('A.Mar (2)'!G46:M46,"P")</f>
        <v>0</v>
      </c>
      <c r="J45" s="224"/>
      <c r="K45" s="223">
        <f>COUNTIF('A.Mar (2)'!N46:T46,"P")</f>
        <v>0</v>
      </c>
      <c r="L45" s="224"/>
      <c r="M45" s="223">
        <f>COUNTIF('A.Mar (2)'!U46:AA46,"P")</f>
        <v>0</v>
      </c>
      <c r="N45" s="224">
        <f>COUNTIF('A.Mar (2)'!U46:AA46,"3")</f>
        <v>0</v>
      </c>
      <c r="O45" s="223">
        <f>COUNTIF('A.Mar (2)'!AB46:AH46,"P")</f>
        <v>0</v>
      </c>
      <c r="P45" s="224">
        <f>COUNTIF('A.Mar (2)'!AB46:AH46,"3")</f>
        <v>0</v>
      </c>
      <c r="Q45" s="341">
        <f>COUNTIF('A.Mar (2)'!AI46:AO46,"P")</f>
        <v>0</v>
      </c>
      <c r="R45" s="224">
        <f>COUNTIF('A.Mar (2)'!AI46:AO46,"3")</f>
        <v>0</v>
      </c>
      <c r="S45" s="64">
        <f>COUNTIF('A.Mar (2)'!J46:AK46,"h")</f>
        <v>0</v>
      </c>
      <c r="T45" s="63">
        <f>COUNTIF('A.Mar (2)'!I46:AJ46,"t")</f>
        <v>0</v>
      </c>
      <c r="U45" s="63">
        <f>COUNTIF('A.Mar (2)'!G46:AO46,"a")</f>
        <v>0</v>
      </c>
      <c r="Y45" s="226"/>
    </row>
    <row r="46" spans="4:36" ht="18.75" customHeight="1" x14ac:dyDescent="0.25">
      <c r="D46" s="721"/>
      <c r="E46" s="728"/>
      <c r="F46" s="63">
        <f>SUM('A.Mar (2)'!G47:AO47)</f>
        <v>0</v>
      </c>
      <c r="G46" s="723"/>
      <c r="H46" s="723"/>
      <c r="I46" s="223"/>
      <c r="J46" s="224">
        <f>COUNTIF('A.Mar (2)'!G47:M47,"3")</f>
        <v>0</v>
      </c>
      <c r="K46" s="223"/>
      <c r="L46" s="224">
        <f>COUNTIF('A.Mar (2)'!N47:T47,"3")</f>
        <v>0</v>
      </c>
      <c r="M46" s="223">
        <f>COUNTIF('A.Mar (2)'!U47:AA47,"P")</f>
        <v>0</v>
      </c>
      <c r="N46" s="224">
        <f>COUNTIF('A.Mar (2)'!U47:AA47,"3")</f>
        <v>0</v>
      </c>
      <c r="O46" s="223">
        <f>COUNTIF('A.Mar (2)'!AB47:AH47,"P")</f>
        <v>0</v>
      </c>
      <c r="P46" s="224">
        <f>COUNTIF('A.Mar (2)'!AB47:AH47,"3")</f>
        <v>0</v>
      </c>
      <c r="Q46" s="341">
        <f>COUNTIF('A.Mar (2)'!AI47:AO47,"P")</f>
        <v>0</v>
      </c>
      <c r="R46" s="224">
        <f>COUNTIF('A.Mar (2)'!AI47:AO47,"3")</f>
        <v>0</v>
      </c>
      <c r="S46" s="64">
        <f>COUNTIF('A.Mar (2)'!J47:AK47,"h")</f>
        <v>0</v>
      </c>
      <c r="T46" s="63">
        <f>COUNTIF('A.Mar (2)'!I47:AJ47,"t")</f>
        <v>0</v>
      </c>
      <c r="U46" s="63">
        <f>COUNTIF('A.Mar (2)'!G47:AO47,"a")</f>
        <v>0</v>
      </c>
      <c r="Y46" s="226"/>
    </row>
    <row r="47" spans="4:36" ht="18.75" customHeight="1" x14ac:dyDescent="0.25">
      <c r="D47" s="721">
        <v>20</v>
      </c>
      <c r="E47" s="727" t="s">
        <v>31</v>
      </c>
      <c r="F47" s="63">
        <f>COUNTIF('A.Mar (2)'!G48:AO48,"p")+S47</f>
        <v>0</v>
      </c>
      <c r="G47" s="723" t="str">
        <f t="shared" ref="G47" si="18">IF(U47,"0","1")</f>
        <v>1</v>
      </c>
      <c r="H47" s="723"/>
      <c r="I47" s="223">
        <f>COUNTIF('A.Mar (2)'!G48:M48,"P")</f>
        <v>0</v>
      </c>
      <c r="J47" s="224"/>
      <c r="K47" s="223">
        <f>COUNTIF('A.Mar (2)'!N48:T48,"P")</f>
        <v>0</v>
      </c>
      <c r="L47" s="224"/>
      <c r="M47" s="223">
        <f>COUNTIF('A.Mar (2)'!U48:AA48,"P")</f>
        <v>0</v>
      </c>
      <c r="N47" s="224">
        <f>COUNTIF('A.Mar (2)'!U48:AA48,"3")</f>
        <v>0</v>
      </c>
      <c r="O47" s="223">
        <f>COUNTIF('A.Mar (2)'!AB48:AH48,"P")</f>
        <v>0</v>
      </c>
      <c r="P47" s="224">
        <f>COUNTIF('A.Mar (2)'!AB48:AH48,"3")</f>
        <v>0</v>
      </c>
      <c r="Q47" s="341">
        <f>COUNTIF('A.Mar (2)'!AI48:AO48,"P")</f>
        <v>0</v>
      </c>
      <c r="R47" s="224">
        <f>COUNTIF('A.Mar (2)'!AI48:AO48,"3")</f>
        <v>0</v>
      </c>
      <c r="S47" s="64">
        <f>COUNTIF('A.Mar (2)'!J48:AK48,"h")</f>
        <v>0</v>
      </c>
      <c r="T47" s="63">
        <f>COUNTIF('A.Mar (2)'!I48:AJ48,"t")</f>
        <v>0</v>
      </c>
      <c r="U47" s="63">
        <f>COUNTIF('A.Mar (2)'!G48:AO48,"a")</f>
        <v>0</v>
      </c>
    </row>
    <row r="48" spans="4:36" ht="18.75" customHeight="1" x14ac:dyDescent="0.25">
      <c r="D48" s="721"/>
      <c r="E48" s="727"/>
      <c r="F48" s="63">
        <f>SUM('A.Mar (2)'!G49:AO49)</f>
        <v>0</v>
      </c>
      <c r="G48" s="723"/>
      <c r="H48" s="723"/>
      <c r="I48" s="223"/>
      <c r="J48" s="224">
        <f>COUNTIF('A.Mar (2)'!G49:M49,"3")</f>
        <v>0</v>
      </c>
      <c r="K48" s="223"/>
      <c r="L48" s="224">
        <f>COUNTIF('A.Mar (2)'!N49:T49,"3")</f>
        <v>0</v>
      </c>
      <c r="M48" s="223">
        <f>COUNTIF('A.Mar (2)'!U49:AA49,"P")</f>
        <v>0</v>
      </c>
      <c r="N48" s="224">
        <f>COUNTIF('A.Mar (2)'!U49:AA49,"3")</f>
        <v>0</v>
      </c>
      <c r="O48" s="223">
        <f>COUNTIF('A.Mar (2)'!AB49:AH49,"P")</f>
        <v>0</v>
      </c>
      <c r="P48" s="224">
        <f>COUNTIF('A.Mar (2)'!AB49:AH49,"3")</f>
        <v>0</v>
      </c>
      <c r="Q48" s="341">
        <f>COUNTIF('A.Mar (2)'!AI49:AO49,"P")</f>
        <v>0</v>
      </c>
      <c r="R48" s="224">
        <f>COUNTIF('A.Mar (2)'!AI49:AO49,"3")</f>
        <v>0</v>
      </c>
      <c r="S48" s="64">
        <f>COUNTIF('A.Mar (2)'!J49:AK49,"h")</f>
        <v>0</v>
      </c>
      <c r="T48" s="63">
        <f>COUNTIF('A.Mar (2)'!I49:AJ49,"t")</f>
        <v>0</v>
      </c>
      <c r="U48" s="63">
        <f>COUNTIF('A.Mar (2)'!G49:AO49,"a")</f>
        <v>0</v>
      </c>
    </row>
    <row r="49" spans="4:25" ht="18.75" customHeight="1" x14ac:dyDescent="0.25">
      <c r="D49" s="721">
        <v>21</v>
      </c>
      <c r="E49" s="728" t="s">
        <v>32</v>
      </c>
      <c r="F49" s="63">
        <f>COUNTIF('A.Mar (2)'!G50:AO50,"p")+S49</f>
        <v>0</v>
      </c>
      <c r="G49" s="723" t="str">
        <f t="shared" ref="G49" si="19">IF(U49,"0","1")</f>
        <v>1</v>
      </c>
      <c r="H49" s="723"/>
      <c r="I49" s="223">
        <f>COUNTIF('A.Mar (2)'!G50:M50,"P")</f>
        <v>0</v>
      </c>
      <c r="J49" s="224"/>
      <c r="K49" s="223">
        <f>COUNTIF('A.Mar (2)'!N50:T50,"P")</f>
        <v>0</v>
      </c>
      <c r="L49" s="224"/>
      <c r="M49" s="223">
        <f>COUNTIF('A.Mar (2)'!U50:AA50,"P")</f>
        <v>0</v>
      </c>
      <c r="N49" s="224">
        <f>COUNTIF('A.Mar (2)'!U50:AA50,"3")</f>
        <v>0</v>
      </c>
      <c r="O49" s="223">
        <f>COUNTIF('A.Mar (2)'!AB50:AH50,"P")</f>
        <v>0</v>
      </c>
      <c r="P49" s="224">
        <f>COUNTIF('A.Mar (2)'!AB50:AH50,"3")</f>
        <v>0</v>
      </c>
      <c r="Q49" s="341">
        <f>COUNTIF('A.Mar (2)'!AI50:AO50,"P")</f>
        <v>0</v>
      </c>
      <c r="R49" s="224">
        <f>COUNTIF('A.Mar (2)'!AI50:AO50,"3")</f>
        <v>0</v>
      </c>
      <c r="S49" s="64">
        <f>COUNTIF('A.Mar (2)'!J50:AK50,"h")</f>
        <v>0</v>
      </c>
      <c r="T49" s="63">
        <f>COUNTIF('A.Mar (2)'!I50:AJ50,"t")</f>
        <v>0</v>
      </c>
      <c r="U49" s="63">
        <f>COUNTIF('A.Mar (2)'!G50:AO50,"a")</f>
        <v>0</v>
      </c>
      <c r="Y49" s="226"/>
    </row>
    <row r="50" spans="4:25" ht="18.75" customHeight="1" x14ac:dyDescent="0.25">
      <c r="D50" s="721"/>
      <c r="E50" s="728"/>
      <c r="F50" s="63">
        <f>SUM('A.Mar (2)'!G51:AO51)</f>
        <v>0</v>
      </c>
      <c r="G50" s="723"/>
      <c r="H50" s="723"/>
      <c r="I50" s="223"/>
      <c r="J50" s="224">
        <f>COUNTIF('A.Mar (2)'!G51:M51,"3")</f>
        <v>0</v>
      </c>
      <c r="K50" s="223"/>
      <c r="L50" s="224">
        <f>COUNTIF('A.Mar (2)'!N51:T51,"3")</f>
        <v>0</v>
      </c>
      <c r="M50" s="223">
        <f>COUNTIF('A.Mar (2)'!U51:AA51,"P")</f>
        <v>0</v>
      </c>
      <c r="N50" s="224">
        <f>COUNTIF('A.Mar (2)'!U51:AA51,"3")</f>
        <v>0</v>
      </c>
      <c r="O50" s="223">
        <f>COUNTIF('A.Mar (2)'!AB51:AH51,"P")</f>
        <v>0</v>
      </c>
      <c r="P50" s="224">
        <f>COUNTIF('A.Mar (2)'!AB51:AH51,"3")</f>
        <v>0</v>
      </c>
      <c r="Q50" s="341">
        <f>COUNTIF('A.Mar (2)'!AI51:AO51,"P")</f>
        <v>0</v>
      </c>
      <c r="R50" s="224">
        <f>COUNTIF('A.Mar (2)'!AI51:AO51,"3")</f>
        <v>0</v>
      </c>
      <c r="S50" s="64">
        <f>COUNTIF('A.Mar (2)'!J51:AK51,"h")</f>
        <v>0</v>
      </c>
      <c r="T50" s="63">
        <f>COUNTIF('A.Mar (2)'!I51:AJ51,"t")</f>
        <v>0</v>
      </c>
      <c r="U50" s="63">
        <f>COUNTIF('A.Mar (2)'!G51:AO51,"a")</f>
        <v>0</v>
      </c>
      <c r="Y50" s="226"/>
    </row>
    <row r="51" spans="4:25" ht="18.75" customHeight="1" x14ac:dyDescent="0.25">
      <c r="D51" s="721">
        <v>22</v>
      </c>
      <c r="E51" s="727" t="s">
        <v>33</v>
      </c>
      <c r="F51" s="63">
        <f>COUNTIF('A.Mar (2)'!G52:AO52,"p")+S51</f>
        <v>0</v>
      </c>
      <c r="G51" s="723" t="str">
        <f t="shared" ref="G51" si="20">IF(U51,"0","1")</f>
        <v>1</v>
      </c>
      <c r="H51" s="723"/>
      <c r="I51" s="223">
        <f>COUNTIF('A.Mar (2)'!G52:M52,"P")</f>
        <v>0</v>
      </c>
      <c r="J51" s="224"/>
      <c r="K51" s="223">
        <f>COUNTIF('A.Mar (2)'!N52:T52,"P")</f>
        <v>0</v>
      </c>
      <c r="L51" s="224"/>
      <c r="M51" s="223">
        <f>COUNTIF('A.Mar (2)'!U52:AA52,"P")</f>
        <v>0</v>
      </c>
      <c r="N51" s="224">
        <f>COUNTIF('A.Mar (2)'!U52:AA52,"3")</f>
        <v>0</v>
      </c>
      <c r="O51" s="223">
        <f>COUNTIF('A.Mar (2)'!AB52:AH52,"P")</f>
        <v>0</v>
      </c>
      <c r="P51" s="224">
        <f>COUNTIF('A.Mar (2)'!AB52:AH52,"3")</f>
        <v>0</v>
      </c>
      <c r="Q51" s="341">
        <f>COUNTIF('A.Mar (2)'!AI52:AO52,"P")</f>
        <v>0</v>
      </c>
      <c r="R51" s="224">
        <f>COUNTIF('A.Mar (2)'!AI52:AO52,"3")</f>
        <v>0</v>
      </c>
      <c r="S51" s="64">
        <f>COUNTIF('A.Mar (2)'!J52:AK52,"h")</f>
        <v>0</v>
      </c>
      <c r="T51" s="63">
        <f>COUNTIF('A.Mar (2)'!I52:AJ52,"t")</f>
        <v>0</v>
      </c>
      <c r="U51" s="63">
        <f>COUNTIF('A.Mar (2)'!G52:AO52,"a")</f>
        <v>0</v>
      </c>
    </row>
    <row r="52" spans="4:25" ht="18.75" customHeight="1" x14ac:dyDescent="0.25">
      <c r="D52" s="721"/>
      <c r="E52" s="727"/>
      <c r="F52" s="63">
        <f>SUM('A.Mar (2)'!G53:AO53)</f>
        <v>0</v>
      </c>
      <c r="G52" s="723"/>
      <c r="H52" s="723"/>
      <c r="I52" s="223"/>
      <c r="J52" s="224">
        <f>COUNTIF('A.Mar (2)'!G53:M53,"3")</f>
        <v>0</v>
      </c>
      <c r="K52" s="223"/>
      <c r="L52" s="224">
        <f>COUNTIF('A.Mar (2)'!N53:T53,"3")</f>
        <v>0</v>
      </c>
      <c r="M52" s="223">
        <f>COUNTIF('A.Mar (2)'!U53:AA53,"P")</f>
        <v>0</v>
      </c>
      <c r="N52" s="224">
        <f>COUNTIF('A.Mar (2)'!U53:AA53,"3")</f>
        <v>0</v>
      </c>
      <c r="O52" s="223">
        <f>COUNTIF('A.Mar (2)'!AB53:AH53,"P")</f>
        <v>0</v>
      </c>
      <c r="P52" s="224">
        <f>COUNTIF('A.Mar (2)'!AB53:AH53,"3")</f>
        <v>0</v>
      </c>
      <c r="Q52" s="341">
        <f>COUNTIF('A.Mar (2)'!AI53:AO53,"P")</f>
        <v>0</v>
      </c>
      <c r="R52" s="224">
        <f>COUNTIF('A.Mar (2)'!AI53:AO53,"3")</f>
        <v>0</v>
      </c>
      <c r="S52" s="64">
        <f>COUNTIF('A.Mar (2)'!J53:AK53,"h")</f>
        <v>0</v>
      </c>
      <c r="T52" s="63">
        <f>COUNTIF('A.Mar (2)'!I53:AJ53,"t")</f>
        <v>0</v>
      </c>
      <c r="U52" s="63">
        <f>COUNTIF('A.Mar (2)'!G53:AO53,"a")</f>
        <v>0</v>
      </c>
    </row>
    <row r="53" spans="4:25" ht="18.75" customHeight="1" x14ac:dyDescent="0.25">
      <c r="D53" s="721">
        <v>23</v>
      </c>
      <c r="E53" s="728" t="s">
        <v>34</v>
      </c>
      <c r="F53" s="63">
        <f>COUNTIF('A.Mar (2)'!G54:AO54,"p")+S53</f>
        <v>0</v>
      </c>
      <c r="G53" s="723" t="str">
        <f t="shared" ref="G53" si="21">IF(U53,"0","1")</f>
        <v>1</v>
      </c>
      <c r="H53" s="723"/>
      <c r="I53" s="223">
        <f>COUNTIF('A.Mar (2)'!G54:M54,"P")</f>
        <v>0</v>
      </c>
      <c r="J53" s="224"/>
      <c r="K53" s="223">
        <f>COUNTIF('A.Mar (2)'!N54:T54,"P")</f>
        <v>0</v>
      </c>
      <c r="L53" s="224"/>
      <c r="M53" s="223">
        <f>COUNTIF('A.Mar (2)'!U54:AA54,"P")</f>
        <v>0</v>
      </c>
      <c r="N53" s="224">
        <f>COUNTIF('A.Mar (2)'!U54:AA54,"3")</f>
        <v>0</v>
      </c>
      <c r="O53" s="223">
        <f>COUNTIF('A.Mar (2)'!AB54:AH54,"P")</f>
        <v>0</v>
      </c>
      <c r="P53" s="224">
        <f>COUNTIF('A.Mar (2)'!AB54:AH54,"3")</f>
        <v>0</v>
      </c>
      <c r="Q53" s="341">
        <f>COUNTIF('A.Mar (2)'!AI54:AO54,"P")</f>
        <v>0</v>
      </c>
      <c r="R53" s="224">
        <f>COUNTIF('A.Mar (2)'!AI54:AO54,"3")</f>
        <v>0</v>
      </c>
      <c r="S53" s="64">
        <f>COUNTIF('A.Mar (2)'!J54:AK54,"h")</f>
        <v>0</v>
      </c>
      <c r="T53" s="63">
        <f>COUNTIF('A.Mar (2)'!I54:AJ54,"t")</f>
        <v>0</v>
      </c>
      <c r="U53" s="63">
        <f>COUNTIF('A.Mar (2)'!G54:AO54,"a")</f>
        <v>0</v>
      </c>
      <c r="Y53" s="226"/>
    </row>
    <row r="54" spans="4:25" ht="18.75" customHeight="1" x14ac:dyDescent="0.25">
      <c r="D54" s="721"/>
      <c r="E54" s="728"/>
      <c r="F54" s="63">
        <f>SUM('A.Mar (2)'!G55:AO55)</f>
        <v>0</v>
      </c>
      <c r="G54" s="723"/>
      <c r="H54" s="723"/>
      <c r="I54" s="223"/>
      <c r="J54" s="224">
        <f>COUNTIF('A.Mar (2)'!G55:M55,"3")</f>
        <v>0</v>
      </c>
      <c r="K54" s="223"/>
      <c r="L54" s="224">
        <f>COUNTIF('A.Mar (2)'!N55:T55,"3")</f>
        <v>0</v>
      </c>
      <c r="M54" s="223">
        <f>COUNTIF('A.Mar (2)'!U55:AA55,"P")</f>
        <v>0</v>
      </c>
      <c r="N54" s="224">
        <f>COUNTIF('A.Mar (2)'!U55:AA55,"3")</f>
        <v>0</v>
      </c>
      <c r="O54" s="223">
        <f>COUNTIF('A.Mar (2)'!AB55:AH55,"P")</f>
        <v>0</v>
      </c>
      <c r="P54" s="224">
        <f>COUNTIF('A.Mar (2)'!AB55:AH55,"3")</f>
        <v>0</v>
      </c>
      <c r="Q54" s="341">
        <f>COUNTIF('A.Mar (2)'!AI55:AO55,"P")</f>
        <v>0</v>
      </c>
      <c r="R54" s="224">
        <f>COUNTIF('A.Mar (2)'!AI55:AO55,"3")</f>
        <v>0</v>
      </c>
      <c r="S54" s="64">
        <f>COUNTIF('A.Mar (2)'!J55:AK55,"h")</f>
        <v>0</v>
      </c>
      <c r="T54" s="63">
        <f>COUNTIF('A.Mar (2)'!I55:AJ55,"t")</f>
        <v>0</v>
      </c>
      <c r="U54" s="63">
        <f>COUNTIF('A.Mar (2)'!G55:AO55,"a")</f>
        <v>0</v>
      </c>
      <c r="Y54" s="226"/>
    </row>
    <row r="55" spans="4:25" ht="18.75" customHeight="1" x14ac:dyDescent="0.25">
      <c r="D55" s="721">
        <v>24</v>
      </c>
      <c r="E55" s="727" t="s">
        <v>35</v>
      </c>
      <c r="F55" s="63">
        <f>COUNTIF('A.Mar (2)'!G56:AO56,"p")+S55</f>
        <v>0</v>
      </c>
      <c r="G55" s="723" t="str">
        <f t="shared" ref="G55" si="22">IF(U55,"0","1")</f>
        <v>1</v>
      </c>
      <c r="H55" s="723"/>
      <c r="I55" s="223">
        <f>COUNTIF('A.Mar (2)'!G56:M56,"P")</f>
        <v>0</v>
      </c>
      <c r="J55" s="224"/>
      <c r="K55" s="223">
        <f>COUNTIF('A.Mar (2)'!N56:T56,"P")</f>
        <v>0</v>
      </c>
      <c r="L55" s="224"/>
      <c r="M55" s="223">
        <f>COUNTIF('A.Mar (2)'!U56:AA56,"P")</f>
        <v>0</v>
      </c>
      <c r="N55" s="224">
        <f>COUNTIF('A.Mar (2)'!U56:AA56,"3")</f>
        <v>0</v>
      </c>
      <c r="O55" s="223">
        <f>COUNTIF('A.Mar (2)'!AB56:AH56,"P")</f>
        <v>0</v>
      </c>
      <c r="P55" s="224">
        <f>COUNTIF('A.Mar (2)'!AB56:AH56,"3")</f>
        <v>0</v>
      </c>
      <c r="Q55" s="341">
        <f>COUNTIF('A.Mar (2)'!AI56:AO56,"P")</f>
        <v>0</v>
      </c>
      <c r="R55" s="224">
        <f>COUNTIF('A.Mar (2)'!AI56:AO56,"3")</f>
        <v>0</v>
      </c>
      <c r="S55" s="64">
        <f>COUNTIF('A.Mar (2)'!J56:AK56,"h")</f>
        <v>0</v>
      </c>
      <c r="T55" s="63">
        <f>COUNTIF('A.Mar (2)'!I56:AJ56,"t")</f>
        <v>0</v>
      </c>
      <c r="U55" s="63">
        <f>COUNTIF('A.Mar (2)'!G56:AO56,"a")</f>
        <v>0</v>
      </c>
    </row>
    <row r="56" spans="4:25" ht="18.75" customHeight="1" x14ac:dyDescent="0.25">
      <c r="D56" s="721"/>
      <c r="E56" s="727"/>
      <c r="F56" s="63">
        <f>SUM('A.Mar (2)'!G57:AO57)</f>
        <v>0</v>
      </c>
      <c r="G56" s="723"/>
      <c r="H56" s="723"/>
      <c r="I56" s="223"/>
      <c r="J56" s="224">
        <f>COUNTIF('A.Mar (2)'!G57:M57,"3")</f>
        <v>0</v>
      </c>
      <c r="K56" s="223"/>
      <c r="L56" s="224">
        <f>COUNTIF('A.Mar (2)'!N57:T57,"3")</f>
        <v>0</v>
      </c>
      <c r="M56" s="223">
        <f>COUNTIF('A.Mar (2)'!U57:AA57,"P")</f>
        <v>0</v>
      </c>
      <c r="N56" s="224">
        <f>COUNTIF('A.Mar (2)'!U57:AA57,"3")</f>
        <v>0</v>
      </c>
      <c r="O56" s="223">
        <f>COUNTIF('A.Mar (2)'!AB57:AH57,"P")</f>
        <v>0</v>
      </c>
      <c r="P56" s="224">
        <f>COUNTIF('A.Mar (2)'!AB57:AH57,"3")</f>
        <v>0</v>
      </c>
      <c r="Q56" s="341">
        <f>COUNTIF('A.Mar (2)'!AI57:AO57,"P")</f>
        <v>0</v>
      </c>
      <c r="R56" s="224">
        <f>COUNTIF('A.Mar (2)'!AI57:AO57,"3")</f>
        <v>0</v>
      </c>
      <c r="S56" s="64">
        <f>COUNTIF('A.Mar (2)'!J57:AK57,"h")</f>
        <v>0</v>
      </c>
      <c r="T56" s="63">
        <f>COUNTIF('A.Mar (2)'!I57:AJ57,"t")</f>
        <v>0</v>
      </c>
      <c r="U56" s="63">
        <f>COUNTIF('A.Mar (2)'!G57:AO57,"a")</f>
        <v>0</v>
      </c>
    </row>
    <row r="57" spans="4:25" ht="18.75" customHeight="1" x14ac:dyDescent="0.25">
      <c r="D57" s="721">
        <v>25</v>
      </c>
      <c r="E57" s="728" t="s">
        <v>36</v>
      </c>
      <c r="F57" s="63">
        <f>COUNTIF('A.Mar (2)'!G58:AO58,"p")+S57</f>
        <v>0</v>
      </c>
      <c r="G57" s="723" t="str">
        <f t="shared" ref="G57" si="23">IF(U57,"0","1")</f>
        <v>1</v>
      </c>
      <c r="H57" s="723"/>
      <c r="I57" s="223">
        <f>COUNTIF('A.Mar (2)'!G58:M58,"P")</f>
        <v>0</v>
      </c>
      <c r="J57" s="224"/>
      <c r="K57" s="223">
        <f>COUNTIF('A.Mar (2)'!N58:T58,"P")</f>
        <v>0</v>
      </c>
      <c r="L57" s="224"/>
      <c r="M57" s="223">
        <f>COUNTIF('A.Mar (2)'!U58:AA58,"P")</f>
        <v>0</v>
      </c>
      <c r="N57" s="224">
        <f>COUNTIF('A.Mar (2)'!U58:AA58,"3")</f>
        <v>0</v>
      </c>
      <c r="O57" s="223">
        <f>COUNTIF('A.Mar (2)'!AB58:AH58,"P")</f>
        <v>0</v>
      </c>
      <c r="P57" s="224">
        <f>COUNTIF('A.Mar (2)'!AB58:AH58,"3")</f>
        <v>0</v>
      </c>
      <c r="Q57" s="341">
        <f>COUNTIF('A.Mar (2)'!AI58:AO58,"P")</f>
        <v>0</v>
      </c>
      <c r="R57" s="224">
        <f>COUNTIF('A.Mar (2)'!AI58:AO58,"3")</f>
        <v>0</v>
      </c>
      <c r="S57" s="64">
        <f>COUNTIF('A.Mar (2)'!J58:AK58,"h")</f>
        <v>0</v>
      </c>
      <c r="T57" s="63">
        <f>COUNTIF('A.Mar (2)'!I58:AJ58,"t")</f>
        <v>0</v>
      </c>
      <c r="U57" s="63">
        <f>COUNTIF('A.Mar (2)'!G58:AO58,"a")</f>
        <v>0</v>
      </c>
      <c r="Y57" s="226"/>
    </row>
    <row r="58" spans="4:25" ht="18.75" customHeight="1" x14ac:dyDescent="0.25">
      <c r="D58" s="721"/>
      <c r="E58" s="728"/>
      <c r="F58" s="63">
        <f>SUM('A.Mar (2)'!G59:AO59)</f>
        <v>0</v>
      </c>
      <c r="G58" s="723"/>
      <c r="H58" s="723"/>
      <c r="I58" s="223"/>
      <c r="J58" s="224">
        <f>COUNTIF('A.Mar (2)'!G59:M59,"3")</f>
        <v>0</v>
      </c>
      <c r="K58" s="223"/>
      <c r="L58" s="224">
        <f>COUNTIF('A.Mar (2)'!N59:T59,"3")</f>
        <v>0</v>
      </c>
      <c r="M58" s="223">
        <f>COUNTIF('A.Mar (2)'!U59:AA59,"P")</f>
        <v>0</v>
      </c>
      <c r="N58" s="224">
        <f>COUNTIF('A.Mar (2)'!U59:AA59,"3")</f>
        <v>0</v>
      </c>
      <c r="O58" s="223">
        <f>COUNTIF('A.Mar (2)'!AB59:AH59,"P")</f>
        <v>0</v>
      </c>
      <c r="P58" s="224">
        <f>COUNTIF('A.Mar (2)'!AB59:AH59,"3")</f>
        <v>0</v>
      </c>
      <c r="Q58" s="341">
        <f>COUNTIF('A.Mar (2)'!AI59:AO59,"P")</f>
        <v>0</v>
      </c>
      <c r="R58" s="224">
        <f>COUNTIF('A.Mar (2)'!AI59:AO59,"3")</f>
        <v>0</v>
      </c>
      <c r="S58" s="64">
        <f>COUNTIF('A.Mar (2)'!J59:AK59,"h")</f>
        <v>0</v>
      </c>
      <c r="T58" s="63">
        <f>COUNTIF('A.Mar (2)'!I59:AJ59,"t")</f>
        <v>0</v>
      </c>
      <c r="U58" s="63">
        <f>COUNTIF('A.Mar (2)'!G59:AO59,"a")</f>
        <v>0</v>
      </c>
      <c r="Y58" s="226"/>
    </row>
    <row r="59" spans="4:25" ht="18.75" customHeight="1" x14ac:dyDescent="0.25">
      <c r="D59" s="721">
        <v>26</v>
      </c>
      <c r="E59" s="727" t="s">
        <v>37</v>
      </c>
      <c r="F59" s="63">
        <f>COUNTIF('A.Mar (2)'!G60:AO60,"p")+S59</f>
        <v>0</v>
      </c>
      <c r="G59" s="723" t="str">
        <f t="shared" ref="G59" si="24">IF(U59,"0","1")</f>
        <v>1</v>
      </c>
      <c r="H59" s="723"/>
      <c r="I59" s="223">
        <f>COUNTIF('A.Mar (2)'!G60:M60,"P")</f>
        <v>0</v>
      </c>
      <c r="J59" s="224"/>
      <c r="K59" s="223">
        <f>COUNTIF('A.Mar (2)'!N60:T60,"P")</f>
        <v>0</v>
      </c>
      <c r="L59" s="224"/>
      <c r="M59" s="223">
        <f>COUNTIF('A.Mar (2)'!U60:AA60,"P")</f>
        <v>0</v>
      </c>
      <c r="N59" s="224">
        <f>COUNTIF('A.Mar (2)'!U60:AA60,"3")</f>
        <v>0</v>
      </c>
      <c r="O59" s="223">
        <f>COUNTIF('A.Mar (2)'!AB60:AH60,"P")</f>
        <v>0</v>
      </c>
      <c r="P59" s="224">
        <f>COUNTIF('A.Mar (2)'!AB60:AH60,"3")</f>
        <v>0</v>
      </c>
      <c r="Q59" s="341">
        <f>COUNTIF('A.Mar (2)'!AI60:AO60,"P")</f>
        <v>0</v>
      </c>
      <c r="R59" s="224"/>
      <c r="S59" s="64">
        <f>COUNTIF('A.Mar (2)'!J60:AK60,"h")</f>
        <v>0</v>
      </c>
      <c r="T59" s="63">
        <f>COUNTIF('A.Mar (2)'!I60:AJ60,"t")</f>
        <v>0</v>
      </c>
      <c r="U59" s="63">
        <f>COUNTIF('A.Mar (2)'!G60:AO60,"a")</f>
        <v>0</v>
      </c>
    </row>
    <row r="60" spans="4:25" ht="18.75" customHeight="1" x14ac:dyDescent="0.25">
      <c r="D60" s="721"/>
      <c r="E60" s="727"/>
      <c r="F60" s="63">
        <f>SUM('A.Mar (2)'!G61:AO61)</f>
        <v>0</v>
      </c>
      <c r="G60" s="723"/>
      <c r="H60" s="723"/>
      <c r="I60" s="223"/>
      <c r="J60" s="224">
        <f>COUNTIF('A.Mar (2)'!G61:M61,"3")</f>
        <v>0</v>
      </c>
      <c r="K60" s="223"/>
      <c r="L60" s="224">
        <f>COUNTIF('A.Mar (2)'!N61:T61,"3")</f>
        <v>0</v>
      </c>
      <c r="M60" s="223">
        <f>COUNTIF('A.Mar (2)'!U61:AA61,"P")</f>
        <v>0</v>
      </c>
      <c r="N60" s="224">
        <f>COUNTIF('A.Mar (2)'!U61:AA61,"3")</f>
        <v>0</v>
      </c>
      <c r="O60" s="223">
        <f>COUNTIF('A.Mar (2)'!AB61:AH61,"P")</f>
        <v>0</v>
      </c>
      <c r="P60" s="224">
        <f>COUNTIF('A.Mar (2)'!AB61:AH61,"3")</f>
        <v>0</v>
      </c>
      <c r="Q60" s="341">
        <f>COUNTIF('A.Mar (2)'!AI61:AO61,"P")</f>
        <v>0</v>
      </c>
      <c r="R60" s="224"/>
      <c r="S60" s="64">
        <f>COUNTIF('A.Mar (2)'!J61:AK61,"h")</f>
        <v>0</v>
      </c>
      <c r="T60" s="63">
        <f>COUNTIF('A.Mar (2)'!I61:AJ61,"t")</f>
        <v>0</v>
      </c>
      <c r="U60" s="63">
        <f>COUNTIF('A.Mar (2)'!G61:AO61,"a")</f>
        <v>0</v>
      </c>
    </row>
    <row r="61" spans="4:25" ht="18.75" customHeight="1" x14ac:dyDescent="0.25">
      <c r="D61" s="721">
        <v>27</v>
      </c>
      <c r="E61" s="722" t="s">
        <v>38</v>
      </c>
      <c r="F61" s="63">
        <f>COUNTIF('A.Mar (2)'!G62:AO62,"p")+S61</f>
        <v>0</v>
      </c>
      <c r="G61" s="723" t="str">
        <f t="shared" ref="G61" si="25">IF(U61,"0","1")</f>
        <v>1</v>
      </c>
      <c r="H61" s="723"/>
      <c r="I61" s="65"/>
      <c r="J61" s="65"/>
      <c r="K61" s="65"/>
      <c r="L61" s="65"/>
      <c r="M61" s="65"/>
      <c r="N61" s="65"/>
      <c r="O61" s="65"/>
      <c r="P61" s="65"/>
      <c r="Q61" s="65"/>
      <c r="R61" s="65"/>
      <c r="S61" s="474">
        <f>COUNTIF('A.Mar (2)'!J62:AK62,"h")</f>
        <v>0</v>
      </c>
      <c r="T61" s="65">
        <f>COUNTIF('A.Mar (2)'!I62:AJ62,"t")</f>
        <v>0</v>
      </c>
      <c r="U61" s="63">
        <f>COUNTIF('A.Mar (2)'!G62:AO62,"a")</f>
        <v>0</v>
      </c>
      <c r="Y61" s="226"/>
    </row>
    <row r="62" spans="4:25" ht="18.75" customHeight="1" x14ac:dyDescent="0.25">
      <c r="D62" s="721"/>
      <c r="E62" s="722"/>
      <c r="F62" s="63">
        <f>SUM('A.Mar (2)'!G63:AO63)</f>
        <v>0</v>
      </c>
      <c r="G62" s="723"/>
      <c r="H62" s="723"/>
      <c r="I62" s="207"/>
      <c r="J62" s="207"/>
      <c r="K62" s="207"/>
      <c r="L62" s="207"/>
      <c r="M62" s="207"/>
      <c r="N62" s="207"/>
      <c r="O62" s="207"/>
      <c r="P62" s="207"/>
      <c r="Q62" s="207"/>
      <c r="R62" s="207"/>
      <c r="S62" s="474">
        <f>COUNTIF('A.Mar (2)'!J63:AK63,"h")</f>
        <v>0</v>
      </c>
      <c r="T62" s="65">
        <f>COUNTIF('A.Mar (2)'!I63:AJ63,"t")</f>
        <v>0</v>
      </c>
      <c r="U62" s="63">
        <f>COUNTIF('A.Mar (2)'!G63:AO63,"a")</f>
        <v>0</v>
      </c>
      <c r="Y62" s="226"/>
    </row>
    <row r="63" spans="4:25" ht="18.75" customHeight="1" x14ac:dyDescent="0.25">
      <c r="D63" s="721">
        <v>28</v>
      </c>
      <c r="E63" s="722" t="s">
        <v>39</v>
      </c>
      <c r="F63" s="63">
        <f>COUNTIF('A.Mar (2)'!G64:AO64,"p")+S63</f>
        <v>0</v>
      </c>
      <c r="G63" s="723" t="str">
        <f t="shared" ref="G63" si="26">IF(U63,"0","1")</f>
        <v>1</v>
      </c>
      <c r="H63" s="723"/>
      <c r="I63" s="63"/>
      <c r="J63" s="63"/>
      <c r="K63" s="63"/>
      <c r="L63" s="63"/>
      <c r="M63" s="63"/>
      <c r="N63" s="63"/>
      <c r="O63" s="63"/>
      <c r="P63" s="63"/>
      <c r="Q63" s="63"/>
      <c r="R63" s="63"/>
      <c r="S63" s="64">
        <f>COUNTIF('A.Mar (2)'!J64:AK64,"h")</f>
        <v>0</v>
      </c>
      <c r="T63" s="63">
        <f>COUNTIF('A.Mar (2)'!I64:AJ64,"t")</f>
        <v>0</v>
      </c>
      <c r="U63" s="63">
        <f>COUNTIF('A.Mar (2)'!G64:AO64,"a")</f>
        <v>0</v>
      </c>
    </row>
    <row r="64" spans="4:25" ht="18.75" customHeight="1" x14ac:dyDescent="0.25">
      <c r="D64" s="721"/>
      <c r="E64" s="722"/>
      <c r="F64" s="63">
        <f>SUM('A.Mar (2)'!G65:AO65)</f>
        <v>0</v>
      </c>
      <c r="G64" s="723"/>
      <c r="H64" s="723"/>
      <c r="I64" s="208"/>
      <c r="J64" s="208"/>
      <c r="K64" s="208"/>
      <c r="L64" s="208"/>
      <c r="M64" s="208"/>
      <c r="N64" s="208"/>
      <c r="O64" s="208"/>
      <c r="P64" s="208"/>
      <c r="Q64" s="208"/>
      <c r="R64" s="208"/>
      <c r="S64" s="64">
        <f>COUNTIF('A.Mar (2)'!J65:AK65,"h")</f>
        <v>0</v>
      </c>
      <c r="T64" s="63">
        <f>COUNTIF('A.Mar (2)'!I65:AJ65,"t")</f>
        <v>0</v>
      </c>
      <c r="U64" s="63">
        <f>COUNTIF('A.Mar (2)'!G65:AO65,"a")</f>
        <v>0</v>
      </c>
    </row>
    <row r="65" spans="4:25" ht="18.75" customHeight="1" x14ac:dyDescent="0.25">
      <c r="D65" s="721">
        <v>29</v>
      </c>
      <c r="E65" s="722" t="s">
        <v>40</v>
      </c>
      <c r="F65" s="63">
        <f>COUNTIF('A.Mar (2)'!G66:AO66,"p")+S65</f>
        <v>0</v>
      </c>
      <c r="G65" s="723" t="str">
        <f t="shared" ref="G65" si="27">IF(U65,"0","1")</f>
        <v>1</v>
      </c>
      <c r="H65" s="723"/>
      <c r="I65" s="65"/>
      <c r="J65" s="65"/>
      <c r="K65" s="65"/>
      <c r="L65" s="65"/>
      <c r="M65" s="65"/>
      <c r="N65" s="65"/>
      <c r="O65" s="65"/>
      <c r="P65" s="65"/>
      <c r="Q65" s="65"/>
      <c r="R65" s="65"/>
      <c r="S65" s="474">
        <f>COUNTIF('A.Mar (2)'!J66:AK66,"h")</f>
        <v>0</v>
      </c>
      <c r="T65" s="65">
        <f>COUNTIF('A.Mar (2)'!I66:AJ66,"t")</f>
        <v>0</v>
      </c>
      <c r="U65" s="63">
        <f>COUNTIF('A.Mar (2)'!G66:AO66,"a")</f>
        <v>0</v>
      </c>
      <c r="Y65" s="226"/>
    </row>
    <row r="66" spans="4:25" ht="18.75" customHeight="1" x14ac:dyDescent="0.25">
      <c r="D66" s="721"/>
      <c r="E66" s="722"/>
      <c r="F66" s="63">
        <f>SUM('A.Mar (2)'!G67:AO67)</f>
        <v>0</v>
      </c>
      <c r="G66" s="723"/>
      <c r="H66" s="723"/>
      <c r="I66" s="207"/>
      <c r="J66" s="207"/>
      <c r="K66" s="207"/>
      <c r="L66" s="207"/>
      <c r="M66" s="207"/>
      <c r="N66" s="207"/>
      <c r="O66" s="207"/>
      <c r="P66" s="207"/>
      <c r="Q66" s="207"/>
      <c r="R66" s="207"/>
      <c r="S66" s="474">
        <f>COUNTIF('A.Mar (2)'!J67:AK67,"h")</f>
        <v>0</v>
      </c>
      <c r="T66" s="65">
        <f>COUNTIF('A.Mar (2)'!I67:AJ67,"t")</f>
        <v>0</v>
      </c>
      <c r="U66" s="63">
        <f>COUNTIF('A.Mar (2)'!G67:AO67,"a")</f>
        <v>0</v>
      </c>
      <c r="Y66" s="226"/>
    </row>
    <row r="67" spans="4:25" ht="18.75" customHeight="1" x14ac:dyDescent="0.25">
      <c r="D67" s="721">
        <v>30</v>
      </c>
      <c r="E67" s="722" t="s">
        <v>41</v>
      </c>
      <c r="F67" s="63">
        <f>COUNTIF('A.Mar (2)'!G68:AO68,"p")+S67</f>
        <v>0</v>
      </c>
      <c r="G67" s="723" t="str">
        <f t="shared" ref="G67" si="28">IF(U67,"0","1")</f>
        <v>1</v>
      </c>
      <c r="H67" s="723"/>
      <c r="I67" s="63"/>
      <c r="J67" s="63"/>
      <c r="K67" s="63"/>
      <c r="L67" s="63"/>
      <c r="M67" s="63"/>
      <c r="N67" s="63"/>
      <c r="O67" s="63"/>
      <c r="P67" s="63"/>
      <c r="Q67" s="63"/>
      <c r="R67" s="63"/>
      <c r="S67" s="64">
        <f>COUNTIF('A.Mar (2)'!J68:AK68,"h")</f>
        <v>0</v>
      </c>
      <c r="T67" s="63">
        <f>COUNTIF('A.Mar (2)'!I68:AJ68,"t")</f>
        <v>0</v>
      </c>
      <c r="U67" s="63">
        <f>COUNTIF('A.Mar (2)'!G68:AO68,"a")</f>
        <v>0</v>
      </c>
    </row>
    <row r="68" spans="4:25" ht="18.75" customHeight="1" x14ac:dyDescent="0.25">
      <c r="D68" s="721"/>
      <c r="E68" s="722"/>
      <c r="F68" s="63">
        <f>SUM('A.Mar (2)'!G69:AO69)</f>
        <v>0</v>
      </c>
      <c r="G68" s="723"/>
      <c r="H68" s="723"/>
      <c r="I68" s="208"/>
      <c r="J68" s="208"/>
      <c r="K68" s="208"/>
      <c r="L68" s="208"/>
      <c r="M68" s="208"/>
      <c r="N68" s="208"/>
      <c r="O68" s="208"/>
      <c r="P68" s="208"/>
      <c r="Q68" s="208"/>
      <c r="R68" s="208"/>
      <c r="S68" s="64">
        <f>COUNTIF('A.Mar (2)'!J69:AK69,"h")</f>
        <v>0</v>
      </c>
      <c r="T68" s="63">
        <f>COUNTIF('A.Mar (2)'!I69:AJ69,"t")</f>
        <v>0</v>
      </c>
      <c r="U68" s="63">
        <f>COUNTIF('A.Mar (2)'!G69:AO69,"a")</f>
        <v>0</v>
      </c>
    </row>
    <row r="69" spans="4:25" ht="18.75" customHeight="1" x14ac:dyDescent="0.25">
      <c r="D69" s="721">
        <v>31</v>
      </c>
      <c r="E69" s="722" t="s">
        <v>42</v>
      </c>
      <c r="F69" s="63">
        <f>COUNTIF('A.Mar (2)'!G70:AO70,"p")+S69</f>
        <v>0</v>
      </c>
      <c r="G69" s="723" t="str">
        <f t="shared" ref="G69" si="29">IF(U69,"0","1")</f>
        <v>1</v>
      </c>
      <c r="H69" s="723"/>
      <c r="I69" s="65"/>
      <c r="J69" s="65"/>
      <c r="K69" s="65"/>
      <c r="L69" s="65"/>
      <c r="M69" s="65"/>
      <c r="N69" s="65"/>
      <c r="O69" s="65"/>
      <c r="P69" s="65"/>
      <c r="Q69" s="65"/>
      <c r="R69" s="65"/>
      <c r="S69" s="474">
        <f>COUNTIF('A.Mar (2)'!J70:AK70,"h")</f>
        <v>0</v>
      </c>
      <c r="T69" s="65">
        <f>COUNTIF('A.Mar (2)'!I70:AJ70,"t")</f>
        <v>0</v>
      </c>
      <c r="U69" s="63">
        <f>COUNTIF('A.Mar (2)'!G70:AO70,"a")</f>
        <v>0</v>
      </c>
      <c r="Y69" s="226"/>
    </row>
    <row r="70" spans="4:25" ht="18.75" customHeight="1" x14ac:dyDescent="0.25">
      <c r="D70" s="721"/>
      <c r="E70" s="722"/>
      <c r="F70" s="63">
        <f>SUM('A.Mar (2)'!G71:AO71)</f>
        <v>0</v>
      </c>
      <c r="G70" s="723"/>
      <c r="H70" s="723"/>
      <c r="I70" s="207"/>
      <c r="J70" s="207"/>
      <c r="K70" s="207"/>
      <c r="L70" s="207"/>
      <c r="M70" s="207"/>
      <c r="N70" s="207"/>
      <c r="O70" s="207"/>
      <c r="P70" s="207"/>
      <c r="Q70" s="207"/>
      <c r="R70" s="207"/>
      <c r="S70" s="474">
        <f>COUNTIF('A.Mar (2)'!J71:AK71,"h")</f>
        <v>0</v>
      </c>
      <c r="T70" s="65">
        <f>COUNTIF('A.Mar (2)'!I71:AJ71,"t")</f>
        <v>0</v>
      </c>
      <c r="U70" s="63">
        <f>COUNTIF('A.Mar (2)'!G71:AO71,"a")</f>
        <v>0</v>
      </c>
      <c r="Y70" s="226"/>
    </row>
    <row r="71" spans="4:25" ht="18.75" customHeight="1" x14ac:dyDescent="0.25">
      <c r="D71" s="721">
        <v>32</v>
      </c>
      <c r="E71" s="722" t="s">
        <v>43</v>
      </c>
      <c r="F71" s="63">
        <f>COUNTIF('A.Mar (2)'!G72:AO72,"p")+S71</f>
        <v>0</v>
      </c>
      <c r="G71" s="723" t="str">
        <f t="shared" ref="G71" si="30">IF(U71,"0","1")</f>
        <v>1</v>
      </c>
      <c r="H71" s="723"/>
      <c r="I71" s="63"/>
      <c r="J71" s="63"/>
      <c r="K71" s="63"/>
      <c r="L71" s="63"/>
      <c r="M71" s="63"/>
      <c r="N71" s="63"/>
      <c r="O71" s="63"/>
      <c r="P71" s="63"/>
      <c r="Q71" s="63"/>
      <c r="R71" s="63"/>
      <c r="S71" s="64">
        <f>COUNTIF('A.Mar (2)'!J72:AK72,"h")</f>
        <v>0</v>
      </c>
      <c r="T71" s="63">
        <f>COUNTIF('A.Mar (2)'!I72:AJ72,"t")</f>
        <v>0</v>
      </c>
      <c r="U71" s="63">
        <f>COUNTIF('A.Mar (2)'!G72:AO72,"a")</f>
        <v>0</v>
      </c>
    </row>
    <row r="72" spans="4:25" ht="18.75" customHeight="1" x14ac:dyDescent="0.25">
      <c r="D72" s="721"/>
      <c r="E72" s="722"/>
      <c r="F72" s="63">
        <f>SUM('A.Mar (2)'!G73:AO73)</f>
        <v>0</v>
      </c>
      <c r="G72" s="723"/>
      <c r="H72" s="723"/>
      <c r="I72" s="209"/>
      <c r="J72" s="209"/>
      <c r="K72" s="209"/>
      <c r="L72" s="209"/>
      <c r="M72" s="209"/>
      <c r="N72" s="209"/>
      <c r="O72" s="209"/>
      <c r="P72" s="209"/>
      <c r="Q72" s="209"/>
      <c r="R72" s="209"/>
      <c r="S72" s="64">
        <f>COUNTIF('A.Mar (2)'!J73:AK73,"h")</f>
        <v>0</v>
      </c>
      <c r="T72" s="63">
        <f>COUNTIF('A.Mar (2)'!I73:AJ73,"t")</f>
        <v>0</v>
      </c>
      <c r="U72" s="63">
        <f>COUNTIF('A.Mar (2)'!G73:AO73,"a")</f>
        <v>0</v>
      </c>
    </row>
    <row r="73" spans="4:25" ht="18.75" customHeight="1" x14ac:dyDescent="0.25">
      <c r="D73" s="721">
        <v>33</v>
      </c>
      <c r="E73" s="722" t="s">
        <v>26</v>
      </c>
      <c r="F73" s="63">
        <f>COUNTIF('A.Mar (2)'!G74:AO74,"p")+S73</f>
        <v>0</v>
      </c>
      <c r="G73" s="723" t="str">
        <f t="shared" ref="G73" si="31">IF(U73,"0","1")</f>
        <v>1</v>
      </c>
      <c r="H73" s="723"/>
      <c r="I73" s="65"/>
      <c r="J73" s="65"/>
      <c r="K73" s="65"/>
      <c r="L73" s="65"/>
      <c r="M73" s="65"/>
      <c r="N73" s="65"/>
      <c r="O73" s="65"/>
      <c r="P73" s="65"/>
      <c r="Q73" s="65"/>
      <c r="R73" s="65"/>
      <c r="S73" s="474">
        <f>COUNTIF('A.Mar (2)'!J74:AK74,"h")</f>
        <v>0</v>
      </c>
      <c r="T73" s="65">
        <f>COUNTIF('A.Mar (2)'!I74:AJ74,"t")</f>
        <v>0</v>
      </c>
      <c r="U73" s="63">
        <f>COUNTIF('A.Mar (2)'!G74:AO74,"a")</f>
        <v>0</v>
      </c>
      <c r="Y73" s="226"/>
    </row>
    <row r="74" spans="4:25" ht="18.75" customHeight="1" x14ac:dyDescent="0.25">
      <c r="D74" s="721"/>
      <c r="E74" s="722"/>
      <c r="F74" s="63">
        <f>SUM('A.Mar (2)'!G75:AO75)</f>
        <v>0</v>
      </c>
      <c r="G74" s="723"/>
      <c r="H74" s="723"/>
      <c r="I74" s="207"/>
      <c r="J74" s="207"/>
      <c r="K74" s="207"/>
      <c r="L74" s="207"/>
      <c r="M74" s="207"/>
      <c r="N74" s="207"/>
      <c r="O74" s="207"/>
      <c r="P74" s="207"/>
      <c r="Q74" s="207"/>
      <c r="R74" s="207"/>
      <c r="S74" s="474">
        <f>COUNTIF('A.Mar (2)'!J75:AK75,"h")</f>
        <v>0</v>
      </c>
      <c r="T74" s="65">
        <f>COUNTIF('A.Mar (2)'!I75:AJ75,"t")</f>
        <v>0</v>
      </c>
      <c r="U74" s="63">
        <f>COUNTIF('A.Mar (2)'!G75:AO75,"a")</f>
        <v>0</v>
      </c>
      <c r="Y74" s="226"/>
    </row>
    <row r="75" spans="4:25" ht="18.75" customHeight="1" x14ac:dyDescent="0.25">
      <c r="D75" s="721">
        <v>34</v>
      </c>
      <c r="E75" s="722" t="s">
        <v>44</v>
      </c>
      <c r="F75" s="63">
        <f>COUNTIF('A.Mar (2)'!G76:AO76,"p")+S75</f>
        <v>0</v>
      </c>
      <c r="G75" s="723" t="str">
        <f t="shared" ref="G75" si="32">IF(U75,"0","1")</f>
        <v>1</v>
      </c>
      <c r="H75" s="723"/>
      <c r="I75" s="63"/>
      <c r="J75" s="63"/>
      <c r="K75" s="63"/>
      <c r="L75" s="63"/>
      <c r="M75" s="63"/>
      <c r="N75" s="63"/>
      <c r="O75" s="63"/>
      <c r="P75" s="63"/>
      <c r="Q75" s="63"/>
      <c r="R75" s="63"/>
      <c r="S75" s="64">
        <f>COUNTIF('A.Mar (2)'!J76:AK76,"h")</f>
        <v>0</v>
      </c>
      <c r="T75" s="63">
        <f>COUNTIF('A.Mar (2)'!I76:AJ76,"t")</f>
        <v>0</v>
      </c>
      <c r="U75" s="63">
        <f>COUNTIF('A.Mar (2)'!G76:AO76,"a")</f>
        <v>0</v>
      </c>
    </row>
    <row r="76" spans="4:25" ht="18.75" customHeight="1" x14ac:dyDescent="0.25">
      <c r="D76" s="721"/>
      <c r="E76" s="722"/>
      <c r="F76" s="63">
        <f>SUM('A.Mar (2)'!G77:AO77)</f>
        <v>0</v>
      </c>
      <c r="G76" s="723"/>
      <c r="H76" s="723"/>
      <c r="I76" s="208"/>
      <c r="J76" s="208"/>
      <c r="K76" s="208"/>
      <c r="L76" s="208"/>
      <c r="M76" s="208"/>
      <c r="N76" s="208"/>
      <c r="O76" s="208"/>
      <c r="P76" s="208"/>
      <c r="Q76" s="208"/>
      <c r="R76" s="208"/>
      <c r="S76" s="64">
        <f>COUNTIF('A.Mar (2)'!J77:AK77,"h")</f>
        <v>0</v>
      </c>
      <c r="T76" s="63">
        <f>COUNTIF('A.Mar (2)'!I77:AJ77,"t")</f>
        <v>0</v>
      </c>
      <c r="U76" s="63">
        <f>COUNTIF('A.Mar (2)'!G77:AO77,"a")</f>
        <v>0</v>
      </c>
    </row>
    <row r="77" spans="4:25" ht="18.75" customHeight="1" x14ac:dyDescent="0.25">
      <c r="D77" s="721">
        <v>35</v>
      </c>
      <c r="E77" s="722" t="s">
        <v>45</v>
      </c>
      <c r="F77" s="63">
        <f>COUNTIF('A.Mar (2)'!G78:AO78,"p")+S77</f>
        <v>0</v>
      </c>
      <c r="G77" s="723" t="str">
        <f t="shared" ref="G77" si="33">IF(U77,"0","1")</f>
        <v>1</v>
      </c>
      <c r="H77" s="723"/>
      <c r="I77" s="65"/>
      <c r="J77" s="65"/>
      <c r="K77" s="65"/>
      <c r="L77" s="65"/>
      <c r="M77" s="65"/>
      <c r="N77" s="65"/>
      <c r="O77" s="65"/>
      <c r="P77" s="65"/>
      <c r="Q77" s="65"/>
      <c r="R77" s="65"/>
      <c r="S77" s="474">
        <f>COUNTIF('A.Mar (2)'!J78:AK78,"h")</f>
        <v>0</v>
      </c>
      <c r="T77" s="65">
        <f>COUNTIF('A.Mar (2)'!I78:AJ78,"t")</f>
        <v>0</v>
      </c>
      <c r="U77" s="63">
        <f>COUNTIF('A.Mar (2)'!G78:AO78,"a")</f>
        <v>0</v>
      </c>
      <c r="Y77" s="226"/>
    </row>
    <row r="78" spans="4:25" ht="18.75" customHeight="1" x14ac:dyDescent="0.25">
      <c r="D78" s="721"/>
      <c r="E78" s="722"/>
      <c r="F78" s="63">
        <f>SUM('A.Mar (2)'!G79:AO79)</f>
        <v>0</v>
      </c>
      <c r="G78" s="723"/>
      <c r="H78" s="723"/>
      <c r="I78" s="207"/>
      <c r="J78" s="207"/>
      <c r="K78" s="207"/>
      <c r="L78" s="207"/>
      <c r="M78" s="207"/>
      <c r="N78" s="207"/>
      <c r="O78" s="207"/>
      <c r="P78" s="207"/>
      <c r="Q78" s="207"/>
      <c r="R78" s="207"/>
      <c r="S78" s="474">
        <f>COUNTIF('A.Mar (2)'!J79:AK79,"h")</f>
        <v>0</v>
      </c>
      <c r="T78" s="65">
        <f>COUNTIF('A.Mar (2)'!I79:AJ79,"t")</f>
        <v>0</v>
      </c>
      <c r="U78" s="63">
        <f>COUNTIF('A.Mar (2)'!G79:AO79,"a")</f>
        <v>0</v>
      </c>
      <c r="Y78" s="226"/>
    </row>
    <row r="79" spans="4:25" ht="18.75" customHeight="1" x14ac:dyDescent="0.25">
      <c r="D79" s="721">
        <v>36</v>
      </c>
      <c r="E79" s="722" t="s">
        <v>46</v>
      </c>
      <c r="F79" s="63">
        <f>COUNTIF('A.Mar (2)'!G80:AO80,"p")+S79</f>
        <v>0</v>
      </c>
      <c r="G79" s="723" t="str">
        <f t="shared" ref="G79" si="34">IF(U79,"0","1")</f>
        <v>1</v>
      </c>
      <c r="H79" s="723"/>
      <c r="I79" s="63"/>
      <c r="J79" s="63"/>
      <c r="K79" s="63"/>
      <c r="L79" s="63"/>
      <c r="M79" s="63"/>
      <c r="N79" s="63"/>
      <c r="O79" s="63"/>
      <c r="P79" s="63"/>
      <c r="Q79" s="63"/>
      <c r="R79" s="63"/>
      <c r="S79" s="64">
        <f>COUNTIF('A.Mar (2)'!J80:AK80,"h")</f>
        <v>0</v>
      </c>
      <c r="T79" s="63">
        <f>COUNTIF('A.Mar (2)'!I80:AJ80,"t")</f>
        <v>0</v>
      </c>
      <c r="U79" s="63">
        <f>COUNTIF('A.Mar (2)'!G80:AO80,"a")</f>
        <v>0</v>
      </c>
    </row>
    <row r="80" spans="4:25" ht="18.75" customHeight="1" x14ac:dyDescent="0.25">
      <c r="D80" s="721"/>
      <c r="E80" s="722"/>
      <c r="F80" s="63">
        <f>SUM('A.Mar (2)'!G81:AO81)</f>
        <v>0</v>
      </c>
      <c r="G80" s="723"/>
      <c r="H80" s="723"/>
      <c r="I80" s="208"/>
      <c r="J80" s="208"/>
      <c r="K80" s="208"/>
      <c r="L80" s="208"/>
      <c r="M80" s="208"/>
      <c r="N80" s="208"/>
      <c r="O80" s="208"/>
      <c r="P80" s="208"/>
      <c r="Q80" s="208"/>
      <c r="R80" s="208"/>
      <c r="S80" s="64">
        <f>COUNTIF('A.Mar (2)'!J81:AK81,"h")</f>
        <v>0</v>
      </c>
      <c r="T80" s="63">
        <f>COUNTIF('A.Mar (2)'!I81:AJ81,"t")</f>
        <v>0</v>
      </c>
      <c r="U80" s="63">
        <f>COUNTIF('A.Mar (2)'!G81:AO81,"a")</f>
        <v>0</v>
      </c>
    </row>
    <row r="81" spans="4:25" ht="18.75" customHeight="1" x14ac:dyDescent="0.25">
      <c r="D81" s="721">
        <v>37</v>
      </c>
      <c r="E81" s="722" t="s">
        <v>47</v>
      </c>
      <c r="F81" s="63">
        <f>COUNTIF('A.Mar (2)'!G82:AO82,"p")+S81</f>
        <v>0</v>
      </c>
      <c r="G81" s="723" t="str">
        <f t="shared" ref="G81" si="35">IF(U81,"0","1")</f>
        <v>1</v>
      </c>
      <c r="H81" s="723"/>
      <c r="I81" s="65"/>
      <c r="J81" s="65"/>
      <c r="K81" s="65"/>
      <c r="L81" s="65"/>
      <c r="M81" s="65"/>
      <c r="N81" s="65"/>
      <c r="O81" s="65"/>
      <c r="P81" s="65"/>
      <c r="Q81" s="65"/>
      <c r="R81" s="65"/>
      <c r="S81" s="474">
        <f>COUNTIF('A.Mar (2)'!J82:AK82,"h")</f>
        <v>0</v>
      </c>
      <c r="T81" s="65">
        <f>COUNTIF('A.Mar (2)'!I82:AJ82,"t")</f>
        <v>0</v>
      </c>
      <c r="U81" s="63">
        <f>COUNTIF('A.Mar (2)'!G82:AO82,"a")</f>
        <v>0</v>
      </c>
      <c r="Y81" s="226"/>
    </row>
    <row r="82" spans="4:25" ht="19.5" customHeight="1" thickBot="1" x14ac:dyDescent="0.3">
      <c r="D82" s="724"/>
      <c r="E82" s="725"/>
      <c r="F82" s="475">
        <f>SUM('A.Mar (2)'!G83:AO83)</f>
        <v>0</v>
      </c>
      <c r="G82" s="726"/>
      <c r="H82" s="726"/>
      <c r="I82" s="472"/>
      <c r="J82" s="472"/>
      <c r="K82" s="472"/>
      <c r="L82" s="472"/>
      <c r="M82" s="472"/>
      <c r="N82" s="472"/>
      <c r="O82" s="472"/>
      <c r="P82" s="472"/>
      <c r="Q82" s="472"/>
      <c r="R82" s="472"/>
      <c r="S82" s="476">
        <f>COUNTIF('A.Mar (2)'!J83:AK83,"h")</f>
        <v>0</v>
      </c>
      <c r="T82" s="477">
        <f>COUNTIF('A.Mar (2)'!I83:AJ83,"t")</f>
        <v>0</v>
      </c>
      <c r="U82" s="63">
        <f>COUNTIF('A.Mar (2)'!G83:AO83,"a")</f>
        <v>0</v>
      </c>
      <c r="Y82" s="226"/>
    </row>
    <row r="83" spans="4:25" ht="15.75" thickTop="1" x14ac:dyDescent="0.25"/>
  </sheetData>
  <mergeCells count="169">
    <mergeCell ref="J6:K6"/>
    <mergeCell ref="N6:O6"/>
    <mergeCell ref="D7:D8"/>
    <mergeCell ref="E7:E8"/>
    <mergeCell ref="F7:F8"/>
    <mergeCell ref="G7:G8"/>
    <mergeCell ref="H7:H8"/>
    <mergeCell ref="I7:J7"/>
    <mergeCell ref="K7:L7"/>
    <mergeCell ref="M7:N7"/>
    <mergeCell ref="AA7:AB7"/>
    <mergeCell ref="AC7:AD7"/>
    <mergeCell ref="AE7:AF7"/>
    <mergeCell ref="AG7:AH7"/>
    <mergeCell ref="AI7:AJ7"/>
    <mergeCell ref="D9:D10"/>
    <mergeCell ref="E9:E10"/>
    <mergeCell ref="G9:G10"/>
    <mergeCell ref="H9:H10"/>
    <mergeCell ref="O7:P7"/>
    <mergeCell ref="Q7:R7"/>
    <mergeCell ref="S7:S8"/>
    <mergeCell ref="T7:T8"/>
    <mergeCell ref="U7:U8"/>
    <mergeCell ref="Z7:Z8"/>
    <mergeCell ref="D15:D16"/>
    <mergeCell ref="E15:E16"/>
    <mergeCell ref="G15:G16"/>
    <mergeCell ref="H15:H16"/>
    <mergeCell ref="D17:D18"/>
    <mergeCell ref="E17:E18"/>
    <mergeCell ref="G17:G18"/>
    <mergeCell ref="H17:H18"/>
    <mergeCell ref="D11:D12"/>
    <mergeCell ref="E11:E12"/>
    <mergeCell ref="G11:G12"/>
    <mergeCell ref="H11:H12"/>
    <mergeCell ref="D13:D14"/>
    <mergeCell ref="E13:E14"/>
    <mergeCell ref="G13:G14"/>
    <mergeCell ref="H13:H14"/>
    <mergeCell ref="D23:D24"/>
    <mergeCell ref="E23:E24"/>
    <mergeCell ref="G23:G24"/>
    <mergeCell ref="H23:H24"/>
    <mergeCell ref="D25:D26"/>
    <mergeCell ref="E25:E26"/>
    <mergeCell ref="G25:G26"/>
    <mergeCell ref="H25:H26"/>
    <mergeCell ref="D19:D20"/>
    <mergeCell ref="E19:E20"/>
    <mergeCell ref="G19:G20"/>
    <mergeCell ref="H19:H20"/>
    <mergeCell ref="D21:D22"/>
    <mergeCell ref="E21:E22"/>
    <mergeCell ref="G21:G22"/>
    <mergeCell ref="H21:H22"/>
    <mergeCell ref="D31:D32"/>
    <mergeCell ref="E31:E32"/>
    <mergeCell ref="G31:G32"/>
    <mergeCell ref="H31:H32"/>
    <mergeCell ref="D33:D34"/>
    <mergeCell ref="E33:E34"/>
    <mergeCell ref="G33:G34"/>
    <mergeCell ref="H33:H34"/>
    <mergeCell ref="D27:D28"/>
    <mergeCell ref="E27:E28"/>
    <mergeCell ref="G27:G28"/>
    <mergeCell ref="H27:H28"/>
    <mergeCell ref="D29:D30"/>
    <mergeCell ref="E29:E30"/>
    <mergeCell ref="G29:G30"/>
    <mergeCell ref="H29:H30"/>
    <mergeCell ref="D39:D40"/>
    <mergeCell ref="E39:E40"/>
    <mergeCell ref="G39:G40"/>
    <mergeCell ref="H39:H40"/>
    <mergeCell ref="D41:D42"/>
    <mergeCell ref="E41:E42"/>
    <mergeCell ref="G41:G42"/>
    <mergeCell ref="H41:H42"/>
    <mergeCell ref="D35:D36"/>
    <mergeCell ref="E35:E36"/>
    <mergeCell ref="G35:G36"/>
    <mergeCell ref="H35:H36"/>
    <mergeCell ref="D37:D38"/>
    <mergeCell ref="E37:E38"/>
    <mergeCell ref="G37:G38"/>
    <mergeCell ref="H37:H38"/>
    <mergeCell ref="D47:D48"/>
    <mergeCell ref="E47:E48"/>
    <mergeCell ref="G47:G48"/>
    <mergeCell ref="H47:H48"/>
    <mergeCell ref="D49:D50"/>
    <mergeCell ref="E49:E50"/>
    <mergeCell ref="G49:G50"/>
    <mergeCell ref="H49:H50"/>
    <mergeCell ref="D43:D44"/>
    <mergeCell ref="E43:E44"/>
    <mergeCell ref="G43:G44"/>
    <mergeCell ref="H43:H44"/>
    <mergeCell ref="D45:D46"/>
    <mergeCell ref="E45:E46"/>
    <mergeCell ref="G45:G46"/>
    <mergeCell ref="H45:H46"/>
    <mergeCell ref="D55:D56"/>
    <mergeCell ref="E55:E56"/>
    <mergeCell ref="G55:G56"/>
    <mergeCell ref="H55:H56"/>
    <mergeCell ref="D57:D58"/>
    <mergeCell ref="E57:E58"/>
    <mergeCell ref="G57:G58"/>
    <mergeCell ref="H57:H58"/>
    <mergeCell ref="D51:D52"/>
    <mergeCell ref="E51:E52"/>
    <mergeCell ref="G51:G52"/>
    <mergeCell ref="H51:H52"/>
    <mergeCell ref="D53:D54"/>
    <mergeCell ref="E53:E54"/>
    <mergeCell ref="G53:G54"/>
    <mergeCell ref="H53:H54"/>
    <mergeCell ref="D63:D64"/>
    <mergeCell ref="E63:E64"/>
    <mergeCell ref="G63:G64"/>
    <mergeCell ref="H63:H64"/>
    <mergeCell ref="D65:D66"/>
    <mergeCell ref="E65:E66"/>
    <mergeCell ref="G65:G66"/>
    <mergeCell ref="H65:H66"/>
    <mergeCell ref="D59:D60"/>
    <mergeCell ref="E59:E60"/>
    <mergeCell ref="G59:G60"/>
    <mergeCell ref="H59:H60"/>
    <mergeCell ref="D61:D62"/>
    <mergeCell ref="E61:E62"/>
    <mergeCell ref="G61:G62"/>
    <mergeCell ref="H61:H62"/>
    <mergeCell ref="D71:D72"/>
    <mergeCell ref="E71:E72"/>
    <mergeCell ref="G71:G72"/>
    <mergeCell ref="H71:H72"/>
    <mergeCell ref="D73:D74"/>
    <mergeCell ref="E73:E74"/>
    <mergeCell ref="G73:G74"/>
    <mergeCell ref="H73:H74"/>
    <mergeCell ref="D67:D68"/>
    <mergeCell ref="E67:E68"/>
    <mergeCell ref="G67:G68"/>
    <mergeCell ref="H67:H68"/>
    <mergeCell ref="D69:D70"/>
    <mergeCell ref="E69:E70"/>
    <mergeCell ref="G69:G70"/>
    <mergeCell ref="H69:H70"/>
    <mergeCell ref="D79:D80"/>
    <mergeCell ref="E79:E80"/>
    <mergeCell ref="G79:G80"/>
    <mergeCell ref="H79:H80"/>
    <mergeCell ref="D81:D82"/>
    <mergeCell ref="E81:E82"/>
    <mergeCell ref="G81:G82"/>
    <mergeCell ref="H81:H82"/>
    <mergeCell ref="D75:D76"/>
    <mergeCell ref="E75:E76"/>
    <mergeCell ref="G75:G76"/>
    <mergeCell ref="H75:H76"/>
    <mergeCell ref="D77:D78"/>
    <mergeCell ref="E77:E78"/>
    <mergeCell ref="G77:G78"/>
    <mergeCell ref="H77:H78"/>
  </mergeCells>
  <conditionalFormatting sqref="D9:D10 D13:D14 D17:D18 D21:D22 D25:D26 D29:D30 D33:D34 D37:D38 D41:D42 D45:D46 D49:D50 D53:D54 D57:D58 D61:D62 D65:D66 D69:D70 D73:D74 D77:D78 D81:D82">
    <cfRule type="expression" dxfId="240" priority="12">
      <formula>D$11&lt;&gt;""</formula>
    </cfRule>
  </conditionalFormatting>
  <conditionalFormatting sqref="F9 F11 F13 F15 F17 F19 F21 F23 F25 F27 F29 F31 F33 F35 F37 F39 F41 F43 F45 F47 F49 F51 F53 F55 F57 F59 F61 F63 F65 F67 F69 F71 F73 F75 F77 F79 F81">
    <cfRule type="notContainsBlanks" dxfId="239" priority="9">
      <formula>LEN(TRIM(F9))&gt;0</formula>
    </cfRule>
    <cfRule type="containsBlanks" dxfId="238" priority="11">
      <formula>LEN(TRIM(F9))=0</formula>
    </cfRule>
  </conditionalFormatting>
  <conditionalFormatting sqref="F10 F12 F14 F16 F18 F20 F22 F24 F26 F28 F30 F32 F34 F36 F38 F40 F42 F44 F46 F48 F50 F52 F54 F56 F58 F60 F62 F64 F66 F68 F70 F72 F74 F76 F78 F80 F82">
    <cfRule type="notContainsBlanks" dxfId="237" priority="8">
      <formula>LEN(TRIM(F10))&gt;0</formula>
    </cfRule>
    <cfRule type="containsBlanks" dxfId="236" priority="10">
      <formula>LEN(TRIM(F10))=0</formula>
    </cfRule>
  </conditionalFormatting>
  <conditionalFormatting sqref="G9 G11 G13 G15 G17 G19 G21 G23 G25 G27 G29 G31 G33 G35 G37 G39 G41 G43 G45 G47 G49 G51 G53 G55 G57 G59 G61 G63 G65 G67 G69 G71 G73 G75 G77 G79 G81">
    <cfRule type="notContainsBlanks" dxfId="235" priority="7">
      <formula>LEN(TRIM(G9))&gt;0</formula>
    </cfRule>
  </conditionalFormatting>
  <conditionalFormatting sqref="G9:G82">
    <cfRule type="containsText" dxfId="234" priority="1" operator="containsText" text="0">
      <formula>NOT(ISERROR(SEARCH("0",G9)))</formula>
    </cfRule>
    <cfRule type="containsText" dxfId="233" priority="2" operator="containsText" text="1">
      <formula>NOT(ISERROR(SEARCH("1",G9)))</formula>
    </cfRule>
    <cfRule type="containsText" dxfId="232" priority="3" operator="containsText" text="1">
      <formula>NOT(ISERROR(SEARCH("1",G9)))</formula>
    </cfRule>
    <cfRule type="containsText" dxfId="231" priority="4" operator="containsText" text="0">
      <formula>NOT(ISERROR(SEARCH("0",G9)))</formula>
    </cfRule>
    <cfRule type="containsText" dxfId="230" priority="6" operator="containsText" text="0">
      <formula>NOT(ISERROR(SEARCH("0",G9)))</formula>
    </cfRule>
  </conditionalFormatting>
  <conditionalFormatting sqref="H9:H82">
    <cfRule type="dataBar" priority="5">
      <dataBar>
        <cfvo type="min"/>
        <cfvo type="max"/>
        <color rgb="FF008AEF"/>
      </dataBar>
      <extLst>
        <ext xmlns:x14="http://schemas.microsoft.com/office/spreadsheetml/2009/9/main" uri="{B025F937-C7B1-47D3-B67F-A62EFF666E3E}">
          <x14:id>{2DB955E9-6032-4FC9-893A-86361792500C}</x14:id>
        </ext>
      </extLst>
    </cfRule>
  </conditionalFormatting>
  <pageMargins left="0.7" right="0.7" top="0.75" bottom="0.75" header="0.3" footer="0.3"/>
  <pageSetup scale="47" orientation="portrait" blackAndWhite="1" r:id="rId1"/>
  <colBreaks count="1" manualBreakCount="1">
    <brk id="25" min="6" max="79" man="1"/>
  </colBreaks>
  <drawing r:id="rId2"/>
  <extLst>
    <ext xmlns:x14="http://schemas.microsoft.com/office/spreadsheetml/2009/9/main" uri="{78C0D931-6437-407d-A8EE-F0AAD7539E65}">
      <x14:conditionalFormattings>
        <x14:conditionalFormatting xmlns:xm="http://schemas.microsoft.com/office/excel/2006/main">
          <x14:cfRule type="dataBar" id="{2DB955E9-6032-4FC9-893A-86361792500C}">
            <x14:dataBar minLength="0" maxLength="100" border="1" negativeBarBorderColorSameAsPositive="0">
              <x14:cfvo type="autoMin"/>
              <x14:cfvo type="autoMax"/>
              <x14:borderColor rgb="FF008AEF"/>
              <x14:negativeFillColor rgb="FFFF0000"/>
              <x14:negativeBorderColor rgb="FFFF0000"/>
              <x14:axisColor rgb="FF000000"/>
            </x14:dataBar>
          </x14:cfRule>
          <xm:sqref>H9:H82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tabColor rgb="FFFF00FF"/>
  </sheetPr>
  <dimension ref="C2:L82"/>
  <sheetViews>
    <sheetView showZeros="0" view="pageBreakPreview" zoomScaleSheetLayoutView="100" workbookViewId="0">
      <pane ySplit="5" topLeftCell="A6" activePane="bottomLeft" state="frozen"/>
      <selection pane="bottomLeft" activeCell="A6" sqref="A6"/>
    </sheetView>
  </sheetViews>
  <sheetFormatPr defaultRowHeight="15" x14ac:dyDescent="0.25"/>
  <cols>
    <col min="1" max="1" width="35" customWidth="1"/>
    <col min="2" max="2" width="6.42578125" customWidth="1"/>
    <col min="3" max="3" width="13.28515625" customWidth="1"/>
    <col min="4" max="4" width="17.85546875" customWidth="1"/>
    <col min="5" max="5" width="17.140625" customWidth="1"/>
    <col min="6" max="6" width="18.42578125" style="482" customWidth="1"/>
    <col min="7" max="7" width="11.5703125" customWidth="1"/>
    <col min="8" max="8" width="15.5703125" customWidth="1"/>
    <col min="9" max="9" width="19.7109375" customWidth="1"/>
    <col min="10" max="10" width="18.140625" customWidth="1"/>
    <col min="11" max="11" width="22.42578125" style="484" customWidth="1"/>
    <col min="12" max="12" width="25.140625" style="47" customWidth="1"/>
  </cols>
  <sheetData>
    <row r="2" spans="3:12" ht="86.25" customHeight="1" x14ac:dyDescent="0.25"/>
    <row r="3" spans="3:12" ht="31.5" customHeight="1" thickBot="1" x14ac:dyDescent="0.3">
      <c r="E3" s="478"/>
    </row>
    <row r="4" spans="3:12" ht="30.75" customHeight="1" thickTop="1" x14ac:dyDescent="0.25">
      <c r="C4" s="780" t="s">
        <v>245</v>
      </c>
      <c r="D4" s="782" t="s">
        <v>10</v>
      </c>
      <c r="E4" s="784" t="s">
        <v>3</v>
      </c>
      <c r="F4" s="786" t="s">
        <v>4</v>
      </c>
      <c r="G4" s="788" t="s">
        <v>5</v>
      </c>
      <c r="H4" s="790" t="s">
        <v>6</v>
      </c>
      <c r="I4" s="768" t="s">
        <v>94</v>
      </c>
      <c r="J4" s="770" t="s">
        <v>7</v>
      </c>
      <c r="K4" s="772" t="s">
        <v>509</v>
      </c>
      <c r="L4" s="774" t="s">
        <v>8</v>
      </c>
    </row>
    <row r="5" spans="3:12" ht="15.75" customHeight="1" thickBot="1" x14ac:dyDescent="0.3">
      <c r="C5" s="781"/>
      <c r="D5" s="783"/>
      <c r="E5" s="785"/>
      <c r="F5" s="787"/>
      <c r="G5" s="789"/>
      <c r="H5" s="791"/>
      <c r="I5" s="769"/>
      <c r="J5" s="771"/>
      <c r="K5" s="773"/>
      <c r="L5" s="775"/>
    </row>
    <row r="6" spans="3:12" ht="15" customHeight="1" x14ac:dyDescent="0.25">
      <c r="C6" s="711">
        <v>1</v>
      </c>
      <c r="D6" s="776" t="s">
        <v>14</v>
      </c>
      <c r="E6" s="777">
        <v>22000</v>
      </c>
      <c r="F6" s="778">
        <f>E6/'A.Mar (2)'!$J$7*'P.Mar (2)'!F9</f>
        <v>0</v>
      </c>
      <c r="G6" s="779">
        <f>E6/30/2*'P.Mar (2)'!T9</f>
        <v>0</v>
      </c>
      <c r="H6" s="779">
        <f>E6/30/12*'P.Mar (2)'!F10</f>
        <v>0</v>
      </c>
      <c r="I6" s="779"/>
      <c r="J6" s="792">
        <f>E6/30*'P.Mar (2)'!G9</f>
        <v>733.33333333333337</v>
      </c>
      <c r="K6" s="793">
        <f>F6+J6</f>
        <v>733.33333333333337</v>
      </c>
      <c r="L6" s="794">
        <f>K6+G6+H6+I6</f>
        <v>733.33333333333337</v>
      </c>
    </row>
    <row r="7" spans="3:12" ht="15.75" customHeight="1" x14ac:dyDescent="0.25">
      <c r="C7" s="702"/>
      <c r="D7" s="727"/>
      <c r="E7" s="767"/>
      <c r="F7" s="760"/>
      <c r="G7" s="762"/>
      <c r="H7" s="762"/>
      <c r="I7" s="762"/>
      <c r="J7" s="753"/>
      <c r="K7" s="754"/>
      <c r="L7" s="748"/>
    </row>
    <row r="8" spans="3:12" ht="15" customHeight="1" x14ac:dyDescent="0.25">
      <c r="C8" s="702">
        <v>2</v>
      </c>
      <c r="D8" s="727" t="s">
        <v>15</v>
      </c>
      <c r="E8" s="767">
        <v>20000</v>
      </c>
      <c r="F8" s="760">
        <f>E8/'A.Mar (2)'!$J$7*'P.Mar (2)'!F11</f>
        <v>0</v>
      </c>
      <c r="G8" s="762">
        <f>E8/30/2*'P.Mar (2)'!T11</f>
        <v>0</v>
      </c>
      <c r="H8" s="762">
        <f>E8/30/12*'P.Mar (2)'!F12</f>
        <v>0</v>
      </c>
      <c r="I8" s="762"/>
      <c r="J8" s="753">
        <f>E8/30*'P.Mar (2)'!G11</f>
        <v>666.66666666666663</v>
      </c>
      <c r="K8" s="754">
        <f t="shared" ref="K8" si="0">F8+J8</f>
        <v>666.66666666666663</v>
      </c>
      <c r="L8" s="748">
        <f t="shared" ref="L8" si="1">K8+G8+H8+I8</f>
        <v>666.66666666666663</v>
      </c>
    </row>
    <row r="9" spans="3:12" ht="15.75" customHeight="1" x14ac:dyDescent="0.25">
      <c r="C9" s="702"/>
      <c r="D9" s="727"/>
      <c r="E9" s="767"/>
      <c r="F9" s="760"/>
      <c r="G9" s="762"/>
      <c r="H9" s="762"/>
      <c r="I9" s="762"/>
      <c r="J9" s="753"/>
      <c r="K9" s="754"/>
      <c r="L9" s="748"/>
    </row>
    <row r="10" spans="3:12" ht="15" customHeight="1" x14ac:dyDescent="0.25">
      <c r="C10" s="702">
        <v>3</v>
      </c>
      <c r="D10" s="727" t="s">
        <v>16</v>
      </c>
      <c r="E10" s="767">
        <v>18000</v>
      </c>
      <c r="F10" s="760">
        <f>E10/'A.Mar (2)'!$J$7*'P.Mar (2)'!F13</f>
        <v>0</v>
      </c>
      <c r="G10" s="762">
        <f>E10/30/2*'P.Mar (2)'!T13</f>
        <v>0</v>
      </c>
      <c r="H10" s="762">
        <f>E10/30/12*'P.Mar (2)'!F14</f>
        <v>0</v>
      </c>
      <c r="I10" s="762"/>
      <c r="J10" s="753">
        <f>E10/30*'P.Mar (2)'!G13</f>
        <v>600</v>
      </c>
      <c r="K10" s="754">
        <f t="shared" ref="K10" si="2">F10+J10</f>
        <v>600</v>
      </c>
      <c r="L10" s="748">
        <f t="shared" ref="L10" si="3">K10+G10+H10+I10</f>
        <v>600</v>
      </c>
    </row>
    <row r="11" spans="3:12" ht="15.75" customHeight="1" x14ac:dyDescent="0.25">
      <c r="C11" s="702"/>
      <c r="D11" s="727"/>
      <c r="E11" s="767"/>
      <c r="F11" s="760"/>
      <c r="G11" s="762"/>
      <c r="H11" s="762"/>
      <c r="I11" s="762"/>
      <c r="J11" s="753"/>
      <c r="K11" s="754"/>
      <c r="L11" s="748"/>
    </row>
    <row r="12" spans="3:12" ht="15" customHeight="1" x14ac:dyDescent="0.25">
      <c r="C12" s="702">
        <v>4</v>
      </c>
      <c r="D12" s="727" t="s">
        <v>17</v>
      </c>
      <c r="E12" s="767">
        <v>13000</v>
      </c>
      <c r="F12" s="760">
        <f>E12/'A.Mar (2)'!$J$7*'P.Mar (2)'!F15</f>
        <v>0</v>
      </c>
      <c r="G12" s="762">
        <f>E12/30/2*'P.Mar (2)'!T15</f>
        <v>0</v>
      </c>
      <c r="H12" s="762">
        <f>E12/30/12*'P.Mar (2)'!F16</f>
        <v>0</v>
      </c>
      <c r="I12" s="762"/>
      <c r="J12" s="753">
        <f>E12/30*'P.Mar (2)'!G15</f>
        <v>433.33333333333331</v>
      </c>
      <c r="K12" s="754">
        <f t="shared" ref="K12" si="4">F12+J12</f>
        <v>433.33333333333331</v>
      </c>
      <c r="L12" s="748">
        <f t="shared" ref="L12" si="5">K12+G12+H12+I12</f>
        <v>433.33333333333331</v>
      </c>
    </row>
    <row r="13" spans="3:12" ht="15.75" customHeight="1" x14ac:dyDescent="0.25">
      <c r="C13" s="702"/>
      <c r="D13" s="727"/>
      <c r="E13" s="767"/>
      <c r="F13" s="760"/>
      <c r="G13" s="762"/>
      <c r="H13" s="762"/>
      <c r="I13" s="762"/>
      <c r="J13" s="753"/>
      <c r="K13" s="754"/>
      <c r="L13" s="748"/>
    </row>
    <row r="14" spans="3:12" ht="15" customHeight="1" x14ac:dyDescent="0.25">
      <c r="C14" s="702">
        <v>5</v>
      </c>
      <c r="D14" s="727" t="s">
        <v>18</v>
      </c>
      <c r="E14" s="767">
        <v>11500</v>
      </c>
      <c r="F14" s="760">
        <f>E14/'A.Mar (2)'!$J$7*'P.Mar (2)'!F17</f>
        <v>0</v>
      </c>
      <c r="G14" s="762">
        <f>E14/30/2*'P.Mar (2)'!T17</f>
        <v>0</v>
      </c>
      <c r="H14" s="762">
        <f>E14/30/12*'P.Mar (2)'!F18</f>
        <v>0</v>
      </c>
      <c r="I14" s="762"/>
      <c r="J14" s="753">
        <f>E14/30*'P.Mar (2)'!G17</f>
        <v>383.33333333333331</v>
      </c>
      <c r="K14" s="754">
        <f t="shared" ref="K14" si="6">F14+J14</f>
        <v>383.33333333333331</v>
      </c>
      <c r="L14" s="748">
        <f t="shared" ref="L14" si="7">K14+G14+H14+I14</f>
        <v>383.33333333333331</v>
      </c>
    </row>
    <row r="15" spans="3:12" ht="15.75" customHeight="1" x14ac:dyDescent="0.25">
      <c r="C15" s="702"/>
      <c r="D15" s="727"/>
      <c r="E15" s="767"/>
      <c r="F15" s="760"/>
      <c r="G15" s="762"/>
      <c r="H15" s="762"/>
      <c r="I15" s="762"/>
      <c r="J15" s="753"/>
      <c r="K15" s="754"/>
      <c r="L15" s="748"/>
    </row>
    <row r="16" spans="3:12" ht="15" customHeight="1" x14ac:dyDescent="0.25">
      <c r="C16" s="702">
        <v>6</v>
      </c>
      <c r="D16" s="727" t="s">
        <v>19</v>
      </c>
      <c r="E16" s="767">
        <v>12000</v>
      </c>
      <c r="F16" s="760">
        <f>E16/'A.Mar (2)'!$J$7*'P.Mar (2)'!F19</f>
        <v>0</v>
      </c>
      <c r="G16" s="762">
        <f>E16/30/2*'P.Mar (2)'!T19</f>
        <v>0</v>
      </c>
      <c r="H16" s="762">
        <f>E16/30/12*'P.Mar (2)'!F20</f>
        <v>0</v>
      </c>
      <c r="I16" s="762"/>
      <c r="J16" s="753">
        <f>E16/30*'P.Mar (2)'!G19</f>
        <v>400</v>
      </c>
      <c r="K16" s="754">
        <f t="shared" ref="K16" si="8">F16+J16</f>
        <v>400</v>
      </c>
      <c r="L16" s="748">
        <f t="shared" ref="L16" si="9">K16+G16+H16+I16</f>
        <v>400</v>
      </c>
    </row>
    <row r="17" spans="3:12" ht="15.75" customHeight="1" x14ac:dyDescent="0.25">
      <c r="C17" s="702"/>
      <c r="D17" s="727"/>
      <c r="E17" s="767"/>
      <c r="F17" s="760"/>
      <c r="G17" s="762"/>
      <c r="H17" s="762"/>
      <c r="I17" s="762"/>
      <c r="J17" s="753"/>
      <c r="K17" s="754"/>
      <c r="L17" s="748"/>
    </row>
    <row r="18" spans="3:12" ht="15" customHeight="1" x14ac:dyDescent="0.25">
      <c r="C18" s="702">
        <v>7</v>
      </c>
      <c r="D18" s="727" t="s">
        <v>20</v>
      </c>
      <c r="E18" s="767">
        <v>13500</v>
      </c>
      <c r="F18" s="760">
        <f>E18/'A.Mar (2)'!$J$7*'P.Mar (2)'!F21</f>
        <v>0</v>
      </c>
      <c r="G18" s="762">
        <f>E18/30/2*'P.Mar (2)'!T21</f>
        <v>0</v>
      </c>
      <c r="H18" s="762">
        <f>E18/30/12*'P.Mar (2)'!F22</f>
        <v>0</v>
      </c>
      <c r="I18" s="762"/>
      <c r="J18" s="753">
        <f>E18/30*'P.Mar (2)'!G21</f>
        <v>450</v>
      </c>
      <c r="K18" s="754">
        <f t="shared" ref="K18:K78" si="10">F18+J18</f>
        <v>450</v>
      </c>
      <c r="L18" s="748">
        <f t="shared" ref="L18" si="11">K18+G18+H18+I18</f>
        <v>450</v>
      </c>
    </row>
    <row r="19" spans="3:12" ht="15.75" customHeight="1" x14ac:dyDescent="0.25">
      <c r="C19" s="702"/>
      <c r="D19" s="727"/>
      <c r="E19" s="767"/>
      <c r="F19" s="760"/>
      <c r="G19" s="762"/>
      <c r="H19" s="762"/>
      <c r="I19" s="762"/>
      <c r="J19" s="753"/>
      <c r="K19" s="754"/>
      <c r="L19" s="748"/>
    </row>
    <row r="20" spans="3:12" ht="15" customHeight="1" x14ac:dyDescent="0.25">
      <c r="C20" s="702">
        <v>8</v>
      </c>
      <c r="D20" s="727" t="s">
        <v>21</v>
      </c>
      <c r="E20" s="767">
        <v>10000</v>
      </c>
      <c r="F20" s="760">
        <f>E20/'A.Mar (2)'!$J$7*'P.Mar (2)'!F23</f>
        <v>0</v>
      </c>
      <c r="G20" s="762">
        <f>E20/30/2*'P.Mar (2)'!T23</f>
        <v>0</v>
      </c>
      <c r="H20" s="762">
        <f>E20/30/12*'P.Mar (2)'!F24</f>
        <v>0</v>
      </c>
      <c r="I20" s="762"/>
      <c r="J20" s="753">
        <f>E20/30*'P.Mar (2)'!G23</f>
        <v>333.33333333333331</v>
      </c>
      <c r="K20" s="754">
        <f t="shared" ref="K20:K70" si="12">F20+J20</f>
        <v>333.33333333333331</v>
      </c>
      <c r="L20" s="748">
        <f t="shared" ref="L20" si="13">K20+G20+H20+I20</f>
        <v>333.33333333333331</v>
      </c>
    </row>
    <row r="21" spans="3:12" ht="15.75" customHeight="1" x14ac:dyDescent="0.25">
      <c r="C21" s="702"/>
      <c r="D21" s="727"/>
      <c r="E21" s="767"/>
      <c r="F21" s="760"/>
      <c r="G21" s="762"/>
      <c r="H21" s="762"/>
      <c r="I21" s="762"/>
      <c r="J21" s="753"/>
      <c r="K21" s="754"/>
      <c r="L21" s="748"/>
    </row>
    <row r="22" spans="3:12" ht="15" customHeight="1" x14ac:dyDescent="0.25">
      <c r="C22" s="702">
        <v>9</v>
      </c>
      <c r="D22" s="727" t="s">
        <v>22</v>
      </c>
      <c r="E22" s="767">
        <v>10000</v>
      </c>
      <c r="F22" s="760">
        <f>E22/'A.Mar (2)'!$J$7*'P.Mar (2)'!F25</f>
        <v>0</v>
      </c>
      <c r="G22" s="762">
        <f>E22/30/2*'P.Mar (2)'!T25</f>
        <v>0</v>
      </c>
      <c r="H22" s="762">
        <f>E22/30/12*'P.Mar (2)'!F26</f>
        <v>0</v>
      </c>
      <c r="I22" s="762"/>
      <c r="J22" s="753">
        <f>E22/30*'P.Mar (2)'!G25</f>
        <v>333.33333333333331</v>
      </c>
      <c r="K22" s="754">
        <f t="shared" ref="K22:K72" si="14">F22+J22</f>
        <v>333.33333333333331</v>
      </c>
      <c r="L22" s="748">
        <f t="shared" ref="L22" si="15">K22+G22+H22+I22</f>
        <v>333.33333333333331</v>
      </c>
    </row>
    <row r="23" spans="3:12" ht="15.75" customHeight="1" x14ac:dyDescent="0.25">
      <c r="C23" s="702"/>
      <c r="D23" s="727"/>
      <c r="E23" s="767"/>
      <c r="F23" s="760"/>
      <c r="G23" s="762"/>
      <c r="H23" s="762"/>
      <c r="I23" s="762"/>
      <c r="J23" s="753"/>
      <c r="K23" s="754"/>
      <c r="L23" s="748"/>
    </row>
    <row r="24" spans="3:12" ht="15" customHeight="1" x14ac:dyDescent="0.25">
      <c r="C24" s="702">
        <v>10</v>
      </c>
      <c r="D24" s="727" t="s">
        <v>154</v>
      </c>
      <c r="E24" s="767">
        <v>7000</v>
      </c>
      <c r="F24" s="760">
        <f>E24/'A.Mar (2)'!$J$7*'P.Mar (2)'!F27</f>
        <v>0</v>
      </c>
      <c r="G24" s="762">
        <f>E24/30/2*'P.Mar (2)'!T27</f>
        <v>0</v>
      </c>
      <c r="H24" s="762">
        <f>E24/30/12*'P.Mar (2)'!F28</f>
        <v>0</v>
      </c>
      <c r="I24" s="762"/>
      <c r="J24" s="753">
        <f>E24/30*'P.Mar (2)'!G27</f>
        <v>233.33333333333334</v>
      </c>
      <c r="K24" s="754">
        <f t="shared" ref="K24:K74" si="16">F24+J24</f>
        <v>233.33333333333334</v>
      </c>
      <c r="L24" s="748">
        <f t="shared" ref="L24" si="17">K24+G24+H24+I24</f>
        <v>233.33333333333334</v>
      </c>
    </row>
    <row r="25" spans="3:12" ht="15.75" customHeight="1" x14ac:dyDescent="0.25">
      <c r="C25" s="702"/>
      <c r="D25" s="727"/>
      <c r="E25" s="767"/>
      <c r="F25" s="760"/>
      <c r="G25" s="762"/>
      <c r="H25" s="762"/>
      <c r="I25" s="762"/>
      <c r="J25" s="753"/>
      <c r="K25" s="754"/>
      <c r="L25" s="748"/>
    </row>
    <row r="26" spans="3:12" ht="15" customHeight="1" x14ac:dyDescent="0.25">
      <c r="C26" s="702">
        <v>11</v>
      </c>
      <c r="D26" s="727" t="s">
        <v>23</v>
      </c>
      <c r="E26" s="767">
        <v>11500</v>
      </c>
      <c r="F26" s="760">
        <f>E26/'A.Mar (2)'!$J$7*'P.Mar (2)'!F29</f>
        <v>0</v>
      </c>
      <c r="G26" s="762">
        <f>E26/30/2*'P.Mar (2)'!T29</f>
        <v>0</v>
      </c>
      <c r="H26" s="762">
        <f>E26/30/12*'P.Mar (2)'!F30</f>
        <v>0</v>
      </c>
      <c r="I26" s="762"/>
      <c r="J26" s="753">
        <f>E26/30*'P.Mar (2)'!G29</f>
        <v>383.33333333333331</v>
      </c>
      <c r="K26" s="754">
        <f t="shared" ref="K26" si="18">F26+J26</f>
        <v>383.33333333333331</v>
      </c>
      <c r="L26" s="748">
        <f t="shared" ref="L26" si="19">K26+G26+H26+I26</f>
        <v>383.33333333333331</v>
      </c>
    </row>
    <row r="27" spans="3:12" ht="15.75" customHeight="1" x14ac:dyDescent="0.25">
      <c r="C27" s="702"/>
      <c r="D27" s="727"/>
      <c r="E27" s="767"/>
      <c r="F27" s="760"/>
      <c r="G27" s="762"/>
      <c r="H27" s="762"/>
      <c r="I27" s="762"/>
      <c r="J27" s="753"/>
      <c r="K27" s="754"/>
      <c r="L27" s="748"/>
    </row>
    <row r="28" spans="3:12" ht="15" customHeight="1" x14ac:dyDescent="0.25">
      <c r="C28" s="702">
        <v>12</v>
      </c>
      <c r="D28" s="727" t="s">
        <v>24</v>
      </c>
      <c r="E28" s="767">
        <v>10200</v>
      </c>
      <c r="F28" s="760">
        <f>E28/'A.Mar (2)'!$J$7*'P.Mar (2)'!F31</f>
        <v>0</v>
      </c>
      <c r="G28" s="762">
        <f>E28/30/2*'P.Mar (2)'!T31</f>
        <v>0</v>
      </c>
      <c r="H28" s="762">
        <f>E28/30/12*'P.Mar (2)'!F32</f>
        <v>0</v>
      </c>
      <c r="I28" s="762"/>
      <c r="J28" s="753">
        <f>E28/30*'P.Mar (2)'!G31</f>
        <v>340</v>
      </c>
      <c r="K28" s="754">
        <f t="shared" si="10"/>
        <v>340</v>
      </c>
      <c r="L28" s="748">
        <f t="shared" ref="L28" si="20">K28+G28+H28+I28</f>
        <v>340</v>
      </c>
    </row>
    <row r="29" spans="3:12" ht="15.75" customHeight="1" x14ac:dyDescent="0.25">
      <c r="C29" s="702"/>
      <c r="D29" s="727"/>
      <c r="E29" s="767"/>
      <c r="F29" s="760"/>
      <c r="G29" s="762"/>
      <c r="H29" s="762"/>
      <c r="I29" s="762"/>
      <c r="J29" s="753"/>
      <c r="K29" s="754"/>
      <c r="L29" s="748"/>
    </row>
    <row r="30" spans="3:12" ht="15" customHeight="1" x14ac:dyDescent="0.25">
      <c r="C30" s="702">
        <v>13</v>
      </c>
      <c r="D30" s="727" t="s">
        <v>25</v>
      </c>
      <c r="E30" s="767">
        <v>7000</v>
      </c>
      <c r="F30" s="760">
        <f>E30/'A.Mar (2)'!$J$7*'P.Mar (2)'!F33</f>
        <v>0</v>
      </c>
      <c r="G30" s="762">
        <f>E30/30/2*'P.Mar (2)'!T33</f>
        <v>0</v>
      </c>
      <c r="H30" s="762">
        <f>E30/30/12*'P.Mar (2)'!F34</f>
        <v>0</v>
      </c>
      <c r="I30" s="762"/>
      <c r="J30" s="753">
        <f>E30/30*'P.Mar (2)'!G33</f>
        <v>233.33333333333334</v>
      </c>
      <c r="K30" s="754">
        <f t="shared" si="12"/>
        <v>233.33333333333334</v>
      </c>
      <c r="L30" s="748">
        <f t="shared" ref="L30" si="21">K30+G30+H30+I30</f>
        <v>233.33333333333334</v>
      </c>
    </row>
    <row r="31" spans="3:12" ht="15.75" customHeight="1" x14ac:dyDescent="0.25">
      <c r="C31" s="702"/>
      <c r="D31" s="727"/>
      <c r="E31" s="767"/>
      <c r="F31" s="760"/>
      <c r="G31" s="762"/>
      <c r="H31" s="762"/>
      <c r="I31" s="762"/>
      <c r="J31" s="753"/>
      <c r="K31" s="754"/>
      <c r="L31" s="748"/>
    </row>
    <row r="32" spans="3:12" ht="15" customHeight="1" x14ac:dyDescent="0.25">
      <c r="C32" s="702">
        <v>14</v>
      </c>
      <c r="D32" s="727" t="s">
        <v>26</v>
      </c>
      <c r="E32" s="767">
        <v>7000</v>
      </c>
      <c r="F32" s="760">
        <f>E32/'A.Mar (2)'!$J$7*'P.Mar (2)'!F35</f>
        <v>0</v>
      </c>
      <c r="G32" s="762">
        <f>E32/30/2*'P.Mar (2)'!T35</f>
        <v>0</v>
      </c>
      <c r="H32" s="762">
        <f>E32/30/12*'P.Mar (2)'!F36</f>
        <v>0</v>
      </c>
      <c r="I32" s="762"/>
      <c r="J32" s="753">
        <f>E32/30*'P.Mar (2)'!G35</f>
        <v>233.33333333333334</v>
      </c>
      <c r="K32" s="754">
        <f t="shared" si="14"/>
        <v>233.33333333333334</v>
      </c>
      <c r="L32" s="748">
        <f t="shared" ref="L32" si="22">K32+G32+H32+I32</f>
        <v>233.33333333333334</v>
      </c>
    </row>
    <row r="33" spans="3:12" ht="15.75" customHeight="1" x14ac:dyDescent="0.25">
      <c r="C33" s="702"/>
      <c r="D33" s="727"/>
      <c r="E33" s="767"/>
      <c r="F33" s="760"/>
      <c r="G33" s="762"/>
      <c r="H33" s="762"/>
      <c r="I33" s="762"/>
      <c r="J33" s="753"/>
      <c r="K33" s="754"/>
      <c r="L33" s="748"/>
    </row>
    <row r="34" spans="3:12" ht="15" customHeight="1" x14ac:dyDescent="0.25">
      <c r="C34" s="702">
        <v>15</v>
      </c>
      <c r="D34" s="727" t="s">
        <v>27</v>
      </c>
      <c r="E34" s="767">
        <v>10000</v>
      </c>
      <c r="F34" s="760">
        <f>E34/'A.Mar (2)'!$J$7*'P.Mar (2)'!F37</f>
        <v>0</v>
      </c>
      <c r="G34" s="762">
        <f>E34/30/2*'P.Mar (2)'!T37</f>
        <v>0</v>
      </c>
      <c r="H34" s="762">
        <f>E34/30/12*'P.Mar (2)'!F38</f>
        <v>0</v>
      </c>
      <c r="I34" s="762"/>
      <c r="J34" s="753">
        <f>E34/30*'P.Mar (2)'!G37</f>
        <v>333.33333333333331</v>
      </c>
      <c r="K34" s="754">
        <f t="shared" si="16"/>
        <v>333.33333333333331</v>
      </c>
      <c r="L34" s="748">
        <f t="shared" ref="L34" si="23">K34+G34+H34+I34</f>
        <v>333.33333333333331</v>
      </c>
    </row>
    <row r="35" spans="3:12" ht="15.75" customHeight="1" x14ac:dyDescent="0.25">
      <c r="C35" s="702"/>
      <c r="D35" s="727"/>
      <c r="E35" s="767"/>
      <c r="F35" s="760"/>
      <c r="G35" s="762"/>
      <c r="H35" s="762"/>
      <c r="I35" s="762"/>
      <c r="J35" s="753"/>
      <c r="K35" s="754"/>
      <c r="L35" s="748"/>
    </row>
    <row r="36" spans="3:12" ht="15" customHeight="1" x14ac:dyDescent="0.25">
      <c r="C36" s="702">
        <v>16</v>
      </c>
      <c r="D36" s="727" t="s">
        <v>28</v>
      </c>
      <c r="E36" s="767">
        <v>9000</v>
      </c>
      <c r="F36" s="760">
        <f>E36/'A.Mar (2)'!$J$7*'P.Mar (2)'!F39</f>
        <v>0</v>
      </c>
      <c r="G36" s="762">
        <f>E36/30/2*'P.Mar (2)'!T39</f>
        <v>0</v>
      </c>
      <c r="H36" s="762">
        <f>E36/30/12*'P.Mar (2)'!F40</f>
        <v>0</v>
      </c>
      <c r="I36" s="762"/>
      <c r="J36" s="753">
        <f>E36/30*'P.Mar (2)'!G39</f>
        <v>300</v>
      </c>
      <c r="K36" s="754">
        <f t="shared" ref="K36" si="24">F36+J36</f>
        <v>300</v>
      </c>
      <c r="L36" s="748">
        <f t="shared" ref="L36" si="25">K36+G36+H36+I36</f>
        <v>300</v>
      </c>
    </row>
    <row r="37" spans="3:12" ht="15.75" customHeight="1" x14ac:dyDescent="0.25">
      <c r="C37" s="702"/>
      <c r="D37" s="727"/>
      <c r="E37" s="767"/>
      <c r="F37" s="760"/>
      <c r="G37" s="762"/>
      <c r="H37" s="762"/>
      <c r="I37" s="762"/>
      <c r="J37" s="753"/>
      <c r="K37" s="754"/>
      <c r="L37" s="748"/>
    </row>
    <row r="38" spans="3:12" ht="15" customHeight="1" x14ac:dyDescent="0.25">
      <c r="C38" s="702">
        <v>17</v>
      </c>
      <c r="D38" s="727" t="s">
        <v>29</v>
      </c>
      <c r="E38" s="767">
        <v>10000</v>
      </c>
      <c r="F38" s="760">
        <f>E38/'A.Mar (2)'!$J$7*'P.Mar (2)'!F41</f>
        <v>0</v>
      </c>
      <c r="G38" s="762">
        <f>E38/30/2*'P.Mar (2)'!T41</f>
        <v>0</v>
      </c>
      <c r="H38" s="762">
        <f>E38/30/12*'P.Mar (2)'!F42</f>
        <v>0</v>
      </c>
      <c r="I38" s="762"/>
      <c r="J38" s="753">
        <f>E38/30*'P.Mar (2)'!G41</f>
        <v>333.33333333333331</v>
      </c>
      <c r="K38" s="754">
        <f t="shared" si="10"/>
        <v>333.33333333333331</v>
      </c>
      <c r="L38" s="748">
        <f t="shared" ref="L38" si="26">K38+G38+H38+I38</f>
        <v>333.33333333333331</v>
      </c>
    </row>
    <row r="39" spans="3:12" ht="15.75" customHeight="1" x14ac:dyDescent="0.25">
      <c r="C39" s="702"/>
      <c r="D39" s="727"/>
      <c r="E39" s="767"/>
      <c r="F39" s="760"/>
      <c r="G39" s="762"/>
      <c r="H39" s="762"/>
      <c r="I39" s="762"/>
      <c r="J39" s="753"/>
      <c r="K39" s="754"/>
      <c r="L39" s="748"/>
    </row>
    <row r="40" spans="3:12" ht="15.75" customHeight="1" x14ac:dyDescent="0.25">
      <c r="C40" s="702">
        <v>18</v>
      </c>
      <c r="D40" s="727" t="s">
        <v>275</v>
      </c>
      <c r="E40" s="767">
        <v>8000</v>
      </c>
      <c r="F40" s="760">
        <f>E40/'A.Mar (2)'!$J$7*'P.Mar (2)'!F43</f>
        <v>0</v>
      </c>
      <c r="G40" s="762">
        <f>E40/30/2*'P.Mar (2)'!T43</f>
        <v>0</v>
      </c>
      <c r="H40" s="762">
        <f>E40/30/12*'P.Mar (2)'!F44</f>
        <v>0</v>
      </c>
      <c r="I40" s="762"/>
      <c r="J40" s="753">
        <f>E40/30*'P.Mar (2)'!G43</f>
        <v>266.66666666666669</v>
      </c>
      <c r="K40" s="754">
        <f t="shared" si="12"/>
        <v>266.66666666666669</v>
      </c>
      <c r="L40" s="748">
        <f t="shared" ref="L40" si="27">K40+G40+H40+I40</f>
        <v>266.66666666666669</v>
      </c>
    </row>
    <row r="41" spans="3:12" ht="15.75" customHeight="1" x14ac:dyDescent="0.25">
      <c r="C41" s="702"/>
      <c r="D41" s="727"/>
      <c r="E41" s="767"/>
      <c r="F41" s="760"/>
      <c r="G41" s="762"/>
      <c r="H41" s="762"/>
      <c r="I41" s="762"/>
      <c r="J41" s="753"/>
      <c r="K41" s="754"/>
      <c r="L41" s="748"/>
    </row>
    <row r="42" spans="3:12" ht="15" customHeight="1" x14ac:dyDescent="0.25">
      <c r="C42" s="702">
        <v>19</v>
      </c>
      <c r="D42" s="727" t="s">
        <v>30</v>
      </c>
      <c r="E42" s="767">
        <v>11000</v>
      </c>
      <c r="F42" s="760">
        <f>E42/'A.Mar (2)'!$J$7*'P.Mar (2)'!F45</f>
        <v>0</v>
      </c>
      <c r="G42" s="762">
        <f>E42/30/2*'P.Mar (2)'!T45</f>
        <v>0</v>
      </c>
      <c r="H42" s="762">
        <f>E42/30/12*'P.Mar (2)'!F46</f>
        <v>0</v>
      </c>
      <c r="I42" s="762"/>
      <c r="J42" s="753">
        <f>E42/30*'P.Mar (2)'!G45</f>
        <v>366.66666666666669</v>
      </c>
      <c r="K42" s="754">
        <f t="shared" si="14"/>
        <v>366.66666666666669</v>
      </c>
      <c r="L42" s="748">
        <f t="shared" ref="L42" si="28">K42+G42+H42+I42</f>
        <v>366.66666666666669</v>
      </c>
    </row>
    <row r="43" spans="3:12" ht="15.75" customHeight="1" x14ac:dyDescent="0.25">
      <c r="C43" s="702"/>
      <c r="D43" s="727"/>
      <c r="E43" s="767"/>
      <c r="F43" s="760"/>
      <c r="G43" s="762"/>
      <c r="H43" s="762"/>
      <c r="I43" s="762"/>
      <c r="J43" s="753"/>
      <c r="K43" s="754"/>
      <c r="L43" s="748"/>
    </row>
    <row r="44" spans="3:12" ht="15" customHeight="1" x14ac:dyDescent="0.25">
      <c r="C44" s="702">
        <v>20</v>
      </c>
      <c r="D44" s="727" t="s">
        <v>31</v>
      </c>
      <c r="E44" s="767">
        <v>8000</v>
      </c>
      <c r="F44" s="760">
        <f>E44/'A.Mar (2)'!$J$7*'P.Mar (2)'!F47</f>
        <v>0</v>
      </c>
      <c r="G44" s="762">
        <f>E44/30/2*'P.Mar (2)'!T47</f>
        <v>0</v>
      </c>
      <c r="H44" s="762">
        <f>E44/30/12*'P.Mar (2)'!F48</f>
        <v>0</v>
      </c>
      <c r="I44" s="762"/>
      <c r="J44" s="753">
        <f>E44/30*'P.Mar (2)'!G47</f>
        <v>266.66666666666669</v>
      </c>
      <c r="K44" s="754">
        <f t="shared" si="16"/>
        <v>266.66666666666669</v>
      </c>
      <c r="L44" s="748">
        <f t="shared" ref="L44" si="29">K44+G44+H44+I44</f>
        <v>266.66666666666669</v>
      </c>
    </row>
    <row r="45" spans="3:12" ht="15.75" customHeight="1" x14ac:dyDescent="0.25">
      <c r="C45" s="702"/>
      <c r="D45" s="727"/>
      <c r="E45" s="767"/>
      <c r="F45" s="760"/>
      <c r="G45" s="762"/>
      <c r="H45" s="762"/>
      <c r="I45" s="762"/>
      <c r="J45" s="753"/>
      <c r="K45" s="754"/>
      <c r="L45" s="748"/>
    </row>
    <row r="46" spans="3:12" ht="15" customHeight="1" x14ac:dyDescent="0.25">
      <c r="C46" s="702">
        <v>21</v>
      </c>
      <c r="D46" s="727" t="s">
        <v>32</v>
      </c>
      <c r="E46" s="767">
        <v>11000</v>
      </c>
      <c r="F46" s="760">
        <f>E46/'A.Mar (2)'!$J$7*'P.Mar (2)'!F49</f>
        <v>0</v>
      </c>
      <c r="G46" s="762">
        <f>E46/30/2*'P.Mar (2)'!T49</f>
        <v>0</v>
      </c>
      <c r="H46" s="762">
        <f>E46/30/12*'P.Mar (2)'!F50</f>
        <v>0</v>
      </c>
      <c r="I46" s="762"/>
      <c r="J46" s="753">
        <f>E46/30*'P.Mar (2)'!G49</f>
        <v>366.66666666666669</v>
      </c>
      <c r="K46" s="754">
        <f t="shared" ref="K46" si="30">F46+J46</f>
        <v>366.66666666666669</v>
      </c>
      <c r="L46" s="748">
        <f t="shared" ref="L46" si="31">K46+G46+H46+I46</f>
        <v>366.66666666666669</v>
      </c>
    </row>
    <row r="47" spans="3:12" ht="15.75" customHeight="1" x14ac:dyDescent="0.25">
      <c r="C47" s="702"/>
      <c r="D47" s="727"/>
      <c r="E47" s="767"/>
      <c r="F47" s="760"/>
      <c r="G47" s="762"/>
      <c r="H47" s="762"/>
      <c r="I47" s="762"/>
      <c r="J47" s="753"/>
      <c r="K47" s="754"/>
      <c r="L47" s="748"/>
    </row>
    <row r="48" spans="3:12" ht="15" customHeight="1" x14ac:dyDescent="0.25">
      <c r="C48" s="702">
        <v>22</v>
      </c>
      <c r="D48" s="727" t="s">
        <v>33</v>
      </c>
      <c r="E48" s="767">
        <v>8000</v>
      </c>
      <c r="F48" s="760">
        <f>E48/'A.Mar (2)'!$J$7*'P.Mar (2)'!F51</f>
        <v>0</v>
      </c>
      <c r="G48" s="762">
        <f>E48/30/2*'P.Mar (2)'!T51</f>
        <v>0</v>
      </c>
      <c r="H48" s="762">
        <f>E48/30/12*'P.Mar (2)'!F52</f>
        <v>0</v>
      </c>
      <c r="I48" s="762"/>
      <c r="J48" s="753">
        <f>E48/30*'P.Mar (2)'!G51</f>
        <v>266.66666666666669</v>
      </c>
      <c r="K48" s="754">
        <f t="shared" si="10"/>
        <v>266.66666666666669</v>
      </c>
      <c r="L48" s="748">
        <f t="shared" ref="L48" si="32">K48+G48+H48+I48</f>
        <v>266.66666666666669</v>
      </c>
    </row>
    <row r="49" spans="3:12" ht="15.75" customHeight="1" x14ac:dyDescent="0.25">
      <c r="C49" s="702"/>
      <c r="D49" s="727"/>
      <c r="E49" s="767"/>
      <c r="F49" s="760"/>
      <c r="G49" s="762"/>
      <c r="H49" s="762"/>
      <c r="I49" s="762"/>
      <c r="J49" s="753"/>
      <c r="K49" s="754"/>
      <c r="L49" s="748"/>
    </row>
    <row r="50" spans="3:12" ht="15" customHeight="1" x14ac:dyDescent="0.25">
      <c r="C50" s="702">
        <v>23</v>
      </c>
      <c r="D50" s="727" t="s">
        <v>34</v>
      </c>
      <c r="E50" s="767">
        <v>9000</v>
      </c>
      <c r="F50" s="760">
        <f>E50/'A.Mar (2)'!$J$7*'P.Mar (2)'!F53</f>
        <v>0</v>
      </c>
      <c r="G50" s="762">
        <f>E50/30/2*'P.Mar (2)'!T53</f>
        <v>0</v>
      </c>
      <c r="H50" s="762">
        <f>E50/30/12*'P.Mar (2)'!F54</f>
        <v>0</v>
      </c>
      <c r="I50" s="762"/>
      <c r="J50" s="753">
        <f>E50/30*'P.Mar (2)'!G53</f>
        <v>300</v>
      </c>
      <c r="K50" s="754">
        <f t="shared" si="12"/>
        <v>300</v>
      </c>
      <c r="L50" s="748">
        <f t="shared" ref="L50" si="33">K50+G50+H50+I50</f>
        <v>300</v>
      </c>
    </row>
    <row r="51" spans="3:12" ht="15.75" customHeight="1" x14ac:dyDescent="0.25">
      <c r="C51" s="702"/>
      <c r="D51" s="727"/>
      <c r="E51" s="767"/>
      <c r="F51" s="760"/>
      <c r="G51" s="762"/>
      <c r="H51" s="762"/>
      <c r="I51" s="762"/>
      <c r="J51" s="753"/>
      <c r="K51" s="754"/>
      <c r="L51" s="748"/>
    </row>
    <row r="52" spans="3:12" ht="15" customHeight="1" x14ac:dyDescent="0.25">
      <c r="C52" s="702">
        <v>24</v>
      </c>
      <c r="D52" s="727" t="s">
        <v>35</v>
      </c>
      <c r="E52" s="767">
        <v>11000</v>
      </c>
      <c r="F52" s="760">
        <f>E52/'A.Mar (2)'!$J$7*'P.Mar (2)'!F55</f>
        <v>0</v>
      </c>
      <c r="G52" s="762">
        <f>E52/30/2*'P.Mar (2)'!T55</f>
        <v>0</v>
      </c>
      <c r="H52" s="762">
        <f>E52/30/12*'P.Mar (2)'!F56</f>
        <v>0</v>
      </c>
      <c r="I52" s="762"/>
      <c r="J52" s="753">
        <f>E52/30*'P.Mar (2)'!G55</f>
        <v>366.66666666666669</v>
      </c>
      <c r="K52" s="754">
        <f t="shared" si="14"/>
        <v>366.66666666666669</v>
      </c>
      <c r="L52" s="748">
        <f t="shared" ref="L52" si="34">K52+G52+H52+I52</f>
        <v>366.66666666666669</v>
      </c>
    </row>
    <row r="53" spans="3:12" ht="15.75" customHeight="1" x14ac:dyDescent="0.25">
      <c r="C53" s="702"/>
      <c r="D53" s="727"/>
      <c r="E53" s="767"/>
      <c r="F53" s="760"/>
      <c r="G53" s="762"/>
      <c r="H53" s="762"/>
      <c r="I53" s="762"/>
      <c r="J53" s="753"/>
      <c r="K53" s="754"/>
      <c r="L53" s="748"/>
    </row>
    <row r="54" spans="3:12" ht="15" customHeight="1" x14ac:dyDescent="0.25">
      <c r="C54" s="702">
        <v>25</v>
      </c>
      <c r="D54" s="727" t="s">
        <v>36</v>
      </c>
      <c r="E54" s="767">
        <v>7000</v>
      </c>
      <c r="F54" s="760">
        <f>E54/'A.Mar (2)'!$J$7*'P.Mar (2)'!F57</f>
        <v>0</v>
      </c>
      <c r="G54" s="762">
        <f>E54/30/2*'P.Mar (2)'!T57</f>
        <v>0</v>
      </c>
      <c r="H54" s="762">
        <f>E54/30/12*'P.Mar (2)'!F58</f>
        <v>0</v>
      </c>
      <c r="I54" s="762"/>
      <c r="J54" s="753">
        <f>E54/30*'P.Mar (2)'!G57</f>
        <v>233.33333333333334</v>
      </c>
      <c r="K54" s="754">
        <f t="shared" si="16"/>
        <v>233.33333333333334</v>
      </c>
      <c r="L54" s="748">
        <f t="shared" ref="L54" si="35">K54+G54+H54+I54</f>
        <v>233.33333333333334</v>
      </c>
    </row>
    <row r="55" spans="3:12" ht="15.75" customHeight="1" x14ac:dyDescent="0.25">
      <c r="C55" s="702"/>
      <c r="D55" s="727"/>
      <c r="E55" s="767"/>
      <c r="F55" s="760"/>
      <c r="G55" s="762"/>
      <c r="H55" s="762"/>
      <c r="I55" s="762"/>
      <c r="J55" s="753"/>
      <c r="K55" s="754"/>
      <c r="L55" s="748"/>
    </row>
    <row r="56" spans="3:12" ht="15" customHeight="1" x14ac:dyDescent="0.25">
      <c r="C56" s="702">
        <v>26</v>
      </c>
      <c r="D56" s="727" t="s">
        <v>37</v>
      </c>
      <c r="E56" s="767"/>
      <c r="F56" s="760">
        <f>E56/'A.Mar (2)'!$J$7*'P.Mar (2)'!F59</f>
        <v>0</v>
      </c>
      <c r="G56" s="762">
        <f>E56/30/2*'P.Mar (2)'!T59</f>
        <v>0</v>
      </c>
      <c r="H56" s="762">
        <f>E56/30/12*'P.Mar (2)'!F60</f>
        <v>0</v>
      </c>
      <c r="I56" s="762"/>
      <c r="J56" s="753">
        <f>E56/30*'P.Mar (2)'!G59</f>
        <v>0</v>
      </c>
      <c r="K56" s="754">
        <f t="shared" ref="K56" si="36">F56+J56</f>
        <v>0</v>
      </c>
      <c r="L56" s="748">
        <f t="shared" ref="L56" si="37">K56+G56+H56+I56</f>
        <v>0</v>
      </c>
    </row>
    <row r="57" spans="3:12" ht="15.75" customHeight="1" x14ac:dyDescent="0.25">
      <c r="C57" s="702"/>
      <c r="D57" s="727"/>
      <c r="E57" s="767"/>
      <c r="F57" s="760"/>
      <c r="G57" s="762"/>
      <c r="H57" s="762"/>
      <c r="I57" s="762"/>
      <c r="J57" s="753"/>
      <c r="K57" s="754"/>
      <c r="L57" s="748"/>
    </row>
    <row r="58" spans="3:12" ht="15" customHeight="1" x14ac:dyDescent="0.25">
      <c r="C58" s="702">
        <v>27</v>
      </c>
      <c r="D58" s="756" t="s">
        <v>38</v>
      </c>
      <c r="E58" s="758"/>
      <c r="F58" s="760">
        <f>E58/'A.Mar (2)'!$J$7*'P.Mar (2)'!F61</f>
        <v>0</v>
      </c>
      <c r="G58" s="762">
        <f>E58/30/2*'P.Mar (2)'!T61</f>
        <v>0</v>
      </c>
      <c r="H58" s="762">
        <f>E58/30/12*'P.Mar (2)'!F62</f>
        <v>0</v>
      </c>
      <c r="I58" s="752">
        <f>'P.Mar (2)'!F62</f>
        <v>0</v>
      </c>
      <c r="J58" s="753">
        <f>E58/30*'P.Mar (2)'!G61</f>
        <v>0</v>
      </c>
      <c r="K58" s="754">
        <f t="shared" si="10"/>
        <v>0</v>
      </c>
      <c r="L58" s="748">
        <f t="shared" ref="L58" si="38">K58+G58+H58+I58</f>
        <v>0</v>
      </c>
    </row>
    <row r="59" spans="3:12" ht="15.75" customHeight="1" x14ac:dyDescent="0.25">
      <c r="C59" s="702"/>
      <c r="D59" s="756"/>
      <c r="E59" s="758"/>
      <c r="F59" s="760"/>
      <c r="G59" s="762"/>
      <c r="H59" s="762"/>
      <c r="I59" s="752"/>
      <c r="J59" s="753"/>
      <c r="K59" s="754"/>
      <c r="L59" s="748"/>
    </row>
    <row r="60" spans="3:12" ht="15" customHeight="1" x14ac:dyDescent="0.25">
      <c r="C60" s="702">
        <v>28</v>
      </c>
      <c r="D60" s="756" t="s">
        <v>39</v>
      </c>
      <c r="E60" s="758"/>
      <c r="F60" s="760">
        <f>E60/'A.Mar (2)'!$J$7*'P.Mar (2)'!F63</f>
        <v>0</v>
      </c>
      <c r="G60" s="762">
        <f>E60/30/2*'P.Mar (2)'!T63</f>
        <v>0</v>
      </c>
      <c r="H60" s="762">
        <f>E60/30/12*'P.Mar (2)'!F64</f>
        <v>0</v>
      </c>
      <c r="I60" s="752">
        <f>'P.Mar (2)'!F64</f>
        <v>0</v>
      </c>
      <c r="J60" s="753">
        <f>E60/30*'P.Mar (2)'!G63</f>
        <v>0</v>
      </c>
      <c r="K60" s="754">
        <f t="shared" si="12"/>
        <v>0</v>
      </c>
      <c r="L60" s="748">
        <f t="shared" ref="L60" si="39">K60+G60+H60+I60</f>
        <v>0</v>
      </c>
    </row>
    <row r="61" spans="3:12" ht="15.75" customHeight="1" x14ac:dyDescent="0.25">
      <c r="C61" s="702"/>
      <c r="D61" s="756"/>
      <c r="E61" s="758"/>
      <c r="F61" s="760"/>
      <c r="G61" s="762"/>
      <c r="H61" s="762"/>
      <c r="I61" s="752"/>
      <c r="J61" s="753"/>
      <c r="K61" s="754"/>
      <c r="L61" s="748"/>
    </row>
    <row r="62" spans="3:12" ht="15" customHeight="1" x14ac:dyDescent="0.25">
      <c r="C62" s="702">
        <v>29</v>
      </c>
      <c r="D62" s="756" t="s">
        <v>40</v>
      </c>
      <c r="E62" s="758"/>
      <c r="F62" s="760">
        <f>E62/'A.Mar (2)'!$J$7*'P.Mar (2)'!F65</f>
        <v>0</v>
      </c>
      <c r="G62" s="762">
        <f>E62/30/2*'P.Mar (2)'!T65</f>
        <v>0</v>
      </c>
      <c r="H62" s="762">
        <f>E62/30/12*'P.Mar (2)'!F66</f>
        <v>0</v>
      </c>
      <c r="I62" s="752">
        <f>'P.Mar (2)'!F66</f>
        <v>0</v>
      </c>
      <c r="J62" s="753">
        <f>E62/30*'P.Mar (2)'!G65</f>
        <v>0</v>
      </c>
      <c r="K62" s="754">
        <f t="shared" si="14"/>
        <v>0</v>
      </c>
      <c r="L62" s="748">
        <f t="shared" ref="L62" si="40">K62+G62+H62+I62</f>
        <v>0</v>
      </c>
    </row>
    <row r="63" spans="3:12" ht="15.75" customHeight="1" x14ac:dyDescent="0.25">
      <c r="C63" s="702"/>
      <c r="D63" s="756"/>
      <c r="E63" s="758"/>
      <c r="F63" s="760"/>
      <c r="G63" s="762"/>
      <c r="H63" s="762"/>
      <c r="I63" s="752"/>
      <c r="J63" s="753"/>
      <c r="K63" s="754"/>
      <c r="L63" s="748"/>
    </row>
    <row r="64" spans="3:12" ht="15" customHeight="1" x14ac:dyDescent="0.25">
      <c r="C64" s="702">
        <v>30</v>
      </c>
      <c r="D64" s="756" t="s">
        <v>41</v>
      </c>
      <c r="E64" s="758"/>
      <c r="F64" s="760">
        <f>E64/'A.Mar (2)'!$J$7*'P.Mar (2)'!F67</f>
        <v>0</v>
      </c>
      <c r="G64" s="762">
        <f>E64/30/2*'P.Mar (2)'!T67</f>
        <v>0</v>
      </c>
      <c r="H64" s="762">
        <f>E64/30/12*'P.Mar (2)'!F68</f>
        <v>0</v>
      </c>
      <c r="I64" s="752">
        <f>'P.Mar (2)'!F68</f>
        <v>0</v>
      </c>
      <c r="J64" s="753">
        <f>E64/30*'P.Mar (2)'!G67</f>
        <v>0</v>
      </c>
      <c r="K64" s="754">
        <f t="shared" si="16"/>
        <v>0</v>
      </c>
      <c r="L64" s="748">
        <f t="shared" ref="L64" si="41">K64+G64+H64+I64</f>
        <v>0</v>
      </c>
    </row>
    <row r="65" spans="3:12" ht="15.75" customHeight="1" x14ac:dyDescent="0.25">
      <c r="C65" s="702"/>
      <c r="D65" s="756"/>
      <c r="E65" s="758"/>
      <c r="F65" s="760"/>
      <c r="G65" s="762"/>
      <c r="H65" s="762"/>
      <c r="I65" s="752"/>
      <c r="J65" s="753"/>
      <c r="K65" s="754"/>
      <c r="L65" s="748"/>
    </row>
    <row r="66" spans="3:12" ht="15" customHeight="1" x14ac:dyDescent="0.25">
      <c r="C66" s="702">
        <v>31</v>
      </c>
      <c r="D66" s="756" t="s">
        <v>42</v>
      </c>
      <c r="E66" s="758"/>
      <c r="F66" s="760">
        <f>E66/'A.Mar (2)'!$J$7*'P.Mar (2)'!F69</f>
        <v>0</v>
      </c>
      <c r="G66" s="762">
        <f>E66/30/2*'P.Mar (2)'!T69</f>
        <v>0</v>
      </c>
      <c r="H66" s="762">
        <f>E66/30/12*'P.Mar (2)'!F70</f>
        <v>0</v>
      </c>
      <c r="I66" s="752">
        <f>'P.Mar (2)'!F70</f>
        <v>0</v>
      </c>
      <c r="J66" s="753">
        <f>E66/30*'P.Mar (2)'!G69</f>
        <v>0</v>
      </c>
      <c r="K66" s="754">
        <f t="shared" ref="K66" si="42">F66+J66</f>
        <v>0</v>
      </c>
      <c r="L66" s="748">
        <f t="shared" ref="L66" si="43">K66+G66+H66+I66</f>
        <v>0</v>
      </c>
    </row>
    <row r="67" spans="3:12" ht="15.75" customHeight="1" x14ac:dyDescent="0.25">
      <c r="C67" s="702"/>
      <c r="D67" s="756"/>
      <c r="E67" s="758"/>
      <c r="F67" s="760"/>
      <c r="G67" s="762"/>
      <c r="H67" s="762"/>
      <c r="I67" s="752"/>
      <c r="J67" s="753"/>
      <c r="K67" s="754"/>
      <c r="L67" s="748"/>
    </row>
    <row r="68" spans="3:12" ht="15" customHeight="1" x14ac:dyDescent="0.25">
      <c r="C68" s="702">
        <v>32</v>
      </c>
      <c r="D68" s="756" t="s">
        <v>43</v>
      </c>
      <c r="E68" s="758"/>
      <c r="F68" s="760">
        <f>E68/'A.Mar (2)'!$J$7*'P.Mar (2)'!F71</f>
        <v>0</v>
      </c>
      <c r="G68" s="762">
        <f>E68/30/2*'P.Mar (2)'!T71</f>
        <v>0</v>
      </c>
      <c r="H68" s="762">
        <f>E68/30/12*'P.Mar (2)'!F72</f>
        <v>0</v>
      </c>
      <c r="I68" s="752">
        <f>'P.Mar (2)'!F72</f>
        <v>0</v>
      </c>
      <c r="J68" s="753">
        <f>E68/30*'P.Mar (2)'!G71</f>
        <v>0</v>
      </c>
      <c r="K68" s="754">
        <f t="shared" si="10"/>
        <v>0</v>
      </c>
      <c r="L68" s="748">
        <f t="shared" ref="L68" si="44">K68+G68+H68+I68</f>
        <v>0</v>
      </c>
    </row>
    <row r="69" spans="3:12" ht="15.75" customHeight="1" x14ac:dyDescent="0.25">
      <c r="C69" s="702"/>
      <c r="D69" s="756"/>
      <c r="E69" s="758"/>
      <c r="F69" s="760"/>
      <c r="G69" s="762"/>
      <c r="H69" s="762"/>
      <c r="I69" s="752"/>
      <c r="J69" s="753"/>
      <c r="K69" s="754"/>
      <c r="L69" s="748"/>
    </row>
    <row r="70" spans="3:12" ht="15" customHeight="1" x14ac:dyDescent="0.25">
      <c r="C70" s="702">
        <v>33</v>
      </c>
      <c r="D70" s="756" t="s">
        <v>26</v>
      </c>
      <c r="E70" s="758"/>
      <c r="F70" s="760">
        <f>E70/'A.Mar (2)'!$J$7*'P.Mar (2)'!F73</f>
        <v>0</v>
      </c>
      <c r="G70" s="762">
        <f>E70/30/2*'P.Mar (2)'!T73</f>
        <v>0</v>
      </c>
      <c r="H70" s="762">
        <f>E70/30/12*'P.Mar (2)'!F74</f>
        <v>0</v>
      </c>
      <c r="I70" s="752">
        <f>'P.Mar (2)'!F74</f>
        <v>0</v>
      </c>
      <c r="J70" s="753">
        <f>E70/30*'P.Mar (2)'!G73</f>
        <v>0</v>
      </c>
      <c r="K70" s="754">
        <f t="shared" si="12"/>
        <v>0</v>
      </c>
      <c r="L70" s="748">
        <f t="shared" ref="L70" si="45">K70+G70+H70+I70</f>
        <v>0</v>
      </c>
    </row>
    <row r="71" spans="3:12" ht="15.75" customHeight="1" x14ac:dyDescent="0.25">
      <c r="C71" s="702"/>
      <c r="D71" s="756"/>
      <c r="E71" s="758"/>
      <c r="F71" s="760"/>
      <c r="G71" s="762"/>
      <c r="H71" s="762"/>
      <c r="I71" s="752"/>
      <c r="J71" s="753"/>
      <c r="K71" s="754"/>
      <c r="L71" s="748"/>
    </row>
    <row r="72" spans="3:12" ht="15" customHeight="1" x14ac:dyDescent="0.25">
      <c r="C72" s="702">
        <v>34</v>
      </c>
      <c r="D72" s="756" t="s">
        <v>44</v>
      </c>
      <c r="E72" s="758"/>
      <c r="F72" s="760">
        <f>E72/'A.Mar (2)'!$J$7*'P.Mar (2)'!F75</f>
        <v>0</v>
      </c>
      <c r="G72" s="762">
        <f>E72/30/2*'P.Mar (2)'!T75</f>
        <v>0</v>
      </c>
      <c r="H72" s="762">
        <f>E72/30/12*'P.Mar (2)'!F76</f>
        <v>0</v>
      </c>
      <c r="I72" s="752">
        <f>'P.Mar (2)'!F76</f>
        <v>0</v>
      </c>
      <c r="J72" s="753">
        <f>E72/30*'P.Mar (2)'!G75</f>
        <v>0</v>
      </c>
      <c r="K72" s="754">
        <f t="shared" si="14"/>
        <v>0</v>
      </c>
      <c r="L72" s="748">
        <f t="shared" ref="L72" si="46">K72+G72+H72+I72</f>
        <v>0</v>
      </c>
    </row>
    <row r="73" spans="3:12" ht="15.75" customHeight="1" x14ac:dyDescent="0.25">
      <c r="C73" s="702"/>
      <c r="D73" s="756"/>
      <c r="E73" s="758"/>
      <c r="F73" s="760"/>
      <c r="G73" s="762"/>
      <c r="H73" s="762"/>
      <c r="I73" s="752"/>
      <c r="J73" s="753"/>
      <c r="K73" s="754"/>
      <c r="L73" s="748"/>
    </row>
    <row r="74" spans="3:12" ht="15" customHeight="1" x14ac:dyDescent="0.25">
      <c r="C74" s="702">
        <v>35</v>
      </c>
      <c r="D74" s="756" t="s">
        <v>45</v>
      </c>
      <c r="E74" s="758"/>
      <c r="F74" s="760">
        <f>E74/'A.Mar (2)'!$J$7*'P.Mar (2)'!F77</f>
        <v>0</v>
      </c>
      <c r="G74" s="762">
        <f>E74/30/2*'P.Mar (2)'!T77</f>
        <v>0</v>
      </c>
      <c r="H74" s="762">
        <f>E74/30/12*'P.Mar (2)'!F78</f>
        <v>0</v>
      </c>
      <c r="I74" s="752">
        <f>'P.Mar (2)'!F78</f>
        <v>0</v>
      </c>
      <c r="J74" s="753">
        <f>E74/30*'P.Mar (2)'!G77</f>
        <v>0</v>
      </c>
      <c r="K74" s="754">
        <f t="shared" si="16"/>
        <v>0</v>
      </c>
      <c r="L74" s="748">
        <f t="shared" ref="L74" si="47">K74+G74+H74+I74</f>
        <v>0</v>
      </c>
    </row>
    <row r="75" spans="3:12" ht="15.75" customHeight="1" x14ac:dyDescent="0.25">
      <c r="C75" s="702"/>
      <c r="D75" s="756"/>
      <c r="E75" s="758"/>
      <c r="F75" s="760"/>
      <c r="G75" s="762"/>
      <c r="H75" s="762"/>
      <c r="I75" s="752"/>
      <c r="J75" s="753"/>
      <c r="K75" s="754"/>
      <c r="L75" s="748"/>
    </row>
    <row r="76" spans="3:12" ht="15" customHeight="1" x14ac:dyDescent="0.25">
      <c r="C76" s="702">
        <v>36</v>
      </c>
      <c r="D76" s="756" t="s">
        <v>46</v>
      </c>
      <c r="E76" s="758"/>
      <c r="F76" s="760">
        <f>E76/'A.Mar (2)'!$J$7*'P.Mar (2)'!F79</f>
        <v>0</v>
      </c>
      <c r="G76" s="762">
        <f>E76/30/2*'P.Mar (2)'!T79</f>
        <v>0</v>
      </c>
      <c r="H76" s="762">
        <f>E76/30/12*'P.Mar (2)'!F80</f>
        <v>0</v>
      </c>
      <c r="I76" s="752">
        <f>'P.Mar (2)'!F80</f>
        <v>0</v>
      </c>
      <c r="J76" s="753">
        <f>E76/30*'P.Mar (2)'!G79</f>
        <v>0</v>
      </c>
      <c r="K76" s="754">
        <f t="shared" ref="K76" si="48">F76+J76</f>
        <v>0</v>
      </c>
      <c r="L76" s="748">
        <f t="shared" ref="L76" si="49">K76+G76+H76+I76</f>
        <v>0</v>
      </c>
    </row>
    <row r="77" spans="3:12" ht="15.75" customHeight="1" x14ac:dyDescent="0.25">
      <c r="C77" s="702"/>
      <c r="D77" s="756"/>
      <c r="E77" s="758"/>
      <c r="F77" s="760"/>
      <c r="G77" s="762"/>
      <c r="H77" s="762"/>
      <c r="I77" s="752"/>
      <c r="J77" s="753"/>
      <c r="K77" s="754"/>
      <c r="L77" s="748"/>
    </row>
    <row r="78" spans="3:12" ht="15" customHeight="1" x14ac:dyDescent="0.25">
      <c r="C78" s="702">
        <v>37</v>
      </c>
      <c r="D78" s="756" t="s">
        <v>47</v>
      </c>
      <c r="E78" s="758"/>
      <c r="F78" s="760">
        <f>E78/'A.Mar (2)'!$J$7*'P.Mar (2)'!F81</f>
        <v>0</v>
      </c>
      <c r="G78" s="762">
        <f>E78/30/2*'P.Mar (2)'!T81</f>
        <v>0</v>
      </c>
      <c r="H78" s="762">
        <f>E78/30/12*'P.Mar (2)'!F82</f>
        <v>0</v>
      </c>
      <c r="I78" s="752">
        <f>'P.Mar (2)'!F82</f>
        <v>0</v>
      </c>
      <c r="J78" s="753">
        <f>E78/30*'P.Mar (2)'!G81</f>
        <v>0</v>
      </c>
      <c r="K78" s="754">
        <f t="shared" si="10"/>
        <v>0</v>
      </c>
      <c r="L78" s="748">
        <f t="shared" ref="L78" si="50">K78+G78+H78+I78</f>
        <v>0</v>
      </c>
    </row>
    <row r="79" spans="3:12" ht="15.75" customHeight="1" thickBot="1" x14ac:dyDescent="0.3">
      <c r="C79" s="755"/>
      <c r="D79" s="757"/>
      <c r="E79" s="759"/>
      <c r="F79" s="761"/>
      <c r="G79" s="763"/>
      <c r="H79" s="763"/>
      <c r="I79" s="764"/>
      <c r="J79" s="765"/>
      <c r="K79" s="766"/>
      <c r="L79" s="749"/>
    </row>
    <row r="80" spans="3:12" ht="40.5" thickBot="1" x14ac:dyDescent="0.3">
      <c r="E80" s="480">
        <f t="shared" ref="E80:L80" si="51">SUM(E6:E79)</f>
        <v>274700</v>
      </c>
      <c r="F80" s="495">
        <f t="shared" si="51"/>
        <v>0</v>
      </c>
      <c r="G80" s="480">
        <f t="shared" si="51"/>
        <v>0</v>
      </c>
      <c r="H80" s="480">
        <f t="shared" si="51"/>
        <v>0</v>
      </c>
      <c r="I80" s="480"/>
      <c r="J80" s="494">
        <f t="shared" si="51"/>
        <v>9156.6666666666661</v>
      </c>
      <c r="K80" s="485">
        <f t="shared" si="51"/>
        <v>9156.6666666666661</v>
      </c>
      <c r="L80" s="496">
        <f t="shared" si="51"/>
        <v>9156.6666666666661</v>
      </c>
    </row>
    <row r="81" spans="5:12" ht="50.25" thickTop="1" thickBot="1" x14ac:dyDescent="0.3">
      <c r="E81" s="750" t="s">
        <v>48</v>
      </c>
      <c r="F81" s="750"/>
      <c r="G81" s="750"/>
      <c r="H81" s="479"/>
      <c r="I81" s="479"/>
      <c r="J81" s="751">
        <f>L80</f>
        <v>9156.6666666666661</v>
      </c>
      <c r="K81" s="751"/>
      <c r="L81" s="751"/>
    </row>
    <row r="82" spans="5:12" ht="15.75" thickTop="1" x14ac:dyDescent="0.25"/>
  </sheetData>
  <mergeCells count="382">
    <mergeCell ref="I4:I5"/>
    <mergeCell ref="J4:J5"/>
    <mergeCell ref="K4:K5"/>
    <mergeCell ref="L4:L5"/>
    <mergeCell ref="C6:C7"/>
    <mergeCell ref="D6:D7"/>
    <mergeCell ref="E6:E7"/>
    <mergeCell ref="F6:F7"/>
    <mergeCell ref="G6:G7"/>
    <mergeCell ref="H6:H7"/>
    <mergeCell ref="C4:C5"/>
    <mergeCell ref="D4:D5"/>
    <mergeCell ref="E4:E5"/>
    <mergeCell ref="F4:F5"/>
    <mergeCell ref="G4:G5"/>
    <mergeCell ref="H4:H5"/>
    <mergeCell ref="I6:I7"/>
    <mergeCell ref="J6:J7"/>
    <mergeCell ref="K6:K7"/>
    <mergeCell ref="L6:L7"/>
    <mergeCell ref="L8:L9"/>
    <mergeCell ref="C10:C11"/>
    <mergeCell ref="D10:D11"/>
    <mergeCell ref="E10:E11"/>
    <mergeCell ref="F10:F11"/>
    <mergeCell ref="G10:G11"/>
    <mergeCell ref="H10:H11"/>
    <mergeCell ref="I10:I11"/>
    <mergeCell ref="J10:J11"/>
    <mergeCell ref="K10:K11"/>
    <mergeCell ref="L10:L11"/>
    <mergeCell ref="C8:C9"/>
    <mergeCell ref="D8:D9"/>
    <mergeCell ref="E8:E9"/>
    <mergeCell ref="F8:F9"/>
    <mergeCell ref="G8:G9"/>
    <mergeCell ref="H8:H9"/>
    <mergeCell ref="I8:I9"/>
    <mergeCell ref="J8:J9"/>
    <mergeCell ref="K8:K9"/>
    <mergeCell ref="L12:L13"/>
    <mergeCell ref="C14:C15"/>
    <mergeCell ref="D14:D15"/>
    <mergeCell ref="E14:E15"/>
    <mergeCell ref="F14:F15"/>
    <mergeCell ref="G14:G15"/>
    <mergeCell ref="H14:H15"/>
    <mergeCell ref="I14:I15"/>
    <mergeCell ref="J14:J15"/>
    <mergeCell ref="K14:K15"/>
    <mergeCell ref="L14:L15"/>
    <mergeCell ref="C12:C13"/>
    <mergeCell ref="D12:D13"/>
    <mergeCell ref="E12:E13"/>
    <mergeCell ref="F12:F13"/>
    <mergeCell ref="G12:G13"/>
    <mergeCell ref="H12:H13"/>
    <mergeCell ref="I12:I13"/>
    <mergeCell ref="J12:J13"/>
    <mergeCell ref="K12:K13"/>
    <mergeCell ref="L16:L17"/>
    <mergeCell ref="C18:C19"/>
    <mergeCell ref="D18:D19"/>
    <mergeCell ref="E18:E19"/>
    <mergeCell ref="F18:F19"/>
    <mergeCell ref="G18:G19"/>
    <mergeCell ref="H18:H19"/>
    <mergeCell ref="I18:I19"/>
    <mergeCell ref="J18:J19"/>
    <mergeCell ref="K18:K19"/>
    <mergeCell ref="L18:L19"/>
    <mergeCell ref="C16:C17"/>
    <mergeCell ref="D16:D17"/>
    <mergeCell ref="E16:E17"/>
    <mergeCell ref="F16:F17"/>
    <mergeCell ref="G16:G17"/>
    <mergeCell ref="H16:H17"/>
    <mergeCell ref="I16:I17"/>
    <mergeCell ref="J16:J17"/>
    <mergeCell ref="K16:K17"/>
    <mergeCell ref="L20:L21"/>
    <mergeCell ref="C22:C23"/>
    <mergeCell ref="D22:D23"/>
    <mergeCell ref="E22:E23"/>
    <mergeCell ref="F22:F23"/>
    <mergeCell ref="G22:G23"/>
    <mergeCell ref="H22:H23"/>
    <mergeCell ref="I22:I23"/>
    <mergeCell ref="J22:J23"/>
    <mergeCell ref="K22:K23"/>
    <mergeCell ref="L22:L23"/>
    <mergeCell ref="C20:C21"/>
    <mergeCell ref="D20:D21"/>
    <mergeCell ref="E20:E21"/>
    <mergeCell ref="F20:F21"/>
    <mergeCell ref="G20:G21"/>
    <mergeCell ref="H20:H21"/>
    <mergeCell ref="I20:I21"/>
    <mergeCell ref="J20:J21"/>
    <mergeCell ref="K20:K21"/>
    <mergeCell ref="L24:L25"/>
    <mergeCell ref="C26:C27"/>
    <mergeCell ref="D26:D27"/>
    <mergeCell ref="E26:E27"/>
    <mergeCell ref="F26:F27"/>
    <mergeCell ref="G26:G27"/>
    <mergeCell ref="H26:H27"/>
    <mergeCell ref="I26:I27"/>
    <mergeCell ref="J26:J27"/>
    <mergeCell ref="K26:K27"/>
    <mergeCell ref="L26:L27"/>
    <mergeCell ref="C24:C25"/>
    <mergeCell ref="D24:D25"/>
    <mergeCell ref="E24:E25"/>
    <mergeCell ref="F24:F25"/>
    <mergeCell ref="G24:G25"/>
    <mergeCell ref="H24:H25"/>
    <mergeCell ref="I24:I25"/>
    <mergeCell ref="J24:J25"/>
    <mergeCell ref="K24:K25"/>
    <mergeCell ref="L28:L29"/>
    <mergeCell ref="C30:C31"/>
    <mergeCell ref="D30:D31"/>
    <mergeCell ref="E30:E31"/>
    <mergeCell ref="F30:F31"/>
    <mergeCell ref="G30:G31"/>
    <mergeCell ref="H30:H31"/>
    <mergeCell ref="I30:I31"/>
    <mergeCell ref="J30:J31"/>
    <mergeCell ref="K30:K31"/>
    <mergeCell ref="L30:L31"/>
    <mergeCell ref="C28:C29"/>
    <mergeCell ref="D28:D29"/>
    <mergeCell ref="E28:E29"/>
    <mergeCell ref="F28:F29"/>
    <mergeCell ref="G28:G29"/>
    <mergeCell ref="H28:H29"/>
    <mergeCell ref="I28:I29"/>
    <mergeCell ref="J28:J29"/>
    <mergeCell ref="K28:K29"/>
    <mergeCell ref="L32:L33"/>
    <mergeCell ref="C34:C35"/>
    <mergeCell ref="D34:D35"/>
    <mergeCell ref="E34:E35"/>
    <mergeCell ref="F34:F35"/>
    <mergeCell ref="G34:G35"/>
    <mergeCell ref="H34:H35"/>
    <mergeCell ref="I34:I35"/>
    <mergeCell ref="J34:J35"/>
    <mergeCell ref="K34:K35"/>
    <mergeCell ref="L34:L35"/>
    <mergeCell ref="C32:C33"/>
    <mergeCell ref="D32:D33"/>
    <mergeCell ref="E32:E33"/>
    <mergeCell ref="F32:F33"/>
    <mergeCell ref="G32:G33"/>
    <mergeCell ref="H32:H33"/>
    <mergeCell ref="I32:I33"/>
    <mergeCell ref="J32:J33"/>
    <mergeCell ref="K32:K33"/>
    <mergeCell ref="L36:L37"/>
    <mergeCell ref="C38:C39"/>
    <mergeCell ref="D38:D39"/>
    <mergeCell ref="E38:E39"/>
    <mergeCell ref="F38:F39"/>
    <mergeCell ref="G38:G39"/>
    <mergeCell ref="H38:H39"/>
    <mergeCell ref="I38:I39"/>
    <mergeCell ref="J38:J39"/>
    <mergeCell ref="K38:K39"/>
    <mergeCell ref="L38:L39"/>
    <mergeCell ref="C36:C37"/>
    <mergeCell ref="D36:D37"/>
    <mergeCell ref="E36:E37"/>
    <mergeCell ref="F36:F37"/>
    <mergeCell ref="G36:G37"/>
    <mergeCell ref="H36:H37"/>
    <mergeCell ref="I36:I37"/>
    <mergeCell ref="J36:J37"/>
    <mergeCell ref="K36:K37"/>
    <mergeCell ref="L40:L41"/>
    <mergeCell ref="C42:C43"/>
    <mergeCell ref="D42:D43"/>
    <mergeCell ref="E42:E43"/>
    <mergeCell ref="F42:F43"/>
    <mergeCell ref="G42:G43"/>
    <mergeCell ref="H42:H43"/>
    <mergeCell ref="I42:I43"/>
    <mergeCell ref="J42:J43"/>
    <mergeCell ref="K42:K43"/>
    <mergeCell ref="L42:L43"/>
    <mergeCell ref="C40:C41"/>
    <mergeCell ref="D40:D41"/>
    <mergeCell ref="E40:E41"/>
    <mergeCell ref="F40:F41"/>
    <mergeCell ref="G40:G41"/>
    <mergeCell ref="H40:H41"/>
    <mergeCell ref="I40:I41"/>
    <mergeCell ref="J40:J41"/>
    <mergeCell ref="K40:K41"/>
    <mergeCell ref="L44:L45"/>
    <mergeCell ref="C46:C47"/>
    <mergeCell ref="D46:D47"/>
    <mergeCell ref="E46:E47"/>
    <mergeCell ref="F46:F47"/>
    <mergeCell ref="G46:G47"/>
    <mergeCell ref="H46:H47"/>
    <mergeCell ref="I46:I47"/>
    <mergeCell ref="J46:J47"/>
    <mergeCell ref="K46:K47"/>
    <mergeCell ref="L46:L47"/>
    <mergeCell ref="C44:C45"/>
    <mergeCell ref="D44:D45"/>
    <mergeCell ref="E44:E45"/>
    <mergeCell ref="F44:F45"/>
    <mergeCell ref="G44:G45"/>
    <mergeCell ref="H44:H45"/>
    <mergeCell ref="I44:I45"/>
    <mergeCell ref="J44:J45"/>
    <mergeCell ref="K44:K45"/>
    <mergeCell ref="L48:L49"/>
    <mergeCell ref="C50:C51"/>
    <mergeCell ref="D50:D51"/>
    <mergeCell ref="E50:E51"/>
    <mergeCell ref="F50:F51"/>
    <mergeCell ref="G50:G51"/>
    <mergeCell ref="H50:H51"/>
    <mergeCell ref="I50:I51"/>
    <mergeCell ref="J50:J51"/>
    <mergeCell ref="K50:K51"/>
    <mergeCell ref="L50:L51"/>
    <mergeCell ref="C48:C49"/>
    <mergeCell ref="D48:D49"/>
    <mergeCell ref="E48:E49"/>
    <mergeCell ref="F48:F49"/>
    <mergeCell ref="G48:G49"/>
    <mergeCell ref="H48:H49"/>
    <mergeCell ref="I48:I49"/>
    <mergeCell ref="J48:J49"/>
    <mergeCell ref="K48:K49"/>
    <mergeCell ref="L52:L53"/>
    <mergeCell ref="C54:C55"/>
    <mergeCell ref="D54:D55"/>
    <mergeCell ref="E54:E55"/>
    <mergeCell ref="F54:F55"/>
    <mergeCell ref="G54:G55"/>
    <mergeCell ref="H54:H55"/>
    <mergeCell ref="I54:I55"/>
    <mergeCell ref="J54:J55"/>
    <mergeCell ref="K54:K55"/>
    <mergeCell ref="L54:L55"/>
    <mergeCell ref="C52:C53"/>
    <mergeCell ref="D52:D53"/>
    <mergeCell ref="E52:E53"/>
    <mergeCell ref="F52:F53"/>
    <mergeCell ref="G52:G53"/>
    <mergeCell ref="H52:H53"/>
    <mergeCell ref="I52:I53"/>
    <mergeCell ref="J52:J53"/>
    <mergeCell ref="K52:K53"/>
    <mergeCell ref="L56:L57"/>
    <mergeCell ref="C58:C59"/>
    <mergeCell ref="D58:D59"/>
    <mergeCell ref="E58:E59"/>
    <mergeCell ref="F58:F59"/>
    <mergeCell ref="G58:G59"/>
    <mergeCell ref="H58:H59"/>
    <mergeCell ref="I58:I59"/>
    <mergeCell ref="J58:J59"/>
    <mergeCell ref="K58:K59"/>
    <mergeCell ref="L58:L59"/>
    <mergeCell ref="C56:C57"/>
    <mergeCell ref="D56:D57"/>
    <mergeCell ref="E56:E57"/>
    <mergeCell ref="F56:F57"/>
    <mergeCell ref="G56:G57"/>
    <mergeCell ref="H56:H57"/>
    <mergeCell ref="I56:I57"/>
    <mergeCell ref="J56:J57"/>
    <mergeCell ref="K56:K57"/>
    <mergeCell ref="L60:L61"/>
    <mergeCell ref="C62:C63"/>
    <mergeCell ref="D62:D63"/>
    <mergeCell ref="E62:E63"/>
    <mergeCell ref="F62:F63"/>
    <mergeCell ref="G62:G63"/>
    <mergeCell ref="H62:H63"/>
    <mergeCell ref="I62:I63"/>
    <mergeCell ref="J62:J63"/>
    <mergeCell ref="K62:K63"/>
    <mergeCell ref="L62:L63"/>
    <mergeCell ref="C60:C61"/>
    <mergeCell ref="D60:D61"/>
    <mergeCell ref="E60:E61"/>
    <mergeCell ref="F60:F61"/>
    <mergeCell ref="G60:G61"/>
    <mergeCell ref="H60:H61"/>
    <mergeCell ref="I60:I61"/>
    <mergeCell ref="J60:J61"/>
    <mergeCell ref="K60:K61"/>
    <mergeCell ref="C72:C73"/>
    <mergeCell ref="D72:D73"/>
    <mergeCell ref="L64:L65"/>
    <mergeCell ref="C66:C67"/>
    <mergeCell ref="D66:D67"/>
    <mergeCell ref="E66:E67"/>
    <mergeCell ref="F66:F67"/>
    <mergeCell ref="G66:G67"/>
    <mergeCell ref="H66:H67"/>
    <mergeCell ref="I66:I67"/>
    <mergeCell ref="J66:J67"/>
    <mergeCell ref="K66:K67"/>
    <mergeCell ref="L66:L67"/>
    <mergeCell ref="C64:C65"/>
    <mergeCell ref="D64:D65"/>
    <mergeCell ref="E64:E65"/>
    <mergeCell ref="F64:F65"/>
    <mergeCell ref="G64:G65"/>
    <mergeCell ref="H64:H65"/>
    <mergeCell ref="I64:I65"/>
    <mergeCell ref="J64:J65"/>
    <mergeCell ref="K64:K65"/>
    <mergeCell ref="L68:L69"/>
    <mergeCell ref="C70:C71"/>
    <mergeCell ref="D70:D71"/>
    <mergeCell ref="E70:E71"/>
    <mergeCell ref="F70:F71"/>
    <mergeCell ref="G70:G71"/>
    <mergeCell ref="H70:H71"/>
    <mergeCell ref="I70:I71"/>
    <mergeCell ref="J70:J71"/>
    <mergeCell ref="K70:K71"/>
    <mergeCell ref="L70:L71"/>
    <mergeCell ref="C68:C69"/>
    <mergeCell ref="D68:D69"/>
    <mergeCell ref="E68:E69"/>
    <mergeCell ref="F68:F69"/>
    <mergeCell ref="G68:G69"/>
    <mergeCell ref="H68:H69"/>
    <mergeCell ref="I68:I69"/>
    <mergeCell ref="J68:J69"/>
    <mergeCell ref="K68:K69"/>
    <mergeCell ref="E72:E73"/>
    <mergeCell ref="F72:F73"/>
    <mergeCell ref="G72:G73"/>
    <mergeCell ref="H72:H73"/>
    <mergeCell ref="L74:L75"/>
    <mergeCell ref="C76:C77"/>
    <mergeCell ref="D76:D77"/>
    <mergeCell ref="E76:E77"/>
    <mergeCell ref="F76:F77"/>
    <mergeCell ref="G76:G77"/>
    <mergeCell ref="H76:H77"/>
    <mergeCell ref="I72:I73"/>
    <mergeCell ref="J72:J73"/>
    <mergeCell ref="K72:K73"/>
    <mergeCell ref="L72:L73"/>
    <mergeCell ref="C74:C75"/>
    <mergeCell ref="D74:D75"/>
    <mergeCell ref="E74:E75"/>
    <mergeCell ref="F74:F75"/>
    <mergeCell ref="G74:G75"/>
    <mergeCell ref="H74:H75"/>
    <mergeCell ref="I74:I75"/>
    <mergeCell ref="J74:J75"/>
    <mergeCell ref="K74:K75"/>
    <mergeCell ref="L78:L79"/>
    <mergeCell ref="E81:G81"/>
    <mergeCell ref="J81:L81"/>
    <mergeCell ref="I76:I77"/>
    <mergeCell ref="J76:J77"/>
    <mergeCell ref="K76:K77"/>
    <mergeCell ref="L76:L77"/>
    <mergeCell ref="C78:C79"/>
    <mergeCell ref="D78:D79"/>
    <mergeCell ref="E78:E79"/>
    <mergeCell ref="F78:F79"/>
    <mergeCell ref="G78:G79"/>
    <mergeCell ref="H78:H79"/>
    <mergeCell ref="I78:I79"/>
    <mergeCell ref="J78:J79"/>
    <mergeCell ref="K78:K79"/>
  </mergeCells>
  <conditionalFormatting sqref="C6:C7 C10:C11 C14:C15 C18:C19 C22:C23 C26:C27 C30:C31 C34:C35 C38:C39 C42:C43 C46:C47 C50:C51 C54:C55 C58:C59 C62:C63 C66:C67 C70:C71 C74:C75 C78:C79">
    <cfRule type="expression" dxfId="229" priority="2">
      <formula>C$11&lt;&gt;""</formula>
    </cfRule>
  </conditionalFormatting>
  <conditionalFormatting sqref="K6:K79">
    <cfRule type="dataBar" priority="1">
      <dataBar>
        <cfvo type="min"/>
        <cfvo type="max"/>
        <color rgb="FF008AEF"/>
      </dataBar>
      <extLst>
        <ext xmlns:x14="http://schemas.microsoft.com/office/spreadsheetml/2009/9/main" uri="{B025F937-C7B1-47D3-B67F-A62EFF666E3E}">
          <x14:id>{6CC4488F-2D7B-401A-82FF-1F154F1C9AC6}</x14:id>
        </ext>
      </extLst>
    </cfRule>
  </conditionalFormatting>
  <printOptions horizontalCentered="1"/>
  <pageMargins left="0.7" right="0.7" top="0.75" bottom="0.75" header="0.3" footer="0.3"/>
  <pageSetup paperSize="9" scale="46" orientation="portrait" r:id="rId1"/>
  <colBreaks count="1" manualBreakCount="1">
    <brk id="13" max="1048575" man="1"/>
  </colBreaks>
  <drawing r:id="rId2"/>
  <extLst>
    <ext xmlns:x14="http://schemas.microsoft.com/office/spreadsheetml/2009/9/main" uri="{78C0D931-6437-407d-A8EE-F0AAD7539E65}">
      <x14:conditionalFormattings>
        <x14:conditionalFormatting xmlns:xm="http://schemas.microsoft.com/office/excel/2006/main">
          <x14:cfRule type="dataBar" id="{6CC4488F-2D7B-401A-82FF-1F154F1C9AC6}">
            <x14:dataBar minLength="0" maxLength="100" gradient="0">
              <x14:cfvo type="autoMin"/>
              <x14:cfvo type="autoMax"/>
              <x14:negativeFillColor rgb="FFFF0000"/>
              <x14:axisColor rgb="FF000000"/>
            </x14:dataBar>
          </x14:cfRule>
          <xm:sqref>K6:K79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tabColor rgb="FFFF00FF"/>
  </sheetPr>
  <dimension ref="B1:Q35"/>
  <sheetViews>
    <sheetView showGridLines="0" showRowColHeaders="0" showZeros="0" view="pageBreakPreview" zoomScaleSheetLayoutView="100" workbookViewId="0">
      <pane ySplit="6" topLeftCell="A7" activePane="bottomLeft" state="frozen"/>
      <selection pane="bottomLeft"/>
    </sheetView>
  </sheetViews>
  <sheetFormatPr defaultRowHeight="15" x14ac:dyDescent="0.25"/>
  <cols>
    <col min="1" max="1" width="2.7109375" customWidth="1"/>
    <col min="2" max="2" width="14.85546875" customWidth="1"/>
    <col min="3" max="3" width="22.28515625" customWidth="1"/>
    <col min="4" max="4" width="17.85546875" customWidth="1"/>
    <col min="5" max="5" width="17" customWidth="1"/>
    <col min="6" max="6" width="17.85546875" customWidth="1"/>
    <col min="7" max="7" width="17.28515625" customWidth="1"/>
    <col min="8" max="8" width="22.28515625" customWidth="1"/>
    <col min="9" max="9" width="5" customWidth="1"/>
    <col min="10" max="10" width="4.85546875" customWidth="1"/>
    <col min="11" max="11" width="13.5703125" customWidth="1"/>
    <col min="12" max="12" width="22" customWidth="1"/>
    <col min="13" max="13" width="15.85546875" customWidth="1"/>
    <col min="14" max="14" width="16" customWidth="1"/>
    <col min="15" max="15" width="15.85546875" customWidth="1"/>
    <col min="16" max="16" width="16" customWidth="1"/>
    <col min="17" max="17" width="23.5703125" customWidth="1"/>
  </cols>
  <sheetData>
    <row r="1" spans="2:17" ht="39" customHeight="1" x14ac:dyDescent="0.25"/>
    <row r="2" spans="2:17" ht="39.75" customHeight="1" x14ac:dyDescent="0.25"/>
    <row r="3" spans="2:17" ht="27" customHeight="1" thickBot="1" x14ac:dyDescent="0.3"/>
    <row r="4" spans="2:17" ht="91.5" customHeight="1" x14ac:dyDescent="0.25">
      <c r="B4" s="4"/>
      <c r="C4" s="5"/>
      <c r="D4" s="805" t="s">
        <v>50</v>
      </c>
      <c r="E4" s="806"/>
      <c r="F4" s="806"/>
      <c r="G4" s="6"/>
      <c r="H4" s="7"/>
      <c r="K4" s="4"/>
      <c r="L4" s="5"/>
      <c r="M4" s="805" t="s">
        <v>50</v>
      </c>
      <c r="N4" s="806"/>
      <c r="O4" s="806"/>
      <c r="P4" s="5"/>
      <c r="Q4" s="7"/>
    </row>
    <row r="5" spans="2:17" ht="20.25" customHeight="1" thickBot="1" x14ac:dyDescent="0.3">
      <c r="B5" s="8"/>
      <c r="F5" s="9"/>
      <c r="G5" s="9"/>
      <c r="H5" s="10"/>
      <c r="K5" s="8"/>
      <c r="O5" s="9"/>
      <c r="Q5" s="10"/>
    </row>
    <row r="6" spans="2:17" ht="28.5" customHeight="1" thickBot="1" x14ac:dyDescent="0.3">
      <c r="B6" s="237" t="s">
        <v>245</v>
      </c>
      <c r="C6" s="11" t="s">
        <v>52</v>
      </c>
      <c r="D6" s="11" t="s">
        <v>53</v>
      </c>
      <c r="E6" s="11" t="s">
        <v>62</v>
      </c>
      <c r="F6" s="11" t="s">
        <v>63</v>
      </c>
      <c r="G6" s="12" t="s">
        <v>64</v>
      </c>
      <c r="H6" s="12" t="s">
        <v>54</v>
      </c>
      <c r="K6" s="237" t="s">
        <v>245</v>
      </c>
      <c r="L6" s="11" t="s">
        <v>52</v>
      </c>
      <c r="M6" s="11" t="s">
        <v>53</v>
      </c>
      <c r="N6" s="11" t="s">
        <v>62</v>
      </c>
      <c r="O6" s="11" t="s">
        <v>63</v>
      </c>
      <c r="P6" s="11" t="s">
        <v>64</v>
      </c>
      <c r="Q6" s="12" t="s">
        <v>54</v>
      </c>
    </row>
    <row r="7" spans="2:17" ht="30" customHeight="1" x14ac:dyDescent="0.25">
      <c r="B7" s="249">
        <v>1</v>
      </c>
      <c r="C7" s="13" t="s">
        <v>14</v>
      </c>
      <c r="D7" s="33">
        <f>'Mar.1Week (2)'!J9</f>
        <v>0</v>
      </c>
      <c r="E7" s="33">
        <f>'M.2week (2)'!J9</f>
        <v>0</v>
      </c>
      <c r="F7" s="33">
        <f>'M.3week (2)'!J9</f>
        <v>0</v>
      </c>
      <c r="G7" s="33">
        <f>'M.4week (2)'!J9</f>
        <v>0</v>
      </c>
      <c r="H7" s="41">
        <f>D7+E7+F7+G7</f>
        <v>0</v>
      </c>
      <c r="K7" s="249">
        <v>27</v>
      </c>
      <c r="L7" s="13" t="s">
        <v>38</v>
      </c>
      <c r="M7" s="33">
        <f>'Mar.1Week (2)'!T9</f>
        <v>0</v>
      </c>
      <c r="N7" s="33">
        <f>'M.2week (2)'!T9</f>
        <v>0</v>
      </c>
      <c r="O7" s="33">
        <f>'M.3week (2)'!T9</f>
        <v>0</v>
      </c>
      <c r="P7" s="33">
        <f>'M.4week (2)'!T9</f>
        <v>0</v>
      </c>
      <c r="Q7" s="34">
        <f>M7+N7+O7+P7</f>
        <v>0</v>
      </c>
    </row>
    <row r="8" spans="2:17" ht="30" customHeight="1" x14ac:dyDescent="0.25">
      <c r="B8" s="250">
        <v>2</v>
      </c>
      <c r="C8" s="14" t="s">
        <v>15</v>
      </c>
      <c r="D8" s="35">
        <f>'Mar.1Week (2)'!J10</f>
        <v>0</v>
      </c>
      <c r="E8" s="35">
        <f>'M.2week (2)'!J10</f>
        <v>0</v>
      </c>
      <c r="F8" s="35">
        <f>'M.3week (2)'!J10</f>
        <v>0</v>
      </c>
      <c r="G8" s="35">
        <f>'M.4week (2)'!J10</f>
        <v>0</v>
      </c>
      <c r="H8" s="42">
        <f t="shared" ref="H8" si="0">D8+E8+F8+G8</f>
        <v>0</v>
      </c>
      <c r="K8" s="250">
        <v>28</v>
      </c>
      <c r="L8" s="14" t="s">
        <v>39</v>
      </c>
      <c r="M8" s="35">
        <f>'Mar.1Week (2)'!T10</f>
        <v>0</v>
      </c>
      <c r="N8" s="35">
        <f>'M.2week (2)'!T10</f>
        <v>0</v>
      </c>
      <c r="O8" s="35">
        <f>'M.3week (2)'!T10</f>
        <v>0</v>
      </c>
      <c r="P8" s="35">
        <f>'M.4week (2)'!T10</f>
        <v>0</v>
      </c>
      <c r="Q8" s="36">
        <f t="shared" ref="Q8:Q17" si="1">M8+N8+O8+P8</f>
        <v>0</v>
      </c>
    </row>
    <row r="9" spans="2:17" ht="30" customHeight="1" x14ac:dyDescent="0.25">
      <c r="B9" s="251">
        <v>3</v>
      </c>
      <c r="C9" s="15" t="s">
        <v>16</v>
      </c>
      <c r="D9" s="37">
        <f>'Mar.1Week (2)'!J11</f>
        <v>0</v>
      </c>
      <c r="E9" s="37">
        <f>'M.2week (2)'!J11</f>
        <v>0</v>
      </c>
      <c r="F9" s="37">
        <f>'M.3week (2)'!J11</f>
        <v>0</v>
      </c>
      <c r="G9" s="37">
        <f>'M.4week (2)'!J11</f>
        <v>0</v>
      </c>
      <c r="H9" s="43">
        <f>D9+E9+F9+G9</f>
        <v>0</v>
      </c>
      <c r="K9" s="251">
        <v>29</v>
      </c>
      <c r="L9" s="15" t="s">
        <v>40</v>
      </c>
      <c r="M9" s="37">
        <f>'Mar.1Week (2)'!T11</f>
        <v>0</v>
      </c>
      <c r="N9" s="37">
        <f>'M.2week (2)'!T11</f>
        <v>0</v>
      </c>
      <c r="O9" s="37">
        <f>'M.3week (2)'!T11</f>
        <v>0</v>
      </c>
      <c r="P9" s="37">
        <f>'M.4week (2)'!T11</f>
        <v>0</v>
      </c>
      <c r="Q9" s="38">
        <f t="shared" si="1"/>
        <v>0</v>
      </c>
    </row>
    <row r="10" spans="2:17" ht="30" customHeight="1" x14ac:dyDescent="0.25">
      <c r="B10" s="250">
        <v>4</v>
      </c>
      <c r="C10" s="14" t="s">
        <v>17</v>
      </c>
      <c r="D10" s="35">
        <f>'Mar.1Week (2)'!J12</f>
        <v>0</v>
      </c>
      <c r="E10" s="35">
        <f>'M.2week (2)'!J12</f>
        <v>0</v>
      </c>
      <c r="F10" s="35">
        <f>'M.3week (2)'!J12</f>
        <v>0</v>
      </c>
      <c r="G10" s="35">
        <f>'M.4week (2)'!J12</f>
        <v>0</v>
      </c>
      <c r="H10" s="42">
        <f t="shared" ref="H10:H32" si="2">D10+E10+F10+G10</f>
        <v>0</v>
      </c>
      <c r="K10" s="250">
        <v>30</v>
      </c>
      <c r="L10" s="14" t="s">
        <v>41</v>
      </c>
      <c r="M10" s="35">
        <f>'Mar.1Week (2)'!T12</f>
        <v>0</v>
      </c>
      <c r="N10" s="35">
        <f>'M.2week (2)'!T12</f>
        <v>0</v>
      </c>
      <c r="O10" s="35">
        <f>'M.3week (2)'!T12</f>
        <v>0</v>
      </c>
      <c r="P10" s="35">
        <f>'M.4week (2)'!T12</f>
        <v>0</v>
      </c>
      <c r="Q10" s="36">
        <f t="shared" si="1"/>
        <v>0</v>
      </c>
    </row>
    <row r="11" spans="2:17" ht="30" customHeight="1" x14ac:dyDescent="0.25">
      <c r="B11" s="251">
        <v>5</v>
      </c>
      <c r="C11" s="15" t="s">
        <v>18</v>
      </c>
      <c r="D11" s="37">
        <f>'Mar.1Week (2)'!J13</f>
        <v>0</v>
      </c>
      <c r="E11" s="37">
        <f>'M.2week (2)'!J13</f>
        <v>0</v>
      </c>
      <c r="F11" s="37">
        <f>'M.3week (2)'!J13</f>
        <v>0</v>
      </c>
      <c r="G11" s="37">
        <f>'M.4week (2)'!J13</f>
        <v>0</v>
      </c>
      <c r="H11" s="43">
        <f t="shared" si="2"/>
        <v>0</v>
      </c>
      <c r="K11" s="251">
        <v>31</v>
      </c>
      <c r="L11" s="15" t="s">
        <v>42</v>
      </c>
      <c r="M11" s="37">
        <f>'Mar.1Week (2)'!T13</f>
        <v>0</v>
      </c>
      <c r="N11" s="37">
        <f>'M.2week (2)'!T13</f>
        <v>0</v>
      </c>
      <c r="O11" s="37">
        <f>'M.3week (2)'!T13</f>
        <v>0</v>
      </c>
      <c r="P11" s="37">
        <f>'M.4week (2)'!T13</f>
        <v>0</v>
      </c>
      <c r="Q11" s="38">
        <f t="shared" si="1"/>
        <v>0</v>
      </c>
    </row>
    <row r="12" spans="2:17" ht="30" customHeight="1" x14ac:dyDescent="0.25">
      <c r="B12" s="250">
        <v>6</v>
      </c>
      <c r="C12" s="14" t="s">
        <v>19</v>
      </c>
      <c r="D12" s="35">
        <f>'Mar.1Week (2)'!J14</f>
        <v>0</v>
      </c>
      <c r="E12" s="35">
        <f>'M.2week (2)'!J14</f>
        <v>0</v>
      </c>
      <c r="F12" s="35">
        <f>'M.3week (2)'!J14</f>
        <v>0</v>
      </c>
      <c r="G12" s="35">
        <f>'M.4week (2)'!J14</f>
        <v>0</v>
      </c>
      <c r="H12" s="42">
        <f t="shared" si="2"/>
        <v>0</v>
      </c>
      <c r="K12" s="250">
        <v>32</v>
      </c>
      <c r="L12" s="14" t="s">
        <v>43</v>
      </c>
      <c r="M12" s="35">
        <f>'Mar.1Week (2)'!T14</f>
        <v>0</v>
      </c>
      <c r="N12" s="35">
        <f>'M.2week (2)'!T14</f>
        <v>0</v>
      </c>
      <c r="O12" s="35">
        <f>'M.3week (2)'!T14</f>
        <v>0</v>
      </c>
      <c r="P12" s="35">
        <f>'M.4week (2)'!T14</f>
        <v>0</v>
      </c>
      <c r="Q12" s="36">
        <f t="shared" si="1"/>
        <v>0</v>
      </c>
    </row>
    <row r="13" spans="2:17" ht="30" customHeight="1" x14ac:dyDescent="0.25">
      <c r="B13" s="251">
        <v>7</v>
      </c>
      <c r="C13" s="15" t="s">
        <v>20</v>
      </c>
      <c r="D13" s="37">
        <f>'Mar.1Week (2)'!J15</f>
        <v>0</v>
      </c>
      <c r="E13" s="37">
        <f>'M.2week (2)'!J15</f>
        <v>0</v>
      </c>
      <c r="F13" s="37">
        <f>'M.3week (2)'!J15</f>
        <v>0</v>
      </c>
      <c r="G13" s="37">
        <f>'M.4week (2)'!J15</f>
        <v>0</v>
      </c>
      <c r="H13" s="43">
        <f t="shared" si="2"/>
        <v>0</v>
      </c>
      <c r="K13" s="251">
        <v>33</v>
      </c>
      <c r="L13" s="15" t="s">
        <v>26</v>
      </c>
      <c r="M13" s="37">
        <f>'Mar.1Week (2)'!T15</f>
        <v>0</v>
      </c>
      <c r="N13" s="37">
        <f>'M.2week (2)'!T15</f>
        <v>0</v>
      </c>
      <c r="O13" s="37">
        <f>'M.3week (2)'!T15</f>
        <v>0</v>
      </c>
      <c r="P13" s="37">
        <f>'M.4week (2)'!T15</f>
        <v>0</v>
      </c>
      <c r="Q13" s="38">
        <f t="shared" si="1"/>
        <v>0</v>
      </c>
    </row>
    <row r="14" spans="2:17" ht="30" customHeight="1" x14ac:dyDescent="0.25">
      <c r="B14" s="250">
        <v>8</v>
      </c>
      <c r="C14" s="14" t="s">
        <v>21</v>
      </c>
      <c r="D14" s="35">
        <f>'Mar.1Week (2)'!J16</f>
        <v>0</v>
      </c>
      <c r="E14" s="35">
        <f>'M.2week (2)'!J16</f>
        <v>0</v>
      </c>
      <c r="F14" s="35">
        <f>'M.3week (2)'!J16</f>
        <v>0</v>
      </c>
      <c r="G14" s="35">
        <f>'M.4week (2)'!J16</f>
        <v>0</v>
      </c>
      <c r="H14" s="42">
        <f t="shared" si="2"/>
        <v>0</v>
      </c>
      <c r="K14" s="250">
        <v>34</v>
      </c>
      <c r="L14" s="14" t="s">
        <v>44</v>
      </c>
      <c r="M14" s="35">
        <f>'Mar.1Week (2)'!T16</f>
        <v>0</v>
      </c>
      <c r="N14" s="35">
        <f>'M.2week (2)'!T16</f>
        <v>0</v>
      </c>
      <c r="O14" s="35">
        <f>'M.3week (2)'!T16</f>
        <v>0</v>
      </c>
      <c r="P14" s="35">
        <f>'M.4week (2)'!T16</f>
        <v>0</v>
      </c>
      <c r="Q14" s="36">
        <f t="shared" si="1"/>
        <v>0</v>
      </c>
    </row>
    <row r="15" spans="2:17" ht="30" customHeight="1" x14ac:dyDescent="0.25">
      <c r="B15" s="251">
        <v>9</v>
      </c>
      <c r="C15" s="16" t="s">
        <v>22</v>
      </c>
      <c r="D15" s="37">
        <f>'Mar.1Week (2)'!J17</f>
        <v>0</v>
      </c>
      <c r="E15" s="37">
        <f>'M.2week (2)'!J17</f>
        <v>0</v>
      </c>
      <c r="F15" s="37">
        <f>'M.3week (2)'!J17</f>
        <v>0</v>
      </c>
      <c r="G15" s="37">
        <f>'M.4week (2)'!J17</f>
        <v>0</v>
      </c>
      <c r="H15" s="43">
        <f t="shared" si="2"/>
        <v>0</v>
      </c>
      <c r="K15" s="251">
        <v>35</v>
      </c>
      <c r="L15" s="16" t="s">
        <v>45</v>
      </c>
      <c r="M15" s="37">
        <f>'Mar.1Week (2)'!T17</f>
        <v>0</v>
      </c>
      <c r="N15" s="37">
        <f>'M.2week (2)'!T17</f>
        <v>0</v>
      </c>
      <c r="O15" s="37">
        <f>'M.3week (2)'!T17</f>
        <v>0</v>
      </c>
      <c r="P15" s="37">
        <f>'M.4week (2)'!T17</f>
        <v>0</v>
      </c>
      <c r="Q15" s="38">
        <f t="shared" si="1"/>
        <v>0</v>
      </c>
    </row>
    <row r="16" spans="2:17" ht="30" customHeight="1" x14ac:dyDescent="0.25">
      <c r="B16" s="250">
        <v>10</v>
      </c>
      <c r="C16" s="14" t="s">
        <v>154</v>
      </c>
      <c r="D16" s="35">
        <f>'Mar.1Week (2)'!J18</f>
        <v>0</v>
      </c>
      <c r="E16" s="35">
        <f>'M.2week (2)'!J18</f>
        <v>0</v>
      </c>
      <c r="F16" s="35">
        <f>'M.3week (2)'!J18</f>
        <v>0</v>
      </c>
      <c r="G16" s="35">
        <f>'M.4week (2)'!J18</f>
        <v>0</v>
      </c>
      <c r="H16" s="42">
        <f t="shared" si="2"/>
        <v>0</v>
      </c>
      <c r="K16" s="250">
        <v>36</v>
      </c>
      <c r="L16" s="14" t="s">
        <v>46</v>
      </c>
      <c r="M16" s="35">
        <f>'Mar.1Week (2)'!T18</f>
        <v>0</v>
      </c>
      <c r="N16" s="35">
        <f>'M.2week (2)'!T18</f>
        <v>0</v>
      </c>
      <c r="O16" s="35">
        <f>'M.3week (2)'!T18</f>
        <v>0</v>
      </c>
      <c r="P16" s="35">
        <f>'M.4week (2)'!T18</f>
        <v>0</v>
      </c>
      <c r="Q16" s="36">
        <f t="shared" si="1"/>
        <v>0</v>
      </c>
    </row>
    <row r="17" spans="2:17" ht="30" customHeight="1" thickBot="1" x14ac:dyDescent="0.3">
      <c r="B17" s="251">
        <v>11</v>
      </c>
      <c r="C17" s="15" t="s">
        <v>55</v>
      </c>
      <c r="D17" s="37">
        <f>'Mar.1Week (2)'!J19</f>
        <v>0</v>
      </c>
      <c r="E17" s="37">
        <f>'M.2week (2)'!J19</f>
        <v>0</v>
      </c>
      <c r="F17" s="37">
        <f>'M.3week (2)'!J19</f>
        <v>0</v>
      </c>
      <c r="G17" s="37">
        <f>'M.4week (2)'!J19</f>
        <v>0</v>
      </c>
      <c r="H17" s="43">
        <f t="shared" si="2"/>
        <v>0</v>
      </c>
      <c r="K17" s="252">
        <v>37</v>
      </c>
      <c r="L17" s="17" t="s">
        <v>47</v>
      </c>
      <c r="M17" s="39">
        <f>'Mar.1Week (2)'!T19</f>
        <v>0</v>
      </c>
      <c r="N17" s="39">
        <f>'M.2week (2)'!T19</f>
        <v>0</v>
      </c>
      <c r="O17" s="39">
        <f>'M.3week (2)'!T19</f>
        <v>0</v>
      </c>
      <c r="P17" s="39">
        <f>'M.4week (2)'!T19</f>
        <v>0</v>
      </c>
      <c r="Q17" s="40">
        <f t="shared" si="1"/>
        <v>0</v>
      </c>
    </row>
    <row r="18" spans="2:17" ht="30" customHeight="1" thickBot="1" x14ac:dyDescent="0.65">
      <c r="B18" s="250">
        <v>12</v>
      </c>
      <c r="C18" s="14" t="s">
        <v>24</v>
      </c>
      <c r="D18" s="35">
        <f>'Mar.1Week (2)'!J20</f>
        <v>0</v>
      </c>
      <c r="E18" s="35">
        <f>'M.2week (2)'!J20</f>
        <v>0</v>
      </c>
      <c r="F18" s="35">
        <f>'M.3week (2)'!J20</f>
        <v>0</v>
      </c>
      <c r="G18" s="35">
        <f>'M.4week (2)'!J20</f>
        <v>0</v>
      </c>
      <c r="H18" s="42">
        <f t="shared" si="2"/>
        <v>0</v>
      </c>
      <c r="K18" s="807"/>
      <c r="L18" s="807"/>
      <c r="M18" s="238">
        <f>SUM(M7:M17)</f>
        <v>0</v>
      </c>
      <c r="N18" s="239">
        <f t="shared" ref="N18:P18" si="3">SUM(N7:N17)</f>
        <v>0</v>
      </c>
      <c r="O18" s="239">
        <f t="shared" si="3"/>
        <v>0</v>
      </c>
      <c r="P18" s="239">
        <f t="shared" si="3"/>
        <v>0</v>
      </c>
      <c r="Q18" s="240">
        <f>SUM(Q7:Q17)</f>
        <v>0</v>
      </c>
    </row>
    <row r="19" spans="2:17" ht="30" customHeight="1" thickBot="1" x14ac:dyDescent="0.3">
      <c r="B19" s="251">
        <v>13</v>
      </c>
      <c r="C19" s="15" t="s">
        <v>25</v>
      </c>
      <c r="D19" s="37">
        <f>'Mar.1Week (2)'!J21</f>
        <v>0</v>
      </c>
      <c r="E19" s="37">
        <f>'M.2week (2)'!J21</f>
        <v>0</v>
      </c>
      <c r="F19" s="37">
        <f>'M.3week (2)'!J21</f>
        <v>0</v>
      </c>
      <c r="G19" s="37">
        <f>'M.4week (2)'!J21</f>
        <v>0</v>
      </c>
      <c r="H19" s="43">
        <f t="shared" si="2"/>
        <v>0</v>
      </c>
      <c r="K19" s="807"/>
      <c r="L19" s="807"/>
      <c r="M19" s="19" t="s">
        <v>56</v>
      </c>
      <c r="N19" s="20" t="s">
        <v>65</v>
      </c>
      <c r="O19" s="20" t="s">
        <v>66</v>
      </c>
      <c r="P19" s="20" t="s">
        <v>67</v>
      </c>
      <c r="Q19" s="21" t="s">
        <v>60</v>
      </c>
    </row>
    <row r="20" spans="2:17" ht="30" customHeight="1" x14ac:dyDescent="0.25">
      <c r="B20" s="250">
        <v>14</v>
      </c>
      <c r="C20" s="14" t="s">
        <v>26</v>
      </c>
      <c r="D20" s="35">
        <f>'Mar.1Week (2)'!J22</f>
        <v>0</v>
      </c>
      <c r="E20" s="35">
        <f>'M.2week (2)'!J22</f>
        <v>0</v>
      </c>
      <c r="F20" s="35">
        <f>'M.3week (2)'!J22</f>
        <v>0</v>
      </c>
      <c r="G20" s="35">
        <f>'M.4week (2)'!J22</f>
        <v>0</v>
      </c>
      <c r="H20" s="42">
        <f t="shared" si="2"/>
        <v>0</v>
      </c>
      <c r="K20" s="18"/>
      <c r="L20" s="22"/>
      <c r="M20" s="22"/>
      <c r="N20" s="22"/>
      <c r="O20" s="22"/>
      <c r="P20" s="22"/>
    </row>
    <row r="21" spans="2:17" ht="30" customHeight="1" thickBot="1" x14ac:dyDescent="0.3">
      <c r="B21" s="251">
        <v>15</v>
      </c>
      <c r="C21" s="15" t="s">
        <v>27</v>
      </c>
      <c r="D21" s="37">
        <f>'Mar.1Week (2)'!J23</f>
        <v>0</v>
      </c>
      <c r="E21" s="37">
        <f>'M.2week (2)'!J23</f>
        <v>0</v>
      </c>
      <c r="F21" s="37">
        <f>'M.3week (2)'!J23</f>
        <v>0</v>
      </c>
      <c r="G21" s="37">
        <f>'M.4week (2)'!J23</f>
        <v>0</v>
      </c>
      <c r="H21" s="43">
        <f t="shared" si="2"/>
        <v>0</v>
      </c>
      <c r="K21" s="18"/>
      <c r="L21" s="22"/>
      <c r="M21" s="22"/>
      <c r="N21" s="22"/>
      <c r="O21" s="22"/>
      <c r="P21" s="22"/>
    </row>
    <row r="22" spans="2:17" ht="30" customHeight="1" thickTop="1" x14ac:dyDescent="0.25">
      <c r="B22" s="250">
        <v>16</v>
      </c>
      <c r="C22" s="14" t="s">
        <v>28</v>
      </c>
      <c r="D22" s="35">
        <f>'Mar.1Week (2)'!J24</f>
        <v>0</v>
      </c>
      <c r="E22" s="35">
        <f>'M.2week (2)'!J24</f>
        <v>0</v>
      </c>
      <c r="F22" s="35">
        <f>'M.3week (2)'!J24</f>
        <v>0</v>
      </c>
      <c r="G22" s="35">
        <f>'M.4week (2)'!J24</f>
        <v>0</v>
      </c>
      <c r="H22" s="42">
        <f t="shared" si="2"/>
        <v>0</v>
      </c>
      <c r="K22" s="2"/>
      <c r="L22" s="808" t="s">
        <v>56</v>
      </c>
      <c r="M22" s="809"/>
      <c r="N22" s="810">
        <f>D33+M18</f>
        <v>0</v>
      </c>
      <c r="O22" s="810"/>
      <c r="P22" s="811"/>
    </row>
    <row r="23" spans="2:17" ht="30" customHeight="1" x14ac:dyDescent="0.25">
      <c r="B23" s="251">
        <v>17</v>
      </c>
      <c r="C23" s="15" t="s">
        <v>29</v>
      </c>
      <c r="D23" s="37">
        <f>'Mar.1Week (2)'!J25</f>
        <v>0</v>
      </c>
      <c r="E23" s="37">
        <f>'M.2week (2)'!J25</f>
        <v>0</v>
      </c>
      <c r="F23" s="37">
        <f>'M.3week (2)'!J25</f>
        <v>0</v>
      </c>
      <c r="G23" s="37">
        <f>'M.4week (2)'!J25</f>
        <v>0</v>
      </c>
      <c r="H23" s="43">
        <f t="shared" si="2"/>
        <v>0</v>
      </c>
      <c r="K23" s="23"/>
      <c r="L23" s="795"/>
      <c r="M23" s="796"/>
      <c r="N23" s="797"/>
      <c r="O23" s="797"/>
      <c r="P23" s="798"/>
    </row>
    <row r="24" spans="2:17" ht="30" customHeight="1" x14ac:dyDescent="0.25">
      <c r="B24" s="250">
        <v>18</v>
      </c>
      <c r="C24" s="14" t="s">
        <v>275</v>
      </c>
      <c r="D24" s="35">
        <f>'Mar.1Week (2)'!J26</f>
        <v>0</v>
      </c>
      <c r="E24" s="35">
        <f>'M.2week (2)'!J26</f>
        <v>0</v>
      </c>
      <c r="F24" s="35">
        <f>'M.3week (2)'!J26</f>
        <v>0</v>
      </c>
      <c r="G24" s="35">
        <f>'M.4week (2)'!J26</f>
        <v>0</v>
      </c>
      <c r="H24" s="42">
        <f t="shared" si="2"/>
        <v>0</v>
      </c>
      <c r="K24" s="23"/>
      <c r="L24" s="334"/>
      <c r="M24" s="335"/>
      <c r="N24" s="336"/>
      <c r="O24" s="336"/>
      <c r="P24" s="337"/>
    </row>
    <row r="25" spans="2:17" ht="30" customHeight="1" x14ac:dyDescent="0.25">
      <c r="B25" s="359">
        <v>19</v>
      </c>
      <c r="C25" s="16" t="s">
        <v>30</v>
      </c>
      <c r="D25" s="358">
        <f>'Mar.1Week (2)'!J27</f>
        <v>0</v>
      </c>
      <c r="E25" s="358">
        <f>'M.2week (2)'!J27</f>
        <v>0</v>
      </c>
      <c r="F25" s="358">
        <f>'M.3week (2)'!J27</f>
        <v>0</v>
      </c>
      <c r="G25" s="358">
        <f>'M.4week (2)'!J27</f>
        <v>0</v>
      </c>
      <c r="H25" s="360">
        <f t="shared" si="2"/>
        <v>0</v>
      </c>
      <c r="K25" s="23"/>
      <c r="L25" s="795" t="s">
        <v>57</v>
      </c>
      <c r="M25" s="796"/>
      <c r="N25" s="797">
        <f>E33+N18</f>
        <v>0</v>
      </c>
      <c r="O25" s="797"/>
      <c r="P25" s="798"/>
    </row>
    <row r="26" spans="2:17" ht="30" customHeight="1" x14ac:dyDescent="0.25">
      <c r="B26" s="250">
        <v>20</v>
      </c>
      <c r="C26" s="14" t="s">
        <v>31</v>
      </c>
      <c r="D26" s="35">
        <f>'Mar.1Week (2)'!J28</f>
        <v>0</v>
      </c>
      <c r="E26" s="35">
        <f>'M.2week (2)'!J28</f>
        <v>0</v>
      </c>
      <c r="F26" s="35">
        <f>'M.3week (2)'!J28</f>
        <v>0</v>
      </c>
      <c r="G26" s="35">
        <f>'M.4week (2)'!J28</f>
        <v>0</v>
      </c>
      <c r="H26" s="42">
        <f t="shared" si="2"/>
        <v>0</v>
      </c>
      <c r="K26" s="23"/>
      <c r="L26" s="795"/>
      <c r="M26" s="796"/>
      <c r="N26" s="797"/>
      <c r="O26" s="797"/>
      <c r="P26" s="798"/>
    </row>
    <row r="27" spans="2:17" ht="30" customHeight="1" x14ac:dyDescent="0.25">
      <c r="B27" s="359">
        <v>21</v>
      </c>
      <c r="C27" s="16" t="s">
        <v>32</v>
      </c>
      <c r="D27" s="358">
        <f>'Mar.1Week (2)'!J29</f>
        <v>0</v>
      </c>
      <c r="E27" s="358">
        <f>'M.2week (2)'!J29</f>
        <v>0</v>
      </c>
      <c r="F27" s="358">
        <f>'M.3week (2)'!J29</f>
        <v>0</v>
      </c>
      <c r="G27" s="358">
        <f>'M.4week (2)'!J29</f>
        <v>0</v>
      </c>
      <c r="H27" s="360">
        <f t="shared" si="2"/>
        <v>0</v>
      </c>
      <c r="K27" s="24"/>
      <c r="L27" s="795" t="s">
        <v>58</v>
      </c>
      <c r="M27" s="796"/>
      <c r="N27" s="797">
        <f>F33+O18</f>
        <v>0</v>
      </c>
      <c r="O27" s="797"/>
      <c r="P27" s="798"/>
    </row>
    <row r="28" spans="2:17" ht="30" customHeight="1" x14ac:dyDescent="0.25">
      <c r="B28" s="250">
        <v>22</v>
      </c>
      <c r="C28" s="14" t="s">
        <v>33</v>
      </c>
      <c r="D28" s="35">
        <f>'Mar.1Week (2)'!J30</f>
        <v>0</v>
      </c>
      <c r="E28" s="35">
        <f>'M.2week (2)'!J30</f>
        <v>0</v>
      </c>
      <c r="F28" s="35">
        <f>'M.3week (2)'!J30</f>
        <v>0</v>
      </c>
      <c r="G28" s="35">
        <f>'M.4week (2)'!J30</f>
        <v>0</v>
      </c>
      <c r="H28" s="42">
        <f t="shared" si="2"/>
        <v>0</v>
      </c>
      <c r="K28" s="24"/>
      <c r="L28" s="795"/>
      <c r="M28" s="796"/>
      <c r="N28" s="797"/>
      <c r="O28" s="797"/>
      <c r="P28" s="798"/>
    </row>
    <row r="29" spans="2:17" ht="30" customHeight="1" x14ac:dyDescent="0.25">
      <c r="B29" s="359">
        <v>23</v>
      </c>
      <c r="C29" s="16" t="s">
        <v>34</v>
      </c>
      <c r="D29" s="358">
        <f>'Mar.1Week (2)'!J31</f>
        <v>0</v>
      </c>
      <c r="E29" s="358">
        <f>'M.2week (2)'!J31</f>
        <v>0</v>
      </c>
      <c r="F29" s="358">
        <f>'M.3week (2)'!J31</f>
        <v>0</v>
      </c>
      <c r="G29" s="358">
        <f>'M.4week (2)'!J31</f>
        <v>0</v>
      </c>
      <c r="H29" s="360">
        <f t="shared" si="2"/>
        <v>0</v>
      </c>
      <c r="L29" s="795" t="s">
        <v>59</v>
      </c>
      <c r="M29" s="796"/>
      <c r="N29" s="797">
        <f>G33+P18</f>
        <v>0</v>
      </c>
      <c r="O29" s="797"/>
      <c r="P29" s="798"/>
    </row>
    <row r="30" spans="2:17" ht="30" customHeight="1" x14ac:dyDescent="0.25">
      <c r="B30" s="250">
        <v>24</v>
      </c>
      <c r="C30" s="14" t="s">
        <v>35</v>
      </c>
      <c r="D30" s="35">
        <f>'Mar.1Week (2)'!J32</f>
        <v>0</v>
      </c>
      <c r="E30" s="35">
        <f>'M.2week (2)'!J32</f>
        <v>0</v>
      </c>
      <c r="F30" s="35">
        <f>'M.3week (2)'!J32</f>
        <v>0</v>
      </c>
      <c r="G30" s="35">
        <f>'M.4week (2)'!J32</f>
        <v>0</v>
      </c>
      <c r="H30" s="42">
        <f t="shared" si="2"/>
        <v>0</v>
      </c>
      <c r="L30" s="795"/>
      <c r="M30" s="796"/>
      <c r="N30" s="797"/>
      <c r="O30" s="797"/>
      <c r="P30" s="798"/>
    </row>
    <row r="31" spans="2:17" ht="30" customHeight="1" x14ac:dyDescent="0.25">
      <c r="B31" s="359">
        <v>25</v>
      </c>
      <c r="C31" s="16" t="s">
        <v>36</v>
      </c>
      <c r="D31" s="358">
        <f>'Mar.1Week (2)'!J33</f>
        <v>0</v>
      </c>
      <c r="E31" s="358">
        <f>'M.2week (2)'!J33</f>
        <v>0</v>
      </c>
      <c r="F31" s="358">
        <f>'M.3week (2)'!J33</f>
        <v>0</v>
      </c>
      <c r="G31" s="358">
        <f>'M.4week (2)'!J33</f>
        <v>0</v>
      </c>
      <c r="H31" s="360">
        <f t="shared" si="2"/>
        <v>0</v>
      </c>
      <c r="L31" s="799" t="s">
        <v>60</v>
      </c>
      <c r="M31" s="800"/>
      <c r="N31" s="797">
        <f>SUM(N22+N25+N27)</f>
        <v>0</v>
      </c>
      <c r="O31" s="797"/>
      <c r="P31" s="798"/>
    </row>
    <row r="32" spans="2:17" ht="30" customHeight="1" thickBot="1" x14ac:dyDescent="0.3">
      <c r="B32" s="347">
        <v>26</v>
      </c>
      <c r="C32" s="361" t="s">
        <v>37</v>
      </c>
      <c r="D32" s="362">
        <f>'Mar.1Week (2)'!J34</f>
        <v>0</v>
      </c>
      <c r="E32" s="362">
        <f>'M.2week (2)'!J34</f>
        <v>0</v>
      </c>
      <c r="F32" s="362">
        <f>'M.3week (2)'!J34</f>
        <v>0</v>
      </c>
      <c r="G32" s="362">
        <f>'M.4week (2)'!J34</f>
        <v>0</v>
      </c>
      <c r="H32" s="363">
        <f t="shared" si="2"/>
        <v>0</v>
      </c>
      <c r="L32" s="801"/>
      <c r="M32" s="802"/>
      <c r="N32" s="803"/>
      <c r="O32" s="803"/>
      <c r="P32" s="804"/>
    </row>
    <row r="33" spans="2:8" ht="39.75" customHeight="1" thickBot="1" x14ac:dyDescent="0.3">
      <c r="B33" s="29"/>
      <c r="C33" s="29"/>
      <c r="D33" s="44">
        <f>SUM(D7:D32)</f>
        <v>0</v>
      </c>
      <c r="E33" s="45">
        <f t="shared" ref="E33:G33" si="4">SUM(E7:E32)</f>
        <v>0</v>
      </c>
      <c r="F33" s="45">
        <f t="shared" si="4"/>
        <v>0</v>
      </c>
      <c r="G33" s="45">
        <f t="shared" si="4"/>
        <v>0</v>
      </c>
      <c r="H33" s="46">
        <f>SUM(H7:H32)</f>
        <v>0</v>
      </c>
    </row>
    <row r="34" spans="2:8" ht="38.25" thickBot="1" x14ac:dyDescent="0.3">
      <c r="B34" s="29"/>
      <c r="C34" s="29"/>
      <c r="D34" s="25" t="s">
        <v>56</v>
      </c>
      <c r="E34" s="26" t="s">
        <v>65</v>
      </c>
      <c r="F34" s="26" t="s">
        <v>66</v>
      </c>
      <c r="G34" s="27" t="s">
        <v>67</v>
      </c>
      <c r="H34" s="28" t="s">
        <v>60</v>
      </c>
    </row>
    <row r="35" spans="2:8" ht="50.1" customHeight="1" x14ac:dyDescent="0.25"/>
  </sheetData>
  <mergeCells count="13">
    <mergeCell ref="L25:M26"/>
    <mergeCell ref="N25:P26"/>
    <mergeCell ref="D4:F4"/>
    <mergeCell ref="M4:O4"/>
    <mergeCell ref="K18:L19"/>
    <mergeCell ref="L22:M23"/>
    <mergeCell ref="N22:P23"/>
    <mergeCell ref="L27:M28"/>
    <mergeCell ref="N27:P28"/>
    <mergeCell ref="L29:M30"/>
    <mergeCell ref="N29:P30"/>
    <mergeCell ref="L31:M32"/>
    <mergeCell ref="N31:P32"/>
  </mergeCells>
  <pageMargins left="0.7" right="0.7" top="0.75" bottom="0.75" header="0.3" footer="0.3"/>
  <pageSetup paperSize="9" scale="32" orientation="landscape" r:id="rId1"/>
  <colBreaks count="1" manualBreakCount="1">
    <brk id="9" min="3" max="33"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tabColor rgb="FFFF00FF"/>
  </sheetPr>
  <dimension ref="F2:W37"/>
  <sheetViews>
    <sheetView showGridLines="0" showRowColHeaders="0" showZeros="0" view="pageBreakPreview" zoomScale="55" zoomScaleSheetLayoutView="55" workbookViewId="0">
      <pane ySplit="8" topLeftCell="A9" activePane="bottomLeft" state="frozen"/>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271</v>
      </c>
      <c r="I5" s="833"/>
      <c r="J5" s="833"/>
      <c r="K5" s="833"/>
      <c r="L5" s="833"/>
      <c r="M5" s="7"/>
      <c r="P5" s="4"/>
      <c r="Q5" s="5"/>
      <c r="R5" s="833" t="s">
        <v>271</v>
      </c>
      <c r="S5" s="833"/>
      <c r="T5" s="833"/>
      <c r="U5" s="833"/>
      <c r="V5" s="833"/>
      <c r="W5" s="7"/>
    </row>
    <row r="6" spans="6:23" ht="33.75" customHeight="1" thickBot="1" x14ac:dyDescent="0.3">
      <c r="F6" s="280"/>
      <c r="G6" s="257"/>
      <c r="H6" s="257"/>
      <c r="I6" s="257"/>
      <c r="J6" s="257"/>
      <c r="K6" s="257"/>
      <c r="L6" s="843">
        <f ca="1">TODAY()</f>
        <v>45360</v>
      </c>
      <c r="M6" s="844"/>
      <c r="P6" s="8"/>
      <c r="U6" s="257"/>
      <c r="V6" s="843">
        <f ca="1">L6</f>
        <v>45360</v>
      </c>
      <c r="W6" s="844"/>
    </row>
    <row r="7" spans="6:23" ht="32.25" customHeight="1" x14ac:dyDescent="0.25">
      <c r="F7" s="834" t="s">
        <v>245</v>
      </c>
      <c r="G7" s="836" t="s">
        <v>52</v>
      </c>
      <c r="H7" s="836" t="s">
        <v>270</v>
      </c>
      <c r="I7" s="836" t="s">
        <v>263</v>
      </c>
      <c r="J7" s="836" t="s">
        <v>61</v>
      </c>
      <c r="K7" s="289" t="s">
        <v>264</v>
      </c>
      <c r="L7" s="289" t="s">
        <v>265</v>
      </c>
      <c r="M7" s="838" t="s">
        <v>266</v>
      </c>
      <c r="P7" s="834" t="s">
        <v>245</v>
      </c>
      <c r="Q7" s="836" t="s">
        <v>52</v>
      </c>
      <c r="R7" s="836" t="s">
        <v>270</v>
      </c>
      <c r="S7" s="836" t="s">
        <v>263</v>
      </c>
      <c r="T7" s="838" t="s">
        <v>266</v>
      </c>
      <c r="U7" s="290"/>
      <c r="V7" s="290"/>
      <c r="W7" s="2"/>
    </row>
    <row r="8" spans="6:23" ht="30.75" customHeight="1" thickBot="1" x14ac:dyDescent="0.3">
      <c r="F8" s="835"/>
      <c r="G8" s="837"/>
      <c r="H8" s="837"/>
      <c r="I8" s="837"/>
      <c r="J8" s="837"/>
      <c r="K8" s="291">
        <v>25</v>
      </c>
      <c r="L8" s="291">
        <v>15</v>
      </c>
      <c r="M8" s="839"/>
      <c r="P8" s="840"/>
      <c r="Q8" s="841"/>
      <c r="R8" s="841"/>
      <c r="S8" s="841"/>
      <c r="T8" s="842"/>
      <c r="U8" s="290"/>
      <c r="V8" s="290"/>
      <c r="W8" s="2"/>
    </row>
    <row r="9" spans="6:23" ht="45" customHeight="1" x14ac:dyDescent="0.25">
      <c r="F9" s="296">
        <v>1</v>
      </c>
      <c r="G9" s="297" t="s">
        <v>14</v>
      </c>
      <c r="H9" s="329"/>
      <c r="I9" s="329"/>
      <c r="J9" s="635">
        <f>H9+I9</f>
        <v>0</v>
      </c>
      <c r="K9" s="635">
        <f>'P.Mar (2)'!AA9*$K$8</f>
        <v>0</v>
      </c>
      <c r="L9" s="635">
        <f>'P.Mar (2)'!AB9*$L$8</f>
        <v>0</v>
      </c>
      <c r="M9" s="298">
        <f>I9+K9+L9</f>
        <v>0</v>
      </c>
      <c r="P9" s="296">
        <v>27</v>
      </c>
      <c r="Q9" s="297" t="s">
        <v>38</v>
      </c>
      <c r="R9" s="329"/>
      <c r="S9" s="329"/>
      <c r="T9" s="298">
        <f>R9+S9</f>
        <v>0</v>
      </c>
      <c r="U9" s="299"/>
      <c r="V9" s="299"/>
      <c r="W9" s="299"/>
    </row>
    <row r="10" spans="6:23" ht="45" customHeight="1" x14ac:dyDescent="0.25">
      <c r="F10" s="300">
        <v>2</v>
      </c>
      <c r="G10" s="301" t="s">
        <v>15</v>
      </c>
      <c r="H10" s="325"/>
      <c r="I10" s="325"/>
      <c r="J10" s="302">
        <f t="shared" ref="J10:J34" si="0">H10+I10</f>
        <v>0</v>
      </c>
      <c r="K10" s="302">
        <f>'P.Mar (2)'!AA10*$K$8</f>
        <v>0</v>
      </c>
      <c r="L10" s="302">
        <f>'P.Mar (2)'!AB10*$L$8</f>
        <v>0</v>
      </c>
      <c r="M10" s="303">
        <f t="shared" ref="M10:M34" si="1">I10+K10+L10</f>
        <v>0</v>
      </c>
      <c r="P10" s="300">
        <v>28</v>
      </c>
      <c r="Q10" s="301" t="s">
        <v>39</v>
      </c>
      <c r="R10" s="325"/>
      <c r="S10" s="325"/>
      <c r="T10" s="303">
        <f t="shared" ref="T10:T19" si="2">R10+S10</f>
        <v>0</v>
      </c>
      <c r="U10" s="299"/>
      <c r="V10" s="299"/>
      <c r="W10" s="299"/>
    </row>
    <row r="11" spans="6:23" ht="45" customHeight="1" x14ac:dyDescent="0.25">
      <c r="F11" s="304">
        <v>3</v>
      </c>
      <c r="G11" s="305" t="s">
        <v>16</v>
      </c>
      <c r="H11" s="326"/>
      <c r="I11" s="326"/>
      <c r="J11" s="306">
        <f t="shared" si="0"/>
        <v>0</v>
      </c>
      <c r="K11" s="306">
        <f>'P.Mar (2)'!AA11*$K$8</f>
        <v>0</v>
      </c>
      <c r="L11" s="306">
        <f>'P.Mar (2)'!AB11*$L$8</f>
        <v>0</v>
      </c>
      <c r="M11" s="307">
        <f t="shared" si="1"/>
        <v>0</v>
      </c>
      <c r="P11" s="304">
        <v>29</v>
      </c>
      <c r="Q11" s="305" t="s">
        <v>40</v>
      </c>
      <c r="R11" s="326"/>
      <c r="S11" s="326"/>
      <c r="T11" s="307">
        <f t="shared" si="2"/>
        <v>0</v>
      </c>
      <c r="U11" s="299"/>
      <c r="V11" s="299"/>
      <c r="W11" s="299"/>
    </row>
    <row r="12" spans="6:23" ht="45" customHeight="1" x14ac:dyDescent="0.25">
      <c r="F12" s="300">
        <v>4</v>
      </c>
      <c r="G12" s="301" t="s">
        <v>17</v>
      </c>
      <c r="H12" s="325"/>
      <c r="I12" s="325"/>
      <c r="J12" s="302">
        <f t="shared" si="0"/>
        <v>0</v>
      </c>
      <c r="K12" s="302">
        <f>'P.Mar (2)'!AA12*$K$8</f>
        <v>0</v>
      </c>
      <c r="L12" s="302">
        <f>'P.Mar (2)'!AB12*$L$8</f>
        <v>0</v>
      </c>
      <c r="M12" s="303">
        <f t="shared" si="1"/>
        <v>0</v>
      </c>
      <c r="P12" s="300">
        <v>30</v>
      </c>
      <c r="Q12" s="301" t="s">
        <v>41</v>
      </c>
      <c r="R12" s="325"/>
      <c r="S12" s="325"/>
      <c r="T12" s="303">
        <f t="shared" si="2"/>
        <v>0</v>
      </c>
      <c r="U12" s="299"/>
      <c r="V12" s="299"/>
      <c r="W12" s="299"/>
    </row>
    <row r="13" spans="6:23" ht="45" customHeight="1" x14ac:dyDescent="0.25">
      <c r="F13" s="304">
        <v>5</v>
      </c>
      <c r="G13" s="305" t="s">
        <v>18</v>
      </c>
      <c r="H13" s="326"/>
      <c r="I13" s="326"/>
      <c r="J13" s="306">
        <f t="shared" si="0"/>
        <v>0</v>
      </c>
      <c r="K13" s="306">
        <f>'P.Mar (2)'!AA13*$K$8</f>
        <v>0</v>
      </c>
      <c r="L13" s="306">
        <f>'P.Mar (2)'!AB13*$L$8</f>
        <v>0</v>
      </c>
      <c r="M13" s="307">
        <f t="shared" si="1"/>
        <v>0</v>
      </c>
      <c r="P13" s="304">
        <v>31</v>
      </c>
      <c r="Q13" s="305" t="s">
        <v>42</v>
      </c>
      <c r="R13" s="326"/>
      <c r="S13" s="326"/>
      <c r="T13" s="307">
        <f t="shared" si="2"/>
        <v>0</v>
      </c>
      <c r="U13" s="299"/>
      <c r="V13" s="299"/>
      <c r="W13" s="299"/>
    </row>
    <row r="14" spans="6:23" ht="45" customHeight="1" x14ac:dyDescent="0.25">
      <c r="F14" s="300">
        <v>6</v>
      </c>
      <c r="G14" s="301" t="s">
        <v>19</v>
      </c>
      <c r="H14" s="325"/>
      <c r="I14" s="325"/>
      <c r="J14" s="302">
        <f t="shared" si="0"/>
        <v>0</v>
      </c>
      <c r="K14" s="302">
        <f>'P.Mar (2)'!AA14*$K$8</f>
        <v>0</v>
      </c>
      <c r="L14" s="302">
        <f>'P.Mar (2)'!AB14*$L$8</f>
        <v>0</v>
      </c>
      <c r="M14" s="303">
        <f t="shared" si="1"/>
        <v>0</v>
      </c>
      <c r="P14" s="300">
        <v>32</v>
      </c>
      <c r="Q14" s="301" t="s">
        <v>43</v>
      </c>
      <c r="R14" s="325"/>
      <c r="S14" s="325"/>
      <c r="T14" s="303">
        <f t="shared" si="2"/>
        <v>0</v>
      </c>
      <c r="U14" s="299"/>
      <c r="V14" s="299"/>
      <c r="W14" s="299"/>
    </row>
    <row r="15" spans="6:23" ht="45" customHeight="1" x14ac:dyDescent="0.25">
      <c r="F15" s="304">
        <v>7</v>
      </c>
      <c r="G15" s="305" t="s">
        <v>20</v>
      </c>
      <c r="H15" s="326"/>
      <c r="I15" s="326"/>
      <c r="J15" s="306">
        <f t="shared" si="0"/>
        <v>0</v>
      </c>
      <c r="K15" s="306">
        <f>'P.Mar (2)'!AA15*$K$8</f>
        <v>0</v>
      </c>
      <c r="L15" s="306">
        <f>'P.Mar (2)'!AB15*$L$8</f>
        <v>0</v>
      </c>
      <c r="M15" s="307">
        <f t="shared" si="1"/>
        <v>0</v>
      </c>
      <c r="P15" s="304">
        <v>33</v>
      </c>
      <c r="Q15" s="305" t="s">
        <v>26</v>
      </c>
      <c r="R15" s="326"/>
      <c r="S15" s="326"/>
      <c r="T15" s="307">
        <f t="shared" si="2"/>
        <v>0</v>
      </c>
      <c r="U15" s="299"/>
      <c r="V15" s="299"/>
      <c r="W15" s="299"/>
    </row>
    <row r="16" spans="6:23" ht="45" customHeight="1" x14ac:dyDescent="0.25">
      <c r="F16" s="300">
        <v>8</v>
      </c>
      <c r="G16" s="301" t="s">
        <v>21</v>
      </c>
      <c r="H16" s="325"/>
      <c r="I16" s="325"/>
      <c r="J16" s="302">
        <f t="shared" si="0"/>
        <v>0</v>
      </c>
      <c r="K16" s="302">
        <f>'P.Mar (2)'!AA16*$K$8</f>
        <v>0</v>
      </c>
      <c r="L16" s="302">
        <f>'P.Mar (2)'!AB16*$L$8</f>
        <v>0</v>
      </c>
      <c r="M16" s="303">
        <f t="shared" si="1"/>
        <v>0</v>
      </c>
      <c r="P16" s="300">
        <v>34</v>
      </c>
      <c r="Q16" s="301" t="s">
        <v>44</v>
      </c>
      <c r="R16" s="325"/>
      <c r="S16" s="325"/>
      <c r="T16" s="303">
        <f t="shared" si="2"/>
        <v>0</v>
      </c>
      <c r="U16" s="299"/>
      <c r="V16" s="299"/>
      <c r="W16" s="299"/>
    </row>
    <row r="17" spans="6:23" ht="45" customHeight="1" x14ac:dyDescent="0.25">
      <c r="F17" s="304">
        <v>9</v>
      </c>
      <c r="G17" s="308" t="s">
        <v>22</v>
      </c>
      <c r="H17" s="327"/>
      <c r="I17" s="327"/>
      <c r="J17" s="306">
        <f t="shared" si="0"/>
        <v>0</v>
      </c>
      <c r="K17" s="306">
        <f>'P.Mar (2)'!AA17*$K$8</f>
        <v>0</v>
      </c>
      <c r="L17" s="306">
        <f>'P.Mar (2)'!AB17*$L$8</f>
        <v>0</v>
      </c>
      <c r="M17" s="307">
        <f t="shared" si="1"/>
        <v>0</v>
      </c>
      <c r="P17" s="304">
        <v>35</v>
      </c>
      <c r="Q17" s="308" t="s">
        <v>45</v>
      </c>
      <c r="R17" s="327"/>
      <c r="S17" s="327"/>
      <c r="T17" s="307">
        <f t="shared" si="2"/>
        <v>0</v>
      </c>
      <c r="U17" s="299"/>
      <c r="V17" s="299"/>
      <c r="W17" s="299"/>
    </row>
    <row r="18" spans="6:23" ht="45" customHeight="1" x14ac:dyDescent="0.25">
      <c r="F18" s="300">
        <v>10</v>
      </c>
      <c r="G18" s="301" t="s">
        <v>154</v>
      </c>
      <c r="H18" s="325"/>
      <c r="I18" s="325"/>
      <c r="J18" s="302">
        <f t="shared" si="0"/>
        <v>0</v>
      </c>
      <c r="K18" s="302">
        <f>'P.Mar (2)'!AA18*$K$8</f>
        <v>0</v>
      </c>
      <c r="L18" s="302">
        <f>'P.Mar (2)'!AB18*$L$8</f>
        <v>0</v>
      </c>
      <c r="M18" s="303">
        <f t="shared" si="1"/>
        <v>0</v>
      </c>
      <c r="P18" s="300">
        <v>36</v>
      </c>
      <c r="Q18" s="301" t="s">
        <v>46</v>
      </c>
      <c r="R18" s="325"/>
      <c r="S18" s="325"/>
      <c r="T18" s="303">
        <f t="shared" si="2"/>
        <v>0</v>
      </c>
      <c r="U18" s="299"/>
      <c r="V18" s="299"/>
      <c r="W18" s="309"/>
    </row>
    <row r="19" spans="6:23" ht="45" customHeight="1" thickBot="1" x14ac:dyDescent="0.3">
      <c r="F19" s="304">
        <v>11</v>
      </c>
      <c r="G19" s="305" t="s">
        <v>55</v>
      </c>
      <c r="H19" s="326"/>
      <c r="I19" s="326"/>
      <c r="J19" s="306">
        <f t="shared" si="0"/>
        <v>0</v>
      </c>
      <c r="K19" s="306">
        <f>'P.Mar (2)'!AA19*$K$8</f>
        <v>0</v>
      </c>
      <c r="L19" s="306">
        <f>'P.Mar (2)'!AB19*$L$8</f>
        <v>0</v>
      </c>
      <c r="M19" s="307">
        <f t="shared" si="1"/>
        <v>0</v>
      </c>
      <c r="P19" s="310">
        <v>37</v>
      </c>
      <c r="Q19" s="311" t="s">
        <v>47</v>
      </c>
      <c r="R19" s="328"/>
      <c r="S19" s="328"/>
      <c r="T19" s="320">
        <f t="shared" si="2"/>
        <v>0</v>
      </c>
      <c r="U19" s="299"/>
      <c r="V19" s="299"/>
      <c r="W19" s="299"/>
    </row>
    <row r="20" spans="6:23" ht="45" customHeight="1" x14ac:dyDescent="0.25">
      <c r="F20" s="300">
        <v>12</v>
      </c>
      <c r="G20" s="301" t="s">
        <v>24</v>
      </c>
      <c r="H20" s="325"/>
      <c r="I20" s="325"/>
      <c r="J20" s="302">
        <f t="shared" si="0"/>
        <v>0</v>
      </c>
      <c r="K20" s="302">
        <f>'P.Mar (2)'!AA20*$K$8</f>
        <v>0</v>
      </c>
      <c r="L20" s="302">
        <f>'P.Mar (2)'!AB20*$L$8</f>
        <v>0</v>
      </c>
      <c r="M20" s="303">
        <f t="shared" si="1"/>
        <v>0</v>
      </c>
      <c r="P20" s="312"/>
      <c r="Q20" s="312"/>
      <c r="R20" s="321">
        <f>SUM(R9:R19)</f>
        <v>0</v>
      </c>
      <c r="S20" s="354">
        <f t="shared" ref="S20:T20" si="3">SUM(S9:S19)</f>
        <v>0</v>
      </c>
      <c r="T20" s="355">
        <f t="shared" si="3"/>
        <v>0</v>
      </c>
      <c r="U20" s="313">
        <f>W1</f>
        <v>0</v>
      </c>
      <c r="V20" s="314"/>
      <c r="W20" s="315"/>
    </row>
    <row r="21" spans="6:23" ht="45" customHeight="1" thickBot="1" x14ac:dyDescent="0.3">
      <c r="F21" s="304">
        <v>13</v>
      </c>
      <c r="G21" s="305" t="s">
        <v>25</v>
      </c>
      <c r="H21" s="326"/>
      <c r="I21" s="326"/>
      <c r="J21" s="306">
        <f t="shared" si="0"/>
        <v>0</v>
      </c>
      <c r="K21" s="306">
        <f>'P.Mar (2)'!AA21*$K$8</f>
        <v>0</v>
      </c>
      <c r="L21" s="306">
        <f>'P.Mar (2)'!AB21*$L$8</f>
        <v>0</v>
      </c>
      <c r="M21" s="307">
        <f t="shared" si="1"/>
        <v>0</v>
      </c>
      <c r="P21" s="312"/>
      <c r="Q21" s="312"/>
      <c r="R21" s="316" t="s">
        <v>270</v>
      </c>
      <c r="S21" s="317" t="s">
        <v>263</v>
      </c>
      <c r="T21" s="318" t="s">
        <v>61</v>
      </c>
      <c r="U21" s="290"/>
      <c r="V21" s="290"/>
      <c r="W21" s="290"/>
    </row>
    <row r="22" spans="6:23" ht="45" customHeight="1" x14ac:dyDescent="0.25">
      <c r="F22" s="300">
        <v>14</v>
      </c>
      <c r="G22" s="301" t="s">
        <v>26</v>
      </c>
      <c r="H22" s="325"/>
      <c r="I22" s="325"/>
      <c r="J22" s="302">
        <f t="shared" si="0"/>
        <v>0</v>
      </c>
      <c r="K22" s="302">
        <f>'P.Mar (2)'!AA22*$K$8</f>
        <v>0</v>
      </c>
      <c r="L22" s="302">
        <f>'P.Mar (2)'!AB22*$L$8</f>
        <v>0</v>
      </c>
      <c r="M22" s="303">
        <f t="shared" si="1"/>
        <v>0</v>
      </c>
      <c r="P22" s="286"/>
      <c r="Q22" s="319"/>
      <c r="R22" s="319"/>
      <c r="S22" s="319"/>
      <c r="T22" s="319"/>
      <c r="U22" s="319"/>
      <c r="V22" s="319"/>
      <c r="W22" s="319"/>
    </row>
    <row r="23" spans="6:23" ht="45" customHeight="1" x14ac:dyDescent="0.25">
      <c r="F23" s="304">
        <v>15</v>
      </c>
      <c r="G23" s="305" t="s">
        <v>27</v>
      </c>
      <c r="H23" s="326"/>
      <c r="I23" s="326"/>
      <c r="J23" s="306">
        <f t="shared" si="0"/>
        <v>0</v>
      </c>
      <c r="K23" s="306">
        <f>'P.Mar (2)'!AA23*$K$8</f>
        <v>0</v>
      </c>
      <c r="L23" s="306">
        <f>'P.Mar (2)'!AB23*$L$8</f>
        <v>0</v>
      </c>
      <c r="M23" s="307">
        <f t="shared" si="1"/>
        <v>0</v>
      </c>
      <c r="P23" s="286"/>
      <c r="Q23" s="319"/>
      <c r="R23" s="319"/>
      <c r="S23" s="319"/>
      <c r="T23" s="319"/>
      <c r="U23" s="319"/>
      <c r="V23" s="319"/>
      <c r="W23" s="319"/>
    </row>
    <row r="24" spans="6:23" ht="45" customHeight="1" thickBot="1" x14ac:dyDescent="0.3">
      <c r="F24" s="300">
        <v>16</v>
      </c>
      <c r="G24" s="301" t="s">
        <v>28</v>
      </c>
      <c r="H24" s="325"/>
      <c r="I24" s="325"/>
      <c r="J24" s="302">
        <f t="shared" si="0"/>
        <v>0</v>
      </c>
      <c r="K24" s="302">
        <f>'P.Mar (2)'!AA24*$K$8</f>
        <v>0</v>
      </c>
      <c r="L24" s="302">
        <f>'P.Mar (2)'!AB24*$L$8</f>
        <v>0</v>
      </c>
      <c r="M24" s="303">
        <f t="shared" si="1"/>
        <v>0</v>
      </c>
      <c r="P24" s="2"/>
      <c r="Q24" s="2"/>
      <c r="R24" s="2"/>
      <c r="S24" s="2"/>
      <c r="T24" s="2"/>
      <c r="U24" s="2"/>
      <c r="V24" s="2"/>
      <c r="W24" s="2"/>
    </row>
    <row r="25" spans="6:23" ht="45" customHeight="1" thickTop="1" x14ac:dyDescent="0.25">
      <c r="F25" s="304">
        <v>17</v>
      </c>
      <c r="G25" s="305" t="s">
        <v>29</v>
      </c>
      <c r="H25" s="326"/>
      <c r="I25" s="326"/>
      <c r="J25" s="306">
        <f t="shared" si="0"/>
        <v>0</v>
      </c>
      <c r="K25" s="306">
        <f>'P.Mar (2)'!AA25*$K$8</f>
        <v>0</v>
      </c>
      <c r="L25" s="306">
        <f>'P.Mar (2)'!AB25*$L$8</f>
        <v>0</v>
      </c>
      <c r="M25" s="307">
        <f t="shared" si="1"/>
        <v>0</v>
      </c>
      <c r="P25" s="23"/>
      <c r="Q25" s="23"/>
      <c r="R25" s="829" t="s">
        <v>271</v>
      </c>
      <c r="S25" s="830"/>
      <c r="T25" s="812">
        <f>T30+T29+T28</f>
        <v>0</v>
      </c>
      <c r="U25" s="813"/>
      <c r="V25" s="2"/>
      <c r="W25" s="2"/>
    </row>
    <row r="26" spans="6:23" ht="45" customHeight="1" x14ac:dyDescent="0.25">
      <c r="F26" s="300">
        <v>18</v>
      </c>
      <c r="G26" s="301" t="s">
        <v>275</v>
      </c>
      <c r="H26" s="325"/>
      <c r="I26" s="325"/>
      <c r="J26" s="302">
        <f t="shared" si="0"/>
        <v>0</v>
      </c>
      <c r="K26" s="302">
        <f>'P.Mar (2)'!AA26*$K$8</f>
        <v>0</v>
      </c>
      <c r="L26" s="302">
        <f>'P.Mar (2)'!AB26*$L$8</f>
        <v>0</v>
      </c>
      <c r="M26" s="303">
        <f t="shared" si="1"/>
        <v>0</v>
      </c>
      <c r="P26" s="23"/>
      <c r="Q26" s="23"/>
      <c r="R26" s="831"/>
      <c r="S26" s="832"/>
      <c r="T26" s="814"/>
      <c r="U26" s="815"/>
      <c r="V26" s="2"/>
      <c r="W26" s="2"/>
    </row>
    <row r="27" spans="6:23" ht="45" customHeight="1" x14ac:dyDescent="0.25">
      <c r="F27" s="636">
        <v>19</v>
      </c>
      <c r="G27" s="308" t="s">
        <v>30</v>
      </c>
      <c r="H27" s="327"/>
      <c r="I27" s="327"/>
      <c r="J27" s="344">
        <f t="shared" si="0"/>
        <v>0</v>
      </c>
      <c r="K27" s="344">
        <f>'P.Mar (2)'!AA27*$K$8</f>
        <v>0</v>
      </c>
      <c r="L27" s="344">
        <f>'P.Mar (2)'!AB27*$L$8</f>
        <v>0</v>
      </c>
      <c r="M27" s="637">
        <f t="shared" si="1"/>
        <v>0</v>
      </c>
      <c r="P27" s="23"/>
      <c r="Q27" s="23"/>
      <c r="R27" s="831"/>
      <c r="S27" s="832"/>
      <c r="T27" s="814"/>
      <c r="U27" s="815"/>
      <c r="V27" s="2"/>
      <c r="W27" s="2"/>
    </row>
    <row r="28" spans="6:23" ht="45" customHeight="1" x14ac:dyDescent="0.25">
      <c r="F28" s="300">
        <v>20</v>
      </c>
      <c r="G28" s="301" t="s">
        <v>31</v>
      </c>
      <c r="H28" s="325"/>
      <c r="I28" s="325"/>
      <c r="J28" s="302">
        <f t="shared" si="0"/>
        <v>0</v>
      </c>
      <c r="K28" s="302">
        <f>'P.Mar (2)'!AA28*$K$8</f>
        <v>0</v>
      </c>
      <c r="L28" s="302">
        <f>'P.Mar (2)'!AB28*$L$8</f>
        <v>0</v>
      </c>
      <c r="M28" s="303">
        <f t="shared" si="1"/>
        <v>0</v>
      </c>
      <c r="P28" s="23"/>
      <c r="Q28" s="23"/>
      <c r="R28" s="821" t="s">
        <v>267</v>
      </c>
      <c r="S28" s="822"/>
      <c r="T28" s="823">
        <f>K35</f>
        <v>0</v>
      </c>
      <c r="U28" s="824"/>
    </row>
    <row r="29" spans="6:23" ht="45" customHeight="1" x14ac:dyDescent="0.25">
      <c r="F29" s="636">
        <v>21</v>
      </c>
      <c r="G29" s="308" t="s">
        <v>32</v>
      </c>
      <c r="H29" s="327"/>
      <c r="I29" s="327"/>
      <c r="J29" s="344">
        <f t="shared" si="0"/>
        <v>0</v>
      </c>
      <c r="K29" s="344">
        <f>'P.Mar (2)'!AA29*$K$8</f>
        <v>0</v>
      </c>
      <c r="L29" s="344">
        <f>'P.Mar (2)'!AB29*$L$8</f>
        <v>0</v>
      </c>
      <c r="M29" s="637">
        <f t="shared" si="1"/>
        <v>0</v>
      </c>
      <c r="P29" s="24"/>
      <c r="Q29" s="24"/>
      <c r="R29" s="821" t="s">
        <v>268</v>
      </c>
      <c r="S29" s="822"/>
      <c r="T29" s="823">
        <f>L35</f>
        <v>0</v>
      </c>
      <c r="U29" s="824"/>
    </row>
    <row r="30" spans="6:23" ht="45" customHeight="1" x14ac:dyDescent="0.25">
      <c r="F30" s="300">
        <v>22</v>
      </c>
      <c r="G30" s="301" t="s">
        <v>33</v>
      </c>
      <c r="H30" s="325"/>
      <c r="I30" s="325"/>
      <c r="J30" s="302">
        <f t="shared" si="0"/>
        <v>0</v>
      </c>
      <c r="K30" s="302">
        <f>'P.Mar (2)'!AA30*$K$8</f>
        <v>0</v>
      </c>
      <c r="L30" s="302">
        <f>'P.Mar (2)'!AB30*$L$8</f>
        <v>0</v>
      </c>
      <c r="M30" s="303">
        <f t="shared" si="1"/>
        <v>0</v>
      </c>
      <c r="P30" s="24"/>
      <c r="Q30" s="24"/>
      <c r="R30" s="821" t="s">
        <v>61</v>
      </c>
      <c r="S30" s="822"/>
      <c r="T30" s="823">
        <f>I35+S20</f>
        <v>0</v>
      </c>
      <c r="U30" s="824"/>
    </row>
    <row r="31" spans="6:23" ht="45" customHeight="1" thickBot="1" x14ac:dyDescent="0.3">
      <c r="F31" s="636">
        <v>23</v>
      </c>
      <c r="G31" s="308" t="s">
        <v>34</v>
      </c>
      <c r="H31" s="327"/>
      <c r="I31" s="327"/>
      <c r="J31" s="344">
        <f t="shared" si="0"/>
        <v>0</v>
      </c>
      <c r="K31" s="344">
        <f>'P.Mar (2)'!AA31*$K$8</f>
        <v>0</v>
      </c>
      <c r="L31" s="344">
        <f>'P.Mar (2)'!AB31*$L$8</f>
        <v>0</v>
      </c>
      <c r="M31" s="637">
        <f t="shared" si="1"/>
        <v>0</v>
      </c>
      <c r="R31" s="825" t="s">
        <v>270</v>
      </c>
      <c r="S31" s="826"/>
      <c r="T31" s="827">
        <f>H35+R20</f>
        <v>0</v>
      </c>
      <c r="U31" s="828"/>
    </row>
    <row r="32" spans="6:23" ht="45" customHeight="1" thickTop="1" thickBot="1" x14ac:dyDescent="0.3">
      <c r="F32" s="300">
        <v>24</v>
      </c>
      <c r="G32" s="301" t="s">
        <v>35</v>
      </c>
      <c r="H32" s="325"/>
      <c r="I32" s="325"/>
      <c r="J32" s="302">
        <f t="shared" si="0"/>
        <v>0</v>
      </c>
      <c r="K32" s="302">
        <f>'P.Mar (2)'!AA32*$K$8</f>
        <v>0</v>
      </c>
      <c r="L32" s="302">
        <f>'P.Mar (2)'!AB32*$L$8</f>
        <v>0</v>
      </c>
      <c r="M32" s="303">
        <f t="shared" si="1"/>
        <v>0</v>
      </c>
      <c r="R32" s="816" t="s">
        <v>269</v>
      </c>
      <c r="S32" s="817"/>
      <c r="T32" s="818">
        <f>T28+T29+T30+T31</f>
        <v>0</v>
      </c>
      <c r="U32" s="819"/>
    </row>
    <row r="33" spans="6:13" ht="45" customHeight="1" thickTop="1" x14ac:dyDescent="0.25">
      <c r="F33" s="636">
        <v>25</v>
      </c>
      <c r="G33" s="308" t="s">
        <v>36</v>
      </c>
      <c r="H33" s="327"/>
      <c r="I33" s="327"/>
      <c r="J33" s="344">
        <f t="shared" si="0"/>
        <v>0</v>
      </c>
      <c r="K33" s="344">
        <f>'P.Mar (2)'!AA33*$K$8</f>
        <v>0</v>
      </c>
      <c r="L33" s="344">
        <f>'P.Mar (2)'!AB33*$L$8</f>
        <v>0</v>
      </c>
      <c r="M33" s="637">
        <f t="shared" si="1"/>
        <v>0</v>
      </c>
    </row>
    <row r="34" spans="6:13" ht="45" customHeight="1" thickBot="1" x14ac:dyDescent="0.3">
      <c r="F34" s="638">
        <v>26</v>
      </c>
      <c r="G34" s="639" t="s">
        <v>37</v>
      </c>
      <c r="H34" s="349"/>
      <c r="I34" s="349"/>
      <c r="J34" s="634">
        <f t="shared" si="0"/>
        <v>0</v>
      </c>
      <c r="K34" s="634">
        <f>'P.Mar (2)'!AA34*50</f>
        <v>0</v>
      </c>
      <c r="L34" s="634">
        <f>'P.Mar (2)'!AB34*$L$8</f>
        <v>0</v>
      </c>
      <c r="M34" s="640">
        <f t="shared" si="1"/>
        <v>0</v>
      </c>
    </row>
    <row r="35" spans="6:13" ht="50.25" customHeight="1" x14ac:dyDescent="0.25">
      <c r="F35" s="820"/>
      <c r="G35" s="820"/>
      <c r="H35" s="321">
        <f>SUM(H9:H34)</f>
        <v>0</v>
      </c>
      <c r="I35" s="321">
        <f t="shared" ref="I35:M35" si="4">SUM(I9:I34)</f>
        <v>0</v>
      </c>
      <c r="J35" s="321">
        <f t="shared" si="4"/>
        <v>0</v>
      </c>
      <c r="K35" s="321">
        <f t="shared" si="4"/>
        <v>0</v>
      </c>
      <c r="L35" s="321">
        <f t="shared" si="4"/>
        <v>0</v>
      </c>
      <c r="M35" s="321">
        <f t="shared" si="4"/>
        <v>0</v>
      </c>
    </row>
    <row r="36" spans="6:13" ht="64.5" customHeight="1" thickBot="1" x14ac:dyDescent="0.3">
      <c r="F36" s="820"/>
      <c r="G36" s="820"/>
      <c r="H36" s="316" t="s">
        <v>270</v>
      </c>
      <c r="I36" s="322" t="s">
        <v>263</v>
      </c>
      <c r="J36" s="322" t="s">
        <v>61</v>
      </c>
      <c r="K36" s="323" t="s">
        <v>267</v>
      </c>
      <c r="L36" s="323" t="s">
        <v>268</v>
      </c>
      <c r="M36" s="318" t="s">
        <v>60</v>
      </c>
    </row>
    <row r="37" spans="6:13" ht="16.5" customHeight="1" x14ac:dyDescent="0.25"/>
  </sheetData>
  <sheetProtection algorithmName="SHA-512" hashValue="TU02JmtwZo5edo4JTyPXTW4bV2KsZfWTnmVIOLjdrC63pfAhz7wWUp8YxdI5MmRemOn4vsST2j/53SgL1B/oRA==" saltValue="KiohCf7O938Hjhv0xn+1ng==" spinCount="100000" sheet="1" objects="1" scenarios="1"/>
  <mergeCells count="28">
    <mergeCell ref="H5:L5"/>
    <mergeCell ref="R5:V5"/>
    <mergeCell ref="F7:F8"/>
    <mergeCell ref="G7:G8"/>
    <mergeCell ref="H7:H8"/>
    <mergeCell ref="I7:I8"/>
    <mergeCell ref="J7:J8"/>
    <mergeCell ref="M7:M8"/>
    <mergeCell ref="P7:P8"/>
    <mergeCell ref="Q7:Q8"/>
    <mergeCell ref="R7:R8"/>
    <mergeCell ref="S7:S8"/>
    <mergeCell ref="T7:T8"/>
    <mergeCell ref="V6:W6"/>
    <mergeCell ref="L6:M6"/>
    <mergeCell ref="T25:U27"/>
    <mergeCell ref="R32:S32"/>
    <mergeCell ref="T32:U32"/>
    <mergeCell ref="F35:G36"/>
    <mergeCell ref="R29:S29"/>
    <mergeCell ref="T29:U29"/>
    <mergeCell ref="R30:S30"/>
    <mergeCell ref="T30:U30"/>
    <mergeCell ref="R31:S31"/>
    <mergeCell ref="T31:U31"/>
    <mergeCell ref="R28:S28"/>
    <mergeCell ref="T28:U28"/>
    <mergeCell ref="R25:S27"/>
  </mergeCells>
  <printOptions horizontalCentered="1"/>
  <pageMargins left="0.23" right="0.19" top="0.34" bottom="0.54" header="0" footer="0"/>
  <pageSetup paperSize="9" scale="50" fitToWidth="0" orientation="portrait" blackAndWhite="1" r:id="rId1"/>
  <colBreaks count="1" manualBreakCount="1">
    <brk id="14" min="4" max="33"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tabColor rgb="FFFF00FF"/>
  </sheetPr>
  <dimension ref="F2:W37"/>
  <sheetViews>
    <sheetView showGridLines="0" showRowColHeaders="0" view="pageBreakPreview" zoomScale="55" zoomScaleNormal="55" zoomScaleSheetLayoutView="55" workbookViewId="0">
      <pane ySplit="8" topLeftCell="A9" activePane="bottomLeft" state="frozen"/>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272</v>
      </c>
      <c r="I5" s="833"/>
      <c r="J5" s="833"/>
      <c r="K5" s="833"/>
      <c r="L5" s="833"/>
      <c r="M5" s="7"/>
      <c r="P5" s="4"/>
      <c r="Q5" s="5"/>
      <c r="R5" s="833" t="s">
        <v>272</v>
      </c>
      <c r="S5" s="833"/>
      <c r="T5" s="833"/>
      <c r="U5" s="833"/>
      <c r="V5" s="833"/>
      <c r="W5" s="7"/>
    </row>
    <row r="6" spans="6:23" ht="33.75" customHeight="1" thickBot="1" x14ac:dyDescent="0.3">
      <c r="F6" s="280"/>
      <c r="G6" s="257"/>
      <c r="H6" s="257"/>
      <c r="I6" s="257"/>
      <c r="J6" s="257"/>
      <c r="K6" s="257"/>
      <c r="L6" s="843">
        <f ca="1">TODAY()</f>
        <v>45360</v>
      </c>
      <c r="M6" s="844"/>
      <c r="P6" s="8"/>
      <c r="U6" s="257"/>
      <c r="V6" s="843">
        <f ca="1">L6</f>
        <v>45360</v>
      </c>
      <c r="W6" s="844"/>
    </row>
    <row r="7" spans="6:23" ht="32.25" customHeight="1" x14ac:dyDescent="0.25">
      <c r="F7" s="847" t="s">
        <v>245</v>
      </c>
      <c r="G7" s="849" t="s">
        <v>52</v>
      </c>
      <c r="H7" s="849" t="s">
        <v>270</v>
      </c>
      <c r="I7" s="849" t="s">
        <v>263</v>
      </c>
      <c r="J7" s="849" t="s">
        <v>61</v>
      </c>
      <c r="K7" s="260" t="s">
        <v>264</v>
      </c>
      <c r="L7" s="260" t="s">
        <v>265</v>
      </c>
      <c r="M7" s="851" t="s">
        <v>266</v>
      </c>
      <c r="P7" s="847" t="s">
        <v>245</v>
      </c>
      <c r="Q7" s="849" t="s">
        <v>52</v>
      </c>
      <c r="R7" s="849" t="s">
        <v>270</v>
      </c>
      <c r="S7" s="849" t="s">
        <v>263</v>
      </c>
      <c r="T7" s="851" t="s">
        <v>266</v>
      </c>
      <c r="U7" s="261"/>
      <c r="V7" s="261"/>
      <c r="W7" s="2"/>
    </row>
    <row r="8" spans="6:23" ht="30.75" customHeight="1" thickBot="1" x14ac:dyDescent="0.3">
      <c r="F8" s="848"/>
      <c r="G8" s="850"/>
      <c r="H8" s="850"/>
      <c r="I8" s="850"/>
      <c r="J8" s="850"/>
      <c r="K8" s="287">
        <v>25</v>
      </c>
      <c r="L8" s="287">
        <v>15</v>
      </c>
      <c r="M8" s="852"/>
      <c r="P8" s="848"/>
      <c r="Q8" s="850"/>
      <c r="R8" s="850"/>
      <c r="S8" s="850"/>
      <c r="T8" s="852"/>
      <c r="U8" s="261"/>
      <c r="V8" s="261"/>
      <c r="W8" s="2"/>
    </row>
    <row r="9" spans="6:23" ht="45" customHeight="1" x14ac:dyDescent="0.25">
      <c r="F9" s="249">
        <v>1</v>
      </c>
      <c r="G9" s="279" t="s">
        <v>14</v>
      </c>
      <c r="H9" s="329"/>
      <c r="I9" s="329"/>
      <c r="J9" s="281">
        <f>H9+I9</f>
        <v>0</v>
      </c>
      <c r="K9" s="281">
        <f>'P.Mar (2)'!AC9*'M.2week (2)'!$K$8</f>
        <v>0</v>
      </c>
      <c r="L9" s="281">
        <f>'P.Mar (2)'!AD9*'M.2week (2)'!$L$8</f>
        <v>0</v>
      </c>
      <c r="M9" s="285">
        <f>I9+K9+L9</f>
        <v>0</v>
      </c>
      <c r="P9" s="249">
        <v>27</v>
      </c>
      <c r="Q9" s="279" t="s">
        <v>38</v>
      </c>
      <c r="R9" s="329"/>
      <c r="S9" s="329"/>
      <c r="T9" s="285">
        <f>R9+S9</f>
        <v>0</v>
      </c>
      <c r="U9" s="262"/>
      <c r="V9" s="262"/>
      <c r="W9" s="262"/>
    </row>
    <row r="10" spans="6:23" ht="45" customHeight="1" x14ac:dyDescent="0.25">
      <c r="F10" s="250">
        <v>2</v>
      </c>
      <c r="G10" s="268" t="s">
        <v>15</v>
      </c>
      <c r="H10" s="325"/>
      <c r="I10" s="325"/>
      <c r="J10" s="277">
        <f t="shared" ref="J10:J34" si="0">H10+I10</f>
        <v>0</v>
      </c>
      <c r="K10" s="277">
        <f>'P.Mar (2)'!AC10*'M.2week (2)'!$K$8</f>
        <v>0</v>
      </c>
      <c r="L10" s="277">
        <f>'P.Mar (2)'!AD10*'M.2week (2)'!$L$8</f>
        <v>0</v>
      </c>
      <c r="M10" s="282">
        <f t="shared" ref="M10:M34" si="1">I10+K10+L10</f>
        <v>0</v>
      </c>
      <c r="P10" s="250">
        <v>28</v>
      </c>
      <c r="Q10" s="268" t="s">
        <v>39</v>
      </c>
      <c r="R10" s="325"/>
      <c r="S10" s="325"/>
      <c r="T10" s="282">
        <f t="shared" ref="T10:T19" si="2">R10+S10</f>
        <v>0</v>
      </c>
      <c r="U10" s="262"/>
      <c r="V10" s="262"/>
      <c r="W10" s="262"/>
    </row>
    <row r="11" spans="6:23" ht="45" customHeight="1" x14ac:dyDescent="0.25">
      <c r="F11" s="251">
        <v>3</v>
      </c>
      <c r="G11" s="267" t="s">
        <v>16</v>
      </c>
      <c r="H11" s="326"/>
      <c r="I11" s="326"/>
      <c r="J11" s="276">
        <f t="shared" si="0"/>
        <v>0</v>
      </c>
      <c r="K11" s="276">
        <f>'P.Mar (2)'!AC11*'M.2week (2)'!$K$8</f>
        <v>0</v>
      </c>
      <c r="L11" s="276">
        <f>'P.Mar (2)'!AD11*'M.2week (2)'!$L$8</f>
        <v>0</v>
      </c>
      <c r="M11" s="283">
        <f t="shared" si="1"/>
        <v>0</v>
      </c>
      <c r="P11" s="251">
        <v>29</v>
      </c>
      <c r="Q11" s="267" t="s">
        <v>40</v>
      </c>
      <c r="R11" s="326"/>
      <c r="S11" s="326"/>
      <c r="T11" s="283">
        <f t="shared" si="2"/>
        <v>0</v>
      </c>
      <c r="U11" s="262"/>
      <c r="V11" s="262"/>
      <c r="W11" s="262"/>
    </row>
    <row r="12" spans="6:23" ht="45" customHeight="1" x14ac:dyDescent="0.25">
      <c r="F12" s="250">
        <v>4</v>
      </c>
      <c r="G12" s="268" t="s">
        <v>17</v>
      </c>
      <c r="H12" s="325"/>
      <c r="I12" s="325"/>
      <c r="J12" s="277">
        <f t="shared" si="0"/>
        <v>0</v>
      </c>
      <c r="K12" s="277">
        <f>'P.Mar (2)'!AC12*'M.2week (2)'!$K$8</f>
        <v>0</v>
      </c>
      <c r="L12" s="277">
        <f>'P.Mar (2)'!AD12*'M.2week (2)'!$L$8</f>
        <v>0</v>
      </c>
      <c r="M12" s="282">
        <f t="shared" si="1"/>
        <v>0</v>
      </c>
      <c r="P12" s="250">
        <v>30</v>
      </c>
      <c r="Q12" s="268" t="s">
        <v>41</v>
      </c>
      <c r="R12" s="325"/>
      <c r="S12" s="325"/>
      <c r="T12" s="282">
        <f t="shared" si="2"/>
        <v>0</v>
      </c>
      <c r="U12" s="262"/>
      <c r="V12" s="262"/>
      <c r="W12" s="262"/>
    </row>
    <row r="13" spans="6:23" ht="45" customHeight="1" x14ac:dyDescent="0.25">
      <c r="F13" s="251">
        <v>5</v>
      </c>
      <c r="G13" s="267" t="s">
        <v>18</v>
      </c>
      <c r="H13" s="326"/>
      <c r="I13" s="326"/>
      <c r="J13" s="276">
        <f t="shared" si="0"/>
        <v>0</v>
      </c>
      <c r="K13" s="276">
        <f>'P.Mar (2)'!AC13*'M.2week (2)'!$K$8</f>
        <v>0</v>
      </c>
      <c r="L13" s="276">
        <f>'P.Mar (2)'!AD13*'M.2week (2)'!$L$8</f>
        <v>0</v>
      </c>
      <c r="M13" s="283">
        <f t="shared" si="1"/>
        <v>0</v>
      </c>
      <c r="P13" s="251">
        <v>31</v>
      </c>
      <c r="Q13" s="267" t="s">
        <v>42</v>
      </c>
      <c r="R13" s="326"/>
      <c r="S13" s="326"/>
      <c r="T13" s="283">
        <f t="shared" si="2"/>
        <v>0</v>
      </c>
      <c r="U13" s="262"/>
      <c r="V13" s="262"/>
      <c r="W13" s="262"/>
    </row>
    <row r="14" spans="6:23" ht="45" customHeight="1" x14ac:dyDescent="0.25">
      <c r="F14" s="250">
        <v>6</v>
      </c>
      <c r="G14" s="268" t="s">
        <v>19</v>
      </c>
      <c r="H14" s="325"/>
      <c r="I14" s="325"/>
      <c r="J14" s="277">
        <f t="shared" si="0"/>
        <v>0</v>
      </c>
      <c r="K14" s="277">
        <f>'P.Mar (2)'!AC14*'M.2week (2)'!$K$8</f>
        <v>0</v>
      </c>
      <c r="L14" s="277">
        <f>'P.Mar (2)'!AD14*'M.2week (2)'!$L$8</f>
        <v>0</v>
      </c>
      <c r="M14" s="282">
        <f t="shared" si="1"/>
        <v>0</v>
      </c>
      <c r="P14" s="250">
        <v>32</v>
      </c>
      <c r="Q14" s="268" t="s">
        <v>43</v>
      </c>
      <c r="R14" s="325"/>
      <c r="S14" s="325"/>
      <c r="T14" s="282">
        <f t="shared" si="2"/>
        <v>0</v>
      </c>
      <c r="U14" s="262"/>
      <c r="V14" s="262"/>
      <c r="W14" s="262"/>
    </row>
    <row r="15" spans="6:23" ht="45" customHeight="1" x14ac:dyDescent="0.25">
      <c r="F15" s="251">
        <v>7</v>
      </c>
      <c r="G15" s="267" t="s">
        <v>20</v>
      </c>
      <c r="H15" s="326"/>
      <c r="I15" s="326"/>
      <c r="J15" s="276">
        <f t="shared" si="0"/>
        <v>0</v>
      </c>
      <c r="K15" s="276">
        <f>'P.Mar (2)'!AC15*'M.2week (2)'!$K$8</f>
        <v>0</v>
      </c>
      <c r="L15" s="276">
        <f>'P.Mar (2)'!AD15*'M.2week (2)'!$L$8</f>
        <v>0</v>
      </c>
      <c r="M15" s="283">
        <f t="shared" si="1"/>
        <v>0</v>
      </c>
      <c r="P15" s="251">
        <v>33</v>
      </c>
      <c r="Q15" s="267" t="s">
        <v>26</v>
      </c>
      <c r="R15" s="326"/>
      <c r="S15" s="326"/>
      <c r="T15" s="283">
        <f t="shared" si="2"/>
        <v>0</v>
      </c>
      <c r="U15" s="262"/>
      <c r="V15" s="262"/>
      <c r="W15" s="262"/>
    </row>
    <row r="16" spans="6:23" ht="45" customHeight="1" x14ac:dyDescent="0.25">
      <c r="F16" s="250">
        <v>8</v>
      </c>
      <c r="G16" s="268" t="s">
        <v>21</v>
      </c>
      <c r="H16" s="325"/>
      <c r="I16" s="325"/>
      <c r="J16" s="277">
        <f t="shared" si="0"/>
        <v>0</v>
      </c>
      <c r="K16" s="277">
        <f>'P.Mar (2)'!AC16*'M.2week (2)'!$K$8</f>
        <v>0</v>
      </c>
      <c r="L16" s="277">
        <f>'P.Mar (2)'!AD16*'M.2week (2)'!$L$8</f>
        <v>0</v>
      </c>
      <c r="M16" s="282">
        <f t="shared" si="1"/>
        <v>0</v>
      </c>
      <c r="P16" s="250">
        <v>34</v>
      </c>
      <c r="Q16" s="268" t="s">
        <v>44</v>
      </c>
      <c r="R16" s="325"/>
      <c r="S16" s="325"/>
      <c r="T16" s="282">
        <f t="shared" si="2"/>
        <v>0</v>
      </c>
      <c r="U16" s="262"/>
      <c r="V16" s="262"/>
      <c r="W16" s="262"/>
    </row>
    <row r="17" spans="6:23" ht="45" customHeight="1" x14ac:dyDescent="0.25">
      <c r="F17" s="251">
        <v>9</v>
      </c>
      <c r="G17" s="269" t="s">
        <v>22</v>
      </c>
      <c r="H17" s="327"/>
      <c r="I17" s="327"/>
      <c r="J17" s="276">
        <f t="shared" si="0"/>
        <v>0</v>
      </c>
      <c r="K17" s="276">
        <f>'P.Mar (2)'!AC17*'M.2week (2)'!$K$8</f>
        <v>0</v>
      </c>
      <c r="L17" s="276">
        <f>'P.Mar (2)'!AD17*'M.2week (2)'!$L$8</f>
        <v>0</v>
      </c>
      <c r="M17" s="283">
        <f t="shared" si="1"/>
        <v>0</v>
      </c>
      <c r="P17" s="251">
        <v>35</v>
      </c>
      <c r="Q17" s="269" t="s">
        <v>45</v>
      </c>
      <c r="R17" s="327"/>
      <c r="S17" s="327"/>
      <c r="T17" s="283">
        <f t="shared" si="2"/>
        <v>0</v>
      </c>
      <c r="U17" s="262"/>
      <c r="V17" s="262"/>
      <c r="W17" s="262"/>
    </row>
    <row r="18" spans="6:23" ht="45" customHeight="1" x14ac:dyDescent="0.25">
      <c r="F18" s="250">
        <v>10</v>
      </c>
      <c r="G18" s="268" t="s">
        <v>154</v>
      </c>
      <c r="H18" s="325"/>
      <c r="I18" s="325"/>
      <c r="J18" s="277">
        <f t="shared" si="0"/>
        <v>0</v>
      </c>
      <c r="K18" s="277">
        <f>'P.Mar (2)'!AC18*'M.2week (2)'!$K$8</f>
        <v>0</v>
      </c>
      <c r="L18" s="277">
        <f>'P.Mar (2)'!AD18*'M.2week (2)'!$L$8</f>
        <v>0</v>
      </c>
      <c r="M18" s="282">
        <f t="shared" si="1"/>
        <v>0</v>
      </c>
      <c r="P18" s="250">
        <v>36</v>
      </c>
      <c r="Q18" s="268" t="s">
        <v>46</v>
      </c>
      <c r="R18" s="325"/>
      <c r="S18" s="325"/>
      <c r="T18" s="282">
        <f t="shared" si="2"/>
        <v>0</v>
      </c>
      <c r="U18" s="262"/>
      <c r="V18" s="262"/>
      <c r="W18" s="263"/>
    </row>
    <row r="19" spans="6:23" ht="45" customHeight="1" thickBot="1" x14ac:dyDescent="0.3">
      <c r="F19" s="251">
        <v>11</v>
      </c>
      <c r="G19" s="267" t="s">
        <v>55</v>
      </c>
      <c r="H19" s="326"/>
      <c r="I19" s="326"/>
      <c r="J19" s="276">
        <f t="shared" si="0"/>
        <v>0</v>
      </c>
      <c r="K19" s="276">
        <f>'P.Mar (2)'!AC19*'M.2week (2)'!$K$8</f>
        <v>0</v>
      </c>
      <c r="L19" s="276">
        <f>'P.Mar (2)'!AD19*'M.2week (2)'!$L$8</f>
        <v>0</v>
      </c>
      <c r="M19" s="283">
        <f t="shared" si="1"/>
        <v>0</v>
      </c>
      <c r="P19" s="252">
        <v>37</v>
      </c>
      <c r="Q19" s="270" t="s">
        <v>47</v>
      </c>
      <c r="R19" s="328"/>
      <c r="S19" s="328"/>
      <c r="T19" s="284">
        <f t="shared" si="2"/>
        <v>0</v>
      </c>
      <c r="U19" s="262"/>
      <c r="V19" s="262"/>
      <c r="W19" s="262"/>
    </row>
    <row r="20" spans="6:23" ht="45" customHeight="1" x14ac:dyDescent="0.25">
      <c r="F20" s="250">
        <v>12</v>
      </c>
      <c r="G20" s="268" t="s">
        <v>24</v>
      </c>
      <c r="H20" s="325"/>
      <c r="I20" s="325"/>
      <c r="J20" s="277">
        <f t="shared" si="0"/>
        <v>0</v>
      </c>
      <c r="K20" s="277">
        <f>'P.Mar (2)'!AC20*'M.2week (2)'!$K$8</f>
        <v>0</v>
      </c>
      <c r="L20" s="277">
        <f>'P.Mar (2)'!AD20*'M.2week (2)'!$L$8</f>
        <v>0</v>
      </c>
      <c r="M20" s="282">
        <f t="shared" si="1"/>
        <v>0</v>
      </c>
      <c r="P20" s="29"/>
      <c r="Q20" s="29"/>
      <c r="R20" s="278">
        <f>SUM(R9:R19)</f>
        <v>0</v>
      </c>
      <c r="S20" s="356">
        <f t="shared" ref="S20:T20" si="3">SUM(S9:S19)</f>
        <v>0</v>
      </c>
      <c r="T20" s="357">
        <f t="shared" si="3"/>
        <v>0</v>
      </c>
      <c r="U20" s="264">
        <f>W1</f>
        <v>0</v>
      </c>
      <c r="V20" s="265"/>
      <c r="W20" s="266"/>
    </row>
    <row r="21" spans="6:23" ht="45" customHeight="1" thickBot="1" x14ac:dyDescent="0.3">
      <c r="F21" s="251">
        <v>13</v>
      </c>
      <c r="G21" s="267" t="s">
        <v>25</v>
      </c>
      <c r="H21" s="326"/>
      <c r="I21" s="326"/>
      <c r="J21" s="276">
        <f t="shared" si="0"/>
        <v>0</v>
      </c>
      <c r="K21" s="276">
        <f>'P.Mar (2)'!AC21*'M.2week (2)'!$K$8</f>
        <v>0</v>
      </c>
      <c r="L21" s="276">
        <f>'P.Mar (2)'!AD21*'M.2week (2)'!$L$8</f>
        <v>0</v>
      </c>
      <c r="M21" s="283">
        <f t="shared" si="1"/>
        <v>0</v>
      </c>
      <c r="P21" s="29"/>
      <c r="Q21" s="29"/>
      <c r="R21" s="273" t="s">
        <v>270</v>
      </c>
      <c r="S21" s="274" t="s">
        <v>263</v>
      </c>
      <c r="T21" s="272" t="s">
        <v>61</v>
      </c>
      <c r="U21" s="261"/>
      <c r="V21" s="261"/>
      <c r="W21" s="261"/>
    </row>
    <row r="22" spans="6:23" ht="45" customHeight="1" x14ac:dyDescent="0.25">
      <c r="F22" s="250">
        <v>14</v>
      </c>
      <c r="G22" s="268" t="s">
        <v>26</v>
      </c>
      <c r="H22" s="325"/>
      <c r="I22" s="325"/>
      <c r="J22" s="277">
        <f t="shared" si="0"/>
        <v>0</v>
      </c>
      <c r="K22" s="277">
        <f>'P.Mar (2)'!AC22*'M.2week (2)'!$K$8</f>
        <v>0</v>
      </c>
      <c r="L22" s="277">
        <f>'P.Mar (2)'!AD22*'M.2week (2)'!$L$8</f>
        <v>0</v>
      </c>
      <c r="M22" s="282">
        <f t="shared" si="1"/>
        <v>0</v>
      </c>
      <c r="P22" s="18"/>
      <c r="Q22" s="22"/>
      <c r="R22" s="22"/>
      <c r="S22" s="22"/>
      <c r="T22" s="22"/>
      <c r="U22" s="22"/>
      <c r="V22" s="22"/>
      <c r="W22" s="22"/>
    </row>
    <row r="23" spans="6:23" ht="45" customHeight="1" x14ac:dyDescent="0.25">
      <c r="F23" s="251">
        <v>15</v>
      </c>
      <c r="G23" s="267" t="s">
        <v>27</v>
      </c>
      <c r="H23" s="326"/>
      <c r="I23" s="326"/>
      <c r="J23" s="276">
        <f t="shared" si="0"/>
        <v>0</v>
      </c>
      <c r="K23" s="276">
        <f>'P.Mar (2)'!AC23*'M.2week (2)'!$K$8</f>
        <v>0</v>
      </c>
      <c r="L23" s="276">
        <f>'P.Mar (2)'!AD23*'M.2week (2)'!$L$8</f>
        <v>0</v>
      </c>
      <c r="M23" s="283">
        <f t="shared" si="1"/>
        <v>0</v>
      </c>
      <c r="P23" s="18"/>
      <c r="Q23" s="22"/>
      <c r="R23" s="22"/>
      <c r="S23" s="22"/>
      <c r="T23" s="22"/>
      <c r="U23" s="22"/>
      <c r="V23" s="22"/>
      <c r="W23" s="22"/>
    </row>
    <row r="24" spans="6:23" ht="45" customHeight="1" thickBot="1" x14ac:dyDescent="0.3">
      <c r="F24" s="250">
        <v>16</v>
      </c>
      <c r="G24" s="268" t="s">
        <v>28</v>
      </c>
      <c r="H24" s="325"/>
      <c r="I24" s="325"/>
      <c r="J24" s="277">
        <f t="shared" si="0"/>
        <v>0</v>
      </c>
      <c r="K24" s="277">
        <f>'P.Mar (2)'!AC24*'M.2week (2)'!$K$8</f>
        <v>0</v>
      </c>
      <c r="L24" s="277">
        <f>'P.Mar (2)'!AD24*'M.2week (2)'!$L$8</f>
        <v>0</v>
      </c>
      <c r="M24" s="282">
        <f t="shared" si="1"/>
        <v>0</v>
      </c>
      <c r="P24" s="2"/>
      <c r="Q24" s="2"/>
      <c r="R24" s="2"/>
      <c r="S24" s="2"/>
      <c r="T24" s="2"/>
      <c r="U24" s="2"/>
      <c r="V24" s="2"/>
      <c r="W24" s="2"/>
    </row>
    <row r="25" spans="6:23" ht="45" customHeight="1" thickTop="1" x14ac:dyDescent="0.25">
      <c r="F25" s="251">
        <v>17</v>
      </c>
      <c r="G25" s="267" t="s">
        <v>29</v>
      </c>
      <c r="H25" s="326"/>
      <c r="I25" s="326"/>
      <c r="J25" s="276">
        <f t="shared" si="0"/>
        <v>0</v>
      </c>
      <c r="K25" s="276">
        <f>'P.Mar (2)'!AC25*'M.2week (2)'!$K$8</f>
        <v>0</v>
      </c>
      <c r="L25" s="276">
        <f>'P.Mar (2)'!AD25*'M.2week (2)'!$L$8</f>
        <v>0</v>
      </c>
      <c r="M25" s="283">
        <f t="shared" si="1"/>
        <v>0</v>
      </c>
      <c r="P25" s="23"/>
      <c r="Q25" s="23"/>
      <c r="R25" s="829" t="s">
        <v>272</v>
      </c>
      <c r="S25" s="830"/>
      <c r="T25" s="812">
        <f>T30+T29+T28</f>
        <v>0</v>
      </c>
      <c r="U25" s="813"/>
      <c r="V25" s="2"/>
      <c r="W25" s="2"/>
    </row>
    <row r="26" spans="6:23" ht="45" customHeight="1" x14ac:dyDescent="0.25">
      <c r="F26" s="250">
        <v>18</v>
      </c>
      <c r="G26" s="268" t="s">
        <v>275</v>
      </c>
      <c r="H26" s="325"/>
      <c r="I26" s="325"/>
      <c r="J26" s="277">
        <f t="shared" si="0"/>
        <v>0</v>
      </c>
      <c r="K26" s="277">
        <f>'P.Mar (2)'!AC26*'M.2week (2)'!$K$8</f>
        <v>0</v>
      </c>
      <c r="L26" s="277">
        <f>'P.Mar (2)'!AD26*'M.2week (2)'!$L$8</f>
        <v>0</v>
      </c>
      <c r="M26" s="282">
        <f t="shared" si="1"/>
        <v>0</v>
      </c>
      <c r="P26" s="23"/>
      <c r="Q26" s="23"/>
      <c r="R26" s="831"/>
      <c r="S26" s="832"/>
      <c r="T26" s="814"/>
      <c r="U26" s="815"/>
      <c r="V26" s="2"/>
      <c r="W26" s="2"/>
    </row>
    <row r="27" spans="6:23" ht="45" customHeight="1" x14ac:dyDescent="0.25">
      <c r="F27" s="251">
        <v>19</v>
      </c>
      <c r="G27" s="269" t="s">
        <v>30</v>
      </c>
      <c r="H27" s="327"/>
      <c r="I27" s="327"/>
      <c r="J27" s="352">
        <f t="shared" si="0"/>
        <v>0</v>
      </c>
      <c r="K27" s="276">
        <f>'P.Mar (2)'!AC27*'M.2week (2)'!$K$8</f>
        <v>0</v>
      </c>
      <c r="L27" s="276">
        <f>'P.Mar (2)'!AD27*'M.2week (2)'!$L$8</f>
        <v>0</v>
      </c>
      <c r="M27" s="353">
        <f t="shared" si="1"/>
        <v>0</v>
      </c>
      <c r="P27" s="23"/>
      <c r="Q27" s="23"/>
      <c r="R27" s="831"/>
      <c r="S27" s="832"/>
      <c r="T27" s="814"/>
      <c r="U27" s="815"/>
      <c r="V27" s="2"/>
      <c r="W27" s="2"/>
    </row>
    <row r="28" spans="6:23" ht="45" customHeight="1" x14ac:dyDescent="0.25">
      <c r="F28" s="250">
        <v>20</v>
      </c>
      <c r="G28" s="268" t="s">
        <v>31</v>
      </c>
      <c r="H28" s="325"/>
      <c r="I28" s="325"/>
      <c r="J28" s="277">
        <f t="shared" si="0"/>
        <v>0</v>
      </c>
      <c r="K28" s="277">
        <f>'P.Mar (2)'!AC28*'M.2week (2)'!$K$8</f>
        <v>0</v>
      </c>
      <c r="L28" s="277">
        <f>'P.Mar (2)'!AD28*'M.2week (2)'!$L$8</f>
        <v>0</v>
      </c>
      <c r="M28" s="282">
        <f t="shared" si="1"/>
        <v>0</v>
      </c>
      <c r="P28" s="23"/>
      <c r="Q28" s="23"/>
      <c r="R28" s="821" t="s">
        <v>267</v>
      </c>
      <c r="S28" s="822"/>
      <c r="T28" s="823">
        <f>K35</f>
        <v>0</v>
      </c>
      <c r="U28" s="824"/>
    </row>
    <row r="29" spans="6:23" ht="45" customHeight="1" x14ac:dyDescent="0.25">
      <c r="F29" s="251">
        <v>21</v>
      </c>
      <c r="G29" s="269" t="s">
        <v>32</v>
      </c>
      <c r="H29" s="327"/>
      <c r="I29" s="327"/>
      <c r="J29" s="352">
        <f t="shared" si="0"/>
        <v>0</v>
      </c>
      <c r="K29" s="276">
        <f>'P.Mar (2)'!AC29*'M.2week (2)'!$K$8</f>
        <v>0</v>
      </c>
      <c r="L29" s="276">
        <f>'P.Mar (2)'!AD29*'M.2week (2)'!$L$8</f>
        <v>0</v>
      </c>
      <c r="M29" s="353">
        <f t="shared" si="1"/>
        <v>0</v>
      </c>
      <c r="P29" s="24"/>
      <c r="Q29" s="24"/>
      <c r="R29" s="821" t="s">
        <v>268</v>
      </c>
      <c r="S29" s="822"/>
      <c r="T29" s="823">
        <f>L35</f>
        <v>0</v>
      </c>
      <c r="U29" s="824"/>
    </row>
    <row r="30" spans="6:23" ht="45" customHeight="1" x14ac:dyDescent="0.25">
      <c r="F30" s="250">
        <v>22</v>
      </c>
      <c r="G30" s="268" t="s">
        <v>33</v>
      </c>
      <c r="H30" s="325"/>
      <c r="I30" s="325"/>
      <c r="J30" s="277">
        <f t="shared" si="0"/>
        <v>0</v>
      </c>
      <c r="K30" s="277">
        <f>'P.Mar (2)'!AC30*'M.2week (2)'!$K$8</f>
        <v>0</v>
      </c>
      <c r="L30" s="277">
        <f>'P.Mar (2)'!AD30*'M.2week (2)'!$L$8</f>
        <v>0</v>
      </c>
      <c r="M30" s="282">
        <f t="shared" si="1"/>
        <v>0</v>
      </c>
      <c r="P30" s="24"/>
      <c r="Q30" s="24"/>
      <c r="R30" s="821" t="s">
        <v>61</v>
      </c>
      <c r="S30" s="822"/>
      <c r="T30" s="823">
        <f>I35+S20</f>
        <v>0</v>
      </c>
      <c r="U30" s="824"/>
    </row>
    <row r="31" spans="6:23" ht="45" customHeight="1" thickBot="1" x14ac:dyDescent="0.3">
      <c r="F31" s="251">
        <v>23</v>
      </c>
      <c r="G31" s="269" t="s">
        <v>34</v>
      </c>
      <c r="H31" s="327"/>
      <c r="I31" s="327"/>
      <c r="J31" s="352">
        <f t="shared" si="0"/>
        <v>0</v>
      </c>
      <c r="K31" s="276">
        <f>'P.Mar (2)'!AC31*'M.2week (2)'!$K$8</f>
        <v>0</v>
      </c>
      <c r="L31" s="276">
        <f>'P.Mar (2)'!AD31*'M.2week (2)'!$L$8</f>
        <v>0</v>
      </c>
      <c r="M31" s="353">
        <f t="shared" si="1"/>
        <v>0</v>
      </c>
      <c r="R31" s="845" t="s">
        <v>270</v>
      </c>
      <c r="S31" s="846"/>
      <c r="T31" s="827">
        <f>H35+R20</f>
        <v>0</v>
      </c>
      <c r="U31" s="828"/>
    </row>
    <row r="32" spans="6:23" ht="45" customHeight="1" thickTop="1" thickBot="1" x14ac:dyDescent="0.3">
      <c r="F32" s="250">
        <v>24</v>
      </c>
      <c r="G32" s="268" t="s">
        <v>35</v>
      </c>
      <c r="H32" s="325"/>
      <c r="I32" s="325"/>
      <c r="J32" s="277">
        <f t="shared" si="0"/>
        <v>0</v>
      </c>
      <c r="K32" s="277">
        <f>'P.Mar (2)'!AC32*'M.2week (2)'!$K$8</f>
        <v>0</v>
      </c>
      <c r="L32" s="277">
        <f>'P.Mar (2)'!AD32*'M.2week (2)'!$L$8</f>
        <v>0</v>
      </c>
      <c r="M32" s="282">
        <f t="shared" si="1"/>
        <v>0</v>
      </c>
      <c r="R32" s="816" t="s">
        <v>269</v>
      </c>
      <c r="S32" s="817"/>
      <c r="T32" s="818">
        <f>T28+T29+T30+T31</f>
        <v>0</v>
      </c>
      <c r="U32" s="819"/>
    </row>
    <row r="33" spans="6:13" ht="45" customHeight="1" thickTop="1" x14ac:dyDescent="0.25">
      <c r="F33" s="251">
        <v>25</v>
      </c>
      <c r="G33" s="269" t="s">
        <v>36</v>
      </c>
      <c r="H33" s="327"/>
      <c r="I33" s="327"/>
      <c r="J33" s="352">
        <f t="shared" si="0"/>
        <v>0</v>
      </c>
      <c r="K33" s="276">
        <f>'P.Mar (2)'!AC33*'M.2week (2)'!$K$8</f>
        <v>0</v>
      </c>
      <c r="L33" s="276">
        <f>'P.Mar (2)'!AD33*'M.2week (2)'!$L$8</f>
        <v>0</v>
      </c>
      <c r="M33" s="353">
        <f t="shared" si="1"/>
        <v>0</v>
      </c>
    </row>
    <row r="34" spans="6:13" ht="45" customHeight="1" thickBot="1" x14ac:dyDescent="0.3">
      <c r="F34" s="347">
        <v>26</v>
      </c>
      <c r="G34" s="348" t="s">
        <v>37</v>
      </c>
      <c r="H34" s="349"/>
      <c r="I34" s="349"/>
      <c r="J34" s="350">
        <f t="shared" si="0"/>
        <v>0</v>
      </c>
      <c r="K34" s="350">
        <f>'P.Mar (2)'!AC34*50</f>
        <v>0</v>
      </c>
      <c r="L34" s="350">
        <f>'P.Mar (2)'!AD34*'M.2week (2)'!$L$8</f>
        <v>0</v>
      </c>
      <c r="M34" s="351">
        <f t="shared" si="1"/>
        <v>0</v>
      </c>
    </row>
    <row r="35" spans="6:13" ht="50.25" customHeight="1" x14ac:dyDescent="0.25">
      <c r="F35" s="807"/>
      <c r="G35" s="807"/>
      <c r="H35" s="278">
        <f>SUM(H9:H34)</f>
        <v>0</v>
      </c>
      <c r="I35" s="278">
        <f t="shared" ref="I35:M35" si="4">SUM(I9:I34)</f>
        <v>0</v>
      </c>
      <c r="J35" s="278">
        <f t="shared" si="4"/>
        <v>0</v>
      </c>
      <c r="K35" s="278">
        <f t="shared" si="4"/>
        <v>0</v>
      </c>
      <c r="L35" s="278">
        <f t="shared" si="4"/>
        <v>0</v>
      </c>
      <c r="M35" s="278">
        <f t="shared" si="4"/>
        <v>0</v>
      </c>
    </row>
    <row r="36" spans="6:13" ht="64.5" customHeight="1" thickBot="1" x14ac:dyDescent="0.3">
      <c r="F36" s="807"/>
      <c r="G36" s="807"/>
      <c r="H36" s="273" t="s">
        <v>270</v>
      </c>
      <c r="I36" s="271" t="s">
        <v>263</v>
      </c>
      <c r="J36" s="271" t="s">
        <v>61</v>
      </c>
      <c r="K36" s="275" t="s">
        <v>267</v>
      </c>
      <c r="L36" s="275" t="s">
        <v>268</v>
      </c>
      <c r="M36" s="272" t="s">
        <v>60</v>
      </c>
    </row>
    <row r="37" spans="6:13" ht="16.5" customHeight="1" x14ac:dyDescent="0.25"/>
  </sheetData>
  <sheetProtection algorithmName="SHA-512" hashValue="Xbl7Q8IkRPYsU65Pnz2WdPUlwyDpI3p8BXf4agg3doDxg89Vws9wpPnj3PqwasD2E84gDx4zszAjvyEFaFRVMA==" saltValue="Th2FiPLqchns4/mNDBbIQA==" spinCount="100000" sheet="1" objects="1" scenarios="1"/>
  <mergeCells count="28">
    <mergeCell ref="H5:L5"/>
    <mergeCell ref="R5:V5"/>
    <mergeCell ref="F7:F8"/>
    <mergeCell ref="G7:G8"/>
    <mergeCell ref="H7:H8"/>
    <mergeCell ref="I7:I8"/>
    <mergeCell ref="J7:J8"/>
    <mergeCell ref="M7:M8"/>
    <mergeCell ref="P7:P8"/>
    <mergeCell ref="Q7:Q8"/>
    <mergeCell ref="R7:R8"/>
    <mergeCell ref="S7:S8"/>
    <mergeCell ref="T7:T8"/>
    <mergeCell ref="L6:M6"/>
    <mergeCell ref="V6:W6"/>
    <mergeCell ref="T25:U27"/>
    <mergeCell ref="R32:S32"/>
    <mergeCell ref="T32:U32"/>
    <mergeCell ref="F35:G36"/>
    <mergeCell ref="R29:S29"/>
    <mergeCell ref="T29:U29"/>
    <mergeCell ref="R30:S30"/>
    <mergeCell ref="T30:U30"/>
    <mergeCell ref="R31:S31"/>
    <mergeCell ref="T31:U31"/>
    <mergeCell ref="R28:S28"/>
    <mergeCell ref="T28:U28"/>
    <mergeCell ref="R25:S27"/>
  </mergeCells>
  <pageMargins left="0.7" right="0.7" top="0.75" bottom="0.75" header="0.3" footer="0.3"/>
  <pageSetup scale="45" orientation="portrait" blackAndWhite="1" r:id="rId1"/>
  <colBreaks count="2" manualBreakCount="2">
    <brk id="14" min="4" max="34" man="1"/>
    <brk id="23"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5">
    <tabColor rgb="FFFF00FF"/>
  </sheetPr>
  <dimension ref="F2:W37"/>
  <sheetViews>
    <sheetView showGridLines="0" showRowColHeaders="0" view="pageBreakPreview" zoomScale="55" zoomScaleNormal="55" zoomScaleSheetLayoutView="55" workbookViewId="0">
      <pane ySplit="8" topLeftCell="A9" activePane="bottomLeft" state="frozen"/>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273</v>
      </c>
      <c r="I5" s="833"/>
      <c r="J5" s="833"/>
      <c r="K5" s="833"/>
      <c r="L5" s="833"/>
      <c r="M5" s="7"/>
      <c r="P5" s="4"/>
      <c r="Q5" s="5"/>
      <c r="R5" s="833" t="s">
        <v>273</v>
      </c>
      <c r="S5" s="833"/>
      <c r="T5" s="833"/>
      <c r="U5" s="833"/>
      <c r="V5" s="833"/>
      <c r="W5" s="7"/>
    </row>
    <row r="6" spans="6:23" ht="33.75" customHeight="1" thickBot="1" x14ac:dyDescent="0.3">
      <c r="F6" s="280"/>
      <c r="G6" s="257"/>
      <c r="H6" s="257"/>
      <c r="I6" s="257"/>
      <c r="J6" s="257"/>
      <c r="K6" s="257"/>
      <c r="L6" s="843">
        <f ca="1">TODAY()</f>
        <v>45360</v>
      </c>
      <c r="M6" s="844"/>
      <c r="P6" s="8"/>
      <c r="U6" s="257"/>
      <c r="V6" s="843">
        <f ca="1">L6</f>
        <v>45360</v>
      </c>
      <c r="W6" s="844"/>
    </row>
    <row r="7" spans="6:23" ht="32.25" customHeight="1" x14ac:dyDescent="0.25">
      <c r="F7" s="847" t="s">
        <v>245</v>
      </c>
      <c r="G7" s="849" t="s">
        <v>52</v>
      </c>
      <c r="H7" s="849" t="s">
        <v>270</v>
      </c>
      <c r="I7" s="849" t="s">
        <v>263</v>
      </c>
      <c r="J7" s="849" t="s">
        <v>61</v>
      </c>
      <c r="K7" s="260" t="s">
        <v>264</v>
      </c>
      <c r="L7" s="260" t="s">
        <v>265</v>
      </c>
      <c r="M7" s="851" t="s">
        <v>266</v>
      </c>
      <c r="P7" s="847" t="s">
        <v>245</v>
      </c>
      <c r="Q7" s="849" t="s">
        <v>52</v>
      </c>
      <c r="R7" s="849" t="s">
        <v>270</v>
      </c>
      <c r="S7" s="849" t="s">
        <v>263</v>
      </c>
      <c r="T7" s="851" t="s">
        <v>266</v>
      </c>
      <c r="U7" s="261"/>
      <c r="V7" s="261"/>
      <c r="W7" s="2"/>
    </row>
    <row r="8" spans="6:23" ht="30.75" customHeight="1" thickBot="1" x14ac:dyDescent="0.3">
      <c r="F8" s="848"/>
      <c r="G8" s="850"/>
      <c r="H8" s="850"/>
      <c r="I8" s="850"/>
      <c r="J8" s="850"/>
      <c r="K8" s="287">
        <v>25</v>
      </c>
      <c r="L8" s="287">
        <v>15</v>
      </c>
      <c r="M8" s="852"/>
      <c r="P8" s="848"/>
      <c r="Q8" s="850"/>
      <c r="R8" s="850"/>
      <c r="S8" s="850"/>
      <c r="T8" s="852"/>
      <c r="U8" s="261"/>
      <c r="V8" s="261"/>
      <c r="W8" s="2"/>
    </row>
    <row r="9" spans="6:23" ht="45" customHeight="1" x14ac:dyDescent="0.25">
      <c r="F9" s="249">
        <v>1</v>
      </c>
      <c r="G9" s="279" t="s">
        <v>14</v>
      </c>
      <c r="H9" s="329"/>
      <c r="I9" s="329"/>
      <c r="J9" s="281">
        <f>H9+I9</f>
        <v>0</v>
      </c>
      <c r="K9" s="281">
        <f>'P.Mar (2)'!AE9*'M.3week (2)'!$K$8</f>
        <v>0</v>
      </c>
      <c r="L9" s="281">
        <f>'P.Mar (2)'!AF9*'M.3week (2)'!$L$8</f>
        <v>0</v>
      </c>
      <c r="M9" s="285">
        <f>I9+K9+L9</f>
        <v>0</v>
      </c>
      <c r="P9" s="249">
        <v>27</v>
      </c>
      <c r="Q9" s="279" t="s">
        <v>38</v>
      </c>
      <c r="R9" s="329"/>
      <c r="S9" s="329"/>
      <c r="T9" s="285">
        <f>R9+S9</f>
        <v>0</v>
      </c>
      <c r="U9" s="262"/>
      <c r="V9" s="262"/>
      <c r="W9" s="262"/>
    </row>
    <row r="10" spans="6:23" ht="45" customHeight="1" x14ac:dyDescent="0.25">
      <c r="F10" s="250">
        <v>2</v>
      </c>
      <c r="G10" s="268" t="s">
        <v>15</v>
      </c>
      <c r="H10" s="325"/>
      <c r="I10" s="325"/>
      <c r="J10" s="277">
        <f t="shared" ref="J10:J34" si="0">H10+I10</f>
        <v>0</v>
      </c>
      <c r="K10" s="277">
        <f>'P.Mar (2)'!AE10*'M.3week (2)'!$K$8</f>
        <v>0</v>
      </c>
      <c r="L10" s="277">
        <f>'P.Mar (2)'!AF10*'M.3week (2)'!$L$8</f>
        <v>0</v>
      </c>
      <c r="M10" s="282">
        <f t="shared" ref="M10:M34" si="1">I10+K10+L10</f>
        <v>0</v>
      </c>
      <c r="P10" s="250">
        <v>28</v>
      </c>
      <c r="Q10" s="268" t="s">
        <v>39</v>
      </c>
      <c r="R10" s="325"/>
      <c r="S10" s="325"/>
      <c r="T10" s="282">
        <f t="shared" ref="T10:T19" si="2">R10+S10</f>
        <v>0</v>
      </c>
      <c r="U10" s="262"/>
      <c r="V10" s="262"/>
      <c r="W10" s="262"/>
    </row>
    <row r="11" spans="6:23" ht="45" customHeight="1" x14ac:dyDescent="0.25">
      <c r="F11" s="251">
        <v>3</v>
      </c>
      <c r="G11" s="267" t="s">
        <v>16</v>
      </c>
      <c r="H11" s="326"/>
      <c r="I11" s="326"/>
      <c r="J11" s="276">
        <f t="shared" si="0"/>
        <v>0</v>
      </c>
      <c r="K11" s="276">
        <f>'P.Mar (2)'!AE11*'M.3week (2)'!$K$8</f>
        <v>0</v>
      </c>
      <c r="L11" s="276">
        <f>'P.Mar (2)'!AF11*'M.3week (2)'!$L$8</f>
        <v>0</v>
      </c>
      <c r="M11" s="283">
        <f t="shared" si="1"/>
        <v>0</v>
      </c>
      <c r="P11" s="251">
        <v>29</v>
      </c>
      <c r="Q11" s="267" t="s">
        <v>40</v>
      </c>
      <c r="R11" s="326"/>
      <c r="S11" s="326"/>
      <c r="T11" s="283">
        <f t="shared" si="2"/>
        <v>0</v>
      </c>
      <c r="U11" s="262"/>
      <c r="V11" s="262"/>
      <c r="W11" s="262"/>
    </row>
    <row r="12" spans="6:23" ht="45" customHeight="1" x14ac:dyDescent="0.25">
      <c r="F12" s="250">
        <v>4</v>
      </c>
      <c r="G12" s="268" t="s">
        <v>17</v>
      </c>
      <c r="H12" s="325"/>
      <c r="I12" s="325"/>
      <c r="J12" s="277">
        <f t="shared" si="0"/>
        <v>0</v>
      </c>
      <c r="K12" s="277">
        <f>'P.Mar (2)'!AE12*'M.3week (2)'!$K$8</f>
        <v>0</v>
      </c>
      <c r="L12" s="277">
        <f>'P.Mar (2)'!AF12*'M.3week (2)'!$L$8</f>
        <v>0</v>
      </c>
      <c r="M12" s="282">
        <f t="shared" si="1"/>
        <v>0</v>
      </c>
      <c r="P12" s="250">
        <v>30</v>
      </c>
      <c r="Q12" s="268" t="s">
        <v>41</v>
      </c>
      <c r="R12" s="325"/>
      <c r="S12" s="325"/>
      <c r="T12" s="282">
        <f t="shared" si="2"/>
        <v>0</v>
      </c>
      <c r="U12" s="262"/>
      <c r="V12" s="262"/>
      <c r="W12" s="262"/>
    </row>
    <row r="13" spans="6:23" ht="45" customHeight="1" x14ac:dyDescent="0.25">
      <c r="F13" s="251">
        <v>5</v>
      </c>
      <c r="G13" s="267" t="s">
        <v>18</v>
      </c>
      <c r="H13" s="326"/>
      <c r="I13" s="326"/>
      <c r="J13" s="276">
        <f t="shared" si="0"/>
        <v>0</v>
      </c>
      <c r="K13" s="276">
        <f>'P.Mar (2)'!AE13*'M.3week (2)'!$K$8</f>
        <v>0</v>
      </c>
      <c r="L13" s="276">
        <f>'P.Mar (2)'!AF13*'M.3week (2)'!$L$8</f>
        <v>0</v>
      </c>
      <c r="M13" s="283">
        <f t="shared" si="1"/>
        <v>0</v>
      </c>
      <c r="P13" s="251">
        <v>31</v>
      </c>
      <c r="Q13" s="267" t="s">
        <v>42</v>
      </c>
      <c r="R13" s="326"/>
      <c r="S13" s="326"/>
      <c r="T13" s="283">
        <f t="shared" si="2"/>
        <v>0</v>
      </c>
      <c r="U13" s="262"/>
      <c r="V13" s="262"/>
      <c r="W13" s="262"/>
    </row>
    <row r="14" spans="6:23" ht="45" customHeight="1" x14ac:dyDescent="0.25">
      <c r="F14" s="250">
        <v>6</v>
      </c>
      <c r="G14" s="268" t="s">
        <v>19</v>
      </c>
      <c r="H14" s="325"/>
      <c r="I14" s="325"/>
      <c r="J14" s="277">
        <f t="shared" si="0"/>
        <v>0</v>
      </c>
      <c r="K14" s="277">
        <f>'P.Mar (2)'!AE14*'M.3week (2)'!$K$8</f>
        <v>0</v>
      </c>
      <c r="L14" s="277">
        <f>'P.Mar (2)'!AF14*'M.3week (2)'!$L$8</f>
        <v>0</v>
      </c>
      <c r="M14" s="282">
        <f t="shared" si="1"/>
        <v>0</v>
      </c>
      <c r="P14" s="250">
        <v>32</v>
      </c>
      <c r="Q14" s="268" t="s">
        <v>43</v>
      </c>
      <c r="R14" s="325"/>
      <c r="S14" s="325"/>
      <c r="T14" s="282">
        <f t="shared" si="2"/>
        <v>0</v>
      </c>
      <c r="U14" s="262"/>
      <c r="V14" s="262"/>
      <c r="W14" s="262"/>
    </row>
    <row r="15" spans="6:23" ht="45" customHeight="1" x14ac:dyDescent="0.25">
      <c r="F15" s="251">
        <v>7</v>
      </c>
      <c r="G15" s="267" t="s">
        <v>20</v>
      </c>
      <c r="H15" s="326"/>
      <c r="I15" s="326"/>
      <c r="J15" s="276">
        <f t="shared" si="0"/>
        <v>0</v>
      </c>
      <c r="K15" s="276">
        <f>'P.Mar (2)'!AE15*'M.3week (2)'!$K$8</f>
        <v>0</v>
      </c>
      <c r="L15" s="276">
        <f>'P.Mar (2)'!AF15*'M.3week (2)'!$L$8</f>
        <v>0</v>
      </c>
      <c r="M15" s="283">
        <f t="shared" si="1"/>
        <v>0</v>
      </c>
      <c r="P15" s="251">
        <v>33</v>
      </c>
      <c r="Q15" s="267" t="s">
        <v>26</v>
      </c>
      <c r="R15" s="326"/>
      <c r="S15" s="326"/>
      <c r="T15" s="283">
        <f t="shared" si="2"/>
        <v>0</v>
      </c>
      <c r="U15" s="262"/>
      <c r="V15" s="262"/>
      <c r="W15" s="262"/>
    </row>
    <row r="16" spans="6:23" ht="45" customHeight="1" x14ac:dyDescent="0.25">
      <c r="F16" s="250">
        <v>8</v>
      </c>
      <c r="G16" s="268" t="s">
        <v>21</v>
      </c>
      <c r="H16" s="325"/>
      <c r="I16" s="325"/>
      <c r="J16" s="277">
        <f t="shared" si="0"/>
        <v>0</v>
      </c>
      <c r="K16" s="277">
        <f>'P.Mar (2)'!AE16*'M.3week (2)'!$K$8</f>
        <v>0</v>
      </c>
      <c r="L16" s="277">
        <f>'P.Mar (2)'!AF16*'M.3week (2)'!$L$8</f>
        <v>0</v>
      </c>
      <c r="M16" s="282">
        <f t="shared" si="1"/>
        <v>0</v>
      </c>
      <c r="P16" s="250">
        <v>34</v>
      </c>
      <c r="Q16" s="268" t="s">
        <v>44</v>
      </c>
      <c r="R16" s="325"/>
      <c r="S16" s="325"/>
      <c r="T16" s="282">
        <f t="shared" si="2"/>
        <v>0</v>
      </c>
      <c r="U16" s="262"/>
      <c r="V16" s="262"/>
      <c r="W16" s="262"/>
    </row>
    <row r="17" spans="6:23" ht="45" customHeight="1" x14ac:dyDescent="0.25">
      <c r="F17" s="251">
        <v>9</v>
      </c>
      <c r="G17" s="269" t="s">
        <v>22</v>
      </c>
      <c r="H17" s="327"/>
      <c r="I17" s="327"/>
      <c r="J17" s="276">
        <f t="shared" si="0"/>
        <v>0</v>
      </c>
      <c r="K17" s="276">
        <f>'P.Mar (2)'!AE17*'M.3week (2)'!$K$8</f>
        <v>0</v>
      </c>
      <c r="L17" s="276">
        <f>'P.Mar (2)'!AF17*'M.3week (2)'!$L$8</f>
        <v>0</v>
      </c>
      <c r="M17" s="283">
        <f t="shared" si="1"/>
        <v>0</v>
      </c>
      <c r="P17" s="251">
        <v>35</v>
      </c>
      <c r="Q17" s="269" t="s">
        <v>45</v>
      </c>
      <c r="R17" s="327"/>
      <c r="S17" s="327"/>
      <c r="T17" s="283">
        <f t="shared" si="2"/>
        <v>0</v>
      </c>
      <c r="U17" s="262"/>
      <c r="V17" s="262"/>
      <c r="W17" s="262"/>
    </row>
    <row r="18" spans="6:23" ht="45" customHeight="1" x14ac:dyDescent="0.25">
      <c r="F18" s="250">
        <v>10</v>
      </c>
      <c r="G18" s="268" t="s">
        <v>154</v>
      </c>
      <c r="H18" s="325"/>
      <c r="I18" s="325"/>
      <c r="J18" s="277">
        <f t="shared" si="0"/>
        <v>0</v>
      </c>
      <c r="K18" s="277">
        <f>'P.Mar (2)'!AE18*'M.3week (2)'!$K$8</f>
        <v>0</v>
      </c>
      <c r="L18" s="277">
        <f>'P.Mar (2)'!AF18*'M.3week (2)'!$L$8</f>
        <v>0</v>
      </c>
      <c r="M18" s="282">
        <f t="shared" si="1"/>
        <v>0</v>
      </c>
      <c r="P18" s="250">
        <v>36</v>
      </c>
      <c r="Q18" s="268" t="s">
        <v>46</v>
      </c>
      <c r="R18" s="325"/>
      <c r="S18" s="325"/>
      <c r="T18" s="282">
        <f t="shared" si="2"/>
        <v>0</v>
      </c>
      <c r="U18" s="262"/>
      <c r="V18" s="262"/>
      <c r="W18" s="263"/>
    </row>
    <row r="19" spans="6:23" ht="45" customHeight="1" thickBot="1" x14ac:dyDescent="0.3">
      <c r="F19" s="251">
        <v>11</v>
      </c>
      <c r="G19" s="267" t="s">
        <v>55</v>
      </c>
      <c r="H19" s="326"/>
      <c r="I19" s="326"/>
      <c r="J19" s="276">
        <f t="shared" si="0"/>
        <v>0</v>
      </c>
      <c r="K19" s="276">
        <f>'P.Mar (2)'!AE19*'M.3week (2)'!$K$8</f>
        <v>0</v>
      </c>
      <c r="L19" s="276">
        <f>'P.Mar (2)'!AF19*'M.3week (2)'!$L$8</f>
        <v>0</v>
      </c>
      <c r="M19" s="283">
        <f t="shared" si="1"/>
        <v>0</v>
      </c>
      <c r="P19" s="252">
        <v>37</v>
      </c>
      <c r="Q19" s="270" t="s">
        <v>47</v>
      </c>
      <c r="R19" s="328"/>
      <c r="S19" s="328"/>
      <c r="T19" s="284">
        <f t="shared" si="2"/>
        <v>0</v>
      </c>
      <c r="U19" s="262"/>
      <c r="V19" s="262"/>
      <c r="W19" s="262"/>
    </row>
    <row r="20" spans="6:23" ht="45" customHeight="1" x14ac:dyDescent="0.25">
      <c r="F20" s="250">
        <v>12</v>
      </c>
      <c r="G20" s="268" t="s">
        <v>24</v>
      </c>
      <c r="H20" s="325"/>
      <c r="I20" s="325"/>
      <c r="J20" s="277">
        <f t="shared" si="0"/>
        <v>0</v>
      </c>
      <c r="K20" s="277">
        <f>'P.Mar (2)'!AE20*'M.3week (2)'!$K$8</f>
        <v>0</v>
      </c>
      <c r="L20" s="277">
        <f>'P.Mar (2)'!AF20*'M.3week (2)'!$L$8</f>
        <v>0</v>
      </c>
      <c r="M20" s="282">
        <f t="shared" si="1"/>
        <v>0</v>
      </c>
      <c r="P20" s="29"/>
      <c r="Q20" s="29"/>
      <c r="R20" s="278">
        <f>SUM(R9:R19)</f>
        <v>0</v>
      </c>
      <c r="S20" s="356">
        <f t="shared" ref="S20:T20" si="3">SUM(S9:S19)</f>
        <v>0</v>
      </c>
      <c r="T20" s="357">
        <f t="shared" si="3"/>
        <v>0</v>
      </c>
      <c r="U20" s="264">
        <f>W1</f>
        <v>0</v>
      </c>
      <c r="V20" s="265"/>
      <c r="W20" s="266"/>
    </row>
    <row r="21" spans="6:23" ht="45" customHeight="1" thickBot="1" x14ac:dyDescent="0.3">
      <c r="F21" s="251">
        <v>13</v>
      </c>
      <c r="G21" s="267" t="s">
        <v>25</v>
      </c>
      <c r="H21" s="326"/>
      <c r="I21" s="326"/>
      <c r="J21" s="276">
        <f t="shared" si="0"/>
        <v>0</v>
      </c>
      <c r="K21" s="276">
        <f>'P.Mar (2)'!AE21*'M.3week (2)'!$K$8</f>
        <v>0</v>
      </c>
      <c r="L21" s="276">
        <f>'P.Mar (2)'!AF21*'M.3week (2)'!$L$8</f>
        <v>0</v>
      </c>
      <c r="M21" s="283">
        <f t="shared" si="1"/>
        <v>0</v>
      </c>
      <c r="P21" s="29"/>
      <c r="Q21" s="29"/>
      <c r="R21" s="273" t="s">
        <v>270</v>
      </c>
      <c r="S21" s="274" t="s">
        <v>263</v>
      </c>
      <c r="T21" s="272" t="s">
        <v>61</v>
      </c>
      <c r="U21" s="261"/>
      <c r="V21" s="261"/>
      <c r="W21" s="261"/>
    </row>
    <row r="22" spans="6:23" ht="45" customHeight="1" x14ac:dyDescent="0.25">
      <c r="F22" s="250">
        <v>14</v>
      </c>
      <c r="G22" s="268" t="s">
        <v>26</v>
      </c>
      <c r="H22" s="325"/>
      <c r="I22" s="325"/>
      <c r="J22" s="277">
        <f t="shared" si="0"/>
        <v>0</v>
      </c>
      <c r="K22" s="277">
        <f>'P.Mar (2)'!AE22*'M.3week (2)'!$K$8</f>
        <v>0</v>
      </c>
      <c r="L22" s="277">
        <f>'P.Mar (2)'!AF22*'M.3week (2)'!$L$8</f>
        <v>0</v>
      </c>
      <c r="M22" s="282">
        <f t="shared" si="1"/>
        <v>0</v>
      </c>
      <c r="P22" s="18"/>
      <c r="Q22" s="22"/>
      <c r="R22" s="22"/>
      <c r="S22" s="22"/>
      <c r="T22" s="22"/>
      <c r="U22" s="22"/>
      <c r="V22" s="22"/>
      <c r="W22" s="22"/>
    </row>
    <row r="23" spans="6:23" ht="45" customHeight="1" x14ac:dyDescent="0.25">
      <c r="F23" s="251">
        <v>15</v>
      </c>
      <c r="G23" s="267" t="s">
        <v>27</v>
      </c>
      <c r="H23" s="326"/>
      <c r="I23" s="326"/>
      <c r="J23" s="276">
        <f t="shared" si="0"/>
        <v>0</v>
      </c>
      <c r="K23" s="276">
        <f>'P.Mar (2)'!AE23*'M.3week (2)'!$K$8</f>
        <v>0</v>
      </c>
      <c r="L23" s="276">
        <f>'P.Mar (2)'!AF23*'M.3week (2)'!$L$8</f>
        <v>0</v>
      </c>
      <c r="M23" s="283">
        <f t="shared" si="1"/>
        <v>0</v>
      </c>
      <c r="P23" s="18"/>
      <c r="Q23" s="22"/>
      <c r="R23" s="22"/>
      <c r="S23" s="22"/>
      <c r="T23" s="22"/>
      <c r="U23" s="22"/>
      <c r="V23" s="22"/>
      <c r="W23" s="22"/>
    </row>
    <row r="24" spans="6:23" ht="45" customHeight="1" thickBot="1" x14ac:dyDescent="0.3">
      <c r="F24" s="250">
        <v>16</v>
      </c>
      <c r="G24" s="268" t="s">
        <v>28</v>
      </c>
      <c r="H24" s="325"/>
      <c r="I24" s="325"/>
      <c r="J24" s="277">
        <f t="shared" si="0"/>
        <v>0</v>
      </c>
      <c r="K24" s="277">
        <f>'P.Mar (2)'!AE24*'M.3week (2)'!$K$8</f>
        <v>0</v>
      </c>
      <c r="L24" s="277">
        <f>'P.Mar (2)'!AF24*'M.3week (2)'!$L$8</f>
        <v>0</v>
      </c>
      <c r="M24" s="282">
        <f t="shared" si="1"/>
        <v>0</v>
      </c>
      <c r="P24" s="2"/>
      <c r="Q24" s="2"/>
      <c r="R24" s="2"/>
      <c r="S24" s="2"/>
      <c r="T24" s="2"/>
      <c r="U24" s="2"/>
      <c r="V24" s="2"/>
      <c r="W24" s="2"/>
    </row>
    <row r="25" spans="6:23" ht="45" customHeight="1" thickTop="1" x14ac:dyDescent="0.25">
      <c r="F25" s="251">
        <v>17</v>
      </c>
      <c r="G25" s="267" t="s">
        <v>29</v>
      </c>
      <c r="H25" s="326"/>
      <c r="I25" s="326"/>
      <c r="J25" s="276">
        <f t="shared" si="0"/>
        <v>0</v>
      </c>
      <c r="K25" s="276">
        <f>'P.Mar (2)'!AE25*'M.3week (2)'!$K$8</f>
        <v>0</v>
      </c>
      <c r="L25" s="276">
        <f>'P.Mar (2)'!AF25*'M.3week (2)'!$L$8</f>
        <v>0</v>
      </c>
      <c r="M25" s="283">
        <f t="shared" si="1"/>
        <v>0</v>
      </c>
      <c r="P25" s="23"/>
      <c r="Q25" s="23"/>
      <c r="R25" s="829" t="s">
        <v>273</v>
      </c>
      <c r="S25" s="830"/>
      <c r="T25" s="812">
        <f>T30+T29+T28</f>
        <v>0</v>
      </c>
      <c r="U25" s="813"/>
      <c r="V25" s="2"/>
      <c r="W25" s="2"/>
    </row>
    <row r="26" spans="6:23" ht="45" customHeight="1" x14ac:dyDescent="0.25">
      <c r="F26" s="250">
        <v>18</v>
      </c>
      <c r="G26" s="268" t="s">
        <v>275</v>
      </c>
      <c r="H26" s="325"/>
      <c r="I26" s="325"/>
      <c r="J26" s="277">
        <f t="shared" si="0"/>
        <v>0</v>
      </c>
      <c r="K26" s="277">
        <f>'P.Mar (2)'!AE26*'M.3week (2)'!$K$8</f>
        <v>0</v>
      </c>
      <c r="L26" s="277">
        <f>'P.Mar (2)'!AF26*'M.3week (2)'!$L$8</f>
        <v>0</v>
      </c>
      <c r="M26" s="282">
        <f t="shared" si="1"/>
        <v>0</v>
      </c>
      <c r="P26" s="23"/>
      <c r="Q26" s="23"/>
      <c r="R26" s="831"/>
      <c r="S26" s="832"/>
      <c r="T26" s="814"/>
      <c r="U26" s="815"/>
      <c r="V26" s="2"/>
      <c r="W26" s="2"/>
    </row>
    <row r="27" spans="6:23" ht="45" customHeight="1" x14ac:dyDescent="0.25">
      <c r="F27" s="251">
        <v>19</v>
      </c>
      <c r="G27" s="269" t="s">
        <v>30</v>
      </c>
      <c r="H27" s="327"/>
      <c r="I27" s="327"/>
      <c r="J27" s="352">
        <f t="shared" si="0"/>
        <v>0</v>
      </c>
      <c r="K27" s="276">
        <f>'P.Mar (2)'!AE27*'M.3week (2)'!$K$8</f>
        <v>0</v>
      </c>
      <c r="L27" s="276">
        <f>'P.Mar (2)'!AF27*'M.3week (2)'!$L$8</f>
        <v>0</v>
      </c>
      <c r="M27" s="353">
        <f t="shared" si="1"/>
        <v>0</v>
      </c>
      <c r="P27" s="23"/>
      <c r="Q27" s="23"/>
      <c r="R27" s="831"/>
      <c r="S27" s="832"/>
      <c r="T27" s="814"/>
      <c r="U27" s="815"/>
      <c r="V27" s="2"/>
      <c r="W27" s="2"/>
    </row>
    <row r="28" spans="6:23" ht="45" customHeight="1" x14ac:dyDescent="0.25">
      <c r="F28" s="250">
        <v>20</v>
      </c>
      <c r="G28" s="268" t="s">
        <v>31</v>
      </c>
      <c r="H28" s="325"/>
      <c r="I28" s="325"/>
      <c r="J28" s="277">
        <f t="shared" si="0"/>
        <v>0</v>
      </c>
      <c r="K28" s="277">
        <f>'P.Mar (2)'!AE28*'M.3week (2)'!$K$8</f>
        <v>0</v>
      </c>
      <c r="L28" s="277">
        <f>'P.Mar (2)'!AF28*'M.3week (2)'!$L$8</f>
        <v>0</v>
      </c>
      <c r="M28" s="282">
        <f t="shared" si="1"/>
        <v>0</v>
      </c>
      <c r="P28" s="23"/>
      <c r="Q28" s="23"/>
      <c r="R28" s="821" t="s">
        <v>267</v>
      </c>
      <c r="S28" s="822"/>
      <c r="T28" s="823">
        <f>K35</f>
        <v>0</v>
      </c>
      <c r="U28" s="824"/>
    </row>
    <row r="29" spans="6:23" ht="45" customHeight="1" x14ac:dyDescent="0.25">
      <c r="F29" s="251">
        <v>21</v>
      </c>
      <c r="G29" s="269" t="s">
        <v>32</v>
      </c>
      <c r="H29" s="327"/>
      <c r="I29" s="327"/>
      <c r="J29" s="352">
        <f t="shared" si="0"/>
        <v>0</v>
      </c>
      <c r="K29" s="276">
        <f>'P.Mar (2)'!AE29*'M.3week (2)'!$K$8</f>
        <v>0</v>
      </c>
      <c r="L29" s="276">
        <f>'P.Mar (2)'!AF29*'M.3week (2)'!$L$8</f>
        <v>0</v>
      </c>
      <c r="M29" s="353">
        <f t="shared" si="1"/>
        <v>0</v>
      </c>
      <c r="P29" s="24"/>
      <c r="Q29" s="24"/>
      <c r="R29" s="821" t="s">
        <v>268</v>
      </c>
      <c r="S29" s="822"/>
      <c r="T29" s="823">
        <f>L35</f>
        <v>0</v>
      </c>
      <c r="U29" s="824"/>
    </row>
    <row r="30" spans="6:23" ht="45" customHeight="1" x14ac:dyDescent="0.25">
      <c r="F30" s="250">
        <v>22</v>
      </c>
      <c r="G30" s="268" t="s">
        <v>33</v>
      </c>
      <c r="H30" s="325"/>
      <c r="I30" s="325"/>
      <c r="J30" s="277">
        <f t="shared" si="0"/>
        <v>0</v>
      </c>
      <c r="K30" s="277">
        <f>'P.Mar (2)'!AE30*'M.3week (2)'!$K$8</f>
        <v>0</v>
      </c>
      <c r="L30" s="277">
        <f>'P.Mar (2)'!AF30*'M.3week (2)'!$L$8</f>
        <v>0</v>
      </c>
      <c r="M30" s="282">
        <f t="shared" si="1"/>
        <v>0</v>
      </c>
      <c r="P30" s="24"/>
      <c r="Q30" s="24"/>
      <c r="R30" s="821" t="s">
        <v>61</v>
      </c>
      <c r="S30" s="822"/>
      <c r="T30" s="823">
        <f>I35+S20</f>
        <v>0</v>
      </c>
      <c r="U30" s="824"/>
    </row>
    <row r="31" spans="6:23" ht="45" customHeight="1" thickBot="1" x14ac:dyDescent="0.3">
      <c r="F31" s="251">
        <v>23</v>
      </c>
      <c r="G31" s="269" t="s">
        <v>34</v>
      </c>
      <c r="H31" s="327"/>
      <c r="I31" s="327"/>
      <c r="J31" s="352">
        <f t="shared" si="0"/>
        <v>0</v>
      </c>
      <c r="K31" s="276">
        <f>'P.Mar (2)'!AE31*'M.3week (2)'!$K$8</f>
        <v>0</v>
      </c>
      <c r="L31" s="276">
        <f>'P.Mar (2)'!AF31*'M.3week (2)'!$L$8</f>
        <v>0</v>
      </c>
      <c r="M31" s="353">
        <f t="shared" si="1"/>
        <v>0</v>
      </c>
      <c r="R31" s="845" t="s">
        <v>270</v>
      </c>
      <c r="S31" s="846"/>
      <c r="T31" s="827">
        <f>H35+R20</f>
        <v>0</v>
      </c>
      <c r="U31" s="828"/>
    </row>
    <row r="32" spans="6:23" ht="45" customHeight="1" thickTop="1" thickBot="1" x14ac:dyDescent="0.3">
      <c r="F32" s="250">
        <v>24</v>
      </c>
      <c r="G32" s="268" t="s">
        <v>35</v>
      </c>
      <c r="H32" s="325"/>
      <c r="I32" s="325"/>
      <c r="J32" s="277">
        <f t="shared" si="0"/>
        <v>0</v>
      </c>
      <c r="K32" s="277">
        <f>'P.Mar (2)'!AE32*'M.3week (2)'!$K$8</f>
        <v>0</v>
      </c>
      <c r="L32" s="277">
        <f>'P.Mar (2)'!AF32*'M.3week (2)'!$L$8</f>
        <v>0</v>
      </c>
      <c r="M32" s="282">
        <f t="shared" si="1"/>
        <v>0</v>
      </c>
      <c r="R32" s="816" t="s">
        <v>269</v>
      </c>
      <c r="S32" s="817"/>
      <c r="T32" s="818">
        <f>T28+T29+T30+T31</f>
        <v>0</v>
      </c>
      <c r="U32" s="819"/>
    </row>
    <row r="33" spans="6:13" ht="45" customHeight="1" thickTop="1" x14ac:dyDescent="0.25">
      <c r="F33" s="251">
        <v>25</v>
      </c>
      <c r="G33" s="269" t="s">
        <v>36</v>
      </c>
      <c r="H33" s="327"/>
      <c r="I33" s="327"/>
      <c r="J33" s="352">
        <f t="shared" si="0"/>
        <v>0</v>
      </c>
      <c r="K33" s="276">
        <f>'P.Mar (2)'!AE33*'M.3week (2)'!$K$8</f>
        <v>0</v>
      </c>
      <c r="L33" s="276">
        <f>'P.Mar (2)'!AF33*'M.3week (2)'!$L$8</f>
        <v>0</v>
      </c>
      <c r="M33" s="353">
        <f t="shared" si="1"/>
        <v>0</v>
      </c>
    </row>
    <row r="34" spans="6:13" ht="45" customHeight="1" thickBot="1" x14ac:dyDescent="0.3">
      <c r="F34" s="347">
        <v>26</v>
      </c>
      <c r="G34" s="348" t="s">
        <v>37</v>
      </c>
      <c r="H34" s="349"/>
      <c r="I34" s="349"/>
      <c r="J34" s="350">
        <f t="shared" si="0"/>
        <v>0</v>
      </c>
      <c r="K34" s="350">
        <f>'P.Mar (2)'!AE34*50</f>
        <v>0</v>
      </c>
      <c r="L34" s="350">
        <f>'P.Mar (2)'!AF34*'M.3week (2)'!$L$8</f>
        <v>0</v>
      </c>
      <c r="M34" s="351">
        <f t="shared" si="1"/>
        <v>0</v>
      </c>
    </row>
    <row r="35" spans="6:13" ht="50.25" customHeight="1" x14ac:dyDescent="0.25">
      <c r="F35" s="807"/>
      <c r="G35" s="807"/>
      <c r="H35" s="278">
        <f>SUM(H9:H34)</f>
        <v>0</v>
      </c>
      <c r="I35" s="278">
        <f t="shared" ref="I35:M35" si="4">SUM(I9:I34)</f>
        <v>0</v>
      </c>
      <c r="J35" s="278">
        <f t="shared" si="4"/>
        <v>0</v>
      </c>
      <c r="K35" s="278">
        <f t="shared" si="4"/>
        <v>0</v>
      </c>
      <c r="L35" s="278">
        <f t="shared" si="4"/>
        <v>0</v>
      </c>
      <c r="M35" s="278">
        <f t="shared" si="4"/>
        <v>0</v>
      </c>
    </row>
    <row r="36" spans="6:13" ht="64.5" customHeight="1" thickBot="1" x14ac:dyDescent="0.3">
      <c r="F36" s="807"/>
      <c r="G36" s="807"/>
      <c r="H36" s="273" t="s">
        <v>270</v>
      </c>
      <c r="I36" s="271" t="s">
        <v>263</v>
      </c>
      <c r="J36" s="271" t="s">
        <v>61</v>
      </c>
      <c r="K36" s="275" t="s">
        <v>267</v>
      </c>
      <c r="L36" s="275" t="s">
        <v>268</v>
      </c>
      <c r="M36" s="272" t="s">
        <v>60</v>
      </c>
    </row>
    <row r="37" spans="6:13" ht="16.5" customHeight="1" x14ac:dyDescent="0.25"/>
  </sheetData>
  <sheetProtection algorithmName="SHA-512" hashValue="A5gu6aj9oxDLZjBhDsvB3zuC8YIHuRJiWRmYKztgh76fTQqtKukA9gyniVvkHWaCh+IVM2DuARs2HUGeLuLbRA==" saltValue="v+lyY5Mevpndm5TnPZJq0w==" spinCount="100000" sheet="1" objects="1" scenarios="1"/>
  <mergeCells count="28">
    <mergeCell ref="H5:L5"/>
    <mergeCell ref="R5:V5"/>
    <mergeCell ref="F7:F8"/>
    <mergeCell ref="G7:G8"/>
    <mergeCell ref="H7:H8"/>
    <mergeCell ref="I7:I8"/>
    <mergeCell ref="J7:J8"/>
    <mergeCell ref="M7:M8"/>
    <mergeCell ref="P7:P8"/>
    <mergeCell ref="Q7:Q8"/>
    <mergeCell ref="R7:R8"/>
    <mergeCell ref="S7:S8"/>
    <mergeCell ref="T7:T8"/>
    <mergeCell ref="L6:M6"/>
    <mergeCell ref="V6:W6"/>
    <mergeCell ref="T25:U27"/>
    <mergeCell ref="R32:S32"/>
    <mergeCell ref="T32:U32"/>
    <mergeCell ref="F35:G36"/>
    <mergeCell ref="R29:S29"/>
    <mergeCell ref="T29:U29"/>
    <mergeCell ref="R30:S30"/>
    <mergeCell ref="T30:U30"/>
    <mergeCell ref="R31:S31"/>
    <mergeCell ref="T31:U31"/>
    <mergeCell ref="R28:S28"/>
    <mergeCell ref="T28:U28"/>
    <mergeCell ref="R25:S27"/>
  </mergeCells>
  <pageMargins left="0.7" right="0.7" top="0.75" bottom="0.75" header="0.3" footer="0.3"/>
  <pageSetup scale="43" orientation="portrait" blackAndWhite="1" r:id="rId1"/>
  <colBreaks count="1" manualBreakCount="1">
    <brk id="14" min="4" max="34"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tabColor rgb="FFFF00FF"/>
  </sheetPr>
  <dimension ref="F2:W37"/>
  <sheetViews>
    <sheetView showGridLines="0" showRowColHeaders="0" showZeros="0" view="pageBreakPreview" zoomScale="55" zoomScaleNormal="55" zoomScaleSheetLayoutView="55" workbookViewId="0">
      <pane ySplit="8" topLeftCell="A9" activePane="bottomLeft" state="frozen"/>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274</v>
      </c>
      <c r="I5" s="833"/>
      <c r="J5" s="833"/>
      <c r="K5" s="833"/>
      <c r="L5" s="833"/>
      <c r="M5" s="7"/>
      <c r="P5" s="4"/>
      <c r="Q5" s="5"/>
      <c r="R5" s="833" t="s">
        <v>274</v>
      </c>
      <c r="S5" s="833"/>
      <c r="T5" s="833"/>
      <c r="U5" s="833"/>
      <c r="V5" s="833"/>
      <c r="W5" s="7"/>
    </row>
    <row r="6" spans="6:23" ht="33.75" customHeight="1" thickBot="1" x14ac:dyDescent="0.3">
      <c r="F6" s="280"/>
      <c r="G6" s="257"/>
      <c r="H6" s="257"/>
      <c r="I6" s="257"/>
      <c r="J6" s="257"/>
      <c r="K6" s="257"/>
      <c r="L6" s="843">
        <f ca="1">TODAY()</f>
        <v>45360</v>
      </c>
      <c r="M6" s="844"/>
      <c r="P6" s="8"/>
      <c r="U6" s="257"/>
      <c r="V6" s="843">
        <f ca="1">L6</f>
        <v>45360</v>
      </c>
      <c r="W6" s="844"/>
    </row>
    <row r="7" spans="6:23" ht="32.25" customHeight="1" x14ac:dyDescent="0.25">
      <c r="F7" s="847" t="s">
        <v>245</v>
      </c>
      <c r="G7" s="849" t="s">
        <v>52</v>
      </c>
      <c r="H7" s="849" t="s">
        <v>270</v>
      </c>
      <c r="I7" s="849" t="s">
        <v>263</v>
      </c>
      <c r="J7" s="849" t="s">
        <v>61</v>
      </c>
      <c r="K7" s="260" t="s">
        <v>264</v>
      </c>
      <c r="L7" s="260" t="s">
        <v>265</v>
      </c>
      <c r="M7" s="851" t="s">
        <v>266</v>
      </c>
      <c r="P7" s="847" t="s">
        <v>245</v>
      </c>
      <c r="Q7" s="849" t="s">
        <v>52</v>
      </c>
      <c r="R7" s="849" t="s">
        <v>270</v>
      </c>
      <c r="S7" s="849" t="s">
        <v>263</v>
      </c>
      <c r="T7" s="851" t="s">
        <v>266</v>
      </c>
      <c r="U7" s="261"/>
      <c r="V7" s="261"/>
      <c r="W7" s="2"/>
    </row>
    <row r="8" spans="6:23" ht="30.75" customHeight="1" thickBot="1" x14ac:dyDescent="0.3">
      <c r="F8" s="848"/>
      <c r="G8" s="850"/>
      <c r="H8" s="850"/>
      <c r="I8" s="850"/>
      <c r="J8" s="850"/>
      <c r="K8" s="287">
        <v>25</v>
      </c>
      <c r="L8" s="287">
        <v>15</v>
      </c>
      <c r="M8" s="852"/>
      <c r="P8" s="848"/>
      <c r="Q8" s="850"/>
      <c r="R8" s="850"/>
      <c r="S8" s="850"/>
      <c r="T8" s="852"/>
      <c r="U8" s="261"/>
      <c r="V8" s="261"/>
      <c r="W8" s="2"/>
    </row>
    <row r="9" spans="6:23" ht="45" customHeight="1" x14ac:dyDescent="0.25">
      <c r="F9" s="249">
        <v>1</v>
      </c>
      <c r="G9" s="279" t="s">
        <v>14</v>
      </c>
      <c r="H9" s="329"/>
      <c r="I9" s="329"/>
      <c r="J9" s="281">
        <f>H9+I9</f>
        <v>0</v>
      </c>
      <c r="K9" s="281">
        <f>'P.Mar (2)'!AG9*'M.4week (2)'!$K$8</f>
        <v>0</v>
      </c>
      <c r="L9" s="281">
        <f>'P.Mar (2)'!AH9*'M.4week (2)'!$L$8</f>
        <v>0</v>
      </c>
      <c r="M9" s="285">
        <f>I9+K9+L9</f>
        <v>0</v>
      </c>
      <c r="P9" s="249">
        <v>27</v>
      </c>
      <c r="Q9" s="279" t="s">
        <v>38</v>
      </c>
      <c r="R9" s="329"/>
      <c r="S9" s="329"/>
      <c r="T9" s="285">
        <f>R9+S9</f>
        <v>0</v>
      </c>
      <c r="U9" s="262"/>
      <c r="V9" s="262"/>
      <c r="W9" s="262"/>
    </row>
    <row r="10" spans="6:23" ht="45" customHeight="1" x14ac:dyDescent="0.25">
      <c r="F10" s="250">
        <v>2</v>
      </c>
      <c r="G10" s="268" t="s">
        <v>15</v>
      </c>
      <c r="H10" s="325"/>
      <c r="I10" s="325"/>
      <c r="J10" s="277">
        <f t="shared" ref="J10:J34" si="0">H10+I10</f>
        <v>0</v>
      </c>
      <c r="K10" s="277">
        <f>'P.Mar (2)'!AG10*'M.4week (2)'!$K$8</f>
        <v>0</v>
      </c>
      <c r="L10" s="277">
        <f>'P.Mar (2)'!AH10*'M.4week (2)'!$L$8</f>
        <v>0</v>
      </c>
      <c r="M10" s="282">
        <f t="shared" ref="M10:M34" si="1">I10+K10+L10</f>
        <v>0</v>
      </c>
      <c r="P10" s="250">
        <v>28</v>
      </c>
      <c r="Q10" s="268" t="s">
        <v>39</v>
      </c>
      <c r="R10" s="325"/>
      <c r="S10" s="325"/>
      <c r="T10" s="282">
        <f t="shared" ref="T10:T19" si="2">R10+S10</f>
        <v>0</v>
      </c>
      <c r="U10" s="262"/>
      <c r="V10" s="262"/>
      <c r="W10" s="262"/>
    </row>
    <row r="11" spans="6:23" ht="45" customHeight="1" x14ac:dyDescent="0.25">
      <c r="F11" s="251">
        <v>3</v>
      </c>
      <c r="G11" s="267" t="s">
        <v>16</v>
      </c>
      <c r="H11" s="326"/>
      <c r="I11" s="326"/>
      <c r="J11" s="276">
        <f t="shared" si="0"/>
        <v>0</v>
      </c>
      <c r="K11" s="276">
        <f>'P.Mar (2)'!AG11*'M.4week (2)'!$K$8</f>
        <v>0</v>
      </c>
      <c r="L11" s="276">
        <f>'P.Mar (2)'!AH11*'M.4week (2)'!$L$8</f>
        <v>0</v>
      </c>
      <c r="M11" s="283">
        <f t="shared" si="1"/>
        <v>0</v>
      </c>
      <c r="P11" s="251">
        <v>29</v>
      </c>
      <c r="Q11" s="267" t="s">
        <v>40</v>
      </c>
      <c r="R11" s="326"/>
      <c r="S11" s="326"/>
      <c r="T11" s="283">
        <f t="shared" si="2"/>
        <v>0</v>
      </c>
      <c r="U11" s="262"/>
      <c r="V11" s="262"/>
      <c r="W11" s="262"/>
    </row>
    <row r="12" spans="6:23" ht="45" customHeight="1" x14ac:dyDescent="0.25">
      <c r="F12" s="250">
        <v>4</v>
      </c>
      <c r="G12" s="268" t="s">
        <v>17</v>
      </c>
      <c r="H12" s="325"/>
      <c r="I12" s="325"/>
      <c r="J12" s="277">
        <f t="shared" si="0"/>
        <v>0</v>
      </c>
      <c r="K12" s="277">
        <f>'P.Mar (2)'!AG12*'M.4week (2)'!$K$8</f>
        <v>0</v>
      </c>
      <c r="L12" s="277">
        <f>'P.Mar (2)'!AH12*'M.4week (2)'!$L$8</f>
        <v>0</v>
      </c>
      <c r="M12" s="282">
        <f t="shared" si="1"/>
        <v>0</v>
      </c>
      <c r="P12" s="250">
        <v>30</v>
      </c>
      <c r="Q12" s="268" t="s">
        <v>41</v>
      </c>
      <c r="R12" s="325"/>
      <c r="S12" s="325"/>
      <c r="T12" s="282">
        <f t="shared" si="2"/>
        <v>0</v>
      </c>
      <c r="U12" s="262"/>
      <c r="V12" s="262"/>
      <c r="W12" s="262"/>
    </row>
    <row r="13" spans="6:23" ht="45" customHeight="1" x14ac:dyDescent="0.25">
      <c r="F13" s="251">
        <v>5</v>
      </c>
      <c r="G13" s="267" t="s">
        <v>18</v>
      </c>
      <c r="H13" s="326"/>
      <c r="I13" s="326"/>
      <c r="J13" s="276">
        <f t="shared" si="0"/>
        <v>0</v>
      </c>
      <c r="K13" s="276">
        <f>'P.Mar (2)'!AG13*'M.4week (2)'!$K$8</f>
        <v>0</v>
      </c>
      <c r="L13" s="276">
        <f>'P.Mar (2)'!AH13*'M.4week (2)'!$L$8</f>
        <v>0</v>
      </c>
      <c r="M13" s="283">
        <f t="shared" si="1"/>
        <v>0</v>
      </c>
      <c r="P13" s="251">
        <v>31</v>
      </c>
      <c r="Q13" s="267" t="s">
        <v>42</v>
      </c>
      <c r="R13" s="326"/>
      <c r="S13" s="326"/>
      <c r="T13" s="283">
        <f t="shared" si="2"/>
        <v>0</v>
      </c>
      <c r="U13" s="262"/>
      <c r="V13" s="262"/>
      <c r="W13" s="262"/>
    </row>
    <row r="14" spans="6:23" ht="45" customHeight="1" x14ac:dyDescent="0.25">
      <c r="F14" s="250">
        <v>6</v>
      </c>
      <c r="G14" s="268" t="s">
        <v>19</v>
      </c>
      <c r="H14" s="325"/>
      <c r="I14" s="325"/>
      <c r="J14" s="277">
        <f t="shared" si="0"/>
        <v>0</v>
      </c>
      <c r="K14" s="277">
        <f>'P.Mar (2)'!AG14*'M.4week (2)'!$K$8</f>
        <v>0</v>
      </c>
      <c r="L14" s="277">
        <f>'P.Mar (2)'!AH14*'M.4week (2)'!$L$8</f>
        <v>0</v>
      </c>
      <c r="M14" s="282">
        <f t="shared" si="1"/>
        <v>0</v>
      </c>
      <c r="P14" s="250">
        <v>32</v>
      </c>
      <c r="Q14" s="268" t="s">
        <v>43</v>
      </c>
      <c r="R14" s="325"/>
      <c r="S14" s="325"/>
      <c r="T14" s="282">
        <f t="shared" si="2"/>
        <v>0</v>
      </c>
      <c r="U14" s="262"/>
      <c r="V14" s="262"/>
      <c r="W14" s="262"/>
    </row>
    <row r="15" spans="6:23" ht="45" customHeight="1" x14ac:dyDescent="0.25">
      <c r="F15" s="251">
        <v>7</v>
      </c>
      <c r="G15" s="267" t="s">
        <v>20</v>
      </c>
      <c r="H15" s="326"/>
      <c r="I15" s="326"/>
      <c r="J15" s="276">
        <f t="shared" si="0"/>
        <v>0</v>
      </c>
      <c r="K15" s="276">
        <f>'P.Mar (2)'!AG15*'M.4week (2)'!$K$8</f>
        <v>0</v>
      </c>
      <c r="L15" s="276">
        <f>'P.Mar (2)'!AH15*'M.4week (2)'!$L$8</f>
        <v>0</v>
      </c>
      <c r="M15" s="283">
        <f t="shared" si="1"/>
        <v>0</v>
      </c>
      <c r="P15" s="251">
        <v>33</v>
      </c>
      <c r="Q15" s="267" t="s">
        <v>26</v>
      </c>
      <c r="R15" s="326"/>
      <c r="S15" s="326"/>
      <c r="T15" s="283">
        <f t="shared" si="2"/>
        <v>0</v>
      </c>
      <c r="U15" s="262"/>
      <c r="V15" s="262"/>
      <c r="W15" s="262"/>
    </row>
    <row r="16" spans="6:23" ht="45" customHeight="1" x14ac:dyDescent="0.25">
      <c r="F16" s="250">
        <v>8</v>
      </c>
      <c r="G16" s="268" t="s">
        <v>21</v>
      </c>
      <c r="H16" s="325"/>
      <c r="I16" s="325"/>
      <c r="J16" s="277">
        <f t="shared" si="0"/>
        <v>0</v>
      </c>
      <c r="K16" s="277">
        <f>'P.Mar (2)'!AG16*'M.4week (2)'!$K$8</f>
        <v>0</v>
      </c>
      <c r="L16" s="277">
        <f>'P.Mar (2)'!AH16*'M.4week (2)'!$L$8</f>
        <v>0</v>
      </c>
      <c r="M16" s="282">
        <f t="shared" si="1"/>
        <v>0</v>
      </c>
      <c r="P16" s="250">
        <v>34</v>
      </c>
      <c r="Q16" s="268" t="s">
        <v>44</v>
      </c>
      <c r="R16" s="325"/>
      <c r="S16" s="325"/>
      <c r="T16" s="282">
        <f t="shared" si="2"/>
        <v>0</v>
      </c>
      <c r="U16" s="262"/>
      <c r="V16" s="262"/>
      <c r="W16" s="262"/>
    </row>
    <row r="17" spans="6:23" ht="45" customHeight="1" x14ac:dyDescent="0.25">
      <c r="F17" s="251">
        <v>9</v>
      </c>
      <c r="G17" s="269" t="s">
        <v>22</v>
      </c>
      <c r="H17" s="327"/>
      <c r="I17" s="327"/>
      <c r="J17" s="276">
        <f t="shared" si="0"/>
        <v>0</v>
      </c>
      <c r="K17" s="276">
        <f>'P.Mar (2)'!AG17*'M.4week (2)'!$K$8</f>
        <v>0</v>
      </c>
      <c r="L17" s="276">
        <f>'P.Mar (2)'!AH17*'M.4week (2)'!$L$8</f>
        <v>0</v>
      </c>
      <c r="M17" s="283">
        <f t="shared" si="1"/>
        <v>0</v>
      </c>
      <c r="P17" s="251">
        <v>35</v>
      </c>
      <c r="Q17" s="269" t="s">
        <v>45</v>
      </c>
      <c r="R17" s="327"/>
      <c r="S17" s="327"/>
      <c r="T17" s="283">
        <f t="shared" si="2"/>
        <v>0</v>
      </c>
      <c r="U17" s="262"/>
      <c r="V17" s="262"/>
      <c r="W17" s="262"/>
    </row>
    <row r="18" spans="6:23" ht="45" customHeight="1" x14ac:dyDescent="0.25">
      <c r="F18" s="250">
        <v>10</v>
      </c>
      <c r="G18" s="268" t="s">
        <v>154</v>
      </c>
      <c r="H18" s="325"/>
      <c r="I18" s="325"/>
      <c r="J18" s="277">
        <f t="shared" si="0"/>
        <v>0</v>
      </c>
      <c r="K18" s="277">
        <f>'P.Mar (2)'!AG18*'M.4week (2)'!$K$8</f>
        <v>0</v>
      </c>
      <c r="L18" s="277">
        <f>'P.Mar (2)'!AH18*'M.4week (2)'!$L$8</f>
        <v>0</v>
      </c>
      <c r="M18" s="282">
        <f t="shared" si="1"/>
        <v>0</v>
      </c>
      <c r="P18" s="250">
        <v>36</v>
      </c>
      <c r="Q18" s="268" t="s">
        <v>46</v>
      </c>
      <c r="R18" s="325"/>
      <c r="S18" s="325"/>
      <c r="T18" s="282">
        <f t="shared" si="2"/>
        <v>0</v>
      </c>
      <c r="U18" s="262"/>
      <c r="V18" s="262"/>
      <c r="W18" s="263"/>
    </row>
    <row r="19" spans="6:23" ht="45" customHeight="1" thickBot="1" x14ac:dyDescent="0.3">
      <c r="F19" s="251">
        <v>11</v>
      </c>
      <c r="G19" s="267" t="s">
        <v>55</v>
      </c>
      <c r="H19" s="326"/>
      <c r="I19" s="326"/>
      <c r="J19" s="276">
        <f t="shared" si="0"/>
        <v>0</v>
      </c>
      <c r="K19" s="276">
        <f>'P.Mar (2)'!AG19*'M.4week (2)'!$K$8</f>
        <v>0</v>
      </c>
      <c r="L19" s="276">
        <f>'P.Mar (2)'!AH19*'M.4week (2)'!$L$8</f>
        <v>0</v>
      </c>
      <c r="M19" s="283">
        <f t="shared" si="1"/>
        <v>0</v>
      </c>
      <c r="P19" s="252">
        <v>37</v>
      </c>
      <c r="Q19" s="270" t="s">
        <v>47</v>
      </c>
      <c r="R19" s="328"/>
      <c r="S19" s="328"/>
      <c r="T19" s="284">
        <f t="shared" si="2"/>
        <v>0</v>
      </c>
      <c r="U19" s="262"/>
      <c r="V19" s="262"/>
      <c r="W19" s="262"/>
    </row>
    <row r="20" spans="6:23" ht="45" customHeight="1" x14ac:dyDescent="0.25">
      <c r="F20" s="250">
        <v>12</v>
      </c>
      <c r="G20" s="268" t="s">
        <v>24</v>
      </c>
      <c r="H20" s="325"/>
      <c r="I20" s="325"/>
      <c r="J20" s="277">
        <f t="shared" si="0"/>
        <v>0</v>
      </c>
      <c r="K20" s="277">
        <f>'P.Mar (2)'!AG20*'M.4week (2)'!$K$8</f>
        <v>0</v>
      </c>
      <c r="L20" s="277">
        <f>'P.Mar (2)'!AH20*'M.4week (2)'!$L$8</f>
        <v>0</v>
      </c>
      <c r="M20" s="282">
        <f t="shared" si="1"/>
        <v>0</v>
      </c>
      <c r="P20" s="29"/>
      <c r="Q20" s="29"/>
      <c r="R20" s="278">
        <f>SUM(R9:R19)</f>
        <v>0</v>
      </c>
      <c r="S20" s="356">
        <f t="shared" ref="S20:T20" si="3">SUM(S9:S19)</f>
        <v>0</v>
      </c>
      <c r="T20" s="357">
        <f t="shared" si="3"/>
        <v>0</v>
      </c>
      <c r="U20" s="264">
        <f>W1</f>
        <v>0</v>
      </c>
      <c r="V20" s="265"/>
      <c r="W20" s="266"/>
    </row>
    <row r="21" spans="6:23" ht="45" customHeight="1" thickBot="1" x14ac:dyDescent="0.3">
      <c r="F21" s="251">
        <v>13</v>
      </c>
      <c r="G21" s="267" t="s">
        <v>25</v>
      </c>
      <c r="H21" s="326"/>
      <c r="I21" s="326"/>
      <c r="J21" s="276">
        <f t="shared" si="0"/>
        <v>0</v>
      </c>
      <c r="K21" s="276">
        <f>'P.Mar (2)'!AG21*'M.4week (2)'!$K$8</f>
        <v>0</v>
      </c>
      <c r="L21" s="276">
        <f>'P.Mar (2)'!AH21*'M.4week (2)'!$L$8</f>
        <v>0</v>
      </c>
      <c r="M21" s="283">
        <f t="shared" si="1"/>
        <v>0</v>
      </c>
      <c r="P21" s="29"/>
      <c r="Q21" s="29"/>
      <c r="R21" s="273" t="s">
        <v>270</v>
      </c>
      <c r="S21" s="274" t="s">
        <v>263</v>
      </c>
      <c r="T21" s="272" t="s">
        <v>61</v>
      </c>
      <c r="U21" s="261"/>
      <c r="V21" s="261"/>
      <c r="W21" s="261"/>
    </row>
    <row r="22" spans="6:23" ht="45" customHeight="1" x14ac:dyDescent="0.25">
      <c r="F22" s="250">
        <v>14</v>
      </c>
      <c r="G22" s="268" t="s">
        <v>26</v>
      </c>
      <c r="H22" s="325"/>
      <c r="I22" s="325"/>
      <c r="J22" s="277">
        <f t="shared" si="0"/>
        <v>0</v>
      </c>
      <c r="K22" s="277">
        <f>'P.Mar (2)'!AG22*'M.4week (2)'!$K$8</f>
        <v>0</v>
      </c>
      <c r="L22" s="277">
        <f>'P.Mar (2)'!AH22*'M.4week (2)'!$L$8</f>
        <v>0</v>
      </c>
      <c r="M22" s="282">
        <f t="shared" si="1"/>
        <v>0</v>
      </c>
      <c r="P22" s="18"/>
      <c r="Q22" s="22"/>
      <c r="R22" s="22"/>
      <c r="S22" s="22"/>
      <c r="T22" s="22"/>
      <c r="U22" s="22"/>
      <c r="V22" s="22"/>
      <c r="W22" s="22"/>
    </row>
    <row r="23" spans="6:23" ht="45" customHeight="1" x14ac:dyDescent="0.25">
      <c r="F23" s="251">
        <v>15</v>
      </c>
      <c r="G23" s="267" t="s">
        <v>27</v>
      </c>
      <c r="H23" s="326"/>
      <c r="I23" s="326"/>
      <c r="J23" s="276">
        <f t="shared" si="0"/>
        <v>0</v>
      </c>
      <c r="K23" s="276">
        <f>'P.Mar (2)'!AG23*'M.4week (2)'!$K$8</f>
        <v>0</v>
      </c>
      <c r="L23" s="276">
        <f>'P.Mar (2)'!AH23*'M.4week (2)'!$L$8</f>
        <v>0</v>
      </c>
      <c r="M23" s="283">
        <f t="shared" si="1"/>
        <v>0</v>
      </c>
      <c r="P23" s="18"/>
      <c r="Q23" s="22"/>
      <c r="R23" s="22"/>
      <c r="S23" s="22"/>
      <c r="T23" s="22"/>
      <c r="U23" s="22"/>
      <c r="V23" s="22"/>
      <c r="W23" s="22"/>
    </row>
    <row r="24" spans="6:23" ht="45" customHeight="1" thickBot="1" x14ac:dyDescent="0.3">
      <c r="F24" s="250">
        <v>16</v>
      </c>
      <c r="G24" s="268" t="s">
        <v>28</v>
      </c>
      <c r="H24" s="325"/>
      <c r="I24" s="325"/>
      <c r="J24" s="277">
        <f t="shared" si="0"/>
        <v>0</v>
      </c>
      <c r="K24" s="277">
        <f>'P.Mar (2)'!AG24*'M.4week (2)'!$K$8</f>
        <v>0</v>
      </c>
      <c r="L24" s="277">
        <f>'P.Mar (2)'!AH24*'M.4week (2)'!$L$8</f>
        <v>0</v>
      </c>
      <c r="M24" s="282">
        <f t="shared" si="1"/>
        <v>0</v>
      </c>
      <c r="P24" s="2"/>
      <c r="Q24" s="2"/>
      <c r="R24" s="2"/>
      <c r="S24" s="2"/>
      <c r="T24" s="2"/>
      <c r="U24" s="2"/>
      <c r="V24" s="2"/>
      <c r="W24" s="2"/>
    </row>
    <row r="25" spans="6:23" ht="45" customHeight="1" thickTop="1" x14ac:dyDescent="0.25">
      <c r="F25" s="251">
        <v>17</v>
      </c>
      <c r="G25" s="267" t="s">
        <v>29</v>
      </c>
      <c r="H25" s="326"/>
      <c r="I25" s="326"/>
      <c r="J25" s="276">
        <f t="shared" si="0"/>
        <v>0</v>
      </c>
      <c r="K25" s="276">
        <f>'P.Mar (2)'!AG25*'M.4week (2)'!$K$8</f>
        <v>0</v>
      </c>
      <c r="L25" s="276">
        <f>'P.Mar (2)'!AH25*'M.4week (2)'!$L$8</f>
        <v>0</v>
      </c>
      <c r="M25" s="283">
        <f t="shared" si="1"/>
        <v>0</v>
      </c>
      <c r="P25" s="23"/>
      <c r="Q25" s="23"/>
      <c r="R25" s="829" t="s">
        <v>274</v>
      </c>
      <c r="S25" s="830"/>
      <c r="T25" s="812">
        <f>T30+T29+T28</f>
        <v>0</v>
      </c>
      <c r="U25" s="813"/>
      <c r="V25" s="2"/>
      <c r="W25" s="2"/>
    </row>
    <row r="26" spans="6:23" ht="45" customHeight="1" x14ac:dyDescent="0.25">
      <c r="F26" s="250">
        <v>18</v>
      </c>
      <c r="G26" s="268" t="s">
        <v>275</v>
      </c>
      <c r="H26" s="325"/>
      <c r="I26" s="325"/>
      <c r="J26" s="277">
        <f t="shared" si="0"/>
        <v>0</v>
      </c>
      <c r="K26" s="277">
        <f>'P.Mar (2)'!AG26*'M.4week (2)'!$K$8</f>
        <v>0</v>
      </c>
      <c r="L26" s="277">
        <f>'P.Mar (2)'!AH26*'M.4week (2)'!$L$8</f>
        <v>0</v>
      </c>
      <c r="M26" s="282">
        <f t="shared" si="1"/>
        <v>0</v>
      </c>
      <c r="P26" s="23"/>
      <c r="Q26" s="23"/>
      <c r="R26" s="831"/>
      <c r="S26" s="832"/>
      <c r="T26" s="814"/>
      <c r="U26" s="815"/>
      <c r="V26" s="2"/>
      <c r="W26" s="2"/>
    </row>
    <row r="27" spans="6:23" ht="45" customHeight="1" x14ac:dyDescent="0.25">
      <c r="F27" s="251">
        <v>19</v>
      </c>
      <c r="G27" s="269" t="s">
        <v>30</v>
      </c>
      <c r="H27" s="327"/>
      <c r="I27" s="327"/>
      <c r="J27" s="352">
        <f t="shared" si="0"/>
        <v>0</v>
      </c>
      <c r="K27" s="276">
        <f>'P.Mar (2)'!AG27*'M.4week (2)'!$K$8</f>
        <v>0</v>
      </c>
      <c r="L27" s="276">
        <f>'P.Mar (2)'!AH27*'M.4week (2)'!$L$8</f>
        <v>0</v>
      </c>
      <c r="M27" s="353">
        <f t="shared" si="1"/>
        <v>0</v>
      </c>
      <c r="P27" s="23"/>
      <c r="Q27" s="23"/>
      <c r="R27" s="831"/>
      <c r="S27" s="832"/>
      <c r="T27" s="814"/>
      <c r="U27" s="815"/>
      <c r="V27" s="2"/>
      <c r="W27" s="2"/>
    </row>
    <row r="28" spans="6:23" ht="45" customHeight="1" x14ac:dyDescent="0.25">
      <c r="F28" s="250">
        <v>20</v>
      </c>
      <c r="G28" s="268" t="s">
        <v>31</v>
      </c>
      <c r="H28" s="325"/>
      <c r="I28" s="325"/>
      <c r="J28" s="277">
        <f t="shared" si="0"/>
        <v>0</v>
      </c>
      <c r="K28" s="277">
        <f>'P.Mar (2)'!AG28*'M.4week (2)'!$K$8</f>
        <v>0</v>
      </c>
      <c r="L28" s="277">
        <f>'P.Mar (2)'!AH28*'M.4week (2)'!$L$8</f>
        <v>0</v>
      </c>
      <c r="M28" s="282">
        <f t="shared" si="1"/>
        <v>0</v>
      </c>
      <c r="P28" s="23"/>
      <c r="Q28" s="23"/>
      <c r="R28" s="821" t="s">
        <v>267</v>
      </c>
      <c r="S28" s="822"/>
      <c r="T28" s="823">
        <f>K35</f>
        <v>0</v>
      </c>
      <c r="U28" s="824"/>
    </row>
    <row r="29" spans="6:23" ht="45" customHeight="1" x14ac:dyDescent="0.25">
      <c r="F29" s="251">
        <v>21</v>
      </c>
      <c r="G29" s="269" t="s">
        <v>32</v>
      </c>
      <c r="H29" s="327"/>
      <c r="I29" s="327"/>
      <c r="J29" s="352">
        <f t="shared" si="0"/>
        <v>0</v>
      </c>
      <c r="K29" s="276">
        <f>'P.Mar (2)'!AG29*'M.4week (2)'!$K$8</f>
        <v>0</v>
      </c>
      <c r="L29" s="276">
        <f>'P.Mar (2)'!AH29*'M.4week (2)'!$L$8</f>
        <v>0</v>
      </c>
      <c r="M29" s="353">
        <f t="shared" si="1"/>
        <v>0</v>
      </c>
      <c r="P29" s="24"/>
      <c r="Q29" s="24"/>
      <c r="R29" s="821" t="s">
        <v>268</v>
      </c>
      <c r="S29" s="822"/>
      <c r="T29" s="823">
        <f>L35</f>
        <v>0</v>
      </c>
      <c r="U29" s="824"/>
    </row>
    <row r="30" spans="6:23" ht="45" customHeight="1" x14ac:dyDescent="0.25">
      <c r="F30" s="250">
        <v>22</v>
      </c>
      <c r="G30" s="268" t="s">
        <v>33</v>
      </c>
      <c r="H30" s="325"/>
      <c r="I30" s="325"/>
      <c r="J30" s="277">
        <f t="shared" si="0"/>
        <v>0</v>
      </c>
      <c r="K30" s="277">
        <f>'P.Mar (2)'!AG30*'M.4week (2)'!$K$8</f>
        <v>0</v>
      </c>
      <c r="L30" s="277">
        <f>'P.Mar (2)'!AH30*'M.4week (2)'!$L$8</f>
        <v>0</v>
      </c>
      <c r="M30" s="282">
        <f t="shared" si="1"/>
        <v>0</v>
      </c>
      <c r="P30" s="24"/>
      <c r="Q30" s="24"/>
      <c r="R30" s="821" t="s">
        <v>61</v>
      </c>
      <c r="S30" s="822"/>
      <c r="T30" s="823">
        <f>I35+S20</f>
        <v>0</v>
      </c>
      <c r="U30" s="824"/>
    </row>
    <row r="31" spans="6:23" ht="45" customHeight="1" thickBot="1" x14ac:dyDescent="0.3">
      <c r="F31" s="251">
        <v>23</v>
      </c>
      <c r="G31" s="269" t="s">
        <v>34</v>
      </c>
      <c r="H31" s="327"/>
      <c r="I31" s="327"/>
      <c r="J31" s="352">
        <f t="shared" si="0"/>
        <v>0</v>
      </c>
      <c r="K31" s="276">
        <f>'P.Mar (2)'!AG31*'M.4week (2)'!$K$8</f>
        <v>0</v>
      </c>
      <c r="L31" s="276">
        <f>'P.Mar (2)'!AH31*'M.4week (2)'!$L$8</f>
        <v>0</v>
      </c>
      <c r="M31" s="353">
        <f t="shared" si="1"/>
        <v>0</v>
      </c>
      <c r="R31" s="845" t="s">
        <v>270</v>
      </c>
      <c r="S31" s="846"/>
      <c r="T31" s="827">
        <f>H35+R20</f>
        <v>0</v>
      </c>
      <c r="U31" s="828"/>
    </row>
    <row r="32" spans="6:23" ht="45" customHeight="1" thickTop="1" thickBot="1" x14ac:dyDescent="0.3">
      <c r="F32" s="250">
        <v>24</v>
      </c>
      <c r="G32" s="268" t="s">
        <v>35</v>
      </c>
      <c r="H32" s="325"/>
      <c r="I32" s="325"/>
      <c r="J32" s="277">
        <f t="shared" si="0"/>
        <v>0</v>
      </c>
      <c r="K32" s="277">
        <f>'P.Mar (2)'!AG32*'M.4week (2)'!$K$8</f>
        <v>0</v>
      </c>
      <c r="L32" s="277">
        <f>'P.Mar (2)'!AH32*'M.4week (2)'!$L$8</f>
        <v>0</v>
      </c>
      <c r="M32" s="282">
        <f t="shared" si="1"/>
        <v>0</v>
      </c>
      <c r="R32" s="853" t="s">
        <v>269</v>
      </c>
      <c r="S32" s="854"/>
      <c r="T32" s="855">
        <f>T28+T29+T30+T31</f>
        <v>0</v>
      </c>
      <c r="U32" s="856"/>
    </row>
    <row r="33" spans="6:13" ht="45" customHeight="1" thickTop="1" x14ac:dyDescent="0.25">
      <c r="F33" s="251">
        <v>25</v>
      </c>
      <c r="G33" s="269" t="s">
        <v>36</v>
      </c>
      <c r="H33" s="327"/>
      <c r="I33" s="327"/>
      <c r="J33" s="352">
        <f t="shared" si="0"/>
        <v>0</v>
      </c>
      <c r="K33" s="276">
        <f>'P.Mar (2)'!AG33*'M.4week (2)'!$K$8</f>
        <v>0</v>
      </c>
      <c r="L33" s="276">
        <f>'P.Mar (2)'!AH33*'M.4week (2)'!$L$8</f>
        <v>0</v>
      </c>
      <c r="M33" s="353">
        <f t="shared" si="1"/>
        <v>0</v>
      </c>
    </row>
    <row r="34" spans="6:13" ht="45" customHeight="1" thickBot="1" x14ac:dyDescent="0.3">
      <c r="F34" s="347">
        <v>26</v>
      </c>
      <c r="G34" s="348" t="s">
        <v>37</v>
      </c>
      <c r="H34" s="349"/>
      <c r="I34" s="349"/>
      <c r="J34" s="350">
        <f t="shared" si="0"/>
        <v>0</v>
      </c>
      <c r="K34" s="350">
        <f>'P.Mar (2)'!AG34*50</f>
        <v>0</v>
      </c>
      <c r="L34" s="350">
        <f>'P.Mar (2)'!AH34*'M.4week (2)'!$L$8</f>
        <v>0</v>
      </c>
      <c r="M34" s="351">
        <f t="shared" si="1"/>
        <v>0</v>
      </c>
    </row>
    <row r="35" spans="6:13" ht="50.25" customHeight="1" x14ac:dyDescent="0.25">
      <c r="F35" s="807"/>
      <c r="G35" s="807"/>
      <c r="H35" s="278">
        <f>SUM(H9:H34)</f>
        <v>0</v>
      </c>
      <c r="I35" s="278">
        <f t="shared" ref="I35:M35" si="4">SUM(I9:I34)</f>
        <v>0</v>
      </c>
      <c r="J35" s="278">
        <f t="shared" si="4"/>
        <v>0</v>
      </c>
      <c r="K35" s="278">
        <f t="shared" si="4"/>
        <v>0</v>
      </c>
      <c r="L35" s="278">
        <f t="shared" si="4"/>
        <v>0</v>
      </c>
      <c r="M35" s="278">
        <f t="shared" si="4"/>
        <v>0</v>
      </c>
    </row>
    <row r="36" spans="6:13" ht="64.5" customHeight="1" thickBot="1" x14ac:dyDescent="0.3">
      <c r="F36" s="807"/>
      <c r="G36" s="807"/>
      <c r="H36" s="273" t="s">
        <v>270</v>
      </c>
      <c r="I36" s="271" t="s">
        <v>263</v>
      </c>
      <c r="J36" s="271" t="s">
        <v>61</v>
      </c>
      <c r="K36" s="275" t="s">
        <v>267</v>
      </c>
      <c r="L36" s="275" t="s">
        <v>268</v>
      </c>
      <c r="M36" s="272" t="s">
        <v>60</v>
      </c>
    </row>
    <row r="37" spans="6:13" ht="16.5" customHeight="1" x14ac:dyDescent="0.25"/>
  </sheetData>
  <sheetProtection algorithmName="SHA-512" hashValue="SpTL/feFOesqqBdMk7zt2DLvpGnB1CRT7VDmy+WZThru9umI6ejG+EuIN7seOvk8Ry+BXqEvTiPbN1s5SIe7Bg==" saltValue="0Js5G30iFlnsDwMm3NJH5w==" spinCount="100000" sheet="1" objects="1" scenarios="1"/>
  <mergeCells count="28">
    <mergeCell ref="H5:L5"/>
    <mergeCell ref="R5:V5"/>
    <mergeCell ref="F7:F8"/>
    <mergeCell ref="G7:G8"/>
    <mergeCell ref="H7:H8"/>
    <mergeCell ref="I7:I8"/>
    <mergeCell ref="J7:J8"/>
    <mergeCell ref="M7:M8"/>
    <mergeCell ref="P7:P8"/>
    <mergeCell ref="Q7:Q8"/>
    <mergeCell ref="R7:R8"/>
    <mergeCell ref="S7:S8"/>
    <mergeCell ref="T7:T8"/>
    <mergeCell ref="L6:M6"/>
    <mergeCell ref="V6:W6"/>
    <mergeCell ref="T25:U27"/>
    <mergeCell ref="R32:S32"/>
    <mergeCell ref="T32:U32"/>
    <mergeCell ref="F35:G36"/>
    <mergeCell ref="R29:S29"/>
    <mergeCell ref="T29:U29"/>
    <mergeCell ref="R30:S30"/>
    <mergeCell ref="T30:U30"/>
    <mergeCell ref="R31:S31"/>
    <mergeCell ref="T31:U31"/>
    <mergeCell ref="R28:S28"/>
    <mergeCell ref="T28:U28"/>
    <mergeCell ref="R25:S27"/>
  </mergeCells>
  <pageMargins left="0.7" right="0.7" top="0.75" bottom="0.75" header="0.3" footer="0.3"/>
  <pageSetup scale="45" orientation="portrait" r:id="rId1"/>
  <colBreaks count="1" manualBreakCount="1">
    <brk id="14" min="4" max="3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7">
    <tabColor rgb="FFFF00FF"/>
  </sheetPr>
  <dimension ref="C1:P36"/>
  <sheetViews>
    <sheetView showGridLines="0" showRowColHeaders="0" showZeros="0" view="pageBreakPreview" zoomScaleSheetLayoutView="100" workbookViewId="0">
      <pane ySplit="7" topLeftCell="A8" activePane="bottomLeft" state="frozen"/>
      <selection pane="bottomLeft" activeCell="J5" sqref="J5"/>
    </sheetView>
  </sheetViews>
  <sheetFormatPr defaultRowHeight="15" x14ac:dyDescent="0.25"/>
  <cols>
    <col min="1" max="1" width="7.7109375" customWidth="1"/>
    <col min="2" max="2" width="4.42578125" customWidth="1"/>
    <col min="3" max="3" width="9.42578125" customWidth="1"/>
    <col min="4" max="4" width="18.7109375" customWidth="1"/>
    <col min="5" max="5" width="21.85546875" customWidth="1"/>
    <col min="6" max="6" width="20.7109375" customWidth="1"/>
    <col min="7" max="7" width="22.42578125" customWidth="1"/>
    <col min="8" max="8" width="22.5703125" customWidth="1"/>
    <col min="9" max="9" width="5.28515625" customWidth="1"/>
    <col min="10" max="10" width="5.42578125" customWidth="1"/>
    <col min="11" max="11" width="9.42578125" customWidth="1"/>
    <col min="12" max="12" width="20.85546875" customWidth="1"/>
    <col min="13" max="13" width="22.42578125" customWidth="1"/>
    <col min="14" max="14" width="22.7109375" customWidth="1"/>
    <col min="15" max="15" width="24.5703125" customWidth="1"/>
    <col min="16" max="16" width="20" customWidth="1"/>
    <col min="17" max="17" width="4.5703125" customWidth="1"/>
  </cols>
  <sheetData>
    <row r="1" spans="3:16" ht="18.75" customHeight="1" x14ac:dyDescent="0.25"/>
    <row r="2" spans="3:16" ht="39.75" customHeight="1" x14ac:dyDescent="0.25"/>
    <row r="3" spans="3:16" ht="28.5" customHeight="1" x14ac:dyDescent="0.25"/>
    <row r="4" spans="3:16" ht="20.25" customHeight="1" thickBot="1" x14ac:dyDescent="0.3"/>
    <row r="5" spans="3:16" ht="88.5" customHeight="1" x14ac:dyDescent="0.25">
      <c r="C5" s="4"/>
      <c r="D5" s="5"/>
      <c r="E5" s="805" t="s">
        <v>77</v>
      </c>
      <c r="F5" s="806"/>
      <c r="G5" s="806"/>
      <c r="H5" s="7"/>
      <c r="K5" s="4"/>
      <c r="L5" s="5"/>
      <c r="M5" s="805" t="s">
        <v>77</v>
      </c>
      <c r="N5" s="806"/>
      <c r="O5" s="806"/>
      <c r="P5" s="7"/>
    </row>
    <row r="6" spans="3:16" ht="24.75" customHeight="1" thickBot="1" x14ac:dyDescent="0.3">
      <c r="C6" s="8"/>
      <c r="G6" s="67"/>
      <c r="H6" s="10"/>
      <c r="K6" s="8"/>
      <c r="O6" s="67"/>
      <c r="P6" s="10"/>
    </row>
    <row r="7" spans="3:16" ht="38.25" customHeight="1" thickBot="1" x14ac:dyDescent="0.3">
      <c r="C7" s="68" t="s">
        <v>245</v>
      </c>
      <c r="D7" s="69" t="s">
        <v>52</v>
      </c>
      <c r="E7" s="69" t="s">
        <v>69</v>
      </c>
      <c r="F7" s="69" t="s">
        <v>70</v>
      </c>
      <c r="G7" s="84" t="s">
        <v>71</v>
      </c>
      <c r="H7" s="71" t="s">
        <v>72</v>
      </c>
      <c r="K7" s="68" t="s">
        <v>245</v>
      </c>
      <c r="L7" s="69" t="s">
        <v>52</v>
      </c>
      <c r="M7" s="69" t="s">
        <v>69</v>
      </c>
      <c r="N7" s="69" t="s">
        <v>70</v>
      </c>
      <c r="O7" s="69" t="s">
        <v>73</v>
      </c>
      <c r="P7" s="71" t="s">
        <v>72</v>
      </c>
    </row>
    <row r="8" spans="3:16" ht="26.25" x14ac:dyDescent="0.25">
      <c r="C8" s="249">
        <v>1</v>
      </c>
      <c r="D8" s="85" t="s">
        <v>14</v>
      </c>
      <c r="E8" s="72">
        <f>'S.Mar (2)'!L6</f>
        <v>733.33333333333337</v>
      </c>
      <c r="F8" s="72">
        <f>'Mar.খরচ (2)'!H7</f>
        <v>0</v>
      </c>
      <c r="G8" s="73">
        <f>E8-F8</f>
        <v>733.33333333333337</v>
      </c>
      <c r="H8" s="74" t="str">
        <f>IF(G8&lt;0,"ঋণ","ঋণী না")</f>
        <v>ঋণী না</v>
      </c>
      <c r="K8" s="249">
        <v>27</v>
      </c>
      <c r="L8" s="85" t="s">
        <v>38</v>
      </c>
      <c r="M8" s="72">
        <f>'S.Mar (2)'!L58</f>
        <v>0</v>
      </c>
      <c r="N8" s="72">
        <f>'Mar.খরচ (2)'!Q7</f>
        <v>0</v>
      </c>
      <c r="O8" s="73">
        <f>M8-N8</f>
        <v>0</v>
      </c>
      <c r="P8" s="86" t="str">
        <f>IF(O8&lt;0,"ঋণ","ঋণী না")</f>
        <v>ঋণী না</v>
      </c>
    </row>
    <row r="9" spans="3:16" ht="26.25" x14ac:dyDescent="0.25">
      <c r="C9" s="250">
        <v>2</v>
      </c>
      <c r="D9" s="87" t="s">
        <v>15</v>
      </c>
      <c r="E9" s="88">
        <f>'S.Mar (2)'!L8</f>
        <v>666.66666666666663</v>
      </c>
      <c r="F9" s="88">
        <f>'Mar.খরচ (2)'!H8</f>
        <v>0</v>
      </c>
      <c r="G9" s="89">
        <f t="shared" ref="G9:G33" si="0">E9-F9</f>
        <v>666.66666666666663</v>
      </c>
      <c r="H9" s="90" t="str">
        <f>IF(G9&lt;0,"ঋণ","ঋণী না")</f>
        <v>ঋণী না</v>
      </c>
      <c r="K9" s="250">
        <v>28</v>
      </c>
      <c r="L9" s="87" t="s">
        <v>39</v>
      </c>
      <c r="M9" s="88">
        <f>'S.Mar (2)'!L60</f>
        <v>0</v>
      </c>
      <c r="N9" s="88">
        <f>'Mar.খরচ (2)'!Q8</f>
        <v>0</v>
      </c>
      <c r="O9" s="89">
        <f t="shared" ref="O9:O18" si="1">M9-N9</f>
        <v>0</v>
      </c>
      <c r="P9" s="91" t="str">
        <f>IF(O9&lt;0,"ঋণ","ঋণী না")</f>
        <v>ঋণী না</v>
      </c>
    </row>
    <row r="10" spans="3:16" ht="26.25" x14ac:dyDescent="0.25">
      <c r="C10" s="251">
        <v>3</v>
      </c>
      <c r="D10" s="92" t="s">
        <v>16</v>
      </c>
      <c r="E10" s="75">
        <f>'S.Mar (2)'!L10</f>
        <v>600</v>
      </c>
      <c r="F10" s="75">
        <f>'Mar.খরচ (2)'!H9</f>
        <v>0</v>
      </c>
      <c r="G10" s="76">
        <f t="shared" si="0"/>
        <v>600</v>
      </c>
      <c r="H10" s="77" t="str">
        <f>IF(G10&lt;0,"ঋণ","ঋণী না")</f>
        <v>ঋণী না</v>
      </c>
      <c r="K10" s="251">
        <v>29</v>
      </c>
      <c r="L10" s="92" t="s">
        <v>40</v>
      </c>
      <c r="M10" s="75">
        <f>'S.Mar (2)'!L62</f>
        <v>0</v>
      </c>
      <c r="N10" s="75">
        <f>'Mar.খরচ (2)'!Q9</f>
        <v>0</v>
      </c>
      <c r="O10" s="76">
        <f t="shared" si="1"/>
        <v>0</v>
      </c>
      <c r="P10" s="93" t="str">
        <f t="shared" ref="P10:P18" si="2">IF(O10&lt;0,"ঋণ","ঋণী না")</f>
        <v>ঋণী না</v>
      </c>
    </row>
    <row r="11" spans="3:16" ht="26.25" x14ac:dyDescent="0.25">
      <c r="C11" s="250">
        <v>4</v>
      </c>
      <c r="D11" s="87" t="s">
        <v>17</v>
      </c>
      <c r="E11" s="88">
        <f>'S.Mar (2)'!L12</f>
        <v>433.33333333333331</v>
      </c>
      <c r="F11" s="88">
        <f>'Mar.খরচ (2)'!H10</f>
        <v>0</v>
      </c>
      <c r="G11" s="89">
        <f t="shared" si="0"/>
        <v>433.33333333333331</v>
      </c>
      <c r="H11" s="90" t="str">
        <f t="shared" ref="H11:H33" si="3">IF(G11&lt;0,"ঋণ","ঋণী না")</f>
        <v>ঋণী না</v>
      </c>
      <c r="K11" s="250">
        <v>30</v>
      </c>
      <c r="L11" s="87" t="s">
        <v>41</v>
      </c>
      <c r="M11" s="88">
        <f>'S.Mar (2)'!L64</f>
        <v>0</v>
      </c>
      <c r="N11" s="88">
        <f>'Mar.খরচ (2)'!Q10</f>
        <v>0</v>
      </c>
      <c r="O11" s="89">
        <f t="shared" si="1"/>
        <v>0</v>
      </c>
      <c r="P11" s="91" t="str">
        <f t="shared" si="2"/>
        <v>ঋণী না</v>
      </c>
    </row>
    <row r="12" spans="3:16" ht="26.25" x14ac:dyDescent="0.25">
      <c r="C12" s="251">
        <v>5</v>
      </c>
      <c r="D12" s="92" t="s">
        <v>18</v>
      </c>
      <c r="E12" s="75">
        <f>'S.Mar (2)'!L14</f>
        <v>383.33333333333331</v>
      </c>
      <c r="F12" s="75">
        <f>'Mar.খরচ (2)'!H11</f>
        <v>0</v>
      </c>
      <c r="G12" s="76">
        <f t="shared" si="0"/>
        <v>383.33333333333331</v>
      </c>
      <c r="H12" s="77" t="str">
        <f t="shared" si="3"/>
        <v>ঋণী না</v>
      </c>
      <c r="K12" s="251">
        <v>31</v>
      </c>
      <c r="L12" s="92" t="s">
        <v>42</v>
      </c>
      <c r="M12" s="75">
        <f>'S.Mar (2)'!L66</f>
        <v>0</v>
      </c>
      <c r="N12" s="75">
        <f>'Mar.খরচ (2)'!Q11</f>
        <v>0</v>
      </c>
      <c r="O12" s="76">
        <f t="shared" si="1"/>
        <v>0</v>
      </c>
      <c r="P12" s="93" t="str">
        <f t="shared" si="2"/>
        <v>ঋণী না</v>
      </c>
    </row>
    <row r="13" spans="3:16" ht="26.25" x14ac:dyDescent="0.25">
      <c r="C13" s="250">
        <v>6</v>
      </c>
      <c r="D13" s="87" t="s">
        <v>19</v>
      </c>
      <c r="E13" s="88">
        <f>'S.Mar (2)'!L16</f>
        <v>400</v>
      </c>
      <c r="F13" s="88">
        <f>'Mar.খরচ (2)'!H12</f>
        <v>0</v>
      </c>
      <c r="G13" s="89">
        <f t="shared" si="0"/>
        <v>400</v>
      </c>
      <c r="H13" s="90" t="str">
        <f t="shared" si="3"/>
        <v>ঋণী না</v>
      </c>
      <c r="K13" s="250">
        <v>32</v>
      </c>
      <c r="L13" s="87" t="s">
        <v>43</v>
      </c>
      <c r="M13" s="88">
        <f>'S.Mar (2)'!L68</f>
        <v>0</v>
      </c>
      <c r="N13" s="88">
        <f>'Mar.খরচ (2)'!Q12</f>
        <v>0</v>
      </c>
      <c r="O13" s="89">
        <f t="shared" si="1"/>
        <v>0</v>
      </c>
      <c r="P13" s="91" t="str">
        <f t="shared" si="2"/>
        <v>ঋণী না</v>
      </c>
    </row>
    <row r="14" spans="3:16" ht="26.25" x14ac:dyDescent="0.25">
      <c r="C14" s="251">
        <v>7</v>
      </c>
      <c r="D14" s="92" t="s">
        <v>20</v>
      </c>
      <c r="E14" s="75">
        <f>'S.Mar (2)'!L18</f>
        <v>450</v>
      </c>
      <c r="F14" s="75">
        <f>'Mar.খরচ (2)'!H13</f>
        <v>0</v>
      </c>
      <c r="G14" s="76">
        <f t="shared" si="0"/>
        <v>450</v>
      </c>
      <c r="H14" s="77" t="str">
        <f t="shared" si="3"/>
        <v>ঋণী না</v>
      </c>
      <c r="K14" s="251">
        <v>33</v>
      </c>
      <c r="L14" s="92" t="s">
        <v>26</v>
      </c>
      <c r="M14" s="75">
        <f>'S.Mar (2)'!L70</f>
        <v>0</v>
      </c>
      <c r="N14" s="75">
        <f>'Mar.খরচ (2)'!Q13</f>
        <v>0</v>
      </c>
      <c r="O14" s="76">
        <f t="shared" si="1"/>
        <v>0</v>
      </c>
      <c r="P14" s="93" t="str">
        <f t="shared" si="2"/>
        <v>ঋণী না</v>
      </c>
    </row>
    <row r="15" spans="3:16" ht="26.25" x14ac:dyDescent="0.25">
      <c r="C15" s="250">
        <v>8</v>
      </c>
      <c r="D15" s="87" t="s">
        <v>21</v>
      </c>
      <c r="E15" s="88">
        <f>'S.Mar (2)'!L20</f>
        <v>333.33333333333331</v>
      </c>
      <c r="F15" s="88">
        <f>'Mar.খরচ (2)'!H14</f>
        <v>0</v>
      </c>
      <c r="G15" s="89">
        <f t="shared" si="0"/>
        <v>333.33333333333331</v>
      </c>
      <c r="H15" s="90" t="str">
        <f t="shared" si="3"/>
        <v>ঋণী না</v>
      </c>
      <c r="K15" s="250">
        <v>34</v>
      </c>
      <c r="L15" s="87" t="s">
        <v>44</v>
      </c>
      <c r="M15" s="88">
        <f>'S.Mar (2)'!L72</f>
        <v>0</v>
      </c>
      <c r="N15" s="88">
        <f>'Mar.খরচ (2)'!Q14</f>
        <v>0</v>
      </c>
      <c r="O15" s="89">
        <f t="shared" si="1"/>
        <v>0</v>
      </c>
      <c r="P15" s="91" t="str">
        <f t="shared" si="2"/>
        <v>ঋণী না</v>
      </c>
    </row>
    <row r="16" spans="3:16" ht="26.25" x14ac:dyDescent="0.25">
      <c r="C16" s="251">
        <v>9</v>
      </c>
      <c r="D16" s="94" t="s">
        <v>22</v>
      </c>
      <c r="E16" s="75">
        <f>'S.Mar (2)'!L22</f>
        <v>333.33333333333331</v>
      </c>
      <c r="F16" s="75">
        <f>'Mar.খরচ (2)'!H15</f>
        <v>0</v>
      </c>
      <c r="G16" s="76">
        <f t="shared" si="0"/>
        <v>333.33333333333331</v>
      </c>
      <c r="H16" s="77" t="str">
        <f t="shared" si="3"/>
        <v>ঋণী না</v>
      </c>
      <c r="K16" s="251">
        <v>35</v>
      </c>
      <c r="L16" s="94" t="s">
        <v>45</v>
      </c>
      <c r="M16" s="75">
        <f>'S.Mar (2)'!L74</f>
        <v>0</v>
      </c>
      <c r="N16" s="75">
        <f>'Mar.খরচ (2)'!Q15</f>
        <v>0</v>
      </c>
      <c r="O16" s="76">
        <f t="shared" si="1"/>
        <v>0</v>
      </c>
      <c r="P16" s="93" t="str">
        <f t="shared" si="2"/>
        <v>ঋণী না</v>
      </c>
    </row>
    <row r="17" spans="3:16" ht="26.25" x14ac:dyDescent="0.25">
      <c r="C17" s="250">
        <v>10</v>
      </c>
      <c r="D17" s="87" t="s">
        <v>154</v>
      </c>
      <c r="E17" s="88">
        <f>'S.Mar (2)'!L24</f>
        <v>233.33333333333334</v>
      </c>
      <c r="F17" s="88">
        <f>'Mar.খরচ (2)'!H16</f>
        <v>0</v>
      </c>
      <c r="G17" s="89">
        <f t="shared" si="0"/>
        <v>233.33333333333334</v>
      </c>
      <c r="H17" s="90" t="str">
        <f t="shared" si="3"/>
        <v>ঋণী না</v>
      </c>
      <c r="K17" s="250">
        <v>36</v>
      </c>
      <c r="L17" s="87" t="s">
        <v>46</v>
      </c>
      <c r="M17" s="88">
        <f>'S.Mar (2)'!L76</f>
        <v>0</v>
      </c>
      <c r="N17" s="88">
        <f>'Mar.খরচ (2)'!Q16</f>
        <v>0</v>
      </c>
      <c r="O17" s="89">
        <f t="shared" si="1"/>
        <v>0</v>
      </c>
      <c r="P17" s="91" t="str">
        <f t="shared" si="2"/>
        <v>ঋণী না</v>
      </c>
    </row>
    <row r="18" spans="3:16" ht="27" thickBot="1" x14ac:dyDescent="0.3">
      <c r="C18" s="251">
        <v>11</v>
      </c>
      <c r="D18" s="92" t="s">
        <v>23</v>
      </c>
      <c r="E18" s="75">
        <f>'S.Mar (2)'!L26</f>
        <v>383.33333333333331</v>
      </c>
      <c r="F18" s="75">
        <f>'Mar.খরচ (2)'!H17</f>
        <v>0</v>
      </c>
      <c r="G18" s="76">
        <f t="shared" si="0"/>
        <v>383.33333333333331</v>
      </c>
      <c r="H18" s="77" t="str">
        <f t="shared" si="3"/>
        <v>ঋণী না</v>
      </c>
      <c r="K18" s="252">
        <v>37</v>
      </c>
      <c r="L18" s="95" t="s">
        <v>47</v>
      </c>
      <c r="M18" s="96">
        <f>'S.Mar (2)'!L78</f>
        <v>0</v>
      </c>
      <c r="N18" s="96">
        <f>'Mar.খরচ (2)'!Q17</f>
        <v>0</v>
      </c>
      <c r="O18" s="97">
        <f t="shared" si="1"/>
        <v>0</v>
      </c>
      <c r="P18" s="98" t="str">
        <f t="shared" si="2"/>
        <v>ঋণী না</v>
      </c>
    </row>
    <row r="19" spans="3:16" ht="27" thickBot="1" x14ac:dyDescent="0.4">
      <c r="C19" s="250">
        <v>12</v>
      </c>
      <c r="D19" s="87" t="s">
        <v>24</v>
      </c>
      <c r="E19" s="88">
        <f>'S.Mar (2)'!L28</f>
        <v>340</v>
      </c>
      <c r="F19" s="88">
        <f>'Mar.খরচ (2)'!H18</f>
        <v>0</v>
      </c>
      <c r="G19" s="89">
        <f t="shared" si="0"/>
        <v>340</v>
      </c>
      <c r="H19" s="90" t="str">
        <f t="shared" si="3"/>
        <v>ঋণী না</v>
      </c>
      <c r="K19" s="99"/>
      <c r="L19" s="99"/>
      <c r="M19" s="100">
        <f>SUM(M8:M18)</f>
        <v>0</v>
      </c>
      <c r="N19" s="101">
        <f t="shared" ref="N19" si="4">SUM(N8:N18)</f>
        <v>0</v>
      </c>
      <c r="O19" s="101">
        <f>SUMIF(P8:P18,"ঋণী না",O8:O18)</f>
        <v>0</v>
      </c>
      <c r="P19" s="102">
        <f>SUMIF(P8:P18,"ঋণ",O8:O18)</f>
        <v>0</v>
      </c>
    </row>
    <row r="20" spans="3:16" ht="27" thickBot="1" x14ac:dyDescent="0.3">
      <c r="C20" s="251">
        <v>13</v>
      </c>
      <c r="D20" s="92" t="s">
        <v>25</v>
      </c>
      <c r="E20" s="75">
        <f>'S.Mar (2)'!L30</f>
        <v>233.33333333333334</v>
      </c>
      <c r="F20" s="75">
        <f>'Mar.খরচ (2)'!H19</f>
        <v>0</v>
      </c>
      <c r="G20" s="76">
        <f t="shared" si="0"/>
        <v>233.33333333333334</v>
      </c>
      <c r="H20" s="77" t="str">
        <f t="shared" si="3"/>
        <v>ঋণী না</v>
      </c>
      <c r="M20" s="103" t="s">
        <v>74</v>
      </c>
      <c r="N20" s="104" t="s">
        <v>61</v>
      </c>
      <c r="O20" s="105" t="s">
        <v>75</v>
      </c>
      <c r="P20" s="106" t="s">
        <v>76</v>
      </c>
    </row>
    <row r="21" spans="3:16" ht="26.25" x14ac:dyDescent="0.25">
      <c r="C21" s="250">
        <v>14</v>
      </c>
      <c r="D21" s="87" t="s">
        <v>26</v>
      </c>
      <c r="E21" s="88">
        <f>'S.Mar (2)'!L32</f>
        <v>233.33333333333334</v>
      </c>
      <c r="F21" s="88">
        <f>'Mar.খরচ (2)'!H20</f>
        <v>0</v>
      </c>
      <c r="G21" s="89">
        <f t="shared" si="0"/>
        <v>233.33333333333334</v>
      </c>
      <c r="H21" s="90" t="str">
        <f t="shared" si="3"/>
        <v>ঋণী না</v>
      </c>
    </row>
    <row r="22" spans="3:16" ht="26.25" x14ac:dyDescent="0.25">
      <c r="C22" s="251">
        <v>15</v>
      </c>
      <c r="D22" s="92" t="s">
        <v>27</v>
      </c>
      <c r="E22" s="75">
        <f>'S.Mar (2)'!L34</f>
        <v>333.33333333333331</v>
      </c>
      <c r="F22" s="75">
        <f>'Mar.খরচ (2)'!H21</f>
        <v>0</v>
      </c>
      <c r="G22" s="76">
        <f t="shared" si="0"/>
        <v>333.33333333333331</v>
      </c>
      <c r="H22" s="77" t="str">
        <f t="shared" si="3"/>
        <v>ঋণী না</v>
      </c>
      <c r="M22" s="107"/>
    </row>
    <row r="23" spans="3:16" ht="27" thickBot="1" x14ac:dyDescent="0.3">
      <c r="C23" s="250">
        <v>16</v>
      </c>
      <c r="D23" s="87" t="s">
        <v>28</v>
      </c>
      <c r="E23" s="88">
        <f>'S.Mar (2)'!L36</f>
        <v>300</v>
      </c>
      <c r="F23" s="88">
        <f>'Mar.খরচ (2)'!H22</f>
        <v>0</v>
      </c>
      <c r="G23" s="89">
        <f t="shared" si="0"/>
        <v>300</v>
      </c>
      <c r="H23" s="90" t="str">
        <f t="shared" si="3"/>
        <v>ঋণী না</v>
      </c>
    </row>
    <row r="24" spans="3:16" ht="27" thickTop="1" x14ac:dyDescent="0.25">
      <c r="C24" s="359">
        <v>17</v>
      </c>
      <c r="D24" s="94" t="s">
        <v>29</v>
      </c>
      <c r="E24" s="364">
        <f>'S.Mar (2)'!L38</f>
        <v>333.33333333333331</v>
      </c>
      <c r="F24" s="364">
        <f>'Mar.খরচ (2)'!H23</f>
        <v>0</v>
      </c>
      <c r="G24" s="365">
        <f t="shared" si="0"/>
        <v>333.33333333333331</v>
      </c>
      <c r="H24" s="77" t="str">
        <f t="shared" si="3"/>
        <v>ঋণী না</v>
      </c>
      <c r="L24" s="869" t="s">
        <v>74</v>
      </c>
      <c r="M24" s="870"/>
      <c r="N24" s="873">
        <f>E34+M19</f>
        <v>9156.6666666666661</v>
      </c>
      <c r="O24" s="874"/>
    </row>
    <row r="25" spans="3:16" ht="26.25" x14ac:dyDescent="0.25">
      <c r="C25" s="250">
        <v>18</v>
      </c>
      <c r="D25" s="87" t="s">
        <v>275</v>
      </c>
      <c r="E25" s="88">
        <f>'S.Mar (2)'!L40</f>
        <v>266.66666666666669</v>
      </c>
      <c r="F25" s="88">
        <f>'Mar.খরচ (2)'!H24</f>
        <v>0</v>
      </c>
      <c r="G25" s="89">
        <f t="shared" si="0"/>
        <v>266.66666666666669</v>
      </c>
      <c r="H25" s="90" t="str">
        <f t="shared" si="3"/>
        <v>ঋণী না</v>
      </c>
      <c r="L25" s="871"/>
      <c r="M25" s="872"/>
      <c r="N25" s="859"/>
      <c r="O25" s="860"/>
    </row>
    <row r="26" spans="3:16" ht="26.25" x14ac:dyDescent="0.25">
      <c r="C26" s="359">
        <v>19</v>
      </c>
      <c r="D26" s="94" t="s">
        <v>30</v>
      </c>
      <c r="E26" s="364">
        <f>'S.Mar (2)'!L42</f>
        <v>366.66666666666669</v>
      </c>
      <c r="F26" s="364">
        <f>'Mar.খরচ (2)'!H25</f>
        <v>0</v>
      </c>
      <c r="G26" s="365">
        <f t="shared" si="0"/>
        <v>366.66666666666669</v>
      </c>
      <c r="H26" s="77" t="str">
        <f t="shared" si="3"/>
        <v>ঋণী না</v>
      </c>
      <c r="L26" s="871"/>
      <c r="M26" s="872"/>
      <c r="N26" s="859"/>
      <c r="O26" s="860"/>
    </row>
    <row r="27" spans="3:16" ht="26.25" x14ac:dyDescent="0.25">
      <c r="C27" s="250">
        <v>20</v>
      </c>
      <c r="D27" s="87" t="s">
        <v>31</v>
      </c>
      <c r="E27" s="88">
        <f>'S.Mar (2)'!L44</f>
        <v>266.66666666666669</v>
      </c>
      <c r="F27" s="88">
        <f>'Mar.খরচ (2)'!H26</f>
        <v>0</v>
      </c>
      <c r="G27" s="89">
        <f t="shared" si="0"/>
        <v>266.66666666666669</v>
      </c>
      <c r="H27" s="90" t="str">
        <f t="shared" si="3"/>
        <v>ঋণী না</v>
      </c>
      <c r="L27" s="871" t="s">
        <v>61</v>
      </c>
      <c r="M27" s="872"/>
      <c r="N27" s="859">
        <f>F34+N19</f>
        <v>0</v>
      </c>
      <c r="O27" s="860"/>
    </row>
    <row r="28" spans="3:16" ht="26.25" x14ac:dyDescent="0.25">
      <c r="C28" s="359">
        <v>21</v>
      </c>
      <c r="D28" s="94" t="s">
        <v>32</v>
      </c>
      <c r="E28" s="364">
        <f>'S.Mar (2)'!L46</f>
        <v>366.66666666666669</v>
      </c>
      <c r="F28" s="364">
        <f>'Mar.খরচ (2)'!H27</f>
        <v>0</v>
      </c>
      <c r="G28" s="365">
        <f t="shared" si="0"/>
        <v>366.66666666666669</v>
      </c>
      <c r="H28" s="77" t="str">
        <f t="shared" si="3"/>
        <v>ঋণী না</v>
      </c>
      <c r="L28" s="871"/>
      <c r="M28" s="872"/>
      <c r="N28" s="859"/>
      <c r="O28" s="860"/>
    </row>
    <row r="29" spans="3:16" ht="26.25" x14ac:dyDescent="0.25">
      <c r="C29" s="250">
        <v>22</v>
      </c>
      <c r="D29" s="87" t="s">
        <v>33</v>
      </c>
      <c r="E29" s="88">
        <f>'S.Mar (2)'!L48</f>
        <v>266.66666666666669</v>
      </c>
      <c r="F29" s="88">
        <f>'Mar.খরচ (2)'!H28</f>
        <v>0</v>
      </c>
      <c r="G29" s="89">
        <f t="shared" si="0"/>
        <v>266.66666666666669</v>
      </c>
      <c r="H29" s="90" t="str">
        <f t="shared" si="3"/>
        <v>ঋণী না</v>
      </c>
      <c r="L29" s="857" t="s">
        <v>75</v>
      </c>
      <c r="M29" s="858"/>
      <c r="N29" s="859">
        <f>G34+O19</f>
        <v>9156.6666666666661</v>
      </c>
      <c r="O29" s="860"/>
    </row>
    <row r="30" spans="3:16" ht="26.25" x14ac:dyDescent="0.25">
      <c r="C30" s="359">
        <v>23</v>
      </c>
      <c r="D30" s="94" t="s">
        <v>34</v>
      </c>
      <c r="E30" s="364">
        <f>'S.Mar (2)'!L50</f>
        <v>300</v>
      </c>
      <c r="F30" s="364">
        <f>'Mar.খরচ (2)'!H29</f>
        <v>0</v>
      </c>
      <c r="G30" s="365">
        <f t="shared" si="0"/>
        <v>300</v>
      </c>
      <c r="H30" s="77" t="str">
        <f t="shared" si="3"/>
        <v>ঋণী না</v>
      </c>
      <c r="L30" s="857"/>
      <c r="M30" s="858"/>
      <c r="N30" s="859"/>
      <c r="O30" s="860"/>
    </row>
    <row r="31" spans="3:16" ht="26.25" x14ac:dyDescent="0.25">
      <c r="C31" s="250">
        <v>24</v>
      </c>
      <c r="D31" s="87" t="s">
        <v>35</v>
      </c>
      <c r="E31" s="88">
        <f>'S.Mar (2)'!L52</f>
        <v>366.66666666666669</v>
      </c>
      <c r="F31" s="88">
        <f>'Mar.খরচ (2)'!H30</f>
        <v>0</v>
      </c>
      <c r="G31" s="89">
        <f t="shared" si="0"/>
        <v>366.66666666666669</v>
      </c>
      <c r="H31" s="90" t="str">
        <f t="shared" si="3"/>
        <v>ঋণী না</v>
      </c>
      <c r="L31" s="861" t="s">
        <v>76</v>
      </c>
      <c r="M31" s="862"/>
      <c r="N31" s="865">
        <f>H34+P19</f>
        <v>0</v>
      </c>
      <c r="O31" s="866"/>
    </row>
    <row r="32" spans="3:16" ht="27" thickBot="1" x14ac:dyDescent="0.3">
      <c r="C32" s="359">
        <v>25</v>
      </c>
      <c r="D32" s="94" t="s">
        <v>36</v>
      </c>
      <c r="E32" s="364">
        <f>'S.Mar (2)'!L54</f>
        <v>233.33333333333334</v>
      </c>
      <c r="F32" s="364">
        <f>'Mar.খরচ (2)'!H31</f>
        <v>0</v>
      </c>
      <c r="G32" s="365">
        <f t="shared" si="0"/>
        <v>233.33333333333334</v>
      </c>
      <c r="H32" s="77" t="str">
        <f t="shared" si="3"/>
        <v>ঋণী না</v>
      </c>
      <c r="L32" s="863"/>
      <c r="M32" s="864"/>
      <c r="N32" s="867"/>
      <c r="O32" s="868"/>
    </row>
    <row r="33" spans="3:8" ht="27.75" thickTop="1" thickBot="1" x14ac:dyDescent="0.3">
      <c r="C33" s="347">
        <v>26</v>
      </c>
      <c r="D33" s="366" t="s">
        <v>37</v>
      </c>
      <c r="E33" s="447">
        <f>'S.Mar (2)'!L56</f>
        <v>0</v>
      </c>
      <c r="F33" s="447">
        <f>'Mar.খরচ (2)'!H32</f>
        <v>0</v>
      </c>
      <c r="G33" s="448">
        <f t="shared" si="0"/>
        <v>0</v>
      </c>
      <c r="H33" s="449" t="str">
        <f t="shared" si="3"/>
        <v>ঋণী না</v>
      </c>
    </row>
    <row r="34" spans="3:8" ht="36" customHeight="1" thickBot="1" x14ac:dyDescent="0.3">
      <c r="C34" s="820"/>
      <c r="D34" s="820"/>
      <c r="E34" s="196">
        <f>SUM(E8:E33)</f>
        <v>9156.6666666666661</v>
      </c>
      <c r="F34" s="197">
        <f t="shared" ref="F34" si="5">SUM(F8:F33)</f>
        <v>0</v>
      </c>
      <c r="G34" s="197">
        <f>SUMIF(H8:H33,"ঋণী না",G8:G33)</f>
        <v>9156.6666666666661</v>
      </c>
      <c r="H34" s="198">
        <f>SUMIF(H8:H33,"ঋণ",G8:G33)</f>
        <v>0</v>
      </c>
    </row>
    <row r="35" spans="3:8" ht="33" customHeight="1" thickBot="1" x14ac:dyDescent="0.3">
      <c r="C35" s="820"/>
      <c r="D35" s="820"/>
      <c r="E35" s="108" t="s">
        <v>74</v>
      </c>
      <c r="F35" s="109" t="s">
        <v>61</v>
      </c>
      <c r="G35" s="110" t="s">
        <v>75</v>
      </c>
      <c r="H35" s="111" t="s">
        <v>76</v>
      </c>
    </row>
    <row r="36" spans="3:8" ht="23.25" customHeight="1" x14ac:dyDescent="0.25"/>
  </sheetData>
  <mergeCells count="11">
    <mergeCell ref="E5:G5"/>
    <mergeCell ref="M5:O5"/>
    <mergeCell ref="L24:M26"/>
    <mergeCell ref="N24:O26"/>
    <mergeCell ref="L27:M28"/>
    <mergeCell ref="N27:O28"/>
    <mergeCell ref="L29:M30"/>
    <mergeCell ref="N29:O30"/>
    <mergeCell ref="L31:M32"/>
    <mergeCell ref="N31:O32"/>
    <mergeCell ref="C34:D35"/>
  </mergeCells>
  <conditionalFormatting sqref="H8:H33 P8:P18">
    <cfRule type="containsText" dxfId="228" priority="1" operator="containsText" text="&quot;ঋণী&quot;">
      <formula>NOT(ISERROR(SEARCH("""ঋণী""",H8)))</formula>
    </cfRule>
  </conditionalFormatting>
  <printOptions horizontalCentered="1"/>
  <pageMargins left="0.25" right="0.25" top="0.75" bottom="0.75" header="0.3" footer="0.3"/>
  <pageSetup paperSize="9" scale="68" orientation="portrait" blackAndWhite="1" r:id="rId1"/>
  <colBreaks count="1" manualBreakCount="1">
    <brk id="9" min="3" max="34"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tabColor rgb="FFFF00FF"/>
  </sheetPr>
  <dimension ref="A1:AP170"/>
  <sheetViews>
    <sheetView showGridLines="0" showRowColHeaders="0" showZeros="0" view="pageBreakPreview" zoomScale="55" zoomScaleNormal="80" zoomScaleSheetLayoutView="55" zoomScalePageLayoutView="40" workbookViewId="0">
      <pane ySplit="5" topLeftCell="A75" activePane="bottomLeft" state="frozen"/>
      <selection pane="bottomLeft" activeCell="G76" sqref="G76"/>
    </sheetView>
  </sheetViews>
  <sheetFormatPr defaultColWidth="1.7109375" defaultRowHeight="46.5" x14ac:dyDescent="0.7"/>
  <cols>
    <col min="1" max="1" width="3.140625" customWidth="1"/>
    <col min="2" max="2" width="10.42578125" style="138" customWidth="1"/>
    <col min="3" max="3" width="9.7109375" style="138" customWidth="1"/>
    <col min="4" max="4" width="20.140625" style="139" customWidth="1"/>
    <col min="5" max="5" width="3.85546875" style="139" customWidth="1"/>
    <col min="6" max="6" width="17.28515625" style="139" customWidth="1"/>
    <col min="7" max="7" width="27.5703125" style="139" customWidth="1"/>
    <col min="8" max="38" width="12.7109375" customWidth="1"/>
  </cols>
  <sheetData>
    <row r="1" spans="1:42" ht="71.25" customHeight="1" x14ac:dyDescent="0.7">
      <c r="A1" s="126"/>
    </row>
    <row r="3" spans="1:42" ht="42.75" customHeight="1" thickBot="1" x14ac:dyDescent="0.75"/>
    <row r="4" spans="1:42" ht="77.25" customHeight="1" thickBot="1" x14ac:dyDescent="0.3">
      <c r="B4" s="958" t="s">
        <v>153</v>
      </c>
      <c r="C4" s="959"/>
      <c r="D4" s="960">
        <f>F18+F33+F48+F63+F78+F93+F108+F123+F138+F153+F168</f>
        <v>0</v>
      </c>
      <c r="E4" s="961"/>
      <c r="F4" s="961"/>
      <c r="G4" s="962"/>
      <c r="H4" s="167" t="str">
        <f>'A.Mar (2)'!L8</f>
        <v>Thu</v>
      </c>
      <c r="I4" s="167" t="str">
        <f>'A.Mar (2)'!M8</f>
        <v>Fri</v>
      </c>
      <c r="J4" s="167" t="str">
        <f>'A.Mar (2)'!N8</f>
        <v>Sat</v>
      </c>
      <c r="K4" s="167" t="str">
        <f>'A.Mar (2)'!O8</f>
        <v>Sun</v>
      </c>
      <c r="L4" s="167" t="str">
        <f>'A.Mar (2)'!P8</f>
        <v>Mon</v>
      </c>
      <c r="M4" s="167" t="str">
        <f>'A.Mar (2)'!Q8</f>
        <v>Tue</v>
      </c>
      <c r="N4" s="167" t="str">
        <f>'A.Mar (2)'!R8</f>
        <v>Wed</v>
      </c>
      <c r="O4" s="167" t="str">
        <f>'A.Mar (2)'!S8</f>
        <v>Thu</v>
      </c>
      <c r="P4" s="167" t="str">
        <f>'A.Mar (2)'!T8</f>
        <v>Fri</v>
      </c>
      <c r="Q4" s="167" t="str">
        <f>'A.Mar (2)'!U8</f>
        <v>Sat</v>
      </c>
      <c r="R4" s="167" t="str">
        <f>'A.Mar (2)'!V8</f>
        <v>Sun</v>
      </c>
      <c r="S4" s="167" t="str">
        <f>'A.Mar (2)'!W8</f>
        <v>Mon</v>
      </c>
      <c r="T4" s="167" t="str">
        <f>'A.Mar (2)'!X8</f>
        <v>Tue</v>
      </c>
      <c r="U4" s="167" t="str">
        <f>'A.Mar (2)'!Y8</f>
        <v>Wed</v>
      </c>
      <c r="V4" s="167" t="str">
        <f>'A.Mar (2)'!Z8</f>
        <v>Thu</v>
      </c>
      <c r="W4" s="167" t="str">
        <f>'A.Mar (2)'!AA8</f>
        <v>Fri</v>
      </c>
      <c r="X4" s="167" t="str">
        <f>'A.Mar (2)'!AB8</f>
        <v>Sat</v>
      </c>
      <c r="Y4" s="167" t="str">
        <f>'A.Mar (2)'!AC8</f>
        <v>Sun</v>
      </c>
      <c r="Z4" s="167" t="str">
        <f>'A.Mar (2)'!AD8</f>
        <v>Mon</v>
      </c>
      <c r="AA4" s="167" t="str">
        <f>'A.Mar (2)'!AE8</f>
        <v>Tue</v>
      </c>
      <c r="AB4" s="167" t="str">
        <f>'A.Mar (2)'!AF8</f>
        <v>Wed</v>
      </c>
      <c r="AC4" s="167" t="str">
        <f>'A.Mar (2)'!AG8</f>
        <v>Thu</v>
      </c>
      <c r="AD4" s="167" t="str">
        <f>'A.Mar (2)'!AH8</f>
        <v>Fri</v>
      </c>
      <c r="AE4" s="167" t="str">
        <f>'A.Mar (2)'!AI8</f>
        <v>Sat</v>
      </c>
      <c r="AF4" s="167" t="str">
        <f>'A.Mar (2)'!AJ8</f>
        <v>Sun</v>
      </c>
      <c r="AG4" s="167" t="str">
        <f>'A.Mar (2)'!AK8</f>
        <v>Mon</v>
      </c>
      <c r="AH4" s="167" t="str">
        <f>'A.Mar (2)'!AL8</f>
        <v>Tue</v>
      </c>
      <c r="AI4" s="167" t="str">
        <f>'A.Mar (2)'!AM8</f>
        <v>Wed</v>
      </c>
      <c r="AJ4" s="167" t="str">
        <f>'A.Mar (2)'!AN8</f>
        <v>Thu</v>
      </c>
      <c r="AK4" s="168"/>
      <c r="AL4" s="177"/>
    </row>
    <row r="5" spans="1:42" ht="54" customHeight="1" thickBot="1" x14ac:dyDescent="0.95">
      <c r="B5" s="963" t="s">
        <v>245</v>
      </c>
      <c r="C5" s="964"/>
      <c r="D5" s="965" t="s">
        <v>10</v>
      </c>
      <c r="E5" s="965"/>
      <c r="F5" s="966"/>
      <c r="H5" s="178">
        <v>1</v>
      </c>
      <c r="I5" s="178">
        <v>2</v>
      </c>
      <c r="J5" s="178">
        <v>3</v>
      </c>
      <c r="K5" s="178">
        <v>4</v>
      </c>
      <c r="L5" s="178">
        <v>5</v>
      </c>
      <c r="M5" s="178">
        <v>6</v>
      </c>
      <c r="N5" s="178">
        <v>7</v>
      </c>
      <c r="O5" s="178">
        <v>8</v>
      </c>
      <c r="P5" s="178">
        <v>9</v>
      </c>
      <c r="Q5" s="178">
        <v>10</v>
      </c>
      <c r="R5" s="178">
        <v>11</v>
      </c>
      <c r="S5" s="178">
        <v>12</v>
      </c>
      <c r="T5" s="178">
        <v>13</v>
      </c>
      <c r="U5" s="178">
        <v>14</v>
      </c>
      <c r="V5" s="178">
        <v>15</v>
      </c>
      <c r="W5" s="178">
        <v>16</v>
      </c>
      <c r="X5" s="178">
        <v>17</v>
      </c>
      <c r="Y5" s="178">
        <v>18</v>
      </c>
      <c r="Z5" s="178">
        <v>19</v>
      </c>
      <c r="AA5" s="178">
        <v>20</v>
      </c>
      <c r="AB5" s="178">
        <v>21</v>
      </c>
      <c r="AC5" s="178">
        <v>22</v>
      </c>
      <c r="AD5" s="178">
        <v>23</v>
      </c>
      <c r="AE5" s="178">
        <v>24</v>
      </c>
      <c r="AF5" s="178">
        <v>25</v>
      </c>
      <c r="AG5" s="178">
        <v>26</v>
      </c>
      <c r="AH5" s="178">
        <v>27</v>
      </c>
      <c r="AI5" s="178">
        <v>28</v>
      </c>
      <c r="AJ5" s="178">
        <v>29</v>
      </c>
      <c r="AK5" s="178"/>
      <c r="AL5" s="178"/>
    </row>
    <row r="6" spans="1:42" ht="60" customHeight="1" thickBot="1" x14ac:dyDescent="0.3">
      <c r="B6" s="939">
        <v>26</v>
      </c>
      <c r="C6" s="940"/>
      <c r="D6" s="941" t="s">
        <v>38</v>
      </c>
      <c r="E6" s="941"/>
      <c r="F6" s="942"/>
      <c r="G6" s="943" t="s">
        <v>91</v>
      </c>
      <c r="H6" s="120"/>
      <c r="I6" s="121"/>
      <c r="J6" s="121"/>
      <c r="K6" s="121"/>
      <c r="L6" s="121"/>
      <c r="M6" s="123"/>
      <c r="N6" s="123"/>
      <c r="O6" s="123"/>
      <c r="P6" s="124"/>
      <c r="Q6" s="124"/>
      <c r="R6" s="124"/>
      <c r="S6" s="124"/>
      <c r="T6" s="123"/>
      <c r="U6" s="123"/>
      <c r="V6" s="123"/>
      <c r="W6" s="119"/>
      <c r="X6" s="119"/>
      <c r="Y6" s="119"/>
      <c r="Z6" s="119"/>
      <c r="AA6" s="122"/>
      <c r="AB6" s="122"/>
      <c r="AC6" s="122"/>
      <c r="AD6" s="122"/>
      <c r="AE6" s="118"/>
      <c r="AF6" s="119"/>
      <c r="AG6" s="119"/>
      <c r="AH6" s="119"/>
      <c r="AI6" s="119"/>
      <c r="AJ6" s="119"/>
      <c r="AK6" s="112"/>
      <c r="AL6" s="112"/>
    </row>
    <row r="7" spans="1:42" ht="33" customHeight="1" thickBot="1" x14ac:dyDescent="0.3">
      <c r="B7" s="945" t="s">
        <v>85</v>
      </c>
      <c r="C7" s="946"/>
      <c r="D7" s="947" t="s">
        <v>86</v>
      </c>
      <c r="E7" s="948"/>
      <c r="F7" s="949"/>
      <c r="G7" s="944"/>
      <c r="H7" s="120"/>
      <c r="I7" s="121"/>
      <c r="J7" s="121"/>
      <c r="K7" s="121"/>
      <c r="L7" s="121"/>
      <c r="M7" s="123"/>
      <c r="N7" s="123"/>
      <c r="O7" s="123"/>
      <c r="P7" s="125"/>
      <c r="Q7" s="125"/>
      <c r="R7" s="125"/>
      <c r="S7" s="125"/>
      <c r="T7" s="123"/>
      <c r="U7" s="123"/>
      <c r="V7" s="123"/>
      <c r="W7" s="119"/>
      <c r="X7" s="119"/>
      <c r="Y7" s="119"/>
      <c r="Z7" s="119"/>
      <c r="AA7" s="122"/>
      <c r="AB7" s="122"/>
      <c r="AC7" s="122"/>
      <c r="AD7" s="122"/>
      <c r="AE7" s="119"/>
      <c r="AF7" s="119"/>
      <c r="AG7" s="119"/>
      <c r="AH7" s="119"/>
      <c r="AI7" s="119"/>
      <c r="AJ7" s="119"/>
      <c r="AK7" s="112"/>
      <c r="AL7" s="112"/>
      <c r="AM7" s="113"/>
      <c r="AN7" s="113"/>
      <c r="AO7" s="113"/>
      <c r="AP7" s="113"/>
    </row>
    <row r="8" spans="1:42" ht="50.1" customHeight="1" x14ac:dyDescent="0.25">
      <c r="B8" s="921" t="s">
        <v>81</v>
      </c>
      <c r="C8" s="922"/>
      <c r="D8" s="925" t="s">
        <v>90</v>
      </c>
      <c r="E8" s="926"/>
      <c r="F8" s="929">
        <v>47</v>
      </c>
      <c r="G8" s="142">
        <f>SUM(H9:AL9)</f>
        <v>0</v>
      </c>
      <c r="H8" s="146"/>
      <c r="I8" s="147"/>
      <c r="J8" s="147"/>
      <c r="K8" s="147"/>
      <c r="L8" s="147"/>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8"/>
    </row>
    <row r="9" spans="1:42" ht="43.35" customHeight="1" x14ac:dyDescent="0.25">
      <c r="B9" s="923"/>
      <c r="C9" s="924"/>
      <c r="D9" s="927"/>
      <c r="E9" s="928"/>
      <c r="F9" s="930"/>
      <c r="G9" s="143">
        <f>SUM(H9:AL9)*F8</f>
        <v>0</v>
      </c>
      <c r="H9" s="149"/>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c r="AI9" s="150"/>
      <c r="AJ9" s="150"/>
      <c r="AK9" s="150"/>
      <c r="AL9" s="151"/>
    </row>
    <row r="10" spans="1:42" ht="50.1" customHeight="1" x14ac:dyDescent="0.25">
      <c r="B10" s="931" t="s">
        <v>81</v>
      </c>
      <c r="C10" s="932"/>
      <c r="D10" s="933" t="s">
        <v>82</v>
      </c>
      <c r="E10" s="934"/>
      <c r="F10" s="937">
        <v>70</v>
      </c>
      <c r="G10" s="144">
        <f>SUM(H11:AL11)</f>
        <v>0</v>
      </c>
      <c r="H10" s="152"/>
      <c r="I10" s="153"/>
      <c r="J10" s="153"/>
      <c r="K10" s="153"/>
      <c r="L10" s="153"/>
      <c r="M10" s="153"/>
      <c r="N10" s="153"/>
      <c r="O10" s="153"/>
      <c r="P10" s="153"/>
      <c r="Q10" s="153"/>
      <c r="R10" s="153"/>
      <c r="S10" s="153"/>
      <c r="T10" s="153"/>
      <c r="U10" s="153"/>
      <c r="V10" s="153"/>
      <c r="W10" s="153"/>
      <c r="X10" s="153"/>
      <c r="Y10" s="153"/>
      <c r="Z10" s="153"/>
      <c r="AA10" s="153"/>
      <c r="AB10" s="153"/>
      <c r="AC10" s="153"/>
      <c r="AD10" s="153"/>
      <c r="AE10" s="153"/>
      <c r="AF10" s="153"/>
      <c r="AG10" s="153"/>
      <c r="AH10" s="153"/>
      <c r="AI10" s="153"/>
      <c r="AJ10" s="153"/>
      <c r="AK10" s="153"/>
      <c r="AL10" s="154"/>
    </row>
    <row r="11" spans="1:42" ht="43.35" customHeight="1" x14ac:dyDescent="0.25">
      <c r="B11" s="931"/>
      <c r="C11" s="932"/>
      <c r="D11" s="935"/>
      <c r="E11" s="936"/>
      <c r="F11" s="938"/>
      <c r="G11" s="143">
        <f>SUM(H11:AL11)*F10</f>
        <v>0</v>
      </c>
      <c r="H11" s="155"/>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7"/>
    </row>
    <row r="12" spans="1:42" ht="50.1" customHeight="1" x14ac:dyDescent="0.25">
      <c r="B12" s="905" t="s">
        <v>83</v>
      </c>
      <c r="C12" s="906"/>
      <c r="D12" s="907" t="s">
        <v>84</v>
      </c>
      <c r="E12" s="908"/>
      <c r="F12" s="911">
        <v>80</v>
      </c>
      <c r="G12" s="144">
        <f>SUM(H13:AL13)</f>
        <v>0</v>
      </c>
      <c r="H12" s="152"/>
      <c r="I12" s="153"/>
      <c r="J12" s="153"/>
      <c r="K12" s="153"/>
      <c r="L12" s="153"/>
      <c r="M12" s="153"/>
      <c r="N12" s="153"/>
      <c r="O12" s="153"/>
      <c r="P12" s="153"/>
      <c r="Q12" s="153"/>
      <c r="R12" s="153"/>
      <c r="S12" s="153"/>
      <c r="T12" s="153"/>
      <c r="U12" s="153"/>
      <c r="V12" s="153"/>
      <c r="W12" s="153"/>
      <c r="X12" s="153"/>
      <c r="Y12" s="153"/>
      <c r="Z12" s="153"/>
      <c r="AA12" s="153"/>
      <c r="AB12" s="153"/>
      <c r="AC12" s="153"/>
      <c r="AD12" s="153"/>
      <c r="AE12" s="153"/>
      <c r="AF12" s="153"/>
      <c r="AG12" s="153"/>
      <c r="AH12" s="153"/>
      <c r="AI12" s="153"/>
      <c r="AJ12" s="153"/>
      <c r="AK12" s="153"/>
      <c r="AL12" s="154"/>
    </row>
    <row r="13" spans="1:42" ht="43.35" customHeight="1" x14ac:dyDescent="0.25">
      <c r="B13" s="905"/>
      <c r="C13" s="906"/>
      <c r="D13" s="909"/>
      <c r="E13" s="910"/>
      <c r="F13" s="912"/>
      <c r="G13" s="143">
        <f>SUM(H13:AL13)*F12</f>
        <v>0</v>
      </c>
      <c r="H13" s="158"/>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60"/>
    </row>
    <row r="14" spans="1:42" ht="50.1" customHeight="1" x14ac:dyDescent="0.25">
      <c r="B14" s="913" t="s">
        <v>83</v>
      </c>
      <c r="C14" s="914"/>
      <c r="D14" s="915" t="s">
        <v>87</v>
      </c>
      <c r="E14" s="916"/>
      <c r="F14" s="919">
        <v>60</v>
      </c>
      <c r="G14" s="144">
        <f>SUM(H15:AL15)</f>
        <v>0</v>
      </c>
      <c r="H14" s="152"/>
      <c r="I14" s="153"/>
      <c r="J14" s="153"/>
      <c r="K14" s="153"/>
      <c r="L14" s="153"/>
      <c r="M14" s="153"/>
      <c r="N14" s="153"/>
      <c r="O14" s="153"/>
      <c r="P14" s="153"/>
      <c r="Q14" s="153"/>
      <c r="R14" s="153"/>
      <c r="S14" s="153"/>
      <c r="T14" s="153"/>
      <c r="U14" s="153"/>
      <c r="V14" s="153"/>
      <c r="W14" s="153"/>
      <c r="X14" s="153"/>
      <c r="Y14" s="153"/>
      <c r="Z14" s="153"/>
      <c r="AA14" s="153"/>
      <c r="AB14" s="153"/>
      <c r="AC14" s="153"/>
      <c r="AD14" s="153"/>
      <c r="AE14" s="153"/>
      <c r="AF14" s="153"/>
      <c r="AG14" s="153"/>
      <c r="AH14" s="153"/>
      <c r="AI14" s="153"/>
      <c r="AJ14" s="153"/>
      <c r="AK14" s="153"/>
      <c r="AL14" s="154"/>
    </row>
    <row r="15" spans="1:42" ht="43.35" customHeight="1" x14ac:dyDescent="0.25">
      <c r="B15" s="913"/>
      <c r="C15" s="914"/>
      <c r="D15" s="917"/>
      <c r="E15" s="918"/>
      <c r="F15" s="920"/>
      <c r="G15" s="143">
        <f>SUM(H15:AL15)*F14</f>
        <v>0</v>
      </c>
      <c r="H15" s="161"/>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3"/>
    </row>
    <row r="16" spans="1:42" ht="50.1" customHeight="1" x14ac:dyDescent="0.25">
      <c r="B16" s="886" t="s">
        <v>92</v>
      </c>
      <c r="C16" s="887"/>
      <c r="D16" s="890" t="s">
        <v>88</v>
      </c>
      <c r="E16" s="891"/>
      <c r="F16" s="894">
        <v>10</v>
      </c>
      <c r="G16" s="144">
        <f>SUM(H17:AL17)</f>
        <v>0</v>
      </c>
      <c r="H16" s="152"/>
      <c r="I16" s="153"/>
      <c r="J16" s="153"/>
      <c r="K16" s="153"/>
      <c r="L16" s="153"/>
      <c r="M16" s="153"/>
      <c r="N16" s="153"/>
      <c r="O16" s="153"/>
      <c r="P16" s="153"/>
      <c r="Q16" s="153"/>
      <c r="R16" s="153"/>
      <c r="S16" s="153"/>
      <c r="T16" s="153"/>
      <c r="U16" s="153"/>
      <c r="V16" s="153"/>
      <c r="W16" s="153"/>
      <c r="X16" s="153"/>
      <c r="Y16" s="153"/>
      <c r="Z16" s="153"/>
      <c r="AA16" s="153"/>
      <c r="AB16" s="153"/>
      <c r="AC16" s="153"/>
      <c r="AD16" s="153"/>
      <c r="AE16" s="153"/>
      <c r="AF16" s="153"/>
      <c r="AG16" s="153"/>
      <c r="AH16" s="153"/>
      <c r="AI16" s="153"/>
      <c r="AJ16" s="153"/>
      <c r="AK16" s="153"/>
      <c r="AL16" s="154"/>
    </row>
    <row r="17" spans="2:42" ht="43.35" customHeight="1" thickBot="1" x14ac:dyDescent="0.3">
      <c r="B17" s="888"/>
      <c r="C17" s="889"/>
      <c r="D17" s="892"/>
      <c r="E17" s="893"/>
      <c r="F17" s="895"/>
      <c r="G17" s="145">
        <f>SUM(H17:AL17)*F16</f>
        <v>0</v>
      </c>
      <c r="H17" s="164"/>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6"/>
    </row>
    <row r="18" spans="2:42" ht="43.35" customHeight="1" thickBot="1" x14ac:dyDescent="0.65">
      <c r="B18" s="896" t="s">
        <v>89</v>
      </c>
      <c r="C18" s="897"/>
      <c r="D18" s="897"/>
      <c r="E18" s="898"/>
      <c r="F18" s="899">
        <f>G9+G11+G13+G15+G17</f>
        <v>0</v>
      </c>
      <c r="G18" s="900"/>
      <c r="H18" s="487">
        <f>H17*F16+H15*F14+H13*F12+H11*F10+H9*F8</f>
        <v>0</v>
      </c>
      <c r="I18" s="488">
        <f>I17*F16+I15*F14+I13*F12+I11*F10+I9*F8</f>
        <v>0</v>
      </c>
      <c r="J18" s="488">
        <f>J17*F16+J15*F14+J13*F12+J11*F10+J9*F8</f>
        <v>0</v>
      </c>
      <c r="K18" s="488">
        <f>K17*F16+K15*F14+K13*F12+K11*F10+K9*F8</f>
        <v>0</v>
      </c>
      <c r="L18" s="488">
        <f>L17*F16+L15*F14+L13*F12+L11*F10+L9*F8</f>
        <v>0</v>
      </c>
      <c r="M18" s="488">
        <f>M17*F16+M15*F14+M13*F12+M11*F10+M9*F8</f>
        <v>0</v>
      </c>
      <c r="N18" s="488">
        <f>N17*F16+N15*F14+N13*F12+N11*F10+N9*F8</f>
        <v>0</v>
      </c>
      <c r="O18" s="488">
        <f>O17*F16+O15*F14+O13*F12+O11*F10+O9*F8</f>
        <v>0</v>
      </c>
      <c r="P18" s="488">
        <f>P17*F16+P15*F14+P13*F12+P11*F10+P9*F8</f>
        <v>0</v>
      </c>
      <c r="Q18" s="488">
        <f>Q17*F16+Q15*F14+Q13*F12+Q11*F10+Q9*F8</f>
        <v>0</v>
      </c>
      <c r="R18" s="488">
        <f>R17*F16+R15*+F14+R13*F12+R11*F10+R9*F8</f>
        <v>0</v>
      </c>
      <c r="S18" s="488">
        <f>S17*F16+S15*F14+S13*F12+S11*F10+S9*F8</f>
        <v>0</v>
      </c>
      <c r="T18" s="488">
        <f>T17*F16+T15*F14+T13*F12+T11*F10+T9*F8</f>
        <v>0</v>
      </c>
      <c r="U18" s="488">
        <f>U17*F16+U15*F14+U13*F12+U11*F10+U9*F8</f>
        <v>0</v>
      </c>
      <c r="V18" s="488">
        <f>V17*F16+V15*F14+V13*F12+V11*F10+V9*F8</f>
        <v>0</v>
      </c>
      <c r="W18" s="488">
        <f>W17*F16+W15*F14+W13*F12+W11*F10+W9*F8</f>
        <v>0</v>
      </c>
      <c r="X18" s="488">
        <f>X17*F16+X15*F14+X13*F12+X11*F10+X9*F8</f>
        <v>0</v>
      </c>
      <c r="Y18" s="488">
        <f>Y17*F16+Y15*F14+Y13*F12+Y11*F10+Y9*F8</f>
        <v>0</v>
      </c>
      <c r="Z18" s="488">
        <f>Z17*F16+Z15*F14+Z13*F12+Z11*F10+Z9*F8</f>
        <v>0</v>
      </c>
      <c r="AA18" s="488">
        <f>AA17*F16+AA15*F14+AA13*F12+AA11*F10+AA9*F8</f>
        <v>0</v>
      </c>
      <c r="AB18" s="488">
        <f>AB17*F16+AB15*F14+AB13*F12+AB11*F10+AB9*F8</f>
        <v>0</v>
      </c>
      <c r="AC18" s="488">
        <f>AC17*F16+AC15*F14+AC13*F12+AC11*F10+AC9*F8</f>
        <v>0</v>
      </c>
      <c r="AD18" s="488">
        <f>AD17*F16+AD15*F14+AD13*F12+AD11*F10+AD9*F8</f>
        <v>0</v>
      </c>
      <c r="AE18" s="488">
        <f>AE17*F16+AE15*F14+AE13*F12+AE11*F10+AE9*F8</f>
        <v>0</v>
      </c>
      <c r="AF18" s="488">
        <f>AF17*F16+AF15*F14+AF13*F12+AF11*F10+AF9*F8</f>
        <v>0</v>
      </c>
      <c r="AG18" s="488">
        <f>AG17*F16+AG15*F14+AG13*F12+AG11*F10+AG9*F8</f>
        <v>0</v>
      </c>
      <c r="AH18" s="488">
        <f>AH17*F16+AH15*F14+AH13*F12+AH11*F10+AH9*F8</f>
        <v>0</v>
      </c>
      <c r="AI18" s="488">
        <f>AI17*F16+AI15*F14+AI13*F12+AI11*F10+AI9*F8</f>
        <v>0</v>
      </c>
      <c r="AJ18" s="488">
        <f>AJ17*F16+AJ15*F14+AJ13*F12+AJ11*F10+AJ9*F8</f>
        <v>0</v>
      </c>
      <c r="AK18" s="488">
        <f>AK17*F16+AK15*F14+AK13*F12+AK11*F10+AK9*F8</f>
        <v>0</v>
      </c>
      <c r="AL18" s="489">
        <f>AL17*F16+AL15*F14+AL13*F12+AL11*F10+AL9*F8</f>
        <v>0</v>
      </c>
    </row>
    <row r="19" spans="2:42" x14ac:dyDescent="0.7">
      <c r="B19" s="141"/>
      <c r="C19" s="141"/>
      <c r="F19" s="140"/>
      <c r="H19" s="901" t="s">
        <v>142</v>
      </c>
      <c r="I19" s="902"/>
      <c r="J19" s="902"/>
      <c r="K19" s="902"/>
      <c r="L19" s="902"/>
      <c r="M19" s="875" t="s">
        <v>144</v>
      </c>
      <c r="N19" s="875"/>
      <c r="O19" s="875"/>
      <c r="P19" s="877">
        <f>G8+G10+G12+G14</f>
        <v>0</v>
      </c>
      <c r="Q19" s="877"/>
      <c r="R19" s="877"/>
      <c r="S19" s="877"/>
      <c r="T19" s="875" t="s">
        <v>145</v>
      </c>
      <c r="U19" s="875"/>
      <c r="V19" s="875"/>
      <c r="W19" s="879">
        <f>G16</f>
        <v>0</v>
      </c>
      <c r="X19" s="879"/>
      <c r="Y19" s="879"/>
      <c r="Z19" s="879"/>
      <c r="AA19" s="881" t="s">
        <v>143</v>
      </c>
      <c r="AB19" s="881"/>
      <c r="AC19" s="881"/>
      <c r="AD19" s="881"/>
      <c r="AE19" s="883">
        <f>F18</f>
        <v>0</v>
      </c>
      <c r="AF19" s="884"/>
      <c r="AG19" s="884"/>
      <c r="AH19" s="884"/>
      <c r="AI19" s="884"/>
      <c r="AJ19" s="884"/>
      <c r="AK19" s="114"/>
      <c r="AL19" s="115"/>
    </row>
    <row r="20" spans="2:42" ht="34.5" customHeight="1" thickBot="1" x14ac:dyDescent="0.75">
      <c r="H20" s="903"/>
      <c r="I20" s="904"/>
      <c r="J20" s="904"/>
      <c r="K20" s="904"/>
      <c r="L20" s="904"/>
      <c r="M20" s="876"/>
      <c r="N20" s="876"/>
      <c r="O20" s="876"/>
      <c r="P20" s="878"/>
      <c r="Q20" s="878"/>
      <c r="R20" s="878"/>
      <c r="S20" s="878"/>
      <c r="T20" s="876"/>
      <c r="U20" s="876"/>
      <c r="V20" s="876"/>
      <c r="W20" s="880"/>
      <c r="X20" s="880"/>
      <c r="Y20" s="880"/>
      <c r="Z20" s="880"/>
      <c r="AA20" s="882"/>
      <c r="AB20" s="882"/>
      <c r="AC20" s="882"/>
      <c r="AD20" s="882"/>
      <c r="AE20" s="885"/>
      <c r="AF20" s="885"/>
      <c r="AG20" s="885"/>
      <c r="AH20" s="885"/>
      <c r="AI20" s="885"/>
      <c r="AJ20" s="885"/>
      <c r="AK20" s="116"/>
      <c r="AL20" s="117"/>
    </row>
    <row r="21" spans="2:42" ht="60" customHeight="1" thickBot="1" x14ac:dyDescent="0.3">
      <c r="B21" s="939">
        <v>27</v>
      </c>
      <c r="C21" s="940"/>
      <c r="D21" s="941" t="s">
        <v>146</v>
      </c>
      <c r="E21" s="941"/>
      <c r="F21" s="942"/>
      <c r="G21" s="943" t="s">
        <v>91</v>
      </c>
      <c r="H21" s="120"/>
      <c r="I21" s="121"/>
      <c r="J21" s="121"/>
      <c r="K21" s="121"/>
      <c r="L21" s="121"/>
      <c r="M21" s="123"/>
      <c r="N21" s="123"/>
      <c r="O21" s="123"/>
      <c r="P21" s="124"/>
      <c r="Q21" s="124"/>
      <c r="R21" s="124"/>
      <c r="S21" s="124"/>
      <c r="T21" s="123"/>
      <c r="U21" s="123"/>
      <c r="V21" s="123"/>
      <c r="W21" s="119"/>
      <c r="X21" s="119"/>
      <c r="Y21" s="119"/>
      <c r="Z21" s="119"/>
      <c r="AA21" s="122"/>
      <c r="AB21" s="122"/>
      <c r="AC21" s="122"/>
      <c r="AD21" s="122"/>
      <c r="AE21" s="118"/>
      <c r="AF21" s="119"/>
      <c r="AG21" s="119"/>
      <c r="AH21" s="119"/>
      <c r="AI21" s="119"/>
      <c r="AJ21" s="119"/>
      <c r="AK21" s="112"/>
      <c r="AL21" s="112"/>
    </row>
    <row r="22" spans="2:42" ht="33" customHeight="1" thickBot="1" x14ac:dyDescent="0.3">
      <c r="B22" s="945" t="s">
        <v>85</v>
      </c>
      <c r="C22" s="946"/>
      <c r="D22" s="947" t="s">
        <v>86</v>
      </c>
      <c r="E22" s="948"/>
      <c r="F22" s="949"/>
      <c r="G22" s="944"/>
      <c r="H22" s="120"/>
      <c r="I22" s="121"/>
      <c r="J22" s="121"/>
      <c r="K22" s="121"/>
      <c r="L22" s="121"/>
      <c r="M22" s="123"/>
      <c r="N22" s="123"/>
      <c r="O22" s="123"/>
      <c r="P22" s="125"/>
      <c r="Q22" s="125"/>
      <c r="R22" s="125"/>
      <c r="S22" s="125"/>
      <c r="T22" s="123"/>
      <c r="U22" s="123"/>
      <c r="V22" s="123"/>
      <c r="W22" s="119"/>
      <c r="X22" s="119"/>
      <c r="Y22" s="119"/>
      <c r="Z22" s="119"/>
      <c r="AA22" s="122"/>
      <c r="AB22" s="122"/>
      <c r="AC22" s="122"/>
      <c r="AD22" s="122"/>
      <c r="AE22" s="119"/>
      <c r="AF22" s="119"/>
      <c r="AG22" s="119"/>
      <c r="AH22" s="119"/>
      <c r="AI22" s="119"/>
      <c r="AJ22" s="119"/>
      <c r="AK22" s="112"/>
      <c r="AL22" s="112"/>
      <c r="AM22" s="113"/>
      <c r="AN22" s="113"/>
      <c r="AO22" s="113"/>
      <c r="AP22" s="113"/>
    </row>
    <row r="23" spans="2:42" ht="50.1" customHeight="1" x14ac:dyDescent="0.25">
      <c r="B23" s="921" t="s">
        <v>81</v>
      </c>
      <c r="C23" s="922"/>
      <c r="D23" s="925" t="s">
        <v>90</v>
      </c>
      <c r="E23" s="926"/>
      <c r="F23" s="929">
        <v>47</v>
      </c>
      <c r="G23" s="142">
        <f>SUM(H24:AL24)</f>
        <v>0</v>
      </c>
      <c r="H23" s="146"/>
      <c r="I23" s="147"/>
      <c r="J23" s="147"/>
      <c r="K23" s="147"/>
      <c r="L23" s="147"/>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8"/>
    </row>
    <row r="24" spans="2:42" ht="43.35" customHeight="1" x14ac:dyDescent="0.25">
      <c r="B24" s="923"/>
      <c r="C24" s="924"/>
      <c r="D24" s="927"/>
      <c r="E24" s="928"/>
      <c r="F24" s="930"/>
      <c r="G24" s="143">
        <f>SUM(H24:AL24)*F23</f>
        <v>0</v>
      </c>
      <c r="H24" s="149"/>
      <c r="I24" s="150"/>
      <c r="J24" s="150"/>
      <c r="K24" s="150"/>
      <c r="L24" s="150"/>
      <c r="M24" s="150"/>
      <c r="N24" s="150"/>
      <c r="O24" s="150"/>
      <c r="P24" s="150"/>
      <c r="Q24" s="150"/>
      <c r="R24" s="150"/>
      <c r="S24" s="150"/>
      <c r="T24" s="150"/>
      <c r="U24" s="150"/>
      <c r="V24" s="150"/>
      <c r="W24" s="150"/>
      <c r="X24" s="150"/>
      <c r="Y24" s="150"/>
      <c r="Z24" s="150"/>
      <c r="AA24" s="150"/>
      <c r="AB24" s="150"/>
      <c r="AC24" s="150"/>
      <c r="AD24" s="150"/>
      <c r="AE24" s="150"/>
      <c r="AF24" s="150"/>
      <c r="AG24" s="150"/>
      <c r="AH24" s="150"/>
      <c r="AI24" s="150"/>
      <c r="AJ24" s="150"/>
      <c r="AK24" s="150"/>
      <c r="AL24" s="151"/>
    </row>
    <row r="25" spans="2:42" ht="50.1" customHeight="1" x14ac:dyDescent="0.25">
      <c r="B25" s="931" t="s">
        <v>81</v>
      </c>
      <c r="C25" s="932"/>
      <c r="D25" s="933" t="s">
        <v>82</v>
      </c>
      <c r="E25" s="934"/>
      <c r="F25" s="937">
        <v>70</v>
      </c>
      <c r="G25" s="144">
        <f>SUM(H26:AL26)</f>
        <v>0</v>
      </c>
      <c r="H25" s="152"/>
      <c r="I25" s="153"/>
      <c r="J25" s="153"/>
      <c r="K25" s="153"/>
      <c r="L25" s="153"/>
      <c r="M25" s="153"/>
      <c r="N25" s="153"/>
      <c r="O25" s="153"/>
      <c r="P25" s="153"/>
      <c r="Q25" s="153"/>
      <c r="R25" s="153"/>
      <c r="S25" s="153"/>
      <c r="T25" s="153"/>
      <c r="U25" s="153"/>
      <c r="V25" s="153"/>
      <c r="W25" s="153"/>
      <c r="X25" s="153"/>
      <c r="Y25" s="153"/>
      <c r="Z25" s="153"/>
      <c r="AA25" s="153"/>
      <c r="AB25" s="153"/>
      <c r="AC25" s="153"/>
      <c r="AD25" s="153"/>
      <c r="AE25" s="153"/>
      <c r="AF25" s="153"/>
      <c r="AG25" s="153"/>
      <c r="AH25" s="153"/>
      <c r="AI25" s="153"/>
      <c r="AJ25" s="153"/>
      <c r="AK25" s="153"/>
      <c r="AL25" s="154"/>
    </row>
    <row r="26" spans="2:42" ht="43.35" customHeight="1" x14ac:dyDescent="0.25">
      <c r="B26" s="931"/>
      <c r="C26" s="932"/>
      <c r="D26" s="935"/>
      <c r="E26" s="936"/>
      <c r="F26" s="938"/>
      <c r="G26" s="143">
        <f>SUM(H26:AL26)*F25</f>
        <v>0</v>
      </c>
      <c r="H26" s="155"/>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7"/>
    </row>
    <row r="27" spans="2:42" ht="50.1" customHeight="1" x14ac:dyDescent="0.25">
      <c r="B27" s="905" t="s">
        <v>83</v>
      </c>
      <c r="C27" s="906"/>
      <c r="D27" s="907" t="s">
        <v>84</v>
      </c>
      <c r="E27" s="908"/>
      <c r="F27" s="911">
        <v>80</v>
      </c>
      <c r="G27" s="144">
        <f>SUM(H28:AL28)</f>
        <v>0</v>
      </c>
      <c r="H27" s="152"/>
      <c r="I27" s="153"/>
      <c r="J27" s="153"/>
      <c r="K27" s="153"/>
      <c r="L27" s="153"/>
      <c r="M27" s="153"/>
      <c r="N27" s="153"/>
      <c r="O27" s="153"/>
      <c r="P27" s="153"/>
      <c r="Q27" s="153"/>
      <c r="R27" s="153"/>
      <c r="S27" s="153"/>
      <c r="T27" s="153"/>
      <c r="U27" s="153"/>
      <c r="V27" s="153"/>
      <c r="W27" s="153"/>
      <c r="X27" s="153"/>
      <c r="Y27" s="153"/>
      <c r="Z27" s="153"/>
      <c r="AA27" s="153"/>
      <c r="AB27" s="153"/>
      <c r="AC27" s="153"/>
      <c r="AD27" s="153"/>
      <c r="AE27" s="153"/>
      <c r="AF27" s="153"/>
      <c r="AG27" s="153"/>
      <c r="AH27" s="153"/>
      <c r="AI27" s="153"/>
      <c r="AJ27" s="153"/>
      <c r="AK27" s="153"/>
      <c r="AL27" s="154"/>
    </row>
    <row r="28" spans="2:42" ht="43.35" customHeight="1" x14ac:dyDescent="0.25">
      <c r="B28" s="905"/>
      <c r="C28" s="906"/>
      <c r="D28" s="909"/>
      <c r="E28" s="910"/>
      <c r="F28" s="912"/>
      <c r="G28" s="143">
        <f>SUM(H28:AL28)*F27</f>
        <v>0</v>
      </c>
      <c r="H28" s="158"/>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60"/>
    </row>
    <row r="29" spans="2:42" ht="50.1" customHeight="1" x14ac:dyDescent="0.25">
      <c r="B29" s="913" t="s">
        <v>83</v>
      </c>
      <c r="C29" s="914"/>
      <c r="D29" s="915" t="s">
        <v>87</v>
      </c>
      <c r="E29" s="916"/>
      <c r="F29" s="919">
        <v>60</v>
      </c>
      <c r="G29" s="144">
        <f>SUM(H30:AL30)</f>
        <v>0</v>
      </c>
      <c r="H29" s="152"/>
      <c r="I29" s="153"/>
      <c r="J29" s="153"/>
      <c r="K29" s="153"/>
      <c r="L29" s="153"/>
      <c r="M29" s="153"/>
      <c r="N29" s="153"/>
      <c r="O29" s="153"/>
      <c r="P29" s="153"/>
      <c r="Q29" s="153"/>
      <c r="R29" s="153"/>
      <c r="S29" s="153"/>
      <c r="T29" s="153"/>
      <c r="U29" s="153"/>
      <c r="V29" s="153"/>
      <c r="W29" s="153"/>
      <c r="X29" s="153"/>
      <c r="Y29" s="153"/>
      <c r="Z29" s="153"/>
      <c r="AA29" s="153"/>
      <c r="AB29" s="153"/>
      <c r="AC29" s="153"/>
      <c r="AD29" s="153"/>
      <c r="AE29" s="153"/>
      <c r="AF29" s="153"/>
      <c r="AG29" s="153"/>
      <c r="AH29" s="153"/>
      <c r="AI29" s="153"/>
      <c r="AJ29" s="153"/>
      <c r="AK29" s="153"/>
      <c r="AL29" s="154"/>
    </row>
    <row r="30" spans="2:42" ht="43.35" customHeight="1" x14ac:dyDescent="0.25">
      <c r="B30" s="913"/>
      <c r="C30" s="914"/>
      <c r="D30" s="917"/>
      <c r="E30" s="918"/>
      <c r="F30" s="920"/>
      <c r="G30" s="143">
        <f>SUM(H30:AL30)*F29</f>
        <v>0</v>
      </c>
      <c r="H30" s="161"/>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3"/>
    </row>
    <row r="31" spans="2:42" ht="50.1" customHeight="1" x14ac:dyDescent="0.25">
      <c r="B31" s="886" t="s">
        <v>92</v>
      </c>
      <c r="C31" s="887"/>
      <c r="D31" s="890" t="s">
        <v>88</v>
      </c>
      <c r="E31" s="891"/>
      <c r="F31" s="894">
        <v>10</v>
      </c>
      <c r="G31" s="144">
        <f>SUM(H32:AL32)</f>
        <v>0</v>
      </c>
      <c r="H31" s="152"/>
      <c r="I31" s="153"/>
      <c r="J31" s="153"/>
      <c r="K31" s="153"/>
      <c r="L31" s="153"/>
      <c r="M31" s="153"/>
      <c r="N31" s="153"/>
      <c r="O31" s="153"/>
      <c r="P31" s="153"/>
      <c r="Q31" s="153"/>
      <c r="R31" s="153"/>
      <c r="S31" s="153"/>
      <c r="T31" s="153"/>
      <c r="U31" s="153"/>
      <c r="V31" s="153"/>
      <c r="W31" s="153"/>
      <c r="X31" s="153"/>
      <c r="Y31" s="153"/>
      <c r="Z31" s="153"/>
      <c r="AA31" s="153"/>
      <c r="AB31" s="153"/>
      <c r="AC31" s="153"/>
      <c r="AD31" s="153"/>
      <c r="AE31" s="153"/>
      <c r="AF31" s="153"/>
      <c r="AG31" s="153"/>
      <c r="AH31" s="153"/>
      <c r="AI31" s="153"/>
      <c r="AJ31" s="153"/>
      <c r="AK31" s="153"/>
      <c r="AL31" s="154"/>
    </row>
    <row r="32" spans="2:42" ht="43.35" customHeight="1" thickBot="1" x14ac:dyDescent="0.3">
      <c r="B32" s="888"/>
      <c r="C32" s="889"/>
      <c r="D32" s="892"/>
      <c r="E32" s="893"/>
      <c r="F32" s="895"/>
      <c r="G32" s="145">
        <f>SUM(H32:AL32)*F31</f>
        <v>0</v>
      </c>
      <c r="H32" s="164"/>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6"/>
    </row>
    <row r="33" spans="2:42" ht="43.35" customHeight="1" thickBot="1" x14ac:dyDescent="0.65">
      <c r="B33" s="896" t="s">
        <v>89</v>
      </c>
      <c r="C33" s="897"/>
      <c r="D33" s="897"/>
      <c r="E33" s="898"/>
      <c r="F33" s="899">
        <f>G24+G26+G28+G30+G32</f>
        <v>0</v>
      </c>
      <c r="G33" s="900"/>
      <c r="H33" s="127">
        <f>H32*F31+H30*F29+H28*F27+H26*F25+H24*F23</f>
        <v>0</v>
      </c>
      <c r="I33" s="128">
        <f>I32*F31+I30*F29+I28*F27+I26*F25+I24*F23</f>
        <v>0</v>
      </c>
      <c r="J33" s="129">
        <f>J32*F31+J30*F29+J28*F27+J26*F25+J24*F23</f>
        <v>0</v>
      </c>
      <c r="K33" s="130">
        <f>K32*F31+K30*F29+K28*F27+K26*F25+K24*F23</f>
        <v>0</v>
      </c>
      <c r="L33" s="131">
        <f>L32*F31+L30*F29+L28*F27+L26*F25+L24*F23</f>
        <v>0</v>
      </c>
      <c r="M33" s="132">
        <f>M32*F31+M30*F29+M28*F27+M26*F25+M24*F23</f>
        <v>0</v>
      </c>
      <c r="N33" s="133">
        <f>N32*F31+N30*F29+N28*F27+N26*F25+N24*F23</f>
        <v>0</v>
      </c>
      <c r="O33" s="134">
        <f>O32*F31+O30*F29+O28*F27+O26*F25+O24*F23</f>
        <v>0</v>
      </c>
      <c r="P33" s="128">
        <f>P32*F31+P30*F29+P28*F27+P26*F25+P24*F23</f>
        <v>0</v>
      </c>
      <c r="Q33" s="129">
        <f>Q32*F31+Q30*F29+Q28*F27+Q26*F25+Q24*F23</f>
        <v>0</v>
      </c>
      <c r="R33" s="130">
        <f>R32*F31+R30*+F29+R28*F27+R26*F25+R24*F23</f>
        <v>0</v>
      </c>
      <c r="S33" s="131">
        <f>S32*F31+S30*F29+S28*F27+S26*F25+S24*F23</f>
        <v>0</v>
      </c>
      <c r="T33" s="132">
        <f>T32*F31+T30*F29+T28*F27+T26*F25+T24*F23</f>
        <v>0</v>
      </c>
      <c r="U33" s="133">
        <f>U32*F31+U30*F29+U28*F27+U26*F25+U24*F23</f>
        <v>0</v>
      </c>
      <c r="V33" s="134">
        <f>V32*F31+V30*F29+V28*F27+V26*F25+V24*F23</f>
        <v>0</v>
      </c>
      <c r="W33" s="128">
        <f>W32*F31+W30*F29+W28*F27+W26*F25+W24*F23</f>
        <v>0</v>
      </c>
      <c r="X33" s="135">
        <f>X32*F31+X30*F29+X28*F27+X26*F25+X24*F23</f>
        <v>0</v>
      </c>
      <c r="Y33" s="136">
        <f>Y32*F31+Y30*F29+Y28*F27+Y26*F25+Y24*F23</f>
        <v>0</v>
      </c>
      <c r="Z33" s="131">
        <f>Z32*F31+Z30*F29+Z28*F27+Z26*F25+Z24*F23</f>
        <v>0</v>
      </c>
      <c r="AA33" s="132">
        <f>AA32*F31+AA30*F29+AA28*F27+AA26*F25+AA24*F23</f>
        <v>0</v>
      </c>
      <c r="AB33" s="133">
        <f>AB32*F31+AB30*F29+AB28*F27+AB26*F25+AB24*F23</f>
        <v>0</v>
      </c>
      <c r="AC33" s="134">
        <f>AC32*F31+AC30*F29+AC28*F27+AC26*F25+AC24*F23</f>
        <v>0</v>
      </c>
      <c r="AD33" s="128">
        <f>AD32*F31+AD30*F29+AD28*F27+AD26*F25+AD24*F23</f>
        <v>0</v>
      </c>
      <c r="AE33" s="135">
        <f>AE32*F31+AE30*F29+AE28*F27+AE26*F25+AE24*F23</f>
        <v>0</v>
      </c>
      <c r="AF33" s="136">
        <f>AF32*F31+AF30*F29+AF28*F27+AF26*F25+AF24*F23</f>
        <v>0</v>
      </c>
      <c r="AG33" s="131">
        <f>AG32*F31+AG30*F29+AG28*F27+AG26*F25+AG24*F23</f>
        <v>0</v>
      </c>
      <c r="AH33" s="132">
        <f>AH32*F31+AH30*F29+AH28*F27+AH26*F25+AH24*F23</f>
        <v>0</v>
      </c>
      <c r="AI33" s="133">
        <f>AI32*F31+AI30*F29+AI28*F27+AI26*F25+AI24*F23</f>
        <v>0</v>
      </c>
      <c r="AJ33" s="134">
        <f>AJ32*F31+AJ30*F29+AJ28*F27+AJ26*F25+AJ24*F23</f>
        <v>0</v>
      </c>
      <c r="AK33" s="128">
        <f>AK32*F31+AK30*F29+AK28*F27+AK26*F25+AK24*F23</f>
        <v>0</v>
      </c>
      <c r="AL33" s="137">
        <f>AL32*F31+AL30*F29+AL28*F27+AL26*F25+AL24*F23</f>
        <v>0</v>
      </c>
    </row>
    <row r="34" spans="2:42" x14ac:dyDescent="0.7">
      <c r="B34" s="141"/>
      <c r="C34" s="141"/>
      <c r="F34" s="140"/>
      <c r="H34" s="901" t="s">
        <v>142</v>
      </c>
      <c r="I34" s="902"/>
      <c r="J34" s="902"/>
      <c r="K34" s="902"/>
      <c r="L34" s="902"/>
      <c r="M34" s="875" t="s">
        <v>144</v>
      </c>
      <c r="N34" s="875"/>
      <c r="O34" s="875"/>
      <c r="P34" s="877">
        <f>G23+G25+G27+G29</f>
        <v>0</v>
      </c>
      <c r="Q34" s="877"/>
      <c r="R34" s="877"/>
      <c r="S34" s="877"/>
      <c r="T34" s="875" t="s">
        <v>145</v>
      </c>
      <c r="U34" s="875"/>
      <c r="V34" s="875"/>
      <c r="W34" s="879">
        <f>G31</f>
        <v>0</v>
      </c>
      <c r="X34" s="879"/>
      <c r="Y34" s="879"/>
      <c r="Z34" s="879"/>
      <c r="AA34" s="881" t="s">
        <v>143</v>
      </c>
      <c r="AB34" s="881"/>
      <c r="AC34" s="881"/>
      <c r="AD34" s="881"/>
      <c r="AE34" s="883">
        <f>F33</f>
        <v>0</v>
      </c>
      <c r="AF34" s="884"/>
      <c r="AG34" s="884"/>
      <c r="AH34" s="884"/>
      <c r="AI34" s="884"/>
      <c r="AJ34" s="884"/>
      <c r="AK34" s="114"/>
      <c r="AL34" s="115"/>
    </row>
    <row r="35" spans="2:42" ht="34.5" customHeight="1" thickBot="1" x14ac:dyDescent="0.75">
      <c r="H35" s="903"/>
      <c r="I35" s="904"/>
      <c r="J35" s="904"/>
      <c r="K35" s="904"/>
      <c r="L35" s="904"/>
      <c r="M35" s="876"/>
      <c r="N35" s="876"/>
      <c r="O35" s="876"/>
      <c r="P35" s="878"/>
      <c r="Q35" s="878"/>
      <c r="R35" s="878"/>
      <c r="S35" s="878"/>
      <c r="T35" s="876"/>
      <c r="U35" s="876"/>
      <c r="V35" s="876"/>
      <c r="W35" s="880"/>
      <c r="X35" s="880"/>
      <c r="Y35" s="880"/>
      <c r="Z35" s="880"/>
      <c r="AA35" s="882"/>
      <c r="AB35" s="882"/>
      <c r="AC35" s="882"/>
      <c r="AD35" s="882"/>
      <c r="AE35" s="885"/>
      <c r="AF35" s="885"/>
      <c r="AG35" s="885"/>
      <c r="AH35" s="885"/>
      <c r="AI35" s="885"/>
      <c r="AJ35" s="885"/>
      <c r="AK35" s="116"/>
      <c r="AL35" s="117"/>
    </row>
    <row r="36" spans="2:42" ht="60" customHeight="1" thickBot="1" x14ac:dyDescent="0.3">
      <c r="B36" s="939">
        <v>28</v>
      </c>
      <c r="C36" s="940"/>
      <c r="D36" s="941" t="s">
        <v>147</v>
      </c>
      <c r="E36" s="941"/>
      <c r="F36" s="942"/>
      <c r="G36" s="943" t="s">
        <v>91</v>
      </c>
      <c r="H36" s="120"/>
      <c r="I36" s="121"/>
      <c r="J36" s="121"/>
      <c r="K36" s="121"/>
      <c r="L36" s="121"/>
      <c r="M36" s="123"/>
      <c r="N36" s="123"/>
      <c r="O36" s="123"/>
      <c r="P36" s="124"/>
      <c r="Q36" s="124"/>
      <c r="R36" s="124"/>
      <c r="S36" s="124"/>
      <c r="T36" s="123"/>
      <c r="U36" s="123"/>
      <c r="V36" s="123"/>
      <c r="W36" s="119"/>
      <c r="X36" s="119"/>
      <c r="Y36" s="119"/>
      <c r="Z36" s="119"/>
      <c r="AA36" s="122"/>
      <c r="AB36" s="122"/>
      <c r="AC36" s="122"/>
      <c r="AD36" s="122"/>
      <c r="AE36" s="118"/>
      <c r="AF36" s="119"/>
      <c r="AG36" s="119"/>
      <c r="AH36" s="119"/>
      <c r="AI36" s="119"/>
      <c r="AJ36" s="119"/>
      <c r="AK36" s="112"/>
      <c r="AL36" s="112"/>
    </row>
    <row r="37" spans="2:42" ht="33" customHeight="1" thickBot="1" x14ac:dyDescent="0.3">
      <c r="B37" s="945" t="s">
        <v>85</v>
      </c>
      <c r="C37" s="946"/>
      <c r="D37" s="947" t="s">
        <v>86</v>
      </c>
      <c r="E37" s="948"/>
      <c r="F37" s="949"/>
      <c r="G37" s="944"/>
      <c r="H37" s="120"/>
      <c r="I37" s="121"/>
      <c r="J37" s="121"/>
      <c r="K37" s="121"/>
      <c r="L37" s="121"/>
      <c r="M37" s="123"/>
      <c r="N37" s="123"/>
      <c r="O37" s="123"/>
      <c r="P37" s="125"/>
      <c r="Q37" s="125"/>
      <c r="R37" s="125"/>
      <c r="S37" s="125"/>
      <c r="T37" s="123"/>
      <c r="U37" s="123"/>
      <c r="V37" s="123"/>
      <c r="W37" s="119"/>
      <c r="X37" s="119"/>
      <c r="Y37" s="119"/>
      <c r="Z37" s="119"/>
      <c r="AA37" s="122"/>
      <c r="AB37" s="122"/>
      <c r="AC37" s="122"/>
      <c r="AD37" s="122"/>
      <c r="AE37" s="119"/>
      <c r="AF37" s="119"/>
      <c r="AG37" s="119"/>
      <c r="AH37" s="119"/>
      <c r="AI37" s="119"/>
      <c r="AJ37" s="119"/>
      <c r="AK37" s="112"/>
      <c r="AL37" s="112"/>
      <c r="AM37" s="113"/>
      <c r="AN37" s="113"/>
      <c r="AO37" s="113"/>
      <c r="AP37" s="113"/>
    </row>
    <row r="38" spans="2:42" ht="50.1" customHeight="1" x14ac:dyDescent="0.25">
      <c r="B38" s="921" t="s">
        <v>81</v>
      </c>
      <c r="C38" s="922"/>
      <c r="D38" s="925" t="s">
        <v>90</v>
      </c>
      <c r="E38" s="926"/>
      <c r="F38" s="929">
        <v>47</v>
      </c>
      <c r="G38" s="142">
        <f>SUM(H39:AL39)</f>
        <v>0</v>
      </c>
      <c r="H38" s="146"/>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8"/>
    </row>
    <row r="39" spans="2:42" ht="43.35" customHeight="1" x14ac:dyDescent="0.25">
      <c r="B39" s="923"/>
      <c r="C39" s="924"/>
      <c r="D39" s="927"/>
      <c r="E39" s="928"/>
      <c r="F39" s="930"/>
      <c r="G39" s="143">
        <f>SUM(H39:AL39)*F38</f>
        <v>0</v>
      </c>
      <c r="H39" s="149"/>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1"/>
    </row>
    <row r="40" spans="2:42" ht="50.1" customHeight="1" x14ac:dyDescent="0.25">
      <c r="B40" s="931" t="s">
        <v>81</v>
      </c>
      <c r="C40" s="932"/>
      <c r="D40" s="933" t="s">
        <v>82</v>
      </c>
      <c r="E40" s="934"/>
      <c r="F40" s="937">
        <v>70</v>
      </c>
      <c r="G40" s="144">
        <f>SUM(H41:AL41)</f>
        <v>0</v>
      </c>
      <c r="H40" s="152"/>
      <c r="I40" s="153"/>
      <c r="J40" s="153"/>
      <c r="K40" s="153"/>
      <c r="L40" s="153"/>
      <c r="M40" s="153"/>
      <c r="N40" s="153"/>
      <c r="O40" s="153"/>
      <c r="P40" s="153"/>
      <c r="Q40" s="153"/>
      <c r="R40" s="153"/>
      <c r="S40" s="153"/>
      <c r="T40" s="153"/>
      <c r="U40" s="153"/>
      <c r="V40" s="153"/>
      <c r="W40" s="153"/>
      <c r="X40" s="153"/>
      <c r="Y40" s="153"/>
      <c r="Z40" s="153"/>
      <c r="AA40" s="153"/>
      <c r="AB40" s="153"/>
      <c r="AC40" s="153"/>
      <c r="AD40" s="153"/>
      <c r="AE40" s="153"/>
      <c r="AF40" s="153"/>
      <c r="AG40" s="153"/>
      <c r="AH40" s="153"/>
      <c r="AI40" s="153"/>
      <c r="AJ40" s="153"/>
      <c r="AK40" s="153"/>
      <c r="AL40" s="154"/>
    </row>
    <row r="41" spans="2:42" ht="43.35" customHeight="1" x14ac:dyDescent="0.25">
      <c r="B41" s="931"/>
      <c r="C41" s="932"/>
      <c r="D41" s="935"/>
      <c r="E41" s="936"/>
      <c r="F41" s="938"/>
      <c r="G41" s="143">
        <f>SUM(H41:AL41)*F40</f>
        <v>0</v>
      </c>
      <c r="H41" s="155"/>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6"/>
      <c r="AI41" s="156"/>
      <c r="AJ41" s="156"/>
      <c r="AK41" s="156"/>
      <c r="AL41" s="157"/>
    </row>
    <row r="42" spans="2:42" ht="50.1" customHeight="1" x14ac:dyDescent="0.25">
      <c r="B42" s="905" t="s">
        <v>83</v>
      </c>
      <c r="C42" s="906"/>
      <c r="D42" s="907" t="s">
        <v>84</v>
      </c>
      <c r="E42" s="908"/>
      <c r="F42" s="911">
        <v>80</v>
      </c>
      <c r="G42" s="144">
        <f>SUM(H43:AL43)</f>
        <v>0</v>
      </c>
      <c r="H42" s="152"/>
      <c r="I42" s="153"/>
      <c r="J42" s="153"/>
      <c r="K42" s="153"/>
      <c r="L42" s="153"/>
      <c r="M42" s="153"/>
      <c r="N42" s="153"/>
      <c r="O42" s="153"/>
      <c r="P42" s="153"/>
      <c r="Q42" s="153"/>
      <c r="R42" s="153"/>
      <c r="S42" s="153"/>
      <c r="T42" s="153"/>
      <c r="U42" s="153"/>
      <c r="V42" s="153"/>
      <c r="W42" s="153"/>
      <c r="X42" s="153"/>
      <c r="Y42" s="153"/>
      <c r="Z42" s="153"/>
      <c r="AA42" s="153"/>
      <c r="AB42" s="153"/>
      <c r="AC42" s="153"/>
      <c r="AD42" s="153"/>
      <c r="AE42" s="153"/>
      <c r="AF42" s="153"/>
      <c r="AG42" s="153"/>
      <c r="AH42" s="153"/>
      <c r="AI42" s="153"/>
      <c r="AJ42" s="153"/>
      <c r="AK42" s="153"/>
      <c r="AL42" s="154"/>
    </row>
    <row r="43" spans="2:42" ht="43.35" customHeight="1" x14ac:dyDescent="0.25">
      <c r="B43" s="905"/>
      <c r="C43" s="906"/>
      <c r="D43" s="909"/>
      <c r="E43" s="910"/>
      <c r="F43" s="912"/>
      <c r="G43" s="143">
        <f>SUM(H43:AL43)*F42</f>
        <v>0</v>
      </c>
      <c r="H43" s="158"/>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60"/>
    </row>
    <row r="44" spans="2:42" ht="50.1" customHeight="1" x14ac:dyDescent="0.25">
      <c r="B44" s="913" t="s">
        <v>83</v>
      </c>
      <c r="C44" s="914"/>
      <c r="D44" s="915" t="s">
        <v>87</v>
      </c>
      <c r="E44" s="916"/>
      <c r="F44" s="919">
        <v>60</v>
      </c>
      <c r="G44" s="144">
        <f>SUM(H45:AL45)</f>
        <v>0</v>
      </c>
      <c r="H44" s="152"/>
      <c r="I44" s="153"/>
      <c r="J44" s="153"/>
      <c r="K44" s="153"/>
      <c r="L44" s="153"/>
      <c r="M44" s="153"/>
      <c r="N44" s="153"/>
      <c r="O44" s="153"/>
      <c r="P44" s="153"/>
      <c r="Q44" s="153"/>
      <c r="R44" s="153"/>
      <c r="S44" s="153"/>
      <c r="T44" s="153"/>
      <c r="U44" s="153"/>
      <c r="V44" s="153"/>
      <c r="W44" s="153"/>
      <c r="X44" s="153"/>
      <c r="Y44" s="153"/>
      <c r="Z44" s="153"/>
      <c r="AA44" s="153"/>
      <c r="AB44" s="153"/>
      <c r="AC44" s="153"/>
      <c r="AD44" s="153"/>
      <c r="AE44" s="153"/>
      <c r="AF44" s="153"/>
      <c r="AG44" s="153"/>
      <c r="AH44" s="153"/>
      <c r="AI44" s="153"/>
      <c r="AJ44" s="153"/>
      <c r="AK44" s="153"/>
      <c r="AL44" s="154"/>
    </row>
    <row r="45" spans="2:42" ht="43.35" customHeight="1" x14ac:dyDescent="0.25">
      <c r="B45" s="913"/>
      <c r="C45" s="914"/>
      <c r="D45" s="917"/>
      <c r="E45" s="918"/>
      <c r="F45" s="920"/>
      <c r="G45" s="143">
        <f>SUM(H45:AL45)*F44</f>
        <v>0</v>
      </c>
      <c r="H45" s="161"/>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3"/>
    </row>
    <row r="46" spans="2:42" ht="50.1" customHeight="1" x14ac:dyDescent="0.25">
      <c r="B46" s="886" t="s">
        <v>92</v>
      </c>
      <c r="C46" s="887"/>
      <c r="D46" s="890" t="s">
        <v>88</v>
      </c>
      <c r="E46" s="891"/>
      <c r="F46" s="894">
        <v>10</v>
      </c>
      <c r="G46" s="144">
        <f>SUM(H47:AL47)</f>
        <v>0</v>
      </c>
      <c r="H46" s="152"/>
      <c r="I46" s="153"/>
      <c r="J46" s="153"/>
      <c r="K46" s="153"/>
      <c r="L46" s="153"/>
      <c r="M46" s="153"/>
      <c r="N46" s="153"/>
      <c r="O46" s="153"/>
      <c r="P46" s="153"/>
      <c r="Q46" s="153"/>
      <c r="R46" s="153"/>
      <c r="S46" s="153"/>
      <c r="T46" s="153"/>
      <c r="U46" s="153"/>
      <c r="V46" s="153"/>
      <c r="W46" s="153"/>
      <c r="X46" s="153"/>
      <c r="Y46" s="153"/>
      <c r="Z46" s="153"/>
      <c r="AA46" s="153"/>
      <c r="AB46" s="153"/>
      <c r="AC46" s="153"/>
      <c r="AD46" s="153"/>
      <c r="AE46" s="153"/>
      <c r="AF46" s="153"/>
      <c r="AG46" s="153"/>
      <c r="AH46" s="153"/>
      <c r="AI46" s="153"/>
      <c r="AJ46" s="153"/>
      <c r="AK46" s="153"/>
      <c r="AL46" s="154"/>
    </row>
    <row r="47" spans="2:42" ht="43.35" customHeight="1" thickBot="1" x14ac:dyDescent="0.3">
      <c r="B47" s="888"/>
      <c r="C47" s="889"/>
      <c r="D47" s="892"/>
      <c r="E47" s="893"/>
      <c r="F47" s="895"/>
      <c r="G47" s="145">
        <f>SUM(H47:AL47)*F46</f>
        <v>0</v>
      </c>
      <c r="H47" s="164"/>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6"/>
    </row>
    <row r="48" spans="2:42" ht="43.35" customHeight="1" thickBot="1" x14ac:dyDescent="0.65">
      <c r="B48" s="896" t="s">
        <v>89</v>
      </c>
      <c r="C48" s="897"/>
      <c r="D48" s="897"/>
      <c r="E48" s="898"/>
      <c r="F48" s="899">
        <f>G39+G41+G43+G45+G47</f>
        <v>0</v>
      </c>
      <c r="G48" s="900"/>
      <c r="H48" s="127">
        <f>H47*F46+H45*F44+H43*F42+H41*F40+H39*F38</f>
        <v>0</v>
      </c>
      <c r="I48" s="128">
        <f>I47*F46+I45*F44+I43*F42+I41*F40+I39*F38</f>
        <v>0</v>
      </c>
      <c r="J48" s="129">
        <f>J47*F46+J45*F44+J43*F42+J41*F40+J39*F38</f>
        <v>0</v>
      </c>
      <c r="K48" s="130">
        <f>K47*F46+K45*F44+K43*F42+K41*F40+K39*F38</f>
        <v>0</v>
      </c>
      <c r="L48" s="131">
        <f>L47*F46+L45*F44+L43*F42+L41*F40+L39*F38</f>
        <v>0</v>
      </c>
      <c r="M48" s="132">
        <f>M47*F46+M45*F44+M43*F42+M41*F40+M39*F38</f>
        <v>0</v>
      </c>
      <c r="N48" s="133">
        <f>N47*F46+N45*F44+N43*F42+N41*F40+N39*F38</f>
        <v>0</v>
      </c>
      <c r="O48" s="134">
        <f>O47*F46+O45*F44+O43*F42+O41*F40+O39*F38</f>
        <v>0</v>
      </c>
      <c r="P48" s="128">
        <f>P47*F46+P45*F44+P43*F42+P41*F40+P39*F38</f>
        <v>0</v>
      </c>
      <c r="Q48" s="129">
        <f>Q47*F46+Q45*F44+Q43*F42+Q41*F40+Q39*F38</f>
        <v>0</v>
      </c>
      <c r="R48" s="130">
        <f>R47*F46+R45*+F44+R43*F42+R41*F40+R39*F38</f>
        <v>0</v>
      </c>
      <c r="S48" s="131">
        <f>S47*F46+S45*F44+S43*F42+S41*F40+S39*F38</f>
        <v>0</v>
      </c>
      <c r="T48" s="132">
        <f>T47*F46+T45*F44+T43*F42+T41*F40+T39*F38</f>
        <v>0</v>
      </c>
      <c r="U48" s="133">
        <f>U47*F46+U45*F44+U43*F42+U41*F40+U39*F38</f>
        <v>0</v>
      </c>
      <c r="V48" s="134">
        <f>V47*F46+V45*F44+V43*F42+V41*F40+V39*F38</f>
        <v>0</v>
      </c>
      <c r="W48" s="128">
        <f>W47*F46+W45*F44+W43*F42+W41*F40+W39*F38</f>
        <v>0</v>
      </c>
      <c r="X48" s="135">
        <f>X47*F46+X45*F44+X43*F42+X41*F40+X39*F38</f>
        <v>0</v>
      </c>
      <c r="Y48" s="136">
        <f>Y47*F46+Y45*F44+Y43*F42+Y41*F40+Y39*F38</f>
        <v>0</v>
      </c>
      <c r="Z48" s="131">
        <f>Z47*F46+Z45*F44+Z43*F42+Z41*F40+Z39*F38</f>
        <v>0</v>
      </c>
      <c r="AA48" s="132">
        <f>AA47*F46+AA45*F44+AA43*F42+AA41*F40+AA39*F38</f>
        <v>0</v>
      </c>
      <c r="AB48" s="133">
        <f>AB47*F46+AB45*F44+AB43*F42+AB41*F40+AB39*F38</f>
        <v>0</v>
      </c>
      <c r="AC48" s="134">
        <f>AC47*F46+AC45*F44+AC43*F42+AC41*F40+AC39*F38</f>
        <v>0</v>
      </c>
      <c r="AD48" s="128">
        <f>AD47*F46+AD45*F44+AD43*F42+AD41*F40+AD39*F38</f>
        <v>0</v>
      </c>
      <c r="AE48" s="135">
        <f>AE47*F46+AE45*F44+AE43*F42+AE41*F40+AE39*F38</f>
        <v>0</v>
      </c>
      <c r="AF48" s="136">
        <f>AF47*F46+AF45*F44+AF43*F42+AF41*F40+AF39*F38</f>
        <v>0</v>
      </c>
      <c r="AG48" s="131">
        <f>AG47*F46+AG45*F44+AG43*F42+AG41*F40+AG39*F38</f>
        <v>0</v>
      </c>
      <c r="AH48" s="132">
        <f>AH47*F46+AH45*F44+AH43*F42+AH41*F40+AH39*F38</f>
        <v>0</v>
      </c>
      <c r="AI48" s="133">
        <f>AI47*F46+AI45*F44+AI43*F42+AI41*F40+AI39*F38</f>
        <v>0</v>
      </c>
      <c r="AJ48" s="134">
        <f>AJ47*F46+AJ45*F44+AJ43*F42+AJ41*F40+AJ39*F38</f>
        <v>0</v>
      </c>
      <c r="AK48" s="128">
        <f>AK47*F46+AK45*F44+AK43*F42+AK41*F40+AK39*F38</f>
        <v>0</v>
      </c>
      <c r="AL48" s="137">
        <f>AL47*F46+AL45*F44+AL43*F42+AL41*F40+AL39*F38</f>
        <v>0</v>
      </c>
    </row>
    <row r="49" spans="2:42" x14ac:dyDescent="0.7">
      <c r="B49" s="141"/>
      <c r="C49" s="141"/>
      <c r="F49" s="140"/>
      <c r="H49" s="901" t="s">
        <v>142</v>
      </c>
      <c r="I49" s="902"/>
      <c r="J49" s="902"/>
      <c r="K49" s="902"/>
      <c r="L49" s="902"/>
      <c r="M49" s="875" t="s">
        <v>144</v>
      </c>
      <c r="N49" s="875"/>
      <c r="O49" s="875"/>
      <c r="P49" s="877">
        <f>G38+G40+G42+G44</f>
        <v>0</v>
      </c>
      <c r="Q49" s="877"/>
      <c r="R49" s="877"/>
      <c r="S49" s="877"/>
      <c r="T49" s="875" t="s">
        <v>145</v>
      </c>
      <c r="U49" s="875"/>
      <c r="V49" s="875"/>
      <c r="W49" s="879">
        <f>G46</f>
        <v>0</v>
      </c>
      <c r="X49" s="879"/>
      <c r="Y49" s="879"/>
      <c r="Z49" s="879"/>
      <c r="AA49" s="881" t="s">
        <v>143</v>
      </c>
      <c r="AB49" s="881"/>
      <c r="AC49" s="881"/>
      <c r="AD49" s="881"/>
      <c r="AE49" s="883">
        <f>F48</f>
        <v>0</v>
      </c>
      <c r="AF49" s="884"/>
      <c r="AG49" s="884"/>
      <c r="AH49" s="884"/>
      <c r="AI49" s="884"/>
      <c r="AJ49" s="884"/>
      <c r="AK49" s="114"/>
      <c r="AL49" s="115"/>
    </row>
    <row r="50" spans="2:42" ht="34.5" customHeight="1" thickBot="1" x14ac:dyDescent="0.75">
      <c r="H50" s="903"/>
      <c r="I50" s="904"/>
      <c r="J50" s="904"/>
      <c r="K50" s="904"/>
      <c r="L50" s="904"/>
      <c r="M50" s="876"/>
      <c r="N50" s="876"/>
      <c r="O50" s="876"/>
      <c r="P50" s="878"/>
      <c r="Q50" s="878"/>
      <c r="R50" s="878"/>
      <c r="S50" s="878"/>
      <c r="T50" s="876"/>
      <c r="U50" s="876"/>
      <c r="V50" s="876"/>
      <c r="W50" s="880"/>
      <c r="X50" s="880"/>
      <c r="Y50" s="880"/>
      <c r="Z50" s="880"/>
      <c r="AA50" s="882"/>
      <c r="AB50" s="882"/>
      <c r="AC50" s="882"/>
      <c r="AD50" s="882"/>
      <c r="AE50" s="885"/>
      <c r="AF50" s="885"/>
      <c r="AG50" s="885"/>
      <c r="AH50" s="885"/>
      <c r="AI50" s="885"/>
      <c r="AJ50" s="885"/>
      <c r="AK50" s="116"/>
      <c r="AL50" s="117"/>
    </row>
    <row r="51" spans="2:42" ht="60" customHeight="1" thickBot="1" x14ac:dyDescent="0.3">
      <c r="B51" s="939">
        <v>29</v>
      </c>
      <c r="C51" s="940"/>
      <c r="D51" s="941" t="s">
        <v>41</v>
      </c>
      <c r="E51" s="941"/>
      <c r="F51" s="942"/>
      <c r="G51" s="943" t="s">
        <v>91</v>
      </c>
      <c r="H51" s="120"/>
      <c r="I51" s="121"/>
      <c r="J51" s="121"/>
      <c r="K51" s="121"/>
      <c r="L51" s="121"/>
      <c r="M51" s="123"/>
      <c r="N51" s="123"/>
      <c r="O51" s="123"/>
      <c r="P51" s="124"/>
      <c r="Q51" s="124"/>
      <c r="R51" s="124"/>
      <c r="S51" s="124"/>
      <c r="T51" s="123"/>
      <c r="U51" s="123"/>
      <c r="V51" s="123"/>
      <c r="W51" s="119"/>
      <c r="X51" s="119"/>
      <c r="Y51" s="119"/>
      <c r="Z51" s="119"/>
      <c r="AA51" s="122"/>
      <c r="AB51" s="122"/>
      <c r="AC51" s="122"/>
      <c r="AD51" s="122"/>
      <c r="AE51" s="118"/>
      <c r="AF51" s="119"/>
      <c r="AG51" s="119"/>
      <c r="AH51" s="119"/>
      <c r="AI51" s="119"/>
      <c r="AJ51" s="119"/>
      <c r="AK51" s="112"/>
      <c r="AL51" s="112"/>
    </row>
    <row r="52" spans="2:42" ht="33" customHeight="1" thickBot="1" x14ac:dyDescent="0.3">
      <c r="B52" s="945" t="s">
        <v>85</v>
      </c>
      <c r="C52" s="946"/>
      <c r="D52" s="947" t="s">
        <v>86</v>
      </c>
      <c r="E52" s="948"/>
      <c r="F52" s="949"/>
      <c r="G52" s="944"/>
      <c r="H52" s="120"/>
      <c r="I52" s="121"/>
      <c r="J52" s="121"/>
      <c r="K52" s="121"/>
      <c r="L52" s="121"/>
      <c r="M52" s="123"/>
      <c r="N52" s="123"/>
      <c r="O52" s="123"/>
      <c r="P52" s="125"/>
      <c r="Q52" s="125"/>
      <c r="R52" s="125"/>
      <c r="S52" s="125"/>
      <c r="T52" s="123"/>
      <c r="U52" s="123"/>
      <c r="V52" s="123"/>
      <c r="W52" s="119"/>
      <c r="X52" s="119"/>
      <c r="Y52" s="119"/>
      <c r="Z52" s="119"/>
      <c r="AA52" s="122"/>
      <c r="AB52" s="122"/>
      <c r="AC52" s="122"/>
      <c r="AD52" s="122"/>
      <c r="AE52" s="119"/>
      <c r="AF52" s="119"/>
      <c r="AG52" s="119"/>
      <c r="AH52" s="119"/>
      <c r="AI52" s="119"/>
      <c r="AJ52" s="119"/>
      <c r="AK52" s="112"/>
      <c r="AL52" s="112"/>
      <c r="AM52" s="113"/>
      <c r="AN52" s="113"/>
      <c r="AO52" s="113"/>
      <c r="AP52" s="113"/>
    </row>
    <row r="53" spans="2:42" ht="50.1" customHeight="1" x14ac:dyDescent="0.25">
      <c r="B53" s="921" t="s">
        <v>81</v>
      </c>
      <c r="C53" s="922"/>
      <c r="D53" s="925" t="s">
        <v>90</v>
      </c>
      <c r="E53" s="926"/>
      <c r="F53" s="929">
        <v>47</v>
      </c>
      <c r="G53" s="142">
        <f t="shared" ref="G53" si="0">SUM(H54:AL54)</f>
        <v>0</v>
      </c>
      <c r="H53" s="146"/>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8"/>
    </row>
    <row r="54" spans="2:42" ht="43.35" customHeight="1" x14ac:dyDescent="0.25">
      <c r="B54" s="923"/>
      <c r="C54" s="924"/>
      <c r="D54" s="927"/>
      <c r="E54" s="928"/>
      <c r="F54" s="930"/>
      <c r="G54" s="143">
        <f t="shared" ref="G54" si="1">SUM(H54:AL54)*F53</f>
        <v>0</v>
      </c>
      <c r="H54" s="149"/>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1"/>
    </row>
    <row r="55" spans="2:42" ht="50.1" customHeight="1" x14ac:dyDescent="0.25">
      <c r="B55" s="931" t="s">
        <v>81</v>
      </c>
      <c r="C55" s="932"/>
      <c r="D55" s="933" t="s">
        <v>82</v>
      </c>
      <c r="E55" s="934"/>
      <c r="F55" s="937">
        <v>70</v>
      </c>
      <c r="G55" s="144">
        <f t="shared" ref="G55" si="2">SUM(H56:AL56)</f>
        <v>0</v>
      </c>
      <c r="H55" s="152"/>
      <c r="I55" s="153"/>
      <c r="J55" s="153"/>
      <c r="K55" s="153"/>
      <c r="L55" s="153"/>
      <c r="M55" s="153"/>
      <c r="N55" s="153"/>
      <c r="O55" s="153"/>
      <c r="P55" s="153"/>
      <c r="Q55" s="153"/>
      <c r="R55" s="153"/>
      <c r="S55" s="153"/>
      <c r="T55" s="153"/>
      <c r="U55" s="153"/>
      <c r="V55" s="153"/>
      <c r="W55" s="153"/>
      <c r="X55" s="153"/>
      <c r="Y55" s="153"/>
      <c r="Z55" s="153"/>
      <c r="AA55" s="153"/>
      <c r="AB55" s="153"/>
      <c r="AC55" s="153"/>
      <c r="AD55" s="153"/>
      <c r="AE55" s="153"/>
      <c r="AF55" s="153"/>
      <c r="AG55" s="153"/>
      <c r="AH55" s="153"/>
      <c r="AI55" s="153"/>
      <c r="AJ55" s="153"/>
      <c r="AK55" s="153"/>
      <c r="AL55" s="154"/>
    </row>
    <row r="56" spans="2:42" ht="43.35" customHeight="1" x14ac:dyDescent="0.25">
      <c r="B56" s="931"/>
      <c r="C56" s="932"/>
      <c r="D56" s="935"/>
      <c r="E56" s="936"/>
      <c r="F56" s="938"/>
      <c r="G56" s="143">
        <f t="shared" ref="G56" si="3">SUM(H56:AL56)*F55</f>
        <v>0</v>
      </c>
      <c r="H56" s="155"/>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6"/>
      <c r="AI56" s="156"/>
      <c r="AJ56" s="156"/>
      <c r="AK56" s="156"/>
      <c r="AL56" s="157"/>
    </row>
    <row r="57" spans="2:42" ht="50.1" customHeight="1" x14ac:dyDescent="0.25">
      <c r="B57" s="905" t="s">
        <v>83</v>
      </c>
      <c r="C57" s="906"/>
      <c r="D57" s="907" t="s">
        <v>84</v>
      </c>
      <c r="E57" s="908"/>
      <c r="F57" s="911">
        <v>80</v>
      </c>
      <c r="G57" s="144">
        <f t="shared" ref="G57" si="4">SUM(H58:AL58)</f>
        <v>0</v>
      </c>
      <c r="H57" s="152"/>
      <c r="I57" s="153"/>
      <c r="J57" s="153"/>
      <c r="K57" s="153"/>
      <c r="L57" s="153"/>
      <c r="M57" s="153"/>
      <c r="N57" s="153"/>
      <c r="O57" s="153"/>
      <c r="P57" s="153"/>
      <c r="Q57" s="153"/>
      <c r="R57" s="153"/>
      <c r="S57" s="153"/>
      <c r="T57" s="153"/>
      <c r="U57" s="153"/>
      <c r="V57" s="153"/>
      <c r="W57" s="153"/>
      <c r="X57" s="153"/>
      <c r="Y57" s="153"/>
      <c r="Z57" s="153"/>
      <c r="AA57" s="153"/>
      <c r="AB57" s="153"/>
      <c r="AC57" s="153"/>
      <c r="AD57" s="153"/>
      <c r="AE57" s="153"/>
      <c r="AF57" s="153"/>
      <c r="AG57" s="153"/>
      <c r="AH57" s="153"/>
      <c r="AI57" s="153"/>
      <c r="AJ57" s="153"/>
      <c r="AK57" s="153"/>
      <c r="AL57" s="154"/>
    </row>
    <row r="58" spans="2:42" ht="43.35" customHeight="1" x14ac:dyDescent="0.25">
      <c r="B58" s="905"/>
      <c r="C58" s="906"/>
      <c r="D58" s="909"/>
      <c r="E58" s="910"/>
      <c r="F58" s="912"/>
      <c r="G58" s="143">
        <f t="shared" ref="G58" si="5">SUM(H58:AL58)*F57</f>
        <v>0</v>
      </c>
      <c r="H58" s="158"/>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159"/>
      <c r="AK58" s="159"/>
      <c r="AL58" s="160"/>
    </row>
    <row r="59" spans="2:42" ht="50.1" customHeight="1" x14ac:dyDescent="0.25">
      <c r="B59" s="913" t="s">
        <v>83</v>
      </c>
      <c r="C59" s="914"/>
      <c r="D59" s="915" t="s">
        <v>87</v>
      </c>
      <c r="E59" s="916"/>
      <c r="F59" s="919">
        <v>60</v>
      </c>
      <c r="G59" s="144">
        <f t="shared" ref="G59" si="6">SUM(H60:AL60)</f>
        <v>0</v>
      </c>
      <c r="H59" s="152"/>
      <c r="I59" s="153"/>
      <c r="J59" s="153"/>
      <c r="K59" s="153"/>
      <c r="L59" s="153"/>
      <c r="M59" s="153"/>
      <c r="N59" s="153"/>
      <c r="O59" s="153"/>
      <c r="P59" s="153"/>
      <c r="Q59" s="153"/>
      <c r="R59" s="153"/>
      <c r="S59" s="153"/>
      <c r="T59" s="153"/>
      <c r="U59" s="153"/>
      <c r="V59" s="153"/>
      <c r="W59" s="153"/>
      <c r="X59" s="153"/>
      <c r="Y59" s="153"/>
      <c r="Z59" s="153"/>
      <c r="AA59" s="153"/>
      <c r="AB59" s="153"/>
      <c r="AC59" s="153"/>
      <c r="AD59" s="153"/>
      <c r="AE59" s="153"/>
      <c r="AF59" s="153"/>
      <c r="AG59" s="153"/>
      <c r="AH59" s="153"/>
      <c r="AI59" s="153"/>
      <c r="AJ59" s="153"/>
      <c r="AK59" s="153"/>
      <c r="AL59" s="154"/>
    </row>
    <row r="60" spans="2:42" ht="43.35" customHeight="1" x14ac:dyDescent="0.25">
      <c r="B60" s="913"/>
      <c r="C60" s="914"/>
      <c r="D60" s="917"/>
      <c r="E60" s="918"/>
      <c r="F60" s="920"/>
      <c r="G60" s="143">
        <f t="shared" ref="G60" si="7">SUM(H60:AL60)*F59</f>
        <v>0</v>
      </c>
      <c r="H60" s="161"/>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3"/>
    </row>
    <row r="61" spans="2:42" ht="50.1" customHeight="1" x14ac:dyDescent="0.25">
      <c r="B61" s="886" t="s">
        <v>92</v>
      </c>
      <c r="C61" s="887"/>
      <c r="D61" s="890" t="s">
        <v>88</v>
      </c>
      <c r="E61" s="891"/>
      <c r="F61" s="894">
        <v>10</v>
      </c>
      <c r="G61" s="144">
        <f t="shared" ref="G61" si="8">SUM(H62:AL62)</f>
        <v>0</v>
      </c>
      <c r="H61" s="152"/>
      <c r="I61" s="153"/>
      <c r="J61" s="153"/>
      <c r="K61" s="153"/>
      <c r="L61" s="153"/>
      <c r="M61" s="153"/>
      <c r="N61" s="153"/>
      <c r="O61" s="153"/>
      <c r="P61" s="153"/>
      <c r="Q61" s="153"/>
      <c r="R61" s="153"/>
      <c r="S61" s="153"/>
      <c r="T61" s="153"/>
      <c r="U61" s="153"/>
      <c r="V61" s="153"/>
      <c r="W61" s="153"/>
      <c r="X61" s="153"/>
      <c r="Y61" s="153"/>
      <c r="Z61" s="153"/>
      <c r="AA61" s="153"/>
      <c r="AB61" s="153"/>
      <c r="AC61" s="153"/>
      <c r="AD61" s="153"/>
      <c r="AE61" s="153"/>
      <c r="AF61" s="153"/>
      <c r="AG61" s="153"/>
      <c r="AH61" s="153"/>
      <c r="AI61" s="153"/>
      <c r="AJ61" s="153"/>
      <c r="AK61" s="153"/>
      <c r="AL61" s="154"/>
    </row>
    <row r="62" spans="2:42" ht="43.35" customHeight="1" thickBot="1" x14ac:dyDescent="0.3">
      <c r="B62" s="888"/>
      <c r="C62" s="889"/>
      <c r="D62" s="892"/>
      <c r="E62" s="893"/>
      <c r="F62" s="895"/>
      <c r="G62" s="145">
        <f t="shared" ref="G62" si="9">SUM(H62:AL62)*F61</f>
        <v>0</v>
      </c>
      <c r="H62" s="164"/>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6"/>
    </row>
    <row r="63" spans="2:42" ht="43.35" customHeight="1" thickBot="1" x14ac:dyDescent="0.65">
      <c r="B63" s="896" t="s">
        <v>89</v>
      </c>
      <c r="C63" s="897"/>
      <c r="D63" s="897"/>
      <c r="E63" s="898"/>
      <c r="F63" s="899">
        <f t="shared" ref="F63" si="10">G54+G56+G58+G60+G62</f>
        <v>0</v>
      </c>
      <c r="G63" s="900"/>
      <c r="H63" s="127">
        <f>H62*F61+H60*F59+H58*F57+H56*F55+H54*F53</f>
        <v>0</v>
      </c>
      <c r="I63" s="128">
        <f>I62*F61+I60*F59+I58*F57+I56*F55+I54*F53</f>
        <v>0</v>
      </c>
      <c r="J63" s="129">
        <f>J62*F61+J60*F59+J58*F57+J56*F55+J54*F53</f>
        <v>0</v>
      </c>
      <c r="K63" s="130">
        <f>K62*F61+K60*F59+K58*F57+K56*F55+K54*F53</f>
        <v>0</v>
      </c>
      <c r="L63" s="131">
        <f>L62*F61+L60*F59+L58*F57+L56*F55+L54*F53</f>
        <v>0</v>
      </c>
      <c r="M63" s="132">
        <f>M62*F61+M60*F59+M58*F57+M56*F55+M54*F53</f>
        <v>0</v>
      </c>
      <c r="N63" s="133">
        <f>N62*F61+N60*F59+N58*F57+N56*F55+N54*F53</f>
        <v>0</v>
      </c>
      <c r="O63" s="134">
        <f>O62*F61+O60*F59+O58*F57+O56*F55+O54*F53</f>
        <v>0</v>
      </c>
      <c r="P63" s="128">
        <f>P62*F61+P60*F59+P58*F57+P56*F55+P54*F53</f>
        <v>0</v>
      </c>
      <c r="Q63" s="129">
        <f>Q62*F61+Q60*F59+Q58*F57+Q56*F55+Q54*F53</f>
        <v>0</v>
      </c>
      <c r="R63" s="130">
        <f>R62*F61+R60*+F59+R58*F57+R56*F55+R54*F53</f>
        <v>0</v>
      </c>
      <c r="S63" s="131">
        <f>S62*F61+S60*F59+S58*F57+S56*F55+S54*F53</f>
        <v>0</v>
      </c>
      <c r="T63" s="132">
        <f>T62*F61+T60*F59+T58*F57+T56*F55+T54*F53</f>
        <v>0</v>
      </c>
      <c r="U63" s="133">
        <f>U62*F61+U60*F59+U58*F57+U56*F55+U54*F53</f>
        <v>0</v>
      </c>
      <c r="V63" s="134">
        <f>V62*F61+V60*F59+V58*F57+V56*F55+V54*F53</f>
        <v>0</v>
      </c>
      <c r="W63" s="128">
        <f>W62*F61+W60*F59+W58*F57+W56*F55+W54*F53</f>
        <v>0</v>
      </c>
      <c r="X63" s="135">
        <f>X62*F61+X60*F59+X58*F57+X56*F55+X54*F53</f>
        <v>0</v>
      </c>
      <c r="Y63" s="136">
        <f>Y62*F61+Y60*F59+Y58*F57+Y56*F55+Y54*F53</f>
        <v>0</v>
      </c>
      <c r="Z63" s="131">
        <f>Z62*F61+Z60*F59+Z58*F57+Z56*F55+Z54*F53</f>
        <v>0</v>
      </c>
      <c r="AA63" s="132">
        <f>AA62*F61+AA60*F59+AA58*F57+AA56*F55+AA54*F53</f>
        <v>0</v>
      </c>
      <c r="AB63" s="133">
        <f>AB62*F61+AB60*F59+AB58*F57+AB56*F55+AB54*F53</f>
        <v>0</v>
      </c>
      <c r="AC63" s="134">
        <f>AC62*F61+AC60*F59+AC58*F57+AC56*F55+AC54*F53</f>
        <v>0</v>
      </c>
      <c r="AD63" s="128">
        <f>AD62*F61+AD60*F59+AD58*F57+AD56*F55+AD54*F53</f>
        <v>0</v>
      </c>
      <c r="AE63" s="135">
        <f>AE62*F61+AE60*F59+AE58*F57+AE56*F55+AE54*F53</f>
        <v>0</v>
      </c>
      <c r="AF63" s="136">
        <f>AF62*F61+AF60*F59+AF58*F57+AF56*F55+AF54*F53</f>
        <v>0</v>
      </c>
      <c r="AG63" s="131">
        <f>AG62*F61+AG60*F59+AG58*F57+AG56*F55+AG54*F53</f>
        <v>0</v>
      </c>
      <c r="AH63" s="132">
        <f>AH62*F61+AH60*F59+AH58*F57+AH56*F55+AH54*F53</f>
        <v>0</v>
      </c>
      <c r="AI63" s="133">
        <f>AI62*F61+AI60*F59+AI58*F57+AI56*F55+AI54*F53</f>
        <v>0</v>
      </c>
      <c r="AJ63" s="134">
        <f>AJ62*F61+AJ60*F59+AJ58*F57+AJ56*F55+AJ54*F53</f>
        <v>0</v>
      </c>
      <c r="AK63" s="128">
        <f>AK62*F61+AK60*F59+AK58*F57+AK56*F55+AK54*F53</f>
        <v>0</v>
      </c>
      <c r="AL63" s="137">
        <f>AL62*F61+AL60*F59+AL58*F57+AL56*F55+AL54*F53</f>
        <v>0</v>
      </c>
    </row>
    <row r="64" spans="2:42" x14ac:dyDescent="0.7">
      <c r="B64" s="141"/>
      <c r="C64" s="141"/>
      <c r="F64" s="140"/>
      <c r="H64" s="901" t="s">
        <v>142</v>
      </c>
      <c r="I64" s="902"/>
      <c r="J64" s="902"/>
      <c r="K64" s="902"/>
      <c r="L64" s="902"/>
      <c r="M64" s="875" t="s">
        <v>144</v>
      </c>
      <c r="N64" s="875"/>
      <c r="O64" s="875"/>
      <c r="P64" s="877">
        <f t="shared" ref="P64" si="11">G53+G55+G57+G59</f>
        <v>0</v>
      </c>
      <c r="Q64" s="877"/>
      <c r="R64" s="877"/>
      <c r="S64" s="877"/>
      <c r="T64" s="875" t="s">
        <v>145</v>
      </c>
      <c r="U64" s="875"/>
      <c r="V64" s="875"/>
      <c r="W64" s="879">
        <f>G61</f>
        <v>0</v>
      </c>
      <c r="X64" s="879"/>
      <c r="Y64" s="879"/>
      <c r="Z64" s="879"/>
      <c r="AA64" s="881" t="s">
        <v>143</v>
      </c>
      <c r="AB64" s="881"/>
      <c r="AC64" s="881"/>
      <c r="AD64" s="881"/>
      <c r="AE64" s="883">
        <f t="shared" ref="AE64" si="12">F63</f>
        <v>0</v>
      </c>
      <c r="AF64" s="884"/>
      <c r="AG64" s="884"/>
      <c r="AH64" s="884"/>
      <c r="AI64" s="884"/>
      <c r="AJ64" s="884"/>
      <c r="AK64" s="114"/>
      <c r="AL64" s="115"/>
    </row>
    <row r="65" spans="2:42" ht="34.5" customHeight="1" thickBot="1" x14ac:dyDescent="0.75">
      <c r="H65" s="903"/>
      <c r="I65" s="904"/>
      <c r="J65" s="904"/>
      <c r="K65" s="904"/>
      <c r="L65" s="904"/>
      <c r="M65" s="876"/>
      <c r="N65" s="876"/>
      <c r="O65" s="876"/>
      <c r="P65" s="878"/>
      <c r="Q65" s="878"/>
      <c r="R65" s="878"/>
      <c r="S65" s="878"/>
      <c r="T65" s="876"/>
      <c r="U65" s="876"/>
      <c r="V65" s="876"/>
      <c r="W65" s="880"/>
      <c r="X65" s="880"/>
      <c r="Y65" s="880"/>
      <c r="Z65" s="880"/>
      <c r="AA65" s="882"/>
      <c r="AB65" s="882"/>
      <c r="AC65" s="882"/>
      <c r="AD65" s="882"/>
      <c r="AE65" s="885"/>
      <c r="AF65" s="885"/>
      <c r="AG65" s="885"/>
      <c r="AH65" s="885"/>
      <c r="AI65" s="885"/>
      <c r="AJ65" s="885"/>
      <c r="AK65" s="116"/>
      <c r="AL65" s="117"/>
    </row>
    <row r="66" spans="2:42" ht="60" customHeight="1" thickBot="1" x14ac:dyDescent="0.3">
      <c r="B66" s="939">
        <v>30</v>
      </c>
      <c r="C66" s="940"/>
      <c r="D66" s="941" t="s">
        <v>42</v>
      </c>
      <c r="E66" s="941"/>
      <c r="F66" s="942"/>
      <c r="G66" s="943" t="s">
        <v>91</v>
      </c>
      <c r="H66" s="120"/>
      <c r="I66" s="121"/>
      <c r="J66" s="121"/>
      <c r="K66" s="121"/>
      <c r="L66" s="121"/>
      <c r="M66" s="123"/>
      <c r="N66" s="123"/>
      <c r="O66" s="123"/>
      <c r="P66" s="124"/>
      <c r="Q66" s="124"/>
      <c r="R66" s="124"/>
      <c r="S66" s="124"/>
      <c r="T66" s="123"/>
      <c r="U66" s="123"/>
      <c r="V66" s="123"/>
      <c r="W66" s="119"/>
      <c r="X66" s="119"/>
      <c r="Y66" s="119"/>
      <c r="Z66" s="119"/>
      <c r="AA66" s="122"/>
      <c r="AB66" s="122"/>
      <c r="AC66" s="122"/>
      <c r="AD66" s="122"/>
      <c r="AE66" s="118"/>
      <c r="AF66" s="119"/>
      <c r="AG66" s="119"/>
      <c r="AH66" s="119"/>
      <c r="AI66" s="119"/>
      <c r="AJ66" s="119"/>
      <c r="AK66" s="112"/>
      <c r="AL66" s="112"/>
    </row>
    <row r="67" spans="2:42" ht="33" customHeight="1" thickBot="1" x14ac:dyDescent="0.3">
      <c r="B67" s="945" t="s">
        <v>85</v>
      </c>
      <c r="C67" s="946"/>
      <c r="D67" s="947" t="s">
        <v>86</v>
      </c>
      <c r="E67" s="948"/>
      <c r="F67" s="949"/>
      <c r="G67" s="944"/>
      <c r="H67" s="120"/>
      <c r="I67" s="121"/>
      <c r="J67" s="121"/>
      <c r="K67" s="121"/>
      <c r="L67" s="121"/>
      <c r="M67" s="123"/>
      <c r="N67" s="123"/>
      <c r="O67" s="123"/>
      <c r="P67" s="125"/>
      <c r="Q67" s="125"/>
      <c r="R67" s="125"/>
      <c r="S67" s="125"/>
      <c r="T67" s="123"/>
      <c r="U67" s="123"/>
      <c r="V67" s="123"/>
      <c r="W67" s="119"/>
      <c r="X67" s="119"/>
      <c r="Y67" s="119"/>
      <c r="Z67" s="119"/>
      <c r="AA67" s="122"/>
      <c r="AB67" s="122"/>
      <c r="AC67" s="122"/>
      <c r="AD67" s="122"/>
      <c r="AE67" s="119"/>
      <c r="AF67" s="119"/>
      <c r="AG67" s="119"/>
      <c r="AH67" s="119"/>
      <c r="AI67" s="119"/>
      <c r="AJ67" s="119"/>
      <c r="AK67" s="112"/>
      <c r="AL67" s="112"/>
      <c r="AM67" s="113"/>
      <c r="AN67" s="113"/>
      <c r="AO67" s="113"/>
      <c r="AP67" s="113"/>
    </row>
    <row r="68" spans="2:42" ht="50.1" customHeight="1" x14ac:dyDescent="0.25">
      <c r="B68" s="921" t="s">
        <v>81</v>
      </c>
      <c r="C68" s="922"/>
      <c r="D68" s="925" t="s">
        <v>90</v>
      </c>
      <c r="E68" s="926"/>
      <c r="F68" s="929">
        <v>47</v>
      </c>
      <c r="G68" s="142">
        <f t="shared" ref="G68" si="13">SUM(H69:AL69)</f>
        <v>0</v>
      </c>
      <c r="H68" s="146"/>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8"/>
    </row>
    <row r="69" spans="2:42" ht="43.35" customHeight="1" x14ac:dyDescent="0.25">
      <c r="B69" s="923"/>
      <c r="C69" s="924"/>
      <c r="D69" s="927"/>
      <c r="E69" s="928"/>
      <c r="F69" s="930"/>
      <c r="G69" s="143">
        <f t="shared" ref="G69" si="14">SUM(H69:AL69)*F68</f>
        <v>0</v>
      </c>
      <c r="H69" s="149"/>
      <c r="I69" s="150"/>
      <c r="J69" s="150"/>
      <c r="K69" s="150"/>
      <c r="L69" s="150"/>
      <c r="M69" s="150"/>
      <c r="N69" s="150"/>
      <c r="O69" s="150"/>
      <c r="P69" s="150"/>
      <c r="Q69" s="150"/>
      <c r="R69" s="150"/>
      <c r="S69" s="150"/>
      <c r="T69" s="150"/>
      <c r="U69" s="150"/>
      <c r="V69" s="150"/>
      <c r="W69" s="150"/>
      <c r="X69" s="150"/>
      <c r="Y69" s="150"/>
      <c r="Z69" s="150"/>
      <c r="AA69" s="150"/>
      <c r="AB69" s="150"/>
      <c r="AC69" s="150"/>
      <c r="AD69" s="150"/>
      <c r="AE69" s="150"/>
      <c r="AF69" s="150"/>
      <c r="AG69" s="150"/>
      <c r="AH69" s="150"/>
      <c r="AI69" s="150"/>
      <c r="AJ69" s="150"/>
      <c r="AK69" s="150"/>
      <c r="AL69" s="151"/>
    </row>
    <row r="70" spans="2:42" ht="50.1" customHeight="1" x14ac:dyDescent="0.25">
      <c r="B70" s="931" t="s">
        <v>81</v>
      </c>
      <c r="C70" s="932"/>
      <c r="D70" s="933" t="s">
        <v>82</v>
      </c>
      <c r="E70" s="934"/>
      <c r="F70" s="937">
        <v>70</v>
      </c>
      <c r="G70" s="144">
        <f t="shared" ref="G70" si="15">SUM(H71:AL71)</f>
        <v>0</v>
      </c>
      <c r="H70" s="152"/>
      <c r="I70" s="153"/>
      <c r="J70" s="153"/>
      <c r="K70" s="153"/>
      <c r="L70" s="153"/>
      <c r="M70" s="153"/>
      <c r="N70" s="153"/>
      <c r="O70" s="153"/>
      <c r="P70" s="153"/>
      <c r="Q70" s="153"/>
      <c r="R70" s="153"/>
      <c r="S70" s="153"/>
      <c r="T70" s="153"/>
      <c r="U70" s="153"/>
      <c r="V70" s="153"/>
      <c r="W70" s="153"/>
      <c r="X70" s="153"/>
      <c r="Y70" s="153"/>
      <c r="Z70" s="153"/>
      <c r="AA70" s="153"/>
      <c r="AB70" s="153"/>
      <c r="AC70" s="153"/>
      <c r="AD70" s="153"/>
      <c r="AE70" s="153"/>
      <c r="AF70" s="153"/>
      <c r="AG70" s="153"/>
      <c r="AH70" s="153"/>
      <c r="AI70" s="153"/>
      <c r="AJ70" s="153"/>
      <c r="AK70" s="153"/>
      <c r="AL70" s="154"/>
    </row>
    <row r="71" spans="2:42" ht="43.35" customHeight="1" x14ac:dyDescent="0.25">
      <c r="B71" s="931"/>
      <c r="C71" s="932"/>
      <c r="D71" s="935"/>
      <c r="E71" s="936"/>
      <c r="F71" s="938"/>
      <c r="G71" s="143">
        <f t="shared" ref="G71" si="16">SUM(H71:AL71)*F70</f>
        <v>0</v>
      </c>
      <c r="H71" s="155"/>
      <c r="I71" s="156"/>
      <c r="J71" s="156"/>
      <c r="K71" s="156"/>
      <c r="L71" s="156"/>
      <c r="M71" s="156"/>
      <c r="N71" s="156"/>
      <c r="O71" s="156"/>
      <c r="P71" s="156"/>
      <c r="Q71" s="156"/>
      <c r="R71" s="156"/>
      <c r="S71" s="156"/>
      <c r="T71" s="156"/>
      <c r="U71" s="156"/>
      <c r="V71" s="156"/>
      <c r="W71" s="156"/>
      <c r="X71" s="156"/>
      <c r="Y71" s="156"/>
      <c r="Z71" s="156"/>
      <c r="AA71" s="156"/>
      <c r="AB71" s="156"/>
      <c r="AC71" s="156"/>
      <c r="AD71" s="156"/>
      <c r="AE71" s="156"/>
      <c r="AF71" s="156"/>
      <c r="AG71" s="156"/>
      <c r="AH71" s="156"/>
      <c r="AI71" s="156"/>
      <c r="AJ71" s="156"/>
      <c r="AK71" s="156"/>
      <c r="AL71" s="157"/>
    </row>
    <row r="72" spans="2:42" ht="50.1" customHeight="1" x14ac:dyDescent="0.25">
      <c r="B72" s="905" t="s">
        <v>83</v>
      </c>
      <c r="C72" s="906"/>
      <c r="D72" s="907" t="s">
        <v>84</v>
      </c>
      <c r="E72" s="908"/>
      <c r="F72" s="911">
        <v>80</v>
      </c>
      <c r="G72" s="144">
        <f t="shared" ref="G72" si="17">SUM(H73:AL73)</f>
        <v>0</v>
      </c>
      <c r="H72" s="152"/>
      <c r="I72" s="153"/>
      <c r="J72" s="153"/>
      <c r="K72" s="153"/>
      <c r="L72" s="153"/>
      <c r="M72" s="153"/>
      <c r="N72" s="153"/>
      <c r="O72" s="153"/>
      <c r="P72" s="153"/>
      <c r="Q72" s="153"/>
      <c r="R72" s="153"/>
      <c r="S72" s="153"/>
      <c r="T72" s="153"/>
      <c r="U72" s="153"/>
      <c r="V72" s="153"/>
      <c r="W72" s="153"/>
      <c r="X72" s="153"/>
      <c r="Y72" s="153"/>
      <c r="Z72" s="153"/>
      <c r="AA72" s="153"/>
      <c r="AB72" s="153"/>
      <c r="AC72" s="153"/>
      <c r="AD72" s="153"/>
      <c r="AE72" s="153"/>
      <c r="AF72" s="153"/>
      <c r="AG72" s="153"/>
      <c r="AH72" s="153"/>
      <c r="AI72" s="153"/>
      <c r="AJ72" s="153"/>
      <c r="AK72" s="153"/>
      <c r="AL72" s="154"/>
    </row>
    <row r="73" spans="2:42" ht="43.35" customHeight="1" x14ac:dyDescent="0.25">
      <c r="B73" s="905"/>
      <c r="C73" s="906"/>
      <c r="D73" s="909"/>
      <c r="E73" s="910"/>
      <c r="F73" s="912"/>
      <c r="G73" s="143">
        <f t="shared" ref="G73" si="18">SUM(H73:AL73)*F72</f>
        <v>0</v>
      </c>
      <c r="H73" s="158"/>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60"/>
    </row>
    <row r="74" spans="2:42" ht="50.1" customHeight="1" x14ac:dyDescent="0.25">
      <c r="B74" s="913" t="s">
        <v>83</v>
      </c>
      <c r="C74" s="914"/>
      <c r="D74" s="915" t="s">
        <v>87</v>
      </c>
      <c r="E74" s="916"/>
      <c r="F74" s="919">
        <v>60</v>
      </c>
      <c r="G74" s="144">
        <f t="shared" ref="G74" si="19">SUM(H75:AL75)</f>
        <v>0</v>
      </c>
      <c r="H74" s="152"/>
      <c r="I74" s="153"/>
      <c r="J74" s="153"/>
      <c r="K74" s="153"/>
      <c r="L74" s="153"/>
      <c r="M74" s="153"/>
      <c r="N74" s="153"/>
      <c r="O74" s="153"/>
      <c r="P74" s="153"/>
      <c r="Q74" s="153"/>
      <c r="R74" s="153"/>
      <c r="S74" s="153"/>
      <c r="T74" s="153"/>
      <c r="U74" s="153"/>
      <c r="V74" s="153"/>
      <c r="W74" s="153"/>
      <c r="X74" s="153"/>
      <c r="Y74" s="153"/>
      <c r="Z74" s="153"/>
      <c r="AA74" s="153"/>
      <c r="AB74" s="153"/>
      <c r="AC74" s="153"/>
      <c r="AD74" s="153"/>
      <c r="AE74" s="153"/>
      <c r="AF74" s="153"/>
      <c r="AG74" s="153"/>
      <c r="AH74" s="153"/>
      <c r="AI74" s="153"/>
      <c r="AJ74" s="153"/>
      <c r="AK74" s="153"/>
      <c r="AL74" s="154"/>
    </row>
    <row r="75" spans="2:42" ht="43.35" customHeight="1" x14ac:dyDescent="0.25">
      <c r="B75" s="913"/>
      <c r="C75" s="914"/>
      <c r="D75" s="917"/>
      <c r="E75" s="918"/>
      <c r="F75" s="920"/>
      <c r="G75" s="143">
        <f t="shared" ref="G75" si="20">SUM(H75:AL75)*F74</f>
        <v>0</v>
      </c>
      <c r="H75" s="161"/>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3"/>
    </row>
    <row r="76" spans="2:42" ht="50.1" customHeight="1" x14ac:dyDescent="0.25">
      <c r="B76" s="886" t="s">
        <v>92</v>
      </c>
      <c r="C76" s="887"/>
      <c r="D76" s="890" t="s">
        <v>88</v>
      </c>
      <c r="E76" s="891"/>
      <c r="F76" s="894">
        <v>10</v>
      </c>
      <c r="G76" s="144">
        <f t="shared" ref="G76" si="21">SUM(H77:AL77)</f>
        <v>0</v>
      </c>
      <c r="H76" s="152"/>
      <c r="I76" s="153"/>
      <c r="J76" s="153"/>
      <c r="K76" s="153"/>
      <c r="L76" s="153"/>
      <c r="M76" s="153"/>
      <c r="N76" s="153"/>
      <c r="O76" s="153"/>
      <c r="P76" s="153"/>
      <c r="Q76" s="153"/>
      <c r="R76" s="153"/>
      <c r="S76" s="153"/>
      <c r="T76" s="153"/>
      <c r="U76" s="153"/>
      <c r="V76" s="153"/>
      <c r="W76" s="153"/>
      <c r="X76" s="153"/>
      <c r="Y76" s="153"/>
      <c r="Z76" s="153"/>
      <c r="AA76" s="153"/>
      <c r="AB76" s="153"/>
      <c r="AC76" s="153"/>
      <c r="AD76" s="153"/>
      <c r="AE76" s="153"/>
      <c r="AF76" s="153"/>
      <c r="AG76" s="153"/>
      <c r="AH76" s="153"/>
      <c r="AI76" s="153"/>
      <c r="AJ76" s="153"/>
      <c r="AK76" s="153"/>
      <c r="AL76" s="154"/>
    </row>
    <row r="77" spans="2:42" ht="43.35" customHeight="1" thickBot="1" x14ac:dyDescent="0.3">
      <c r="B77" s="888"/>
      <c r="C77" s="889"/>
      <c r="D77" s="892"/>
      <c r="E77" s="893"/>
      <c r="F77" s="895"/>
      <c r="G77" s="145">
        <f t="shared" ref="G77" si="22">SUM(H77:AL77)*F76</f>
        <v>0</v>
      </c>
      <c r="H77" s="164"/>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6"/>
    </row>
    <row r="78" spans="2:42" ht="43.35" customHeight="1" thickBot="1" x14ac:dyDescent="0.65">
      <c r="B78" s="896" t="s">
        <v>89</v>
      </c>
      <c r="C78" s="897"/>
      <c r="D78" s="897"/>
      <c r="E78" s="898"/>
      <c r="F78" s="899">
        <f t="shared" ref="F78" si="23">G69+G71+G73+G75+G77</f>
        <v>0</v>
      </c>
      <c r="G78" s="900"/>
      <c r="H78" s="127">
        <f>H77*F76+H75*F74+H73*F72+H71*F70+H69*F68</f>
        <v>0</v>
      </c>
      <c r="I78" s="128">
        <f>I77*F76+I75*F74+I73*F72+I71*F70+I69*F68</f>
        <v>0</v>
      </c>
      <c r="J78" s="129">
        <f>J77*F76+J75*F74+J73*F72+J71*F70+J69*F68</f>
        <v>0</v>
      </c>
      <c r="K78" s="130">
        <f>K77*F76+K75*F74+K73*F72+K71*F70+K69*F68</f>
        <v>0</v>
      </c>
      <c r="L78" s="131">
        <f>L77*F76+L75*F74+L73*F72+L71*F70+L69*F68</f>
        <v>0</v>
      </c>
      <c r="M78" s="132">
        <f>M77*F76+M75*F74+M73*F72+M71*F70+M69*F68</f>
        <v>0</v>
      </c>
      <c r="N78" s="133">
        <f>N77*F76+N75*F74+N73*F72+N71*F70+N69*F68</f>
        <v>0</v>
      </c>
      <c r="O78" s="134">
        <f>O77*F76+O75*F74+O73*F72+O71*F70+O69*F68</f>
        <v>0</v>
      </c>
      <c r="P78" s="128">
        <f>P77*F76+P75*F74+P73*F72+P71*F70+P69*F68</f>
        <v>0</v>
      </c>
      <c r="Q78" s="129">
        <f>Q77*F76+Q75*F74+Q73*F72+Q71*F70+Q69*F68</f>
        <v>0</v>
      </c>
      <c r="R78" s="130">
        <f>R77*F76+R75*+F74+R73*F72+R71*F70+R69*F68</f>
        <v>0</v>
      </c>
      <c r="S78" s="131">
        <f>S77*F76+S75*F74+S73*F72+S71*F70+S69*F68</f>
        <v>0</v>
      </c>
      <c r="T78" s="132">
        <f>T77*F76+T75*F74+T73*F72+T71*F70+T69*F68</f>
        <v>0</v>
      </c>
      <c r="U78" s="133">
        <f>U77*F76+U75*F74+U73*F72+U71*F70+U69*F68</f>
        <v>0</v>
      </c>
      <c r="V78" s="134">
        <f>V77*F76+V75*F74+V73*F72+V71*F70+V69*F68</f>
        <v>0</v>
      </c>
      <c r="W78" s="128">
        <f>W77*F76+W75*F74+W73*F72+W71*F70+W69*F68</f>
        <v>0</v>
      </c>
      <c r="X78" s="135">
        <f>X77*F76+X75*F74+X73*F72+X71*F70+X69*F68</f>
        <v>0</v>
      </c>
      <c r="Y78" s="136">
        <f>Y77*F76+Y75*F74+Y73*F72+Y71*F70+Y69*F68</f>
        <v>0</v>
      </c>
      <c r="Z78" s="131">
        <f>Z77*F76+Z75*F74+Z73*F72+Z71*F70+Z69*F68</f>
        <v>0</v>
      </c>
      <c r="AA78" s="132">
        <f>AA77*F76+AA75*F74+AA73*F72+AA71*F70+AA69*F68</f>
        <v>0</v>
      </c>
      <c r="AB78" s="133">
        <f>AB77*F76+AB75*F74+AB73*F72+AB71*F70+AB69*F68</f>
        <v>0</v>
      </c>
      <c r="AC78" s="134">
        <f>AC77*F76+AC75*F74+AC73*F72+AC71*F70+AC69*F68</f>
        <v>0</v>
      </c>
      <c r="AD78" s="128">
        <f>AD77*F76+AD75*F74+AD73*F72+AD71*F70+AD69*F68</f>
        <v>0</v>
      </c>
      <c r="AE78" s="135">
        <f>AE77*F76+AE75*F74+AE73*F72+AE71*F70+AE69*F68</f>
        <v>0</v>
      </c>
      <c r="AF78" s="136">
        <f>AF77*F76+AF75*F74+AF73*F72+AF71*F70+AF69*F68</f>
        <v>0</v>
      </c>
      <c r="AG78" s="131">
        <f>AG77*F76+AG75*F74+AG73*F72+AG71*F70+AG69*F68</f>
        <v>0</v>
      </c>
      <c r="AH78" s="132">
        <f>AH77*F76+AH75*F74+AH73*F72+AH71*F70+AH69*F68</f>
        <v>0</v>
      </c>
      <c r="AI78" s="133">
        <f>AI77*F76+AI75*F74+AI73*F72+AI71*F70+AI69*F68</f>
        <v>0</v>
      </c>
      <c r="AJ78" s="134">
        <f>AJ77*F76+AJ75*F74+AJ73*F72+AJ71*F70+AJ69*F68</f>
        <v>0</v>
      </c>
      <c r="AK78" s="128">
        <f>AK77*F76+AK75*F74+AK73*F72+AK71*F70+AK69*F68</f>
        <v>0</v>
      </c>
      <c r="AL78" s="137">
        <f>AL77*F76+AL75*F74+AL73*F72+AL71*F70+AL69*F68</f>
        <v>0</v>
      </c>
    </row>
    <row r="79" spans="2:42" x14ac:dyDescent="0.7">
      <c r="B79" s="141"/>
      <c r="C79" s="141"/>
      <c r="F79" s="140"/>
      <c r="H79" s="901" t="s">
        <v>142</v>
      </c>
      <c r="I79" s="902"/>
      <c r="J79" s="902"/>
      <c r="K79" s="902"/>
      <c r="L79" s="902"/>
      <c r="M79" s="875" t="s">
        <v>144</v>
      </c>
      <c r="N79" s="875"/>
      <c r="O79" s="875"/>
      <c r="P79" s="877">
        <f t="shared" ref="P79" si="24">G68+G70+G72+G74</f>
        <v>0</v>
      </c>
      <c r="Q79" s="877"/>
      <c r="R79" s="877"/>
      <c r="S79" s="877"/>
      <c r="T79" s="875" t="s">
        <v>145</v>
      </c>
      <c r="U79" s="875"/>
      <c r="V79" s="875"/>
      <c r="W79" s="879">
        <f>G76</f>
        <v>0</v>
      </c>
      <c r="X79" s="879"/>
      <c r="Y79" s="879"/>
      <c r="Z79" s="879"/>
      <c r="AA79" s="881" t="s">
        <v>143</v>
      </c>
      <c r="AB79" s="881"/>
      <c r="AC79" s="881"/>
      <c r="AD79" s="881"/>
      <c r="AE79" s="883">
        <f t="shared" ref="AE79" si="25">F78</f>
        <v>0</v>
      </c>
      <c r="AF79" s="884"/>
      <c r="AG79" s="884"/>
      <c r="AH79" s="884"/>
      <c r="AI79" s="884"/>
      <c r="AJ79" s="884"/>
      <c r="AK79" s="114"/>
      <c r="AL79" s="115"/>
    </row>
    <row r="80" spans="2:42" ht="34.5" customHeight="1" thickBot="1" x14ac:dyDescent="0.75">
      <c r="H80" s="903"/>
      <c r="I80" s="904"/>
      <c r="J80" s="904"/>
      <c r="K80" s="904"/>
      <c r="L80" s="904"/>
      <c r="M80" s="876"/>
      <c r="N80" s="876"/>
      <c r="O80" s="876"/>
      <c r="P80" s="878"/>
      <c r="Q80" s="878"/>
      <c r="R80" s="878"/>
      <c r="S80" s="878"/>
      <c r="T80" s="876"/>
      <c r="U80" s="876"/>
      <c r="V80" s="876"/>
      <c r="W80" s="880"/>
      <c r="X80" s="880"/>
      <c r="Y80" s="880"/>
      <c r="Z80" s="880"/>
      <c r="AA80" s="882"/>
      <c r="AB80" s="882"/>
      <c r="AC80" s="882"/>
      <c r="AD80" s="882"/>
      <c r="AE80" s="885"/>
      <c r="AF80" s="885"/>
      <c r="AG80" s="885"/>
      <c r="AH80" s="885"/>
      <c r="AI80" s="885"/>
      <c r="AJ80" s="885"/>
      <c r="AK80" s="116"/>
      <c r="AL80" s="117"/>
    </row>
    <row r="81" spans="2:42" ht="60" customHeight="1" thickBot="1" x14ac:dyDescent="0.3">
      <c r="B81" s="939">
        <v>31</v>
      </c>
      <c r="C81" s="940"/>
      <c r="D81" s="941" t="s">
        <v>43</v>
      </c>
      <c r="E81" s="941"/>
      <c r="F81" s="942"/>
      <c r="G81" s="943" t="s">
        <v>91</v>
      </c>
      <c r="H81" s="120"/>
      <c r="I81" s="121"/>
      <c r="J81" s="121"/>
      <c r="K81" s="121"/>
      <c r="L81" s="121"/>
      <c r="M81" s="123"/>
      <c r="N81" s="123"/>
      <c r="O81" s="123"/>
      <c r="P81" s="124"/>
      <c r="Q81" s="124"/>
      <c r="R81" s="124"/>
      <c r="S81" s="124"/>
      <c r="T81" s="123"/>
      <c r="U81" s="123"/>
      <c r="V81" s="123"/>
      <c r="W81" s="119"/>
      <c r="X81" s="119"/>
      <c r="Y81" s="119"/>
      <c r="Z81" s="119"/>
      <c r="AA81" s="122"/>
      <c r="AB81" s="122"/>
      <c r="AC81" s="122"/>
      <c r="AD81" s="122"/>
      <c r="AE81" s="118"/>
      <c r="AF81" s="119"/>
      <c r="AG81" s="119"/>
      <c r="AH81" s="119"/>
      <c r="AI81" s="119"/>
      <c r="AJ81" s="119"/>
      <c r="AK81" s="112"/>
      <c r="AL81" s="112"/>
    </row>
    <row r="82" spans="2:42" ht="33" customHeight="1" thickBot="1" x14ac:dyDescent="0.3">
      <c r="B82" s="945" t="s">
        <v>85</v>
      </c>
      <c r="C82" s="946"/>
      <c r="D82" s="947" t="s">
        <v>86</v>
      </c>
      <c r="E82" s="948"/>
      <c r="F82" s="949"/>
      <c r="G82" s="944"/>
      <c r="H82" s="120"/>
      <c r="I82" s="121"/>
      <c r="J82" s="121"/>
      <c r="K82" s="121"/>
      <c r="L82" s="121"/>
      <c r="M82" s="123"/>
      <c r="N82" s="123"/>
      <c r="O82" s="123"/>
      <c r="P82" s="125"/>
      <c r="Q82" s="125"/>
      <c r="R82" s="125"/>
      <c r="S82" s="125"/>
      <c r="T82" s="123"/>
      <c r="U82" s="123"/>
      <c r="V82" s="123"/>
      <c r="W82" s="119"/>
      <c r="X82" s="119"/>
      <c r="Y82" s="119"/>
      <c r="Z82" s="119"/>
      <c r="AA82" s="122"/>
      <c r="AB82" s="122"/>
      <c r="AC82" s="122"/>
      <c r="AD82" s="122"/>
      <c r="AE82" s="119"/>
      <c r="AF82" s="119"/>
      <c r="AG82" s="119"/>
      <c r="AH82" s="119"/>
      <c r="AI82" s="119"/>
      <c r="AJ82" s="119"/>
      <c r="AK82" s="112"/>
      <c r="AL82" s="112"/>
      <c r="AM82" s="113"/>
      <c r="AN82" s="113"/>
      <c r="AO82" s="113"/>
      <c r="AP82" s="113"/>
    </row>
    <row r="83" spans="2:42" ht="50.1" customHeight="1" x14ac:dyDescent="0.25">
      <c r="B83" s="921" t="s">
        <v>81</v>
      </c>
      <c r="C83" s="922"/>
      <c r="D83" s="925" t="s">
        <v>90</v>
      </c>
      <c r="E83" s="926"/>
      <c r="F83" s="929">
        <v>47</v>
      </c>
      <c r="G83" s="142">
        <f>SUM(H84:AL84)</f>
        <v>0</v>
      </c>
      <c r="H83" s="146"/>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8"/>
    </row>
    <row r="84" spans="2:42" ht="43.35" customHeight="1" x14ac:dyDescent="0.25">
      <c r="B84" s="923"/>
      <c r="C84" s="924"/>
      <c r="D84" s="927"/>
      <c r="E84" s="928"/>
      <c r="F84" s="930"/>
      <c r="G84" s="143">
        <f>SUM(H84:AL84)*F83</f>
        <v>0</v>
      </c>
      <c r="H84" s="149"/>
      <c r="I84" s="150"/>
      <c r="J84" s="150"/>
      <c r="K84" s="150"/>
      <c r="L84" s="150"/>
      <c r="M84" s="150"/>
      <c r="N84" s="150"/>
      <c r="O84" s="150"/>
      <c r="P84" s="150"/>
      <c r="Q84" s="150"/>
      <c r="R84" s="150"/>
      <c r="S84" s="150"/>
      <c r="T84" s="150"/>
      <c r="U84" s="150"/>
      <c r="V84" s="150"/>
      <c r="W84" s="150"/>
      <c r="X84" s="150"/>
      <c r="Y84" s="150"/>
      <c r="Z84" s="150"/>
      <c r="AA84" s="150"/>
      <c r="AB84" s="150"/>
      <c r="AC84" s="150"/>
      <c r="AD84" s="150"/>
      <c r="AE84" s="150"/>
      <c r="AF84" s="150"/>
      <c r="AG84" s="150"/>
      <c r="AH84" s="150"/>
      <c r="AI84" s="150"/>
      <c r="AJ84" s="150"/>
      <c r="AK84" s="150"/>
      <c r="AL84" s="151"/>
    </row>
    <row r="85" spans="2:42" ht="50.1" customHeight="1" x14ac:dyDescent="0.25">
      <c r="B85" s="931" t="s">
        <v>81</v>
      </c>
      <c r="C85" s="932"/>
      <c r="D85" s="933" t="s">
        <v>82</v>
      </c>
      <c r="E85" s="934"/>
      <c r="F85" s="937">
        <v>70</v>
      </c>
      <c r="G85" s="144">
        <f>SUM(H86:AL86)</f>
        <v>0</v>
      </c>
      <c r="H85" s="152"/>
      <c r="I85" s="153"/>
      <c r="J85" s="153"/>
      <c r="K85" s="153"/>
      <c r="L85" s="153"/>
      <c r="M85" s="153"/>
      <c r="N85" s="153"/>
      <c r="O85" s="153"/>
      <c r="P85" s="153"/>
      <c r="Q85" s="153"/>
      <c r="R85" s="153"/>
      <c r="S85" s="153"/>
      <c r="T85" s="153"/>
      <c r="U85" s="153"/>
      <c r="V85" s="153"/>
      <c r="W85" s="153"/>
      <c r="X85" s="153"/>
      <c r="Y85" s="153"/>
      <c r="Z85" s="153"/>
      <c r="AA85" s="153"/>
      <c r="AB85" s="153"/>
      <c r="AC85" s="153"/>
      <c r="AD85" s="153"/>
      <c r="AE85" s="153"/>
      <c r="AF85" s="153"/>
      <c r="AG85" s="153"/>
      <c r="AH85" s="153"/>
      <c r="AI85" s="153"/>
      <c r="AJ85" s="153"/>
      <c r="AK85" s="153"/>
      <c r="AL85" s="154"/>
    </row>
    <row r="86" spans="2:42" ht="43.35" customHeight="1" x14ac:dyDescent="0.25">
      <c r="B86" s="931"/>
      <c r="C86" s="932"/>
      <c r="D86" s="935"/>
      <c r="E86" s="936"/>
      <c r="F86" s="938"/>
      <c r="G86" s="143">
        <f>SUM(H86:AL86)*F85</f>
        <v>0</v>
      </c>
      <c r="H86" s="155"/>
      <c r="I86" s="156"/>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c r="AJ86" s="156"/>
      <c r="AK86" s="156"/>
      <c r="AL86" s="157"/>
    </row>
    <row r="87" spans="2:42" ht="50.1" customHeight="1" x14ac:dyDescent="0.25">
      <c r="B87" s="905" t="s">
        <v>83</v>
      </c>
      <c r="C87" s="906"/>
      <c r="D87" s="907" t="s">
        <v>84</v>
      </c>
      <c r="E87" s="908"/>
      <c r="F87" s="911">
        <v>80</v>
      </c>
      <c r="G87" s="144">
        <f>SUM(H88:AL88)</f>
        <v>0</v>
      </c>
      <c r="H87" s="152"/>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4"/>
    </row>
    <row r="88" spans="2:42" ht="43.35" customHeight="1" x14ac:dyDescent="0.25">
      <c r="B88" s="905"/>
      <c r="C88" s="906"/>
      <c r="D88" s="909"/>
      <c r="E88" s="910"/>
      <c r="F88" s="912"/>
      <c r="G88" s="143">
        <f>SUM(H88:AL88)*F87</f>
        <v>0</v>
      </c>
      <c r="H88" s="158"/>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159"/>
      <c r="AK88" s="159"/>
      <c r="AL88" s="160"/>
    </row>
    <row r="89" spans="2:42" ht="50.1" customHeight="1" x14ac:dyDescent="0.25">
      <c r="B89" s="913" t="s">
        <v>83</v>
      </c>
      <c r="C89" s="914"/>
      <c r="D89" s="915" t="s">
        <v>87</v>
      </c>
      <c r="E89" s="916"/>
      <c r="F89" s="919">
        <v>60</v>
      </c>
      <c r="G89" s="144">
        <f>SUM(H90:AL90)</f>
        <v>0</v>
      </c>
      <c r="H89" s="152"/>
      <c r="I89" s="153"/>
      <c r="J89" s="153"/>
      <c r="K89" s="153"/>
      <c r="L89" s="153"/>
      <c r="M89" s="153"/>
      <c r="N89" s="153"/>
      <c r="O89" s="153"/>
      <c r="P89" s="153"/>
      <c r="Q89" s="153"/>
      <c r="R89" s="153"/>
      <c r="S89" s="153"/>
      <c r="T89" s="153"/>
      <c r="U89" s="153"/>
      <c r="V89" s="153"/>
      <c r="W89" s="153"/>
      <c r="X89" s="153"/>
      <c r="Y89" s="153"/>
      <c r="Z89" s="153"/>
      <c r="AA89" s="153"/>
      <c r="AB89" s="153"/>
      <c r="AC89" s="153"/>
      <c r="AD89" s="153"/>
      <c r="AE89" s="153"/>
      <c r="AF89" s="153"/>
      <c r="AG89" s="153"/>
      <c r="AH89" s="153"/>
      <c r="AI89" s="153"/>
      <c r="AJ89" s="153"/>
      <c r="AK89" s="153"/>
      <c r="AL89" s="154"/>
    </row>
    <row r="90" spans="2:42" ht="43.35" customHeight="1" x14ac:dyDescent="0.25">
      <c r="B90" s="913"/>
      <c r="C90" s="914"/>
      <c r="D90" s="917"/>
      <c r="E90" s="918"/>
      <c r="F90" s="920"/>
      <c r="G90" s="143">
        <f>SUM(H90:AL90)*F89</f>
        <v>0</v>
      </c>
      <c r="H90" s="161"/>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162"/>
      <c r="AK90" s="162"/>
      <c r="AL90" s="163"/>
    </row>
    <row r="91" spans="2:42" ht="50.1" customHeight="1" x14ac:dyDescent="0.25">
      <c r="B91" s="886" t="s">
        <v>92</v>
      </c>
      <c r="C91" s="887"/>
      <c r="D91" s="890" t="s">
        <v>88</v>
      </c>
      <c r="E91" s="891"/>
      <c r="F91" s="894">
        <v>10</v>
      </c>
      <c r="G91" s="144">
        <f>SUM(H92:AL92)</f>
        <v>0</v>
      </c>
      <c r="H91" s="152"/>
      <c r="I91" s="153"/>
      <c r="J91" s="153"/>
      <c r="K91" s="153"/>
      <c r="L91" s="153"/>
      <c r="M91" s="153"/>
      <c r="N91" s="153"/>
      <c r="O91" s="153"/>
      <c r="P91" s="153"/>
      <c r="Q91" s="153"/>
      <c r="R91" s="153"/>
      <c r="S91" s="153"/>
      <c r="T91" s="153"/>
      <c r="U91" s="153"/>
      <c r="V91" s="153"/>
      <c r="W91" s="153"/>
      <c r="X91" s="153"/>
      <c r="Y91" s="153"/>
      <c r="Z91" s="153"/>
      <c r="AA91" s="153"/>
      <c r="AB91" s="153"/>
      <c r="AC91" s="153"/>
      <c r="AD91" s="153"/>
      <c r="AE91" s="153"/>
      <c r="AF91" s="153"/>
      <c r="AG91" s="153"/>
      <c r="AH91" s="153"/>
      <c r="AI91" s="153"/>
      <c r="AJ91" s="153"/>
      <c r="AK91" s="153"/>
      <c r="AL91" s="154"/>
    </row>
    <row r="92" spans="2:42" ht="43.35" customHeight="1" thickBot="1" x14ac:dyDescent="0.3">
      <c r="B92" s="888"/>
      <c r="C92" s="889"/>
      <c r="D92" s="892"/>
      <c r="E92" s="893"/>
      <c r="F92" s="895"/>
      <c r="G92" s="145">
        <f>SUM(H92:AL92)*F91</f>
        <v>0</v>
      </c>
      <c r="H92" s="164"/>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6"/>
    </row>
    <row r="93" spans="2:42" ht="43.35" customHeight="1" thickBot="1" x14ac:dyDescent="0.65">
      <c r="B93" s="896" t="s">
        <v>89</v>
      </c>
      <c r="C93" s="897"/>
      <c r="D93" s="897"/>
      <c r="E93" s="898"/>
      <c r="F93" s="899">
        <f>G84+G86+G88+G90+G92</f>
        <v>0</v>
      </c>
      <c r="G93" s="900"/>
      <c r="H93" s="127">
        <f>H92*F91+H90*F89+H88*F87+H86*F85+H84*F83</f>
        <v>0</v>
      </c>
      <c r="I93" s="128">
        <f>I92*F91+I90*F89+I88*F87+I86*F85+I84*F83</f>
        <v>0</v>
      </c>
      <c r="J93" s="129">
        <f>J92*F91+J90*F89+J88*F87+J86*F85+J84*F83</f>
        <v>0</v>
      </c>
      <c r="K93" s="130">
        <f>K92*F91+K90*F89+K88*F87+K86*F85+K84*F83</f>
        <v>0</v>
      </c>
      <c r="L93" s="131">
        <f>L92*F91+L90*F89+L88*F87+L86*F85+L84*F83</f>
        <v>0</v>
      </c>
      <c r="M93" s="132">
        <f>M92*F91+M90*F89+M88*F87+M86*F85+M84*F83</f>
        <v>0</v>
      </c>
      <c r="N93" s="133">
        <f>N92*F91+N90*F89+N88*F87+N86*F85+N84*F83</f>
        <v>0</v>
      </c>
      <c r="O93" s="134">
        <f>O92*F91+O90*F89+O88*F87+O86*F85+O84*F83</f>
        <v>0</v>
      </c>
      <c r="P93" s="128">
        <f>P92*F91+P90*F89+P88*F87+P86*F85+P84*F83</f>
        <v>0</v>
      </c>
      <c r="Q93" s="129">
        <f>Q92*F91+Q90*F89+Q88*F87+Q86*F85+Q84*F83</f>
        <v>0</v>
      </c>
      <c r="R93" s="130">
        <f>R92*F91+R90*+F89+R88*F87+R86*F85+R84*F83</f>
        <v>0</v>
      </c>
      <c r="S93" s="131">
        <f>S92*F91+S90*F89+S88*F87+S86*F85+S84*F83</f>
        <v>0</v>
      </c>
      <c r="T93" s="132">
        <f>T92*F91+T90*F89+T88*F87+T86*F85+T84*F83</f>
        <v>0</v>
      </c>
      <c r="U93" s="133">
        <f>U92*F91+U90*F89+U88*F87+U86*F85+U84*F83</f>
        <v>0</v>
      </c>
      <c r="V93" s="134">
        <f>V92*F91+V90*F89+V88*F87+V86*F85+V84*F83</f>
        <v>0</v>
      </c>
      <c r="W93" s="128">
        <f>W92*F91+W90*F89+W88*F87+W86*F85+W84*F83</f>
        <v>0</v>
      </c>
      <c r="X93" s="135">
        <f>X92*F91+X90*F89+X88*F87+X86*F85+X84*F83</f>
        <v>0</v>
      </c>
      <c r="Y93" s="136">
        <f>Y92*F91+Y90*F89+Y88*F87+Y86*F85+Y84*F83</f>
        <v>0</v>
      </c>
      <c r="Z93" s="131">
        <f>Z92*F91+Z90*F89+Z88*F87+Z86*F85+Z84*F83</f>
        <v>0</v>
      </c>
      <c r="AA93" s="132">
        <f>AA92*F91+AA90*F89+AA88*F87+AA86*F85+AA84*F83</f>
        <v>0</v>
      </c>
      <c r="AB93" s="133">
        <f>AB92*F91+AB90*F89+AB88*F87+AB86*F85+AB84*F83</f>
        <v>0</v>
      </c>
      <c r="AC93" s="134">
        <f>AC92*F91+AC90*F89+AC88*F87+AC86*F85+AC84*F83</f>
        <v>0</v>
      </c>
      <c r="AD93" s="128">
        <f>AD92*F91+AD90*F89+AD88*F87+AD86*F85+AD84*F83</f>
        <v>0</v>
      </c>
      <c r="AE93" s="135">
        <f>AE92*F91+AE90*F89+AE88*F87+AE86*F85+AE84*F83</f>
        <v>0</v>
      </c>
      <c r="AF93" s="136">
        <f>AF92*F91+AF90*F89+AF88*F87+AF86*F85+AF84*F83</f>
        <v>0</v>
      </c>
      <c r="AG93" s="131">
        <f>AG92*F91+AG90*F89+AG88*F87+AG86*F85+AG84*F83</f>
        <v>0</v>
      </c>
      <c r="AH93" s="132">
        <f>AH92*F91+AH90*F89+AH88*F87+AH86*F85+AH84*F83</f>
        <v>0</v>
      </c>
      <c r="AI93" s="133">
        <f>AI92*F91+AI90*F89+AI88*F87+AI86*F85+AI84*F83</f>
        <v>0</v>
      </c>
      <c r="AJ93" s="134">
        <f>AJ92*F91+AJ90*F89+AJ88*F87+AJ86*F85+AJ84*F83</f>
        <v>0</v>
      </c>
      <c r="AK93" s="128">
        <f>AK92*F91+AK90*F89+AK88*F87+AK86*F85+AK84*F83</f>
        <v>0</v>
      </c>
      <c r="AL93" s="137">
        <f>AL92*F91+AL90*F89+AL88*F87+AL86*F85+AL84*F83</f>
        <v>0</v>
      </c>
    </row>
    <row r="94" spans="2:42" x14ac:dyDescent="0.7">
      <c r="B94" s="141"/>
      <c r="C94" s="141"/>
      <c r="F94" s="140"/>
      <c r="H94" s="901" t="s">
        <v>142</v>
      </c>
      <c r="I94" s="902"/>
      <c r="J94" s="902"/>
      <c r="K94" s="902"/>
      <c r="L94" s="902"/>
      <c r="M94" s="875" t="s">
        <v>144</v>
      </c>
      <c r="N94" s="875"/>
      <c r="O94" s="875"/>
      <c r="P94" s="877">
        <f>G83+G85+G87+G89</f>
        <v>0</v>
      </c>
      <c r="Q94" s="877"/>
      <c r="R94" s="877"/>
      <c r="S94" s="877"/>
      <c r="T94" s="875" t="s">
        <v>145</v>
      </c>
      <c r="U94" s="875"/>
      <c r="V94" s="875"/>
      <c r="W94" s="957">
        <f>G91</f>
        <v>0</v>
      </c>
      <c r="X94" s="879"/>
      <c r="Y94" s="879"/>
      <c r="Z94" s="879"/>
      <c r="AA94" s="881" t="s">
        <v>143</v>
      </c>
      <c r="AB94" s="881"/>
      <c r="AC94" s="881"/>
      <c r="AD94" s="881"/>
      <c r="AE94" s="883">
        <f>F93</f>
        <v>0</v>
      </c>
      <c r="AF94" s="884"/>
      <c r="AG94" s="884"/>
      <c r="AH94" s="884"/>
      <c r="AI94" s="884"/>
      <c r="AJ94" s="884"/>
      <c r="AK94" s="114"/>
      <c r="AL94" s="115"/>
    </row>
    <row r="95" spans="2:42" ht="34.5" customHeight="1" thickBot="1" x14ac:dyDescent="0.75">
      <c r="H95" s="903"/>
      <c r="I95" s="904"/>
      <c r="J95" s="904"/>
      <c r="K95" s="904"/>
      <c r="L95" s="904"/>
      <c r="M95" s="876"/>
      <c r="N95" s="876"/>
      <c r="O95" s="876"/>
      <c r="P95" s="878"/>
      <c r="Q95" s="878"/>
      <c r="R95" s="878"/>
      <c r="S95" s="878"/>
      <c r="T95" s="876"/>
      <c r="U95" s="876"/>
      <c r="V95" s="876"/>
      <c r="W95" s="880"/>
      <c r="X95" s="880"/>
      <c r="Y95" s="880"/>
      <c r="Z95" s="880"/>
      <c r="AA95" s="882"/>
      <c r="AB95" s="882"/>
      <c r="AC95" s="882"/>
      <c r="AD95" s="882"/>
      <c r="AE95" s="885"/>
      <c r="AF95" s="885"/>
      <c r="AG95" s="885"/>
      <c r="AH95" s="885"/>
      <c r="AI95" s="885"/>
      <c r="AJ95" s="885"/>
      <c r="AK95" s="116"/>
      <c r="AL95" s="117"/>
    </row>
    <row r="96" spans="2:42" ht="60" customHeight="1" thickBot="1" x14ac:dyDescent="0.3">
      <c r="B96" s="939">
        <v>32</v>
      </c>
      <c r="C96" s="940"/>
      <c r="D96" s="941" t="s">
        <v>148</v>
      </c>
      <c r="E96" s="941"/>
      <c r="F96" s="942"/>
      <c r="G96" s="943" t="s">
        <v>91</v>
      </c>
      <c r="H96" s="120"/>
      <c r="I96" s="121"/>
      <c r="J96" s="121"/>
      <c r="K96" s="121"/>
      <c r="L96" s="121"/>
      <c r="M96" s="123"/>
      <c r="N96" s="123"/>
      <c r="O96" s="123"/>
      <c r="P96" s="124"/>
      <c r="Q96" s="124"/>
      <c r="R96" s="124"/>
      <c r="S96" s="124"/>
      <c r="T96" s="123"/>
      <c r="U96" s="123"/>
      <c r="V96" s="123"/>
      <c r="W96" s="119"/>
      <c r="X96" s="119"/>
      <c r="Y96" s="119"/>
      <c r="Z96" s="119"/>
      <c r="AA96" s="122"/>
      <c r="AB96" s="122"/>
      <c r="AC96" s="122"/>
      <c r="AD96" s="122"/>
      <c r="AE96" s="118"/>
      <c r="AF96" s="119"/>
      <c r="AG96" s="119"/>
      <c r="AH96" s="119"/>
      <c r="AI96" s="119"/>
      <c r="AJ96" s="119"/>
      <c r="AK96" s="112"/>
      <c r="AL96" s="112"/>
    </row>
    <row r="97" spans="2:42" ht="33" customHeight="1" thickBot="1" x14ac:dyDescent="0.3">
      <c r="B97" s="945" t="s">
        <v>85</v>
      </c>
      <c r="C97" s="946"/>
      <c r="D97" s="947" t="s">
        <v>86</v>
      </c>
      <c r="E97" s="948"/>
      <c r="F97" s="949"/>
      <c r="G97" s="944"/>
      <c r="H97" s="120"/>
      <c r="I97" s="121"/>
      <c r="J97" s="121"/>
      <c r="K97" s="121"/>
      <c r="L97" s="121"/>
      <c r="M97" s="123"/>
      <c r="N97" s="123"/>
      <c r="O97" s="123"/>
      <c r="P97" s="125"/>
      <c r="Q97" s="125"/>
      <c r="R97" s="125"/>
      <c r="S97" s="125"/>
      <c r="T97" s="123"/>
      <c r="U97" s="123"/>
      <c r="V97" s="123"/>
      <c r="W97" s="119"/>
      <c r="X97" s="119"/>
      <c r="Y97" s="119"/>
      <c r="Z97" s="119"/>
      <c r="AA97" s="122"/>
      <c r="AB97" s="122"/>
      <c r="AC97" s="122"/>
      <c r="AD97" s="122"/>
      <c r="AE97" s="119"/>
      <c r="AF97" s="119"/>
      <c r="AG97" s="119"/>
      <c r="AH97" s="119"/>
      <c r="AI97" s="119"/>
      <c r="AJ97" s="119"/>
      <c r="AK97" s="112"/>
      <c r="AL97" s="112"/>
      <c r="AM97" s="113"/>
      <c r="AN97" s="113"/>
      <c r="AO97" s="113"/>
      <c r="AP97" s="113"/>
    </row>
    <row r="98" spans="2:42" ht="50.1" customHeight="1" x14ac:dyDescent="0.25">
      <c r="B98" s="921" t="s">
        <v>81</v>
      </c>
      <c r="C98" s="922"/>
      <c r="D98" s="925" t="s">
        <v>90</v>
      </c>
      <c r="E98" s="926"/>
      <c r="F98" s="929">
        <v>47</v>
      </c>
      <c r="G98" s="142">
        <f t="shared" ref="G98" si="26">SUM(H99:AL99)</f>
        <v>0</v>
      </c>
      <c r="H98" s="146"/>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8"/>
    </row>
    <row r="99" spans="2:42" ht="43.35" customHeight="1" x14ac:dyDescent="0.25">
      <c r="B99" s="923"/>
      <c r="C99" s="924"/>
      <c r="D99" s="927"/>
      <c r="E99" s="928"/>
      <c r="F99" s="930"/>
      <c r="G99" s="143">
        <f t="shared" ref="G99" si="27">SUM(H99:AL99)*F98</f>
        <v>0</v>
      </c>
      <c r="H99" s="149"/>
      <c r="I99" s="150"/>
      <c r="J99" s="150"/>
      <c r="K99" s="150"/>
      <c r="L99" s="150"/>
      <c r="M99" s="150"/>
      <c r="N99" s="150"/>
      <c r="O99" s="150"/>
      <c r="P99" s="150"/>
      <c r="Q99" s="150"/>
      <c r="R99" s="150"/>
      <c r="S99" s="150"/>
      <c r="T99" s="150"/>
      <c r="U99" s="150"/>
      <c r="V99" s="150"/>
      <c r="W99" s="150"/>
      <c r="X99" s="150"/>
      <c r="Y99" s="150"/>
      <c r="Z99" s="150"/>
      <c r="AA99" s="150"/>
      <c r="AB99" s="150"/>
      <c r="AC99" s="150"/>
      <c r="AD99" s="150"/>
      <c r="AE99" s="150"/>
      <c r="AF99" s="150"/>
      <c r="AG99" s="150"/>
      <c r="AH99" s="150"/>
      <c r="AI99" s="150"/>
      <c r="AJ99" s="150"/>
      <c r="AK99" s="150"/>
      <c r="AL99" s="151"/>
    </row>
    <row r="100" spans="2:42" ht="50.1" customHeight="1" x14ac:dyDescent="0.25">
      <c r="B100" s="931" t="s">
        <v>81</v>
      </c>
      <c r="C100" s="932"/>
      <c r="D100" s="933" t="s">
        <v>82</v>
      </c>
      <c r="E100" s="934"/>
      <c r="F100" s="937">
        <v>70</v>
      </c>
      <c r="G100" s="144">
        <f t="shared" ref="G100" si="28">SUM(H101:AL101)</f>
        <v>0</v>
      </c>
      <c r="H100" s="152"/>
      <c r="I100" s="153"/>
      <c r="J100" s="153"/>
      <c r="K100" s="153"/>
      <c r="L100" s="153"/>
      <c r="M100" s="153"/>
      <c r="N100" s="153"/>
      <c r="O100" s="153"/>
      <c r="P100" s="153"/>
      <c r="Q100" s="153"/>
      <c r="R100" s="153"/>
      <c r="S100" s="153"/>
      <c r="T100" s="153"/>
      <c r="U100" s="153"/>
      <c r="V100" s="153"/>
      <c r="W100" s="153"/>
      <c r="X100" s="153"/>
      <c r="Y100" s="153"/>
      <c r="Z100" s="153"/>
      <c r="AA100" s="153"/>
      <c r="AB100" s="153"/>
      <c r="AC100" s="153"/>
      <c r="AD100" s="153"/>
      <c r="AE100" s="153"/>
      <c r="AF100" s="153"/>
      <c r="AG100" s="153"/>
      <c r="AH100" s="153"/>
      <c r="AI100" s="153"/>
      <c r="AJ100" s="153"/>
      <c r="AK100" s="153"/>
      <c r="AL100" s="154"/>
    </row>
    <row r="101" spans="2:42" ht="43.35" customHeight="1" x14ac:dyDescent="0.25">
      <c r="B101" s="931"/>
      <c r="C101" s="932"/>
      <c r="D101" s="935"/>
      <c r="E101" s="936"/>
      <c r="F101" s="938"/>
      <c r="G101" s="143">
        <f t="shared" ref="G101" si="29">SUM(H101:AL101)*F100</f>
        <v>0</v>
      </c>
      <c r="H101" s="155"/>
      <c r="I101" s="156"/>
      <c r="J101" s="156"/>
      <c r="K101" s="156"/>
      <c r="L101" s="156"/>
      <c r="M101" s="156"/>
      <c r="N101" s="156"/>
      <c r="O101" s="156"/>
      <c r="P101" s="156"/>
      <c r="Q101" s="156"/>
      <c r="R101" s="156"/>
      <c r="S101" s="156"/>
      <c r="T101" s="156"/>
      <c r="U101" s="156"/>
      <c r="V101" s="156"/>
      <c r="W101" s="156"/>
      <c r="X101" s="156"/>
      <c r="Y101" s="156"/>
      <c r="Z101" s="156"/>
      <c r="AA101" s="156"/>
      <c r="AB101" s="156"/>
      <c r="AC101" s="156"/>
      <c r="AD101" s="156"/>
      <c r="AE101" s="156"/>
      <c r="AF101" s="156"/>
      <c r="AG101" s="156"/>
      <c r="AH101" s="156"/>
      <c r="AI101" s="156"/>
      <c r="AJ101" s="156"/>
      <c r="AK101" s="156"/>
      <c r="AL101" s="157"/>
    </row>
    <row r="102" spans="2:42" ht="50.1" customHeight="1" x14ac:dyDescent="0.25">
      <c r="B102" s="905" t="s">
        <v>83</v>
      </c>
      <c r="C102" s="906"/>
      <c r="D102" s="907" t="s">
        <v>84</v>
      </c>
      <c r="E102" s="908"/>
      <c r="F102" s="911">
        <v>80</v>
      </c>
      <c r="G102" s="144">
        <f t="shared" ref="G102" si="30">SUM(H103:AL103)</f>
        <v>0</v>
      </c>
      <c r="H102" s="152"/>
      <c r="I102" s="153"/>
      <c r="J102" s="153"/>
      <c r="K102" s="153"/>
      <c r="L102" s="153"/>
      <c r="M102" s="153"/>
      <c r="N102" s="153"/>
      <c r="O102" s="153"/>
      <c r="P102" s="153"/>
      <c r="Q102" s="153"/>
      <c r="R102" s="153"/>
      <c r="S102" s="153"/>
      <c r="T102" s="153"/>
      <c r="U102" s="153"/>
      <c r="V102" s="153"/>
      <c r="W102" s="153"/>
      <c r="X102" s="153"/>
      <c r="Y102" s="153"/>
      <c r="Z102" s="153"/>
      <c r="AA102" s="153"/>
      <c r="AB102" s="153"/>
      <c r="AC102" s="153"/>
      <c r="AD102" s="153"/>
      <c r="AE102" s="153"/>
      <c r="AF102" s="153"/>
      <c r="AG102" s="153"/>
      <c r="AH102" s="153"/>
      <c r="AI102" s="153"/>
      <c r="AJ102" s="153"/>
      <c r="AK102" s="153"/>
      <c r="AL102" s="154"/>
    </row>
    <row r="103" spans="2:42" ht="43.35" customHeight="1" x14ac:dyDescent="0.25">
      <c r="B103" s="905"/>
      <c r="C103" s="906"/>
      <c r="D103" s="909"/>
      <c r="E103" s="910"/>
      <c r="F103" s="912"/>
      <c r="G103" s="143">
        <f t="shared" ref="G103" si="31">SUM(H103:AL103)*F102</f>
        <v>0</v>
      </c>
      <c r="H103" s="158"/>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159"/>
      <c r="AK103" s="159"/>
      <c r="AL103" s="160"/>
    </row>
    <row r="104" spans="2:42" ht="50.1" customHeight="1" x14ac:dyDescent="0.25">
      <c r="B104" s="913" t="s">
        <v>83</v>
      </c>
      <c r="C104" s="914"/>
      <c r="D104" s="915" t="s">
        <v>87</v>
      </c>
      <c r="E104" s="916"/>
      <c r="F104" s="919">
        <v>60</v>
      </c>
      <c r="G104" s="144">
        <f t="shared" ref="G104" si="32">SUM(H105:AL105)</f>
        <v>0</v>
      </c>
      <c r="H104" s="152"/>
      <c r="I104" s="153"/>
      <c r="J104" s="153"/>
      <c r="K104" s="153"/>
      <c r="L104" s="153"/>
      <c r="M104" s="153"/>
      <c r="N104" s="153"/>
      <c r="O104" s="153"/>
      <c r="P104" s="153"/>
      <c r="Q104" s="153"/>
      <c r="R104" s="153"/>
      <c r="S104" s="153"/>
      <c r="T104" s="153"/>
      <c r="U104" s="153"/>
      <c r="V104" s="153"/>
      <c r="W104" s="153"/>
      <c r="X104" s="153"/>
      <c r="Y104" s="153"/>
      <c r="Z104" s="153"/>
      <c r="AA104" s="153"/>
      <c r="AB104" s="153"/>
      <c r="AC104" s="153"/>
      <c r="AD104" s="153"/>
      <c r="AE104" s="153"/>
      <c r="AF104" s="153"/>
      <c r="AG104" s="153"/>
      <c r="AH104" s="153"/>
      <c r="AI104" s="153"/>
      <c r="AJ104" s="153"/>
      <c r="AK104" s="153"/>
      <c r="AL104" s="154"/>
    </row>
    <row r="105" spans="2:42" ht="43.35" customHeight="1" x14ac:dyDescent="0.25">
      <c r="B105" s="913"/>
      <c r="C105" s="914"/>
      <c r="D105" s="917"/>
      <c r="E105" s="918"/>
      <c r="F105" s="920"/>
      <c r="G105" s="143">
        <f t="shared" ref="G105" si="33">SUM(H105:AL105)*F104</f>
        <v>0</v>
      </c>
      <c r="H105" s="161"/>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162"/>
      <c r="AK105" s="162"/>
      <c r="AL105" s="163"/>
    </row>
    <row r="106" spans="2:42" ht="50.1" customHeight="1" x14ac:dyDescent="0.25">
      <c r="B106" s="886" t="s">
        <v>92</v>
      </c>
      <c r="C106" s="887"/>
      <c r="D106" s="890" t="s">
        <v>88</v>
      </c>
      <c r="E106" s="891"/>
      <c r="F106" s="894">
        <v>10</v>
      </c>
      <c r="G106" s="144">
        <f t="shared" ref="G106" si="34">SUM(H107:AL107)</f>
        <v>0</v>
      </c>
      <c r="H106" s="152"/>
      <c r="I106" s="153"/>
      <c r="J106" s="153"/>
      <c r="K106" s="153"/>
      <c r="L106" s="153"/>
      <c r="M106" s="153"/>
      <c r="N106" s="153"/>
      <c r="O106" s="153"/>
      <c r="P106" s="153"/>
      <c r="Q106" s="153"/>
      <c r="R106" s="153"/>
      <c r="S106" s="153"/>
      <c r="T106" s="153"/>
      <c r="U106" s="153"/>
      <c r="V106" s="153"/>
      <c r="W106" s="153"/>
      <c r="X106" s="153"/>
      <c r="Y106" s="153"/>
      <c r="Z106" s="153"/>
      <c r="AA106" s="153"/>
      <c r="AB106" s="153"/>
      <c r="AC106" s="153"/>
      <c r="AD106" s="153"/>
      <c r="AE106" s="153"/>
      <c r="AF106" s="153"/>
      <c r="AG106" s="153"/>
      <c r="AH106" s="153"/>
      <c r="AI106" s="153"/>
      <c r="AJ106" s="153"/>
      <c r="AK106" s="153"/>
      <c r="AL106" s="154"/>
    </row>
    <row r="107" spans="2:42" ht="43.35" customHeight="1" thickBot="1" x14ac:dyDescent="0.3">
      <c r="B107" s="888"/>
      <c r="C107" s="889"/>
      <c r="D107" s="892"/>
      <c r="E107" s="893"/>
      <c r="F107" s="895"/>
      <c r="G107" s="145">
        <f t="shared" ref="G107" si="35">SUM(H107:AL107)*F106</f>
        <v>0</v>
      </c>
      <c r="H107" s="164"/>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6"/>
    </row>
    <row r="108" spans="2:42" ht="43.35" customHeight="1" thickBot="1" x14ac:dyDescent="0.65">
      <c r="B108" s="896" t="s">
        <v>89</v>
      </c>
      <c r="C108" s="897"/>
      <c r="D108" s="897"/>
      <c r="E108" s="898"/>
      <c r="F108" s="899">
        <f t="shared" ref="F108" si="36">G99+G101+G103+G105+G107</f>
        <v>0</v>
      </c>
      <c r="G108" s="900"/>
      <c r="H108" s="127">
        <f>H107*F106+H105*F104+H103*F102+H101*F100+H99*F98</f>
        <v>0</v>
      </c>
      <c r="I108" s="128">
        <f>I107*F106+I105*F104+I103*F102+I101*F100+I99*F98</f>
        <v>0</v>
      </c>
      <c r="J108" s="129">
        <f>J107*F106+J105*F104+J103*F102+J101*F100+J99*F98</f>
        <v>0</v>
      </c>
      <c r="K108" s="130">
        <f>K107*F106+K105*F104+K103*F102+K101*F100+K99*F98</f>
        <v>0</v>
      </c>
      <c r="L108" s="131">
        <f>L107*F106+L105*F104+L103*F102+L101*F100+L99*F98</f>
        <v>0</v>
      </c>
      <c r="M108" s="132">
        <f>M107*F106+M105*F104+M103*F102+M101*F100+M99*F98</f>
        <v>0</v>
      </c>
      <c r="N108" s="133">
        <f>N107*F106+N105*F104+N103*F102+N101*F100+N99*F98</f>
        <v>0</v>
      </c>
      <c r="O108" s="134">
        <f>O107*F106+O105*F104+O103*F102+O101*F100+O99*F98</f>
        <v>0</v>
      </c>
      <c r="P108" s="128">
        <f>P107*F106+P105*F104+P103*F102+P101*F100+P99*F98</f>
        <v>0</v>
      </c>
      <c r="Q108" s="129">
        <f>Q107*F106+Q105*F104+Q103*F102+Q101*F100+Q99*F98</f>
        <v>0</v>
      </c>
      <c r="R108" s="130">
        <f>R107*F106+R105*+F104+R103*F102+R101*F100+R99*F98</f>
        <v>0</v>
      </c>
      <c r="S108" s="131">
        <f>S107*F106+S105*F104+S103*F102+S101*F100+S99*F98</f>
        <v>0</v>
      </c>
      <c r="T108" s="132">
        <f>T107*F106+T105*F104+T103*F102+T101*F100+T99*F98</f>
        <v>0</v>
      </c>
      <c r="U108" s="133">
        <f>U107*F106+U105*F104+U103*F102+U101*F100+U99*F98</f>
        <v>0</v>
      </c>
      <c r="V108" s="134">
        <f>V107*F106+V105*F104+V103*F102+V101*F100+V99*F98</f>
        <v>0</v>
      </c>
      <c r="W108" s="128">
        <f>W107*F106+W105*F104+W103*F102+W101*F100+W99*F98</f>
        <v>0</v>
      </c>
      <c r="X108" s="135">
        <f>X107*F106+X105*F104+X103*F102+X101*F100+X99*F98</f>
        <v>0</v>
      </c>
      <c r="Y108" s="136">
        <f>Y107*F106+Y105*F104+Y103*F102+Y101*F100+Y99*F98</f>
        <v>0</v>
      </c>
      <c r="Z108" s="131">
        <f>Z107*F106+Z105*F104+Z103*F102+Z101*F100+Z99*F98</f>
        <v>0</v>
      </c>
      <c r="AA108" s="132">
        <f>AA107*F106+AA105*F104+AA103*F102+AA101*F100+AA99*F98</f>
        <v>0</v>
      </c>
      <c r="AB108" s="133">
        <f>AB107*F106+AB105*F104+AB103*F102+AB101*F100+AB99*F98</f>
        <v>0</v>
      </c>
      <c r="AC108" s="134">
        <f>AC107*F106+AC105*F104+AC103*F102+AC101*F100+AC99*F98</f>
        <v>0</v>
      </c>
      <c r="AD108" s="128">
        <f>AD107*F106+AD105*F104+AD103*F102+AD101*F100+AD99*F98</f>
        <v>0</v>
      </c>
      <c r="AE108" s="135">
        <f>AE107*F106+AE105*F104+AE103*F102+AE101*F100+AE99*F98</f>
        <v>0</v>
      </c>
      <c r="AF108" s="136">
        <f>AF107*F106+AF105*F104+AF103*F102+AF101*F100+AF99*F98</f>
        <v>0</v>
      </c>
      <c r="AG108" s="131">
        <f>AG107*F106+AG105*F104+AG103*F102+AG101*F100+AG99*F98</f>
        <v>0</v>
      </c>
      <c r="AH108" s="132">
        <f>AH107*F106+AH105*F104+AH103*F102+AH101*F100+AH99*F98</f>
        <v>0</v>
      </c>
      <c r="AI108" s="133">
        <f>AI107*F106+AI105*F104+AI103*F102+AI101*F100+AI99*F98</f>
        <v>0</v>
      </c>
      <c r="AJ108" s="134">
        <f>AJ107*F106+AJ105*F104+AJ103*F102+AJ101*F100+AJ99*F98</f>
        <v>0</v>
      </c>
      <c r="AK108" s="128">
        <f>AK107*F106+AK105*F104+AK103*F102+AK101*F100+AK99*F98</f>
        <v>0</v>
      </c>
      <c r="AL108" s="137">
        <f>AL107*F106+AL105*F104+AL103*F102+AL101*F100+AL99*F98</f>
        <v>0</v>
      </c>
    </row>
    <row r="109" spans="2:42" x14ac:dyDescent="0.7">
      <c r="B109" s="141"/>
      <c r="C109" s="141"/>
      <c r="F109" s="140"/>
      <c r="H109" s="901" t="s">
        <v>142</v>
      </c>
      <c r="I109" s="902"/>
      <c r="J109" s="902"/>
      <c r="K109" s="902"/>
      <c r="L109" s="902"/>
      <c r="M109" s="875" t="s">
        <v>144</v>
      </c>
      <c r="N109" s="875"/>
      <c r="O109" s="875"/>
      <c r="P109" s="877">
        <f t="shared" ref="P109" si="37">G98+G100+G102+G104</f>
        <v>0</v>
      </c>
      <c r="Q109" s="877"/>
      <c r="R109" s="877"/>
      <c r="S109" s="877"/>
      <c r="T109" s="875" t="s">
        <v>145</v>
      </c>
      <c r="U109" s="875"/>
      <c r="V109" s="875"/>
      <c r="W109" s="879">
        <f>G106</f>
        <v>0</v>
      </c>
      <c r="X109" s="879"/>
      <c r="Y109" s="879"/>
      <c r="Z109" s="879"/>
      <c r="AA109" s="881" t="s">
        <v>143</v>
      </c>
      <c r="AB109" s="881"/>
      <c r="AC109" s="881"/>
      <c r="AD109" s="881"/>
      <c r="AE109" s="883">
        <f t="shared" ref="AE109" si="38">F108</f>
        <v>0</v>
      </c>
      <c r="AF109" s="884"/>
      <c r="AG109" s="884"/>
      <c r="AH109" s="884"/>
      <c r="AI109" s="884"/>
      <c r="AJ109" s="884"/>
      <c r="AK109" s="114"/>
      <c r="AL109" s="115"/>
    </row>
    <row r="110" spans="2:42" ht="34.5" customHeight="1" thickBot="1" x14ac:dyDescent="0.75">
      <c r="H110" s="903"/>
      <c r="I110" s="904"/>
      <c r="J110" s="904"/>
      <c r="K110" s="904"/>
      <c r="L110" s="904"/>
      <c r="M110" s="876"/>
      <c r="N110" s="876"/>
      <c r="O110" s="876"/>
      <c r="P110" s="878"/>
      <c r="Q110" s="878"/>
      <c r="R110" s="878"/>
      <c r="S110" s="878"/>
      <c r="T110" s="876"/>
      <c r="U110" s="876"/>
      <c r="V110" s="876"/>
      <c r="W110" s="880"/>
      <c r="X110" s="880"/>
      <c r="Y110" s="880"/>
      <c r="Z110" s="880"/>
      <c r="AA110" s="882"/>
      <c r="AB110" s="882"/>
      <c r="AC110" s="882"/>
      <c r="AD110" s="882"/>
      <c r="AE110" s="885"/>
      <c r="AF110" s="885"/>
      <c r="AG110" s="885"/>
      <c r="AH110" s="885"/>
      <c r="AI110" s="885"/>
      <c r="AJ110" s="885"/>
      <c r="AK110" s="116"/>
      <c r="AL110" s="117"/>
    </row>
    <row r="111" spans="2:42" ht="60" customHeight="1" thickBot="1" x14ac:dyDescent="0.3">
      <c r="B111" s="939">
        <v>33</v>
      </c>
      <c r="C111" s="940"/>
      <c r="D111" s="941" t="s">
        <v>149</v>
      </c>
      <c r="E111" s="941"/>
      <c r="F111" s="942"/>
      <c r="G111" s="943" t="s">
        <v>91</v>
      </c>
      <c r="H111" s="120"/>
      <c r="I111" s="121"/>
      <c r="J111" s="121"/>
      <c r="K111" s="121"/>
      <c r="L111" s="121"/>
      <c r="M111" s="123"/>
      <c r="N111" s="123"/>
      <c r="O111" s="123"/>
      <c r="P111" s="124"/>
      <c r="Q111" s="124"/>
      <c r="R111" s="124"/>
      <c r="S111" s="124"/>
      <c r="T111" s="123"/>
      <c r="U111" s="123"/>
      <c r="V111" s="123"/>
      <c r="W111" s="119"/>
      <c r="X111" s="119"/>
      <c r="Y111" s="119"/>
      <c r="Z111" s="119"/>
      <c r="AA111" s="122"/>
      <c r="AB111" s="122"/>
      <c r="AC111" s="122"/>
      <c r="AD111" s="122"/>
      <c r="AE111" s="118"/>
      <c r="AF111" s="119"/>
      <c r="AG111" s="119"/>
      <c r="AH111" s="119"/>
      <c r="AI111" s="119"/>
      <c r="AJ111" s="119"/>
      <c r="AK111" s="112"/>
      <c r="AL111" s="112"/>
    </row>
    <row r="112" spans="2:42" ht="33" customHeight="1" thickBot="1" x14ac:dyDescent="0.3">
      <c r="B112" s="945" t="s">
        <v>85</v>
      </c>
      <c r="C112" s="946"/>
      <c r="D112" s="947" t="s">
        <v>86</v>
      </c>
      <c r="E112" s="948"/>
      <c r="F112" s="949"/>
      <c r="G112" s="944"/>
      <c r="H112" s="120"/>
      <c r="I112" s="121"/>
      <c r="J112" s="121"/>
      <c r="K112" s="121"/>
      <c r="L112" s="121"/>
      <c r="M112" s="123"/>
      <c r="N112" s="123"/>
      <c r="O112" s="123"/>
      <c r="P112" s="125"/>
      <c r="Q112" s="125"/>
      <c r="R112" s="125"/>
      <c r="S112" s="125"/>
      <c r="T112" s="123"/>
      <c r="U112" s="123"/>
      <c r="V112" s="123"/>
      <c r="W112" s="119"/>
      <c r="X112" s="119"/>
      <c r="Y112" s="119"/>
      <c r="Z112" s="119"/>
      <c r="AA112" s="122"/>
      <c r="AB112" s="122"/>
      <c r="AC112" s="122"/>
      <c r="AD112" s="122"/>
      <c r="AE112" s="119"/>
      <c r="AF112" s="119"/>
      <c r="AG112" s="119"/>
      <c r="AH112" s="119"/>
      <c r="AI112" s="119"/>
      <c r="AJ112" s="119"/>
      <c r="AK112" s="112"/>
      <c r="AL112" s="112"/>
      <c r="AM112" s="113"/>
      <c r="AN112" s="113"/>
      <c r="AO112" s="113"/>
      <c r="AP112" s="113"/>
    </row>
    <row r="113" spans="2:42" ht="50.1" customHeight="1" x14ac:dyDescent="0.25">
      <c r="B113" s="921" t="s">
        <v>81</v>
      </c>
      <c r="C113" s="922"/>
      <c r="D113" s="925" t="s">
        <v>90</v>
      </c>
      <c r="E113" s="926"/>
      <c r="F113" s="929">
        <v>47</v>
      </c>
      <c r="G113" s="142">
        <f t="shared" ref="G113" si="39">SUM(H114:AL114)</f>
        <v>0</v>
      </c>
      <c r="H113" s="146"/>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8"/>
    </row>
    <row r="114" spans="2:42" ht="43.35" customHeight="1" x14ac:dyDescent="0.25">
      <c r="B114" s="923"/>
      <c r="C114" s="924"/>
      <c r="D114" s="927"/>
      <c r="E114" s="928"/>
      <c r="F114" s="930"/>
      <c r="G114" s="143">
        <f t="shared" ref="G114" si="40">SUM(H114:AL114)*F113</f>
        <v>0</v>
      </c>
      <c r="H114" s="149"/>
      <c r="I114" s="150"/>
      <c r="J114" s="150"/>
      <c r="K114" s="150"/>
      <c r="L114" s="150"/>
      <c r="M114" s="150"/>
      <c r="N114" s="150"/>
      <c r="O114" s="150"/>
      <c r="P114" s="150"/>
      <c r="Q114" s="150"/>
      <c r="R114" s="150"/>
      <c r="S114" s="150"/>
      <c r="T114" s="150"/>
      <c r="U114" s="150"/>
      <c r="V114" s="150"/>
      <c r="W114" s="150"/>
      <c r="X114" s="150"/>
      <c r="Y114" s="150"/>
      <c r="Z114" s="150"/>
      <c r="AA114" s="150"/>
      <c r="AB114" s="150"/>
      <c r="AC114" s="150"/>
      <c r="AD114" s="150"/>
      <c r="AE114" s="150"/>
      <c r="AF114" s="150"/>
      <c r="AG114" s="150"/>
      <c r="AH114" s="150"/>
      <c r="AI114" s="150"/>
      <c r="AJ114" s="150"/>
      <c r="AK114" s="150"/>
      <c r="AL114" s="151"/>
    </row>
    <row r="115" spans="2:42" ht="50.1" customHeight="1" x14ac:dyDescent="0.25">
      <c r="B115" s="931" t="s">
        <v>81</v>
      </c>
      <c r="C115" s="932"/>
      <c r="D115" s="933" t="s">
        <v>82</v>
      </c>
      <c r="E115" s="934"/>
      <c r="F115" s="937">
        <v>70</v>
      </c>
      <c r="G115" s="144">
        <f t="shared" ref="G115" si="41">SUM(H116:AL116)</f>
        <v>0</v>
      </c>
      <c r="H115" s="152"/>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4"/>
    </row>
    <row r="116" spans="2:42" ht="43.35" customHeight="1" x14ac:dyDescent="0.25">
      <c r="B116" s="931"/>
      <c r="C116" s="932"/>
      <c r="D116" s="935"/>
      <c r="E116" s="936"/>
      <c r="F116" s="938"/>
      <c r="G116" s="143">
        <f t="shared" ref="G116" si="42">SUM(H116:AL116)*F115</f>
        <v>0</v>
      </c>
      <c r="H116" s="155"/>
      <c r="I116" s="156"/>
      <c r="J116" s="156"/>
      <c r="K116" s="156"/>
      <c r="L116" s="156"/>
      <c r="M116" s="156"/>
      <c r="N116" s="156"/>
      <c r="O116" s="156"/>
      <c r="P116" s="156"/>
      <c r="Q116" s="156"/>
      <c r="R116" s="156"/>
      <c r="S116" s="156"/>
      <c r="T116" s="156"/>
      <c r="U116" s="156"/>
      <c r="V116" s="156"/>
      <c r="W116" s="156"/>
      <c r="X116" s="156"/>
      <c r="Y116" s="156"/>
      <c r="Z116" s="156"/>
      <c r="AA116" s="156"/>
      <c r="AB116" s="156"/>
      <c r="AC116" s="156"/>
      <c r="AD116" s="156"/>
      <c r="AE116" s="156"/>
      <c r="AF116" s="156"/>
      <c r="AG116" s="156"/>
      <c r="AH116" s="156"/>
      <c r="AI116" s="156"/>
      <c r="AJ116" s="156"/>
      <c r="AK116" s="156"/>
      <c r="AL116" s="157"/>
    </row>
    <row r="117" spans="2:42" ht="50.1" customHeight="1" x14ac:dyDescent="0.25">
      <c r="B117" s="905" t="s">
        <v>83</v>
      </c>
      <c r="C117" s="906"/>
      <c r="D117" s="907" t="s">
        <v>84</v>
      </c>
      <c r="E117" s="908"/>
      <c r="F117" s="911">
        <v>80</v>
      </c>
      <c r="G117" s="144">
        <f t="shared" ref="G117" si="43">SUM(H118:AL118)</f>
        <v>0</v>
      </c>
      <c r="H117" s="152"/>
      <c r="I117" s="153"/>
      <c r="J117" s="153"/>
      <c r="K117" s="153"/>
      <c r="L117" s="153"/>
      <c r="M117" s="153"/>
      <c r="N117" s="153"/>
      <c r="O117" s="153"/>
      <c r="P117" s="153"/>
      <c r="Q117" s="153"/>
      <c r="R117" s="153"/>
      <c r="S117" s="153"/>
      <c r="T117" s="153"/>
      <c r="U117" s="153"/>
      <c r="V117" s="153"/>
      <c r="W117" s="153"/>
      <c r="X117" s="153"/>
      <c r="Y117" s="153"/>
      <c r="Z117" s="153"/>
      <c r="AA117" s="153"/>
      <c r="AB117" s="153"/>
      <c r="AC117" s="153"/>
      <c r="AD117" s="153"/>
      <c r="AE117" s="153"/>
      <c r="AF117" s="153"/>
      <c r="AG117" s="153"/>
      <c r="AH117" s="153"/>
      <c r="AI117" s="153"/>
      <c r="AJ117" s="153"/>
      <c r="AK117" s="153"/>
      <c r="AL117" s="154"/>
    </row>
    <row r="118" spans="2:42" ht="43.35" customHeight="1" x14ac:dyDescent="0.25">
      <c r="B118" s="905"/>
      <c r="C118" s="906"/>
      <c r="D118" s="909"/>
      <c r="E118" s="910"/>
      <c r="F118" s="912"/>
      <c r="G118" s="143">
        <f t="shared" ref="G118" si="44">SUM(H118:AL118)*F117</f>
        <v>0</v>
      </c>
      <c r="H118" s="158"/>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159"/>
      <c r="AK118" s="159"/>
      <c r="AL118" s="160"/>
    </row>
    <row r="119" spans="2:42" ht="50.1" customHeight="1" x14ac:dyDescent="0.25">
      <c r="B119" s="913" t="s">
        <v>83</v>
      </c>
      <c r="C119" s="914"/>
      <c r="D119" s="915" t="s">
        <v>87</v>
      </c>
      <c r="E119" s="916"/>
      <c r="F119" s="919">
        <v>60</v>
      </c>
      <c r="G119" s="144">
        <f t="shared" ref="G119" si="45">SUM(H120:AL120)</f>
        <v>0</v>
      </c>
      <c r="H119" s="152"/>
      <c r="I119" s="153"/>
      <c r="J119" s="153"/>
      <c r="K119" s="153"/>
      <c r="L119" s="153"/>
      <c r="M119" s="153"/>
      <c r="N119" s="153"/>
      <c r="O119" s="153"/>
      <c r="P119" s="153"/>
      <c r="Q119" s="153"/>
      <c r="R119" s="153"/>
      <c r="S119" s="153"/>
      <c r="T119" s="153"/>
      <c r="U119" s="153"/>
      <c r="V119" s="153"/>
      <c r="W119" s="153"/>
      <c r="X119" s="153"/>
      <c r="Y119" s="153"/>
      <c r="Z119" s="153"/>
      <c r="AA119" s="153"/>
      <c r="AB119" s="153"/>
      <c r="AC119" s="153"/>
      <c r="AD119" s="153"/>
      <c r="AE119" s="153"/>
      <c r="AF119" s="153"/>
      <c r="AG119" s="153"/>
      <c r="AH119" s="153"/>
      <c r="AI119" s="153"/>
      <c r="AJ119" s="153"/>
      <c r="AK119" s="153"/>
      <c r="AL119" s="154"/>
    </row>
    <row r="120" spans="2:42" ht="43.35" customHeight="1" x14ac:dyDescent="0.25">
      <c r="B120" s="913"/>
      <c r="C120" s="914"/>
      <c r="D120" s="917"/>
      <c r="E120" s="918"/>
      <c r="F120" s="920"/>
      <c r="G120" s="143">
        <f t="shared" ref="G120" si="46">SUM(H120:AL120)*F119</f>
        <v>0</v>
      </c>
      <c r="H120" s="161"/>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162"/>
      <c r="AK120" s="162"/>
      <c r="AL120" s="163"/>
    </row>
    <row r="121" spans="2:42" ht="50.1" customHeight="1" x14ac:dyDescent="0.25">
      <c r="B121" s="886" t="s">
        <v>92</v>
      </c>
      <c r="C121" s="887"/>
      <c r="D121" s="890" t="s">
        <v>88</v>
      </c>
      <c r="E121" s="891"/>
      <c r="F121" s="894">
        <v>10</v>
      </c>
      <c r="G121" s="144">
        <f t="shared" ref="G121" si="47">SUM(H122:AL122)</f>
        <v>0</v>
      </c>
      <c r="H121" s="152"/>
      <c r="I121" s="153"/>
      <c r="J121" s="153"/>
      <c r="K121" s="153"/>
      <c r="L121" s="153"/>
      <c r="M121" s="153"/>
      <c r="N121" s="153"/>
      <c r="O121" s="153"/>
      <c r="P121" s="153"/>
      <c r="Q121" s="153"/>
      <c r="R121" s="153"/>
      <c r="S121" s="153"/>
      <c r="T121" s="153"/>
      <c r="U121" s="153"/>
      <c r="V121" s="153"/>
      <c r="W121" s="153"/>
      <c r="X121" s="153"/>
      <c r="Y121" s="153"/>
      <c r="Z121" s="153"/>
      <c r="AA121" s="153"/>
      <c r="AB121" s="153"/>
      <c r="AC121" s="153"/>
      <c r="AD121" s="153"/>
      <c r="AE121" s="153"/>
      <c r="AF121" s="153"/>
      <c r="AG121" s="153"/>
      <c r="AH121" s="153"/>
      <c r="AI121" s="153"/>
      <c r="AJ121" s="153"/>
      <c r="AK121" s="153"/>
      <c r="AL121" s="154"/>
    </row>
    <row r="122" spans="2:42" ht="43.35" customHeight="1" thickBot="1" x14ac:dyDescent="0.3">
      <c r="B122" s="888"/>
      <c r="C122" s="889"/>
      <c r="D122" s="892"/>
      <c r="E122" s="893"/>
      <c r="F122" s="895"/>
      <c r="G122" s="145">
        <f t="shared" ref="G122" si="48">SUM(H122:AL122)*F121</f>
        <v>0</v>
      </c>
      <c r="H122" s="164"/>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6"/>
    </row>
    <row r="123" spans="2:42" ht="43.35" customHeight="1" thickBot="1" x14ac:dyDescent="0.65">
      <c r="B123" s="896" t="s">
        <v>89</v>
      </c>
      <c r="C123" s="897"/>
      <c r="D123" s="897"/>
      <c r="E123" s="898"/>
      <c r="F123" s="899">
        <f t="shared" ref="F123" si="49">G114+G116+G118+G120+G122</f>
        <v>0</v>
      </c>
      <c r="G123" s="900"/>
      <c r="H123" s="127">
        <f>H122*F121+H120*F119+H118*F117+H116*F115+H114*F113</f>
        <v>0</v>
      </c>
      <c r="I123" s="128">
        <f>I122*F121+I120*F119+I118*F117+I116*F115+I114*F113</f>
        <v>0</v>
      </c>
      <c r="J123" s="129">
        <f>J122*F121+J120*F119+J118*F117+J116*F115+J114*F113</f>
        <v>0</v>
      </c>
      <c r="K123" s="130">
        <f>K122*F121+K120*F119+K118*F117+K116*F115+K114*F113</f>
        <v>0</v>
      </c>
      <c r="L123" s="131">
        <f>L122*F121+L120*F119+L118*F117+L116*F115+L114*F113</f>
        <v>0</v>
      </c>
      <c r="M123" s="132">
        <f>M122*F121+M120*F119+M118*F117+M116*F115+M114*F113</f>
        <v>0</v>
      </c>
      <c r="N123" s="133">
        <f>N122*F121+N120*F119+N118*F117+N116*F115+N114*F113</f>
        <v>0</v>
      </c>
      <c r="O123" s="134">
        <f>O122*F121+O120*F119+O118*F117+O116*F115+O114*F113</f>
        <v>0</v>
      </c>
      <c r="P123" s="128">
        <f>P122*F121+P120*F119+P118*F117+P116*F115+P114*F113</f>
        <v>0</v>
      </c>
      <c r="Q123" s="129">
        <f>Q122*F121+Q120*F119+Q118*F117+Q116*F115+Q114*F113</f>
        <v>0</v>
      </c>
      <c r="R123" s="130">
        <f>R122*F121+R120*+F119+R118*F117+R116*F115+R114*F113</f>
        <v>0</v>
      </c>
      <c r="S123" s="131">
        <f>S122*F121+S120*F119+S118*F117+S116*F115+S114*F113</f>
        <v>0</v>
      </c>
      <c r="T123" s="132">
        <f>T122*F121+T120*F119+T118*F117+T116*F115+T114*F113</f>
        <v>0</v>
      </c>
      <c r="U123" s="133">
        <f>U122*F121+U120*F119+U118*F117+U116*F115+U114*F113</f>
        <v>0</v>
      </c>
      <c r="V123" s="134">
        <f>V122*F121+V120*F119+V118*F117+V116*F115+V114*F113</f>
        <v>0</v>
      </c>
      <c r="W123" s="128">
        <f>W122*F121+W120*F119+W118*F117+W116*F115+W114*F113</f>
        <v>0</v>
      </c>
      <c r="X123" s="135">
        <f>X122*F121+X120*F119+X118*F117+X116*F115+X114*F113</f>
        <v>0</v>
      </c>
      <c r="Y123" s="136">
        <f>Y122*F121+Y120*F119+Y118*F117+Y116*F115+Y114*F113</f>
        <v>0</v>
      </c>
      <c r="Z123" s="131">
        <f>Z122*F121+Z120*F119+Z118*F117+Z116*F115+Z114*F113</f>
        <v>0</v>
      </c>
      <c r="AA123" s="132">
        <f>AA122*F121+AA120*F119+AA118*F117+AA116*F115+AA114*F113</f>
        <v>0</v>
      </c>
      <c r="AB123" s="133">
        <f>AB122*F121+AB120*F119+AB118*F117+AB116*F115+AB114*F113</f>
        <v>0</v>
      </c>
      <c r="AC123" s="134">
        <f>AC122*F121+AC120*F119+AC118*F117+AC116*F115+AC114*F113</f>
        <v>0</v>
      </c>
      <c r="AD123" s="128">
        <f>AD122*F121+AD120*F119+AD118*F117+AD116*F115+AD114*F113</f>
        <v>0</v>
      </c>
      <c r="AE123" s="135">
        <f>AE122*F121+AE120*F119+AE118*F117+AE116*F115+AE114*F113</f>
        <v>0</v>
      </c>
      <c r="AF123" s="136">
        <f>AF122*F121+AF120*F119+AF118*F117+AF116*F115+AF114*F113</f>
        <v>0</v>
      </c>
      <c r="AG123" s="131">
        <f>AG122*F121+AG120*F119+AG118*F117+AG116*F115+AG114*F113</f>
        <v>0</v>
      </c>
      <c r="AH123" s="132">
        <f>AH122*F121+AH120*F119+AH118*F117+AH116*F115+AH114*F113</f>
        <v>0</v>
      </c>
      <c r="AI123" s="133">
        <f>AI122*F121+AI120*F119+AI118*F117+AI116*F115+AI114*F113</f>
        <v>0</v>
      </c>
      <c r="AJ123" s="134">
        <f>AJ122*F121+AJ120*F119+AJ118*F117+AJ116*F115+AJ114*F113</f>
        <v>0</v>
      </c>
      <c r="AK123" s="128">
        <f>AK122*F121+AK120*F119+AK118*F117+AK116*F115+AK114*F113</f>
        <v>0</v>
      </c>
      <c r="AL123" s="137">
        <f>AL122*F121+AL120*F119+AL118*F117+AL116*F115+AL114*F113</f>
        <v>0</v>
      </c>
    </row>
    <row r="124" spans="2:42" x14ac:dyDescent="0.7">
      <c r="B124" s="141"/>
      <c r="C124" s="141"/>
      <c r="F124" s="140"/>
      <c r="H124" s="901" t="s">
        <v>142</v>
      </c>
      <c r="I124" s="902"/>
      <c r="J124" s="902"/>
      <c r="K124" s="902"/>
      <c r="L124" s="902"/>
      <c r="M124" s="875" t="s">
        <v>144</v>
      </c>
      <c r="N124" s="875"/>
      <c r="O124" s="875"/>
      <c r="P124" s="877">
        <f t="shared" ref="P124" si="50">G113+G115+G117+G119</f>
        <v>0</v>
      </c>
      <c r="Q124" s="877"/>
      <c r="R124" s="877"/>
      <c r="S124" s="877"/>
      <c r="T124" s="875" t="s">
        <v>145</v>
      </c>
      <c r="U124" s="875"/>
      <c r="V124" s="875"/>
      <c r="W124" s="879">
        <f>G121</f>
        <v>0</v>
      </c>
      <c r="X124" s="879"/>
      <c r="Y124" s="879"/>
      <c r="Z124" s="879"/>
      <c r="AA124" s="881" t="s">
        <v>143</v>
      </c>
      <c r="AB124" s="881"/>
      <c r="AC124" s="881"/>
      <c r="AD124" s="881"/>
      <c r="AE124" s="883">
        <f t="shared" ref="AE124" si="51">F123</f>
        <v>0</v>
      </c>
      <c r="AF124" s="884"/>
      <c r="AG124" s="884"/>
      <c r="AH124" s="884"/>
      <c r="AI124" s="884"/>
      <c r="AJ124" s="884"/>
      <c r="AK124" s="114"/>
      <c r="AL124" s="115"/>
    </row>
    <row r="125" spans="2:42" ht="34.5" customHeight="1" thickBot="1" x14ac:dyDescent="0.75">
      <c r="H125" s="953"/>
      <c r="I125" s="954"/>
      <c r="J125" s="954"/>
      <c r="K125" s="954"/>
      <c r="L125" s="954"/>
      <c r="M125" s="955"/>
      <c r="N125" s="955"/>
      <c r="O125" s="955"/>
      <c r="P125" s="956"/>
      <c r="Q125" s="956"/>
      <c r="R125" s="956"/>
      <c r="S125" s="956"/>
      <c r="T125" s="955"/>
      <c r="U125" s="955"/>
      <c r="V125" s="955"/>
      <c r="W125" s="950"/>
      <c r="X125" s="950"/>
      <c r="Y125" s="950"/>
      <c r="Z125" s="950"/>
      <c r="AA125" s="951"/>
      <c r="AB125" s="951"/>
      <c r="AC125" s="951"/>
      <c r="AD125" s="951"/>
      <c r="AE125" s="952"/>
      <c r="AF125" s="952"/>
      <c r="AG125" s="952"/>
      <c r="AH125" s="952"/>
      <c r="AI125" s="952"/>
      <c r="AJ125" s="952"/>
      <c r="AK125" s="116"/>
      <c r="AL125" s="117"/>
    </row>
    <row r="126" spans="2:42" ht="60" customHeight="1" thickBot="1" x14ac:dyDescent="0.3">
      <c r="B126" s="939">
        <v>34</v>
      </c>
      <c r="C126" s="940"/>
      <c r="D126" s="941" t="s">
        <v>150</v>
      </c>
      <c r="E126" s="941"/>
      <c r="F126" s="942"/>
      <c r="G126" s="943" t="s">
        <v>91</v>
      </c>
      <c r="H126" s="120"/>
      <c r="I126" s="121"/>
      <c r="J126" s="121"/>
      <c r="K126" s="121"/>
      <c r="L126" s="121"/>
      <c r="M126" s="123"/>
      <c r="N126" s="123"/>
      <c r="O126" s="123"/>
      <c r="P126" s="124"/>
      <c r="Q126" s="124"/>
      <c r="R126" s="124"/>
      <c r="S126" s="124"/>
      <c r="T126" s="123"/>
      <c r="U126" s="123"/>
      <c r="V126" s="123"/>
      <c r="W126" s="119"/>
      <c r="X126" s="119"/>
      <c r="Y126" s="119"/>
      <c r="Z126" s="119"/>
      <c r="AA126" s="122"/>
      <c r="AB126" s="122"/>
      <c r="AC126" s="122"/>
      <c r="AD126" s="122"/>
      <c r="AE126" s="118"/>
      <c r="AF126" s="119"/>
      <c r="AG126" s="119"/>
      <c r="AH126" s="119"/>
      <c r="AI126" s="119"/>
      <c r="AJ126" s="119"/>
      <c r="AK126" s="112"/>
      <c r="AL126" s="112"/>
    </row>
    <row r="127" spans="2:42" ht="33" customHeight="1" thickBot="1" x14ac:dyDescent="0.3">
      <c r="B127" s="945" t="s">
        <v>85</v>
      </c>
      <c r="C127" s="946"/>
      <c r="D127" s="947" t="s">
        <v>86</v>
      </c>
      <c r="E127" s="948"/>
      <c r="F127" s="949"/>
      <c r="G127" s="944"/>
      <c r="H127" s="120"/>
      <c r="I127" s="121"/>
      <c r="J127" s="121"/>
      <c r="K127" s="121"/>
      <c r="L127" s="121"/>
      <c r="M127" s="123"/>
      <c r="N127" s="123"/>
      <c r="O127" s="123"/>
      <c r="P127" s="125"/>
      <c r="Q127" s="125"/>
      <c r="R127" s="125"/>
      <c r="S127" s="125"/>
      <c r="T127" s="123"/>
      <c r="U127" s="123"/>
      <c r="V127" s="123"/>
      <c r="W127" s="119"/>
      <c r="X127" s="119"/>
      <c r="Y127" s="119"/>
      <c r="Z127" s="119"/>
      <c r="AA127" s="122"/>
      <c r="AB127" s="122"/>
      <c r="AC127" s="122"/>
      <c r="AD127" s="122"/>
      <c r="AE127" s="119"/>
      <c r="AF127" s="119"/>
      <c r="AG127" s="119"/>
      <c r="AH127" s="119"/>
      <c r="AI127" s="119"/>
      <c r="AJ127" s="119"/>
      <c r="AK127" s="112"/>
      <c r="AL127" s="112"/>
      <c r="AM127" s="113"/>
      <c r="AN127" s="113"/>
      <c r="AO127" s="113"/>
      <c r="AP127" s="113"/>
    </row>
    <row r="128" spans="2:42" ht="50.1" customHeight="1" x14ac:dyDescent="0.25">
      <c r="B128" s="921" t="s">
        <v>81</v>
      </c>
      <c r="C128" s="922"/>
      <c r="D128" s="925" t="s">
        <v>90</v>
      </c>
      <c r="E128" s="926"/>
      <c r="F128" s="929">
        <v>47</v>
      </c>
      <c r="G128" s="142">
        <f>SUM(H129:AL129)</f>
        <v>0</v>
      </c>
      <c r="H128" s="146"/>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8"/>
    </row>
    <row r="129" spans="2:42" x14ac:dyDescent="0.25">
      <c r="B129" s="923"/>
      <c r="C129" s="924"/>
      <c r="D129" s="927"/>
      <c r="E129" s="928"/>
      <c r="F129" s="930"/>
      <c r="G129" s="143">
        <f>SUM(H129:AL129)*F128</f>
        <v>0</v>
      </c>
      <c r="H129" s="149"/>
      <c r="I129" s="150"/>
      <c r="J129" s="150"/>
      <c r="K129" s="150"/>
      <c r="L129" s="150"/>
      <c r="M129" s="150"/>
      <c r="N129" s="150"/>
      <c r="O129" s="150"/>
      <c r="P129" s="150"/>
      <c r="Q129" s="150"/>
      <c r="R129" s="150"/>
      <c r="S129" s="150"/>
      <c r="T129" s="150"/>
      <c r="U129" s="150"/>
      <c r="V129" s="150"/>
      <c r="W129" s="150"/>
      <c r="X129" s="150"/>
      <c r="Y129" s="150"/>
      <c r="Z129" s="150"/>
      <c r="AA129" s="150"/>
      <c r="AB129" s="150"/>
      <c r="AC129" s="150"/>
      <c r="AD129" s="150"/>
      <c r="AE129" s="150"/>
      <c r="AF129" s="150"/>
      <c r="AG129" s="150"/>
      <c r="AH129" s="150"/>
      <c r="AI129" s="150"/>
      <c r="AJ129" s="150"/>
      <c r="AK129" s="150"/>
      <c r="AL129" s="151"/>
    </row>
    <row r="130" spans="2:42" ht="50.1" customHeight="1" x14ac:dyDescent="0.25">
      <c r="B130" s="931" t="s">
        <v>81</v>
      </c>
      <c r="C130" s="932"/>
      <c r="D130" s="933" t="s">
        <v>82</v>
      </c>
      <c r="E130" s="934"/>
      <c r="F130" s="937">
        <v>70</v>
      </c>
      <c r="G130" s="144">
        <f>SUM(H131:AL131)</f>
        <v>0</v>
      </c>
      <c r="H130" s="152"/>
      <c r="I130" s="153"/>
      <c r="J130" s="153"/>
      <c r="K130" s="153"/>
      <c r="L130" s="153"/>
      <c r="M130" s="153"/>
      <c r="N130" s="153"/>
      <c r="O130" s="153"/>
      <c r="P130" s="153"/>
      <c r="Q130" s="153"/>
      <c r="R130" s="153"/>
      <c r="S130" s="153"/>
      <c r="T130" s="153"/>
      <c r="U130" s="153"/>
      <c r="V130" s="153"/>
      <c r="W130" s="153"/>
      <c r="X130" s="153"/>
      <c r="Y130" s="153"/>
      <c r="Z130" s="153"/>
      <c r="AA130" s="153"/>
      <c r="AB130" s="153"/>
      <c r="AC130" s="153"/>
      <c r="AD130" s="153"/>
      <c r="AE130" s="153"/>
      <c r="AF130" s="153"/>
      <c r="AG130" s="153"/>
      <c r="AH130" s="153"/>
      <c r="AI130" s="153"/>
      <c r="AJ130" s="153"/>
      <c r="AK130" s="153"/>
      <c r="AL130" s="154"/>
    </row>
    <row r="131" spans="2:42" x14ac:dyDescent="0.25">
      <c r="B131" s="931"/>
      <c r="C131" s="932"/>
      <c r="D131" s="935"/>
      <c r="E131" s="936"/>
      <c r="F131" s="938"/>
      <c r="G131" s="143">
        <f>SUM(H131:AL131)*F130</f>
        <v>0</v>
      </c>
      <c r="H131" s="155"/>
      <c r="I131" s="156"/>
      <c r="J131" s="156"/>
      <c r="K131" s="156"/>
      <c r="L131" s="156"/>
      <c r="M131" s="156"/>
      <c r="N131" s="156"/>
      <c r="O131" s="156"/>
      <c r="P131" s="156"/>
      <c r="Q131" s="156"/>
      <c r="R131" s="156"/>
      <c r="S131" s="156"/>
      <c r="T131" s="156"/>
      <c r="U131" s="156"/>
      <c r="V131" s="156"/>
      <c r="W131" s="156"/>
      <c r="X131" s="156"/>
      <c r="Y131" s="156"/>
      <c r="Z131" s="156"/>
      <c r="AA131" s="156"/>
      <c r="AB131" s="156"/>
      <c r="AC131" s="156"/>
      <c r="AD131" s="156"/>
      <c r="AE131" s="156"/>
      <c r="AF131" s="156"/>
      <c r="AG131" s="156"/>
      <c r="AH131" s="156"/>
      <c r="AI131" s="156"/>
      <c r="AJ131" s="156"/>
      <c r="AK131" s="156"/>
      <c r="AL131" s="157"/>
    </row>
    <row r="132" spans="2:42" ht="50.1" customHeight="1" x14ac:dyDescent="0.25">
      <c r="B132" s="905" t="s">
        <v>83</v>
      </c>
      <c r="C132" s="906"/>
      <c r="D132" s="907" t="s">
        <v>84</v>
      </c>
      <c r="E132" s="908"/>
      <c r="F132" s="911">
        <v>80</v>
      </c>
      <c r="G132" s="144">
        <f>SUM(H133:AL133)</f>
        <v>0</v>
      </c>
      <c r="H132" s="152"/>
      <c r="I132" s="153"/>
      <c r="J132" s="153"/>
      <c r="K132" s="153"/>
      <c r="L132" s="153"/>
      <c r="M132" s="153"/>
      <c r="N132" s="153"/>
      <c r="O132" s="153"/>
      <c r="P132" s="153"/>
      <c r="Q132" s="153"/>
      <c r="R132" s="153"/>
      <c r="S132" s="153"/>
      <c r="T132" s="153"/>
      <c r="U132" s="153"/>
      <c r="V132" s="153"/>
      <c r="W132" s="153"/>
      <c r="X132" s="153"/>
      <c r="Y132" s="153"/>
      <c r="Z132" s="153"/>
      <c r="AA132" s="153"/>
      <c r="AB132" s="153"/>
      <c r="AC132" s="153"/>
      <c r="AD132" s="153"/>
      <c r="AE132" s="153"/>
      <c r="AF132" s="153"/>
      <c r="AG132" s="153"/>
      <c r="AH132" s="153"/>
      <c r="AI132" s="153"/>
      <c r="AJ132" s="153"/>
      <c r="AK132" s="153"/>
      <c r="AL132" s="154"/>
    </row>
    <row r="133" spans="2:42" x14ac:dyDescent="0.25">
      <c r="B133" s="905"/>
      <c r="C133" s="906"/>
      <c r="D133" s="909"/>
      <c r="E133" s="910"/>
      <c r="F133" s="912"/>
      <c r="G133" s="143">
        <f>SUM(H133:AL133)*F132</f>
        <v>0</v>
      </c>
      <c r="H133" s="158"/>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159"/>
      <c r="AK133" s="159"/>
      <c r="AL133" s="160"/>
    </row>
    <row r="134" spans="2:42" ht="50.1" customHeight="1" x14ac:dyDescent="0.25">
      <c r="B134" s="913" t="s">
        <v>83</v>
      </c>
      <c r="C134" s="914"/>
      <c r="D134" s="915" t="s">
        <v>87</v>
      </c>
      <c r="E134" s="916"/>
      <c r="F134" s="919">
        <v>60</v>
      </c>
      <c r="G134" s="144">
        <f>SUM(H135:AL135)</f>
        <v>0</v>
      </c>
      <c r="H134" s="152"/>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53"/>
      <c r="AF134" s="153"/>
      <c r="AG134" s="153"/>
      <c r="AH134" s="153"/>
      <c r="AI134" s="153"/>
      <c r="AJ134" s="153"/>
      <c r="AK134" s="153"/>
      <c r="AL134" s="154"/>
    </row>
    <row r="135" spans="2:42" x14ac:dyDescent="0.25">
      <c r="B135" s="913"/>
      <c r="C135" s="914"/>
      <c r="D135" s="917"/>
      <c r="E135" s="918"/>
      <c r="F135" s="920"/>
      <c r="G135" s="143">
        <f>SUM(H135:AL135)*F134</f>
        <v>0</v>
      </c>
      <c r="H135" s="161"/>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162"/>
      <c r="AK135" s="162"/>
      <c r="AL135" s="163"/>
    </row>
    <row r="136" spans="2:42" ht="50.1" customHeight="1" x14ac:dyDescent="0.25">
      <c r="B136" s="886" t="s">
        <v>92</v>
      </c>
      <c r="C136" s="887"/>
      <c r="D136" s="890" t="s">
        <v>88</v>
      </c>
      <c r="E136" s="891"/>
      <c r="F136" s="894">
        <v>10</v>
      </c>
      <c r="G136" s="144">
        <f>SUM(H137:AL137)</f>
        <v>0</v>
      </c>
      <c r="H136" s="152"/>
      <c r="I136" s="153"/>
      <c r="J136" s="153"/>
      <c r="K136" s="153"/>
      <c r="L136" s="153"/>
      <c r="M136" s="153"/>
      <c r="N136" s="153"/>
      <c r="O136" s="153"/>
      <c r="P136" s="153"/>
      <c r="Q136" s="153"/>
      <c r="R136" s="153"/>
      <c r="S136" s="153"/>
      <c r="T136" s="153"/>
      <c r="U136" s="153"/>
      <c r="V136" s="153"/>
      <c r="W136" s="153"/>
      <c r="X136" s="153"/>
      <c r="Y136" s="153"/>
      <c r="Z136" s="153"/>
      <c r="AA136" s="153"/>
      <c r="AB136" s="153"/>
      <c r="AC136" s="153"/>
      <c r="AD136" s="153"/>
      <c r="AE136" s="153"/>
      <c r="AF136" s="153"/>
      <c r="AG136" s="153"/>
      <c r="AH136" s="153"/>
      <c r="AI136" s="153"/>
      <c r="AJ136" s="153"/>
      <c r="AK136" s="153"/>
      <c r="AL136" s="154"/>
    </row>
    <row r="137" spans="2:42" ht="47.25" thickBot="1" x14ac:dyDescent="0.3">
      <c r="B137" s="888"/>
      <c r="C137" s="889"/>
      <c r="D137" s="892"/>
      <c r="E137" s="893"/>
      <c r="F137" s="895"/>
      <c r="G137" s="145">
        <f>SUM(H137:AL137)*F136</f>
        <v>0</v>
      </c>
      <c r="H137" s="164"/>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6"/>
    </row>
    <row r="138" spans="2:42" ht="42.75" customHeight="1" thickBot="1" x14ac:dyDescent="0.65">
      <c r="B138" s="896" t="s">
        <v>89</v>
      </c>
      <c r="C138" s="897"/>
      <c r="D138" s="897"/>
      <c r="E138" s="898"/>
      <c r="F138" s="899">
        <f>G129+G131+G133+G135+G137</f>
        <v>0</v>
      </c>
      <c r="G138" s="900"/>
      <c r="H138" s="127">
        <f>H137*F136+H135*F134+H133*F132+H131*F130+H129*F128</f>
        <v>0</v>
      </c>
      <c r="I138" s="128">
        <f>I137*F136+I135*F134+I133*F132+I131*F130+I129*F128</f>
        <v>0</v>
      </c>
      <c r="J138" s="129">
        <f>J137*F136+J135*F134+J133*F132+J131*F130+J129*F128</f>
        <v>0</v>
      </c>
      <c r="K138" s="130">
        <f>K137*F136+K135*F134+K133*F132+K131*F130+K129*F128</f>
        <v>0</v>
      </c>
      <c r="L138" s="131">
        <f>L137*F136+L135*F134+L133*F132+L131*F130+L129*F128</f>
        <v>0</v>
      </c>
      <c r="M138" s="132">
        <f>M137*F136+M135*F134+M133*F132+M131*F130+M129*F128</f>
        <v>0</v>
      </c>
      <c r="N138" s="133">
        <f>N137*F136+N135*F134+N133*F132+N131*F130+N129*F128</f>
        <v>0</v>
      </c>
      <c r="O138" s="134">
        <f>O137*F136+O135*F134+O133*F132+O131*F130+O129*F128</f>
        <v>0</v>
      </c>
      <c r="P138" s="128">
        <f>P137*F136+P135*F134+P133*F132+P131*F130+P129*F128</f>
        <v>0</v>
      </c>
      <c r="Q138" s="129">
        <f>Q137*F136+Q135*F134+Q133*F132+Q131*F130+Q129*F128</f>
        <v>0</v>
      </c>
      <c r="R138" s="130">
        <f>R137*F136+R135*+F134+R133*F132+R131*F130+R129*F128</f>
        <v>0</v>
      </c>
      <c r="S138" s="131">
        <f>S137*F136+S135*F134+S133*F132+S131*F130+S129*F128</f>
        <v>0</v>
      </c>
      <c r="T138" s="132">
        <f>T137*F136+T135*F134+T133*F132+T131*F130+T129*F128</f>
        <v>0</v>
      </c>
      <c r="U138" s="133">
        <f>U137*F136+U135*F134+U133*F132+U131*F130+U129*F128</f>
        <v>0</v>
      </c>
      <c r="V138" s="134">
        <f>V137*F136+V135*F134+V133*F132+V131*F130+V129*F128</f>
        <v>0</v>
      </c>
      <c r="W138" s="128">
        <f>W137*F136+W135*F134+W133*F132+W131*F130+W129*F128</f>
        <v>0</v>
      </c>
      <c r="X138" s="135">
        <f>X137*F136+X135*F134+X133*F132+X131*F130+X129*F128</f>
        <v>0</v>
      </c>
      <c r="Y138" s="136">
        <f>Y137*F136+Y135*F134+Y133*F132+Y131*F130+Y129*F128</f>
        <v>0</v>
      </c>
      <c r="Z138" s="131">
        <f>Z137*F136+Z135*F134+Z133*F132+Z131*F130+Z129*F128</f>
        <v>0</v>
      </c>
      <c r="AA138" s="132">
        <f>AA137*F136+AA135*F134+AA133*F132+AA131*F130+AA129*F128</f>
        <v>0</v>
      </c>
      <c r="AB138" s="133">
        <f>AB137*F136+AB135*F134+AB133*F132+AB131*F130+AB129*F128</f>
        <v>0</v>
      </c>
      <c r="AC138" s="134">
        <f>AC137*F136+AC135*F134+AC133*F132+AC131*F130+AC129*F128</f>
        <v>0</v>
      </c>
      <c r="AD138" s="128">
        <f>AD137*F136+AD135*F134+AD133*F132+AD131*F130+AD129*F128</f>
        <v>0</v>
      </c>
      <c r="AE138" s="135">
        <f>AE137*F136+AE135*F134+AE133*F132+AE131*F130+AE129*F128</f>
        <v>0</v>
      </c>
      <c r="AF138" s="136">
        <f>AF137*F136+AF135*F134+AF133*F132+AF131*F130+AF129*F128</f>
        <v>0</v>
      </c>
      <c r="AG138" s="131">
        <f>AG137*F136+AG135*F134+AG133*F132+AG131*F130+AG129*F128</f>
        <v>0</v>
      </c>
      <c r="AH138" s="132">
        <f>AH137*F136+AH135*F134+AH133*F132+AH131*F130+AH129*F128</f>
        <v>0</v>
      </c>
      <c r="AI138" s="133">
        <f>AI137*F136+AI135*F134+AI133*F132+AI131*F130+AI129*F128</f>
        <v>0</v>
      </c>
      <c r="AJ138" s="134">
        <f>AJ137*F136+AJ135*F134+AJ133*F132+AJ131*F130+AJ129*F128</f>
        <v>0</v>
      </c>
      <c r="AK138" s="128">
        <f>AK137*F136+AK135*F134+AK133*F132+AK131*F130+AK129*F128</f>
        <v>0</v>
      </c>
      <c r="AL138" s="137">
        <f>AL137*F136+AL135*F134+AL133*F132+AL131*F130+AL129*F128</f>
        <v>0</v>
      </c>
    </row>
    <row r="139" spans="2:42" x14ac:dyDescent="0.7">
      <c r="B139" s="141"/>
      <c r="C139" s="141"/>
      <c r="F139" s="140"/>
      <c r="H139" s="901" t="s">
        <v>142</v>
      </c>
      <c r="I139" s="902"/>
      <c r="J139" s="902"/>
      <c r="K139" s="902"/>
      <c r="L139" s="902"/>
      <c r="M139" s="875" t="s">
        <v>144</v>
      </c>
      <c r="N139" s="875"/>
      <c r="O139" s="875"/>
      <c r="P139" s="877">
        <f>G128+G130+G132+G134</f>
        <v>0</v>
      </c>
      <c r="Q139" s="877"/>
      <c r="R139" s="877"/>
      <c r="S139" s="877"/>
      <c r="T139" s="875" t="s">
        <v>145</v>
      </c>
      <c r="U139" s="875"/>
      <c r="V139" s="875"/>
      <c r="W139" s="879">
        <f>G136</f>
        <v>0</v>
      </c>
      <c r="X139" s="879"/>
      <c r="Y139" s="879"/>
      <c r="Z139" s="879"/>
      <c r="AA139" s="881" t="s">
        <v>143</v>
      </c>
      <c r="AB139" s="881"/>
      <c r="AC139" s="881"/>
      <c r="AD139" s="881"/>
      <c r="AE139" s="883">
        <f>F138</f>
        <v>0</v>
      </c>
      <c r="AF139" s="884"/>
      <c r="AG139" s="884"/>
      <c r="AH139" s="884"/>
      <c r="AI139" s="884"/>
      <c r="AJ139" s="884"/>
      <c r="AK139" s="114"/>
      <c r="AL139" s="115"/>
    </row>
    <row r="140" spans="2:42" ht="34.5" customHeight="1" thickBot="1" x14ac:dyDescent="0.75">
      <c r="H140" s="903"/>
      <c r="I140" s="904"/>
      <c r="J140" s="904"/>
      <c r="K140" s="904"/>
      <c r="L140" s="904"/>
      <c r="M140" s="876"/>
      <c r="N140" s="876"/>
      <c r="O140" s="876"/>
      <c r="P140" s="878"/>
      <c r="Q140" s="878"/>
      <c r="R140" s="878"/>
      <c r="S140" s="878"/>
      <c r="T140" s="876"/>
      <c r="U140" s="876"/>
      <c r="V140" s="876"/>
      <c r="W140" s="880"/>
      <c r="X140" s="880"/>
      <c r="Y140" s="880"/>
      <c r="Z140" s="880"/>
      <c r="AA140" s="882"/>
      <c r="AB140" s="882"/>
      <c r="AC140" s="882"/>
      <c r="AD140" s="882"/>
      <c r="AE140" s="885"/>
      <c r="AF140" s="885"/>
      <c r="AG140" s="885"/>
      <c r="AH140" s="885"/>
      <c r="AI140" s="885"/>
      <c r="AJ140" s="885"/>
      <c r="AK140" s="116"/>
      <c r="AL140" s="117"/>
    </row>
    <row r="141" spans="2:42" ht="60" customHeight="1" thickBot="1" x14ac:dyDescent="0.3">
      <c r="B141" s="939">
        <v>35</v>
      </c>
      <c r="C141" s="940"/>
      <c r="D141" s="941" t="s">
        <v>151</v>
      </c>
      <c r="E141" s="941"/>
      <c r="F141" s="942"/>
      <c r="G141" s="943" t="s">
        <v>91</v>
      </c>
      <c r="H141" s="120"/>
      <c r="I141" s="121"/>
      <c r="J141" s="121"/>
      <c r="K141" s="121"/>
      <c r="L141" s="121"/>
      <c r="M141" s="123"/>
      <c r="N141" s="123"/>
      <c r="O141" s="123"/>
      <c r="P141" s="124"/>
      <c r="Q141" s="124"/>
      <c r="R141" s="124"/>
      <c r="S141" s="124"/>
      <c r="T141" s="123"/>
      <c r="U141" s="123"/>
      <c r="V141" s="123"/>
      <c r="W141" s="119"/>
      <c r="X141" s="119"/>
      <c r="Y141" s="119"/>
      <c r="Z141" s="119"/>
      <c r="AA141" s="122"/>
      <c r="AB141" s="122"/>
      <c r="AC141" s="122"/>
      <c r="AD141" s="122"/>
      <c r="AE141" s="118"/>
      <c r="AF141" s="119"/>
      <c r="AG141" s="119"/>
      <c r="AH141" s="119"/>
      <c r="AI141" s="119"/>
      <c r="AJ141" s="119"/>
      <c r="AK141" s="112"/>
      <c r="AL141" s="112"/>
    </row>
    <row r="142" spans="2:42" ht="33" customHeight="1" thickBot="1" x14ac:dyDescent="0.3">
      <c r="B142" s="945" t="s">
        <v>85</v>
      </c>
      <c r="C142" s="946"/>
      <c r="D142" s="947" t="s">
        <v>86</v>
      </c>
      <c r="E142" s="948"/>
      <c r="F142" s="949"/>
      <c r="G142" s="944"/>
      <c r="H142" s="120"/>
      <c r="I142" s="121"/>
      <c r="J142" s="121"/>
      <c r="K142" s="121"/>
      <c r="L142" s="121"/>
      <c r="M142" s="123"/>
      <c r="N142" s="123"/>
      <c r="O142" s="123"/>
      <c r="P142" s="125"/>
      <c r="Q142" s="125"/>
      <c r="R142" s="125"/>
      <c r="S142" s="125"/>
      <c r="T142" s="123"/>
      <c r="U142" s="123"/>
      <c r="V142" s="123"/>
      <c r="W142" s="119"/>
      <c r="X142" s="119"/>
      <c r="Y142" s="119"/>
      <c r="Z142" s="119"/>
      <c r="AA142" s="122"/>
      <c r="AB142" s="122"/>
      <c r="AC142" s="122"/>
      <c r="AD142" s="122"/>
      <c r="AE142" s="119"/>
      <c r="AF142" s="119"/>
      <c r="AG142" s="119"/>
      <c r="AH142" s="119"/>
      <c r="AI142" s="119"/>
      <c r="AJ142" s="119"/>
      <c r="AK142" s="112"/>
      <c r="AL142" s="112"/>
      <c r="AM142" s="113"/>
      <c r="AN142" s="113"/>
      <c r="AO142" s="113"/>
      <c r="AP142" s="113"/>
    </row>
    <row r="143" spans="2:42" ht="50.1" customHeight="1" x14ac:dyDescent="0.25">
      <c r="B143" s="921" t="s">
        <v>81</v>
      </c>
      <c r="C143" s="922"/>
      <c r="D143" s="925" t="s">
        <v>90</v>
      </c>
      <c r="E143" s="926"/>
      <c r="F143" s="929">
        <v>47</v>
      </c>
      <c r="G143" s="142">
        <f>SUM(H144:AL144)</f>
        <v>0</v>
      </c>
      <c r="H143" s="146"/>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8"/>
    </row>
    <row r="144" spans="2:42" x14ac:dyDescent="0.25">
      <c r="B144" s="923"/>
      <c r="C144" s="924"/>
      <c r="D144" s="927"/>
      <c r="E144" s="928"/>
      <c r="F144" s="930"/>
      <c r="G144" s="143">
        <f>SUM(H144:AL144)*F143</f>
        <v>0</v>
      </c>
      <c r="H144" s="149"/>
      <c r="I144" s="150"/>
      <c r="J144" s="150"/>
      <c r="K144" s="150"/>
      <c r="L144" s="150"/>
      <c r="M144" s="150"/>
      <c r="N144" s="150"/>
      <c r="O144" s="150"/>
      <c r="P144" s="150"/>
      <c r="Q144" s="150"/>
      <c r="R144" s="150"/>
      <c r="S144" s="150"/>
      <c r="T144" s="150"/>
      <c r="U144" s="150"/>
      <c r="V144" s="150"/>
      <c r="W144" s="150"/>
      <c r="X144" s="150"/>
      <c r="Y144" s="150"/>
      <c r="Z144" s="150"/>
      <c r="AA144" s="150"/>
      <c r="AB144" s="150"/>
      <c r="AC144" s="150"/>
      <c r="AD144" s="150"/>
      <c r="AE144" s="150"/>
      <c r="AF144" s="150"/>
      <c r="AG144" s="150"/>
      <c r="AH144" s="150"/>
      <c r="AI144" s="150"/>
      <c r="AJ144" s="150"/>
      <c r="AK144" s="150"/>
      <c r="AL144" s="151"/>
    </row>
    <row r="145" spans="2:42" ht="50.1" customHeight="1" x14ac:dyDescent="0.25">
      <c r="B145" s="931" t="s">
        <v>81</v>
      </c>
      <c r="C145" s="932"/>
      <c r="D145" s="933" t="s">
        <v>82</v>
      </c>
      <c r="E145" s="934"/>
      <c r="F145" s="937">
        <v>70</v>
      </c>
      <c r="G145" s="144">
        <f>SUM(H146:AL146)</f>
        <v>0</v>
      </c>
      <c r="H145" s="152"/>
      <c r="I145" s="153"/>
      <c r="J145" s="153"/>
      <c r="K145" s="153"/>
      <c r="L145" s="153"/>
      <c r="M145" s="153"/>
      <c r="N145" s="153"/>
      <c r="O145" s="153"/>
      <c r="P145" s="153"/>
      <c r="Q145" s="153"/>
      <c r="R145" s="153"/>
      <c r="S145" s="153"/>
      <c r="T145" s="153"/>
      <c r="U145" s="153"/>
      <c r="V145" s="153"/>
      <c r="W145" s="153"/>
      <c r="X145" s="153"/>
      <c r="Y145" s="153"/>
      <c r="Z145" s="153"/>
      <c r="AA145" s="153"/>
      <c r="AB145" s="153"/>
      <c r="AC145" s="153"/>
      <c r="AD145" s="153"/>
      <c r="AE145" s="153"/>
      <c r="AF145" s="153"/>
      <c r="AG145" s="153"/>
      <c r="AH145" s="153"/>
      <c r="AI145" s="153"/>
      <c r="AJ145" s="153"/>
      <c r="AK145" s="153"/>
      <c r="AL145" s="154"/>
    </row>
    <row r="146" spans="2:42" x14ac:dyDescent="0.25">
      <c r="B146" s="931"/>
      <c r="C146" s="932"/>
      <c r="D146" s="935"/>
      <c r="E146" s="936"/>
      <c r="F146" s="938"/>
      <c r="G146" s="143">
        <f>SUM(H146:AL146)*F145</f>
        <v>0</v>
      </c>
      <c r="H146" s="155"/>
      <c r="I146" s="156"/>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156"/>
      <c r="AG146" s="156"/>
      <c r="AH146" s="156"/>
      <c r="AI146" s="156"/>
      <c r="AJ146" s="156"/>
      <c r="AK146" s="156"/>
      <c r="AL146" s="157"/>
    </row>
    <row r="147" spans="2:42" ht="50.1" customHeight="1" x14ac:dyDescent="0.25">
      <c r="B147" s="905" t="s">
        <v>83</v>
      </c>
      <c r="C147" s="906"/>
      <c r="D147" s="907" t="s">
        <v>84</v>
      </c>
      <c r="E147" s="908"/>
      <c r="F147" s="911">
        <v>80</v>
      </c>
      <c r="G147" s="144">
        <f>SUM(H148:AL148)</f>
        <v>0</v>
      </c>
      <c r="H147" s="152"/>
      <c r="I147" s="153"/>
      <c r="J147" s="153"/>
      <c r="K147" s="153"/>
      <c r="L147" s="153"/>
      <c r="M147" s="153"/>
      <c r="N147" s="153"/>
      <c r="O147" s="153"/>
      <c r="P147" s="153"/>
      <c r="Q147" s="153"/>
      <c r="R147" s="153"/>
      <c r="S147" s="153"/>
      <c r="T147" s="153"/>
      <c r="U147" s="153"/>
      <c r="V147" s="153"/>
      <c r="W147" s="153"/>
      <c r="X147" s="153"/>
      <c r="Y147" s="153"/>
      <c r="Z147" s="153"/>
      <c r="AA147" s="153"/>
      <c r="AB147" s="153"/>
      <c r="AC147" s="153"/>
      <c r="AD147" s="153"/>
      <c r="AE147" s="153"/>
      <c r="AF147" s="153"/>
      <c r="AG147" s="153"/>
      <c r="AH147" s="153"/>
      <c r="AI147" s="153"/>
      <c r="AJ147" s="153"/>
      <c r="AK147" s="153"/>
      <c r="AL147" s="154"/>
    </row>
    <row r="148" spans="2:42" x14ac:dyDescent="0.25">
      <c r="B148" s="905"/>
      <c r="C148" s="906"/>
      <c r="D148" s="909"/>
      <c r="E148" s="910"/>
      <c r="F148" s="912"/>
      <c r="G148" s="143">
        <f>SUM(H148:AL148)*F147</f>
        <v>0</v>
      </c>
      <c r="H148" s="158"/>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159"/>
      <c r="AK148" s="159"/>
      <c r="AL148" s="160"/>
    </row>
    <row r="149" spans="2:42" ht="50.1" customHeight="1" x14ac:dyDescent="0.25">
      <c r="B149" s="913" t="s">
        <v>83</v>
      </c>
      <c r="C149" s="914"/>
      <c r="D149" s="915" t="s">
        <v>87</v>
      </c>
      <c r="E149" s="916"/>
      <c r="F149" s="919">
        <v>60</v>
      </c>
      <c r="G149" s="144">
        <f>SUM(H150:AL150)</f>
        <v>0</v>
      </c>
      <c r="H149" s="152"/>
      <c r="I149" s="153"/>
      <c r="J149" s="153"/>
      <c r="K149" s="153"/>
      <c r="L149" s="153"/>
      <c r="M149" s="153"/>
      <c r="N149" s="153"/>
      <c r="O149" s="153"/>
      <c r="P149" s="153"/>
      <c r="Q149" s="153"/>
      <c r="R149" s="153"/>
      <c r="S149" s="153"/>
      <c r="T149" s="153"/>
      <c r="U149" s="153"/>
      <c r="V149" s="153"/>
      <c r="W149" s="153"/>
      <c r="X149" s="153"/>
      <c r="Y149" s="153"/>
      <c r="Z149" s="153"/>
      <c r="AA149" s="153"/>
      <c r="AB149" s="153"/>
      <c r="AC149" s="153"/>
      <c r="AD149" s="153"/>
      <c r="AE149" s="153"/>
      <c r="AF149" s="153"/>
      <c r="AG149" s="153"/>
      <c r="AH149" s="153"/>
      <c r="AI149" s="153"/>
      <c r="AJ149" s="153"/>
      <c r="AK149" s="153"/>
      <c r="AL149" s="154"/>
    </row>
    <row r="150" spans="2:42" x14ac:dyDescent="0.25">
      <c r="B150" s="913"/>
      <c r="C150" s="914"/>
      <c r="D150" s="917"/>
      <c r="E150" s="918"/>
      <c r="F150" s="920"/>
      <c r="G150" s="143">
        <f>SUM(H150:AL150)*F149</f>
        <v>0</v>
      </c>
      <c r="H150" s="161"/>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162"/>
      <c r="AK150" s="162"/>
      <c r="AL150" s="163"/>
    </row>
    <row r="151" spans="2:42" ht="50.1" customHeight="1" x14ac:dyDescent="0.25">
      <c r="B151" s="886" t="s">
        <v>92</v>
      </c>
      <c r="C151" s="887"/>
      <c r="D151" s="890" t="s">
        <v>88</v>
      </c>
      <c r="E151" s="891"/>
      <c r="F151" s="894">
        <v>10</v>
      </c>
      <c r="G151" s="144">
        <f>SUM(H152:AL152)</f>
        <v>0</v>
      </c>
      <c r="H151" s="152"/>
      <c r="I151" s="153"/>
      <c r="J151" s="153"/>
      <c r="K151" s="153"/>
      <c r="L151" s="153"/>
      <c r="M151" s="153"/>
      <c r="N151" s="153"/>
      <c r="O151" s="153"/>
      <c r="P151" s="153"/>
      <c r="Q151" s="153"/>
      <c r="R151" s="153"/>
      <c r="S151" s="153"/>
      <c r="T151" s="153"/>
      <c r="U151" s="153"/>
      <c r="V151" s="153"/>
      <c r="W151" s="153"/>
      <c r="X151" s="153"/>
      <c r="Y151" s="153"/>
      <c r="Z151" s="153"/>
      <c r="AA151" s="153"/>
      <c r="AB151" s="153"/>
      <c r="AC151" s="153"/>
      <c r="AD151" s="153"/>
      <c r="AE151" s="153"/>
      <c r="AF151" s="153"/>
      <c r="AG151" s="153"/>
      <c r="AH151" s="153"/>
      <c r="AI151" s="153"/>
      <c r="AJ151" s="153"/>
      <c r="AK151" s="153"/>
      <c r="AL151" s="154"/>
    </row>
    <row r="152" spans="2:42" ht="47.25" thickBot="1" x14ac:dyDescent="0.3">
      <c r="B152" s="888"/>
      <c r="C152" s="889"/>
      <c r="D152" s="892"/>
      <c r="E152" s="893"/>
      <c r="F152" s="895"/>
      <c r="G152" s="145">
        <f>SUM(H152:AL152)*F151</f>
        <v>0</v>
      </c>
      <c r="H152" s="164"/>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6"/>
    </row>
    <row r="153" spans="2:42" ht="44.25" customHeight="1" thickBot="1" x14ac:dyDescent="0.65">
      <c r="B153" s="896" t="s">
        <v>89</v>
      </c>
      <c r="C153" s="897"/>
      <c r="D153" s="897"/>
      <c r="E153" s="898"/>
      <c r="F153" s="899">
        <f>G144+G146+G148+G150+G152</f>
        <v>0</v>
      </c>
      <c r="G153" s="900"/>
      <c r="H153" s="127">
        <f>H152*F151+H150*F149+H148*F147+H146*F145+H144*F143</f>
        <v>0</v>
      </c>
      <c r="I153" s="128">
        <f>I152*F151+I150*F149+I148*F147+I146*F145+I144*F143</f>
        <v>0</v>
      </c>
      <c r="J153" s="129">
        <f>J152*F151+J150*F149+J148*F147+J146*F145+J144*F143</f>
        <v>0</v>
      </c>
      <c r="K153" s="130">
        <f>K152*F151+K150*F149+K148*F147+K146*F145+K144*F143</f>
        <v>0</v>
      </c>
      <c r="L153" s="131">
        <f>L152*F151+L150*F149+L148*F147+L146*F145+L144*F143</f>
        <v>0</v>
      </c>
      <c r="M153" s="132">
        <f>M152*F151+M150*F149+M148*F147+M146*F145+M144*F143</f>
        <v>0</v>
      </c>
      <c r="N153" s="133">
        <f>N152*F151+N150*F149+N148*F147+N146*F145+N144*F143</f>
        <v>0</v>
      </c>
      <c r="O153" s="134">
        <f>O152*F151+O150*F149+O148*F147+O146*F145+O144*F143</f>
        <v>0</v>
      </c>
      <c r="P153" s="128">
        <f>P152*F151+P150*F149+P148*F147+P146*F145+P144*F143</f>
        <v>0</v>
      </c>
      <c r="Q153" s="129">
        <f>Q152*F151+Q150*F149+Q148*F147+Q146*F145+Q144*F143</f>
        <v>0</v>
      </c>
      <c r="R153" s="130">
        <f>R152*F151+R150*+F149+R148*F147+R146*F145+R144*F143</f>
        <v>0</v>
      </c>
      <c r="S153" s="131">
        <f>S152*F151+S150*F149+S148*F147+S146*F145+S144*F143</f>
        <v>0</v>
      </c>
      <c r="T153" s="132">
        <f>T152*F151+T150*F149+T148*F147+T146*F145+T144*F143</f>
        <v>0</v>
      </c>
      <c r="U153" s="133">
        <f>U152*F151+U150*F149+U148*F147+U146*F145+U144*F143</f>
        <v>0</v>
      </c>
      <c r="V153" s="134">
        <f>V152*F151+V150*F149+V148*F147+V146*F145+V144*F143</f>
        <v>0</v>
      </c>
      <c r="W153" s="128">
        <f>W152*F151+W150*F149+W148*F147+W146*F145+W144*F143</f>
        <v>0</v>
      </c>
      <c r="X153" s="135">
        <f>X152*F151+X150*F149+X148*F147+X146*F145+X144*F143</f>
        <v>0</v>
      </c>
      <c r="Y153" s="136">
        <f>Y152*F151+Y150*F149+Y148*F147+Y146*F145+Y144*F143</f>
        <v>0</v>
      </c>
      <c r="Z153" s="131">
        <f>Z152*F151+Z150*F149+Z148*F147+Z146*F145+Z144*F143</f>
        <v>0</v>
      </c>
      <c r="AA153" s="132">
        <f>AA152*F151+AA150*F149+AA148*F147+AA146*F145+AA144*F143</f>
        <v>0</v>
      </c>
      <c r="AB153" s="133">
        <f>AB152*F151+AB150*F149+AB148*F147+AB146*F145+AB144*F143</f>
        <v>0</v>
      </c>
      <c r="AC153" s="134">
        <f>AC152*F151+AC150*F149+AC148*F147+AC146*F145+AC144*F143</f>
        <v>0</v>
      </c>
      <c r="AD153" s="128">
        <f>AD152*F151+AD150*F149+AD148*F147+AD146*F145+AD144*F143</f>
        <v>0</v>
      </c>
      <c r="AE153" s="135">
        <f>AE152*F151+AE150*F149+AE148*F147+AE146*F145+AE144*F143</f>
        <v>0</v>
      </c>
      <c r="AF153" s="136">
        <f>AF152*F151+AF150*F149+AF148*F147+AF146*F145+AF144*F143</f>
        <v>0</v>
      </c>
      <c r="AG153" s="131">
        <f>AG152*F151+AG150*F149+AG148*F147+AG146*F145+AG144*F143</f>
        <v>0</v>
      </c>
      <c r="AH153" s="132">
        <f>AH152*F151+AH150*F149+AH148*F147+AH146*F145+AH144*F143</f>
        <v>0</v>
      </c>
      <c r="AI153" s="133">
        <f>AI152*F151+AI150*F149+AI148*F147+AI146*F145+AI144*F143</f>
        <v>0</v>
      </c>
      <c r="AJ153" s="134">
        <f>AJ152*F151+AJ150*F149+AJ148*F147+AJ146*F145+AJ144*F143</f>
        <v>0</v>
      </c>
      <c r="AK153" s="128">
        <f>AK152*F151+AK150*F149+AK148*F147+AK146*F145+AK144*F143</f>
        <v>0</v>
      </c>
      <c r="AL153" s="137">
        <f>AL152*F151+AL150*F149+AL148*F147+AL146*F145+AL144*F143</f>
        <v>0</v>
      </c>
    </row>
    <row r="154" spans="2:42" x14ac:dyDescent="0.7">
      <c r="B154" s="141"/>
      <c r="C154" s="141"/>
      <c r="F154" s="140"/>
      <c r="H154" s="901" t="s">
        <v>142</v>
      </c>
      <c r="I154" s="902"/>
      <c r="J154" s="902"/>
      <c r="K154" s="902"/>
      <c r="L154" s="902"/>
      <c r="M154" s="875" t="s">
        <v>144</v>
      </c>
      <c r="N154" s="875"/>
      <c r="O154" s="875"/>
      <c r="P154" s="877">
        <f>G143+G145+G147+G149</f>
        <v>0</v>
      </c>
      <c r="Q154" s="877"/>
      <c r="R154" s="877"/>
      <c r="S154" s="877"/>
      <c r="T154" s="875" t="s">
        <v>145</v>
      </c>
      <c r="U154" s="875"/>
      <c r="V154" s="875"/>
      <c r="W154" s="879">
        <f>G151</f>
        <v>0</v>
      </c>
      <c r="X154" s="879"/>
      <c r="Y154" s="879"/>
      <c r="Z154" s="879"/>
      <c r="AA154" s="881" t="s">
        <v>143</v>
      </c>
      <c r="AB154" s="881"/>
      <c r="AC154" s="881"/>
      <c r="AD154" s="881"/>
      <c r="AE154" s="883">
        <f>F153</f>
        <v>0</v>
      </c>
      <c r="AF154" s="884"/>
      <c r="AG154" s="884"/>
      <c r="AH154" s="884"/>
      <c r="AI154" s="884"/>
      <c r="AJ154" s="884"/>
      <c r="AK154" s="114"/>
      <c r="AL154" s="115"/>
    </row>
    <row r="155" spans="2:42" ht="34.5" customHeight="1" thickBot="1" x14ac:dyDescent="0.75">
      <c r="H155" s="903"/>
      <c r="I155" s="904"/>
      <c r="J155" s="904"/>
      <c r="K155" s="904"/>
      <c r="L155" s="904"/>
      <c r="M155" s="876"/>
      <c r="N155" s="876"/>
      <c r="O155" s="876"/>
      <c r="P155" s="878"/>
      <c r="Q155" s="878"/>
      <c r="R155" s="878"/>
      <c r="S155" s="878"/>
      <c r="T155" s="876"/>
      <c r="U155" s="876"/>
      <c r="V155" s="876"/>
      <c r="W155" s="880"/>
      <c r="X155" s="880"/>
      <c r="Y155" s="880"/>
      <c r="Z155" s="880"/>
      <c r="AA155" s="882"/>
      <c r="AB155" s="882"/>
      <c r="AC155" s="882"/>
      <c r="AD155" s="882"/>
      <c r="AE155" s="885"/>
      <c r="AF155" s="885"/>
      <c r="AG155" s="885"/>
      <c r="AH155" s="885"/>
      <c r="AI155" s="885"/>
      <c r="AJ155" s="885"/>
      <c r="AK155" s="116"/>
      <c r="AL155" s="117"/>
    </row>
    <row r="156" spans="2:42" ht="60" customHeight="1" thickBot="1" x14ac:dyDescent="0.3">
      <c r="B156" s="939">
        <v>36</v>
      </c>
      <c r="C156" s="940"/>
      <c r="D156" s="941" t="s">
        <v>152</v>
      </c>
      <c r="E156" s="941"/>
      <c r="F156" s="942"/>
      <c r="G156" s="943" t="s">
        <v>91</v>
      </c>
      <c r="H156" s="120"/>
      <c r="I156" s="121"/>
      <c r="J156" s="121"/>
      <c r="K156" s="121"/>
      <c r="L156" s="121"/>
      <c r="M156" s="123"/>
      <c r="N156" s="123"/>
      <c r="O156" s="123"/>
      <c r="P156" s="124"/>
      <c r="Q156" s="124"/>
      <c r="R156" s="124"/>
      <c r="S156" s="124"/>
      <c r="T156" s="123"/>
      <c r="U156" s="123"/>
      <c r="V156" s="123"/>
      <c r="W156" s="119"/>
      <c r="X156" s="119"/>
      <c r="Y156" s="119"/>
      <c r="Z156" s="119"/>
      <c r="AA156" s="122"/>
      <c r="AB156" s="122"/>
      <c r="AC156" s="122"/>
      <c r="AD156" s="122"/>
      <c r="AE156" s="118"/>
      <c r="AF156" s="119"/>
      <c r="AG156" s="119"/>
      <c r="AH156" s="119"/>
      <c r="AI156" s="119"/>
      <c r="AJ156" s="119"/>
      <c r="AK156" s="112"/>
      <c r="AL156" s="112"/>
    </row>
    <row r="157" spans="2:42" ht="33" customHeight="1" thickBot="1" x14ac:dyDescent="0.3">
      <c r="B157" s="945" t="s">
        <v>85</v>
      </c>
      <c r="C157" s="946"/>
      <c r="D157" s="947" t="s">
        <v>86</v>
      </c>
      <c r="E157" s="948"/>
      <c r="F157" s="949"/>
      <c r="G157" s="944"/>
      <c r="H157" s="120"/>
      <c r="I157" s="121"/>
      <c r="J157" s="121"/>
      <c r="K157" s="121"/>
      <c r="L157" s="121"/>
      <c r="M157" s="123"/>
      <c r="N157" s="123"/>
      <c r="O157" s="123"/>
      <c r="P157" s="125"/>
      <c r="Q157" s="125"/>
      <c r="R157" s="125"/>
      <c r="S157" s="125"/>
      <c r="T157" s="123"/>
      <c r="U157" s="123"/>
      <c r="V157" s="123"/>
      <c r="W157" s="119"/>
      <c r="X157" s="119"/>
      <c r="Y157" s="119"/>
      <c r="Z157" s="119"/>
      <c r="AA157" s="122"/>
      <c r="AB157" s="122"/>
      <c r="AC157" s="122"/>
      <c r="AD157" s="122"/>
      <c r="AE157" s="119"/>
      <c r="AF157" s="119"/>
      <c r="AG157" s="119"/>
      <c r="AH157" s="119"/>
      <c r="AI157" s="119"/>
      <c r="AJ157" s="119"/>
      <c r="AK157" s="112"/>
      <c r="AL157" s="112"/>
      <c r="AM157" s="113"/>
      <c r="AN157" s="113"/>
      <c r="AO157" s="113"/>
      <c r="AP157" s="113"/>
    </row>
    <row r="158" spans="2:42" ht="50.1" customHeight="1" x14ac:dyDescent="0.25">
      <c r="B158" s="921" t="s">
        <v>81</v>
      </c>
      <c r="C158" s="922"/>
      <c r="D158" s="925" t="s">
        <v>90</v>
      </c>
      <c r="E158" s="926"/>
      <c r="F158" s="929">
        <v>47</v>
      </c>
      <c r="G158" s="142">
        <f>SUM(H159:AL159)</f>
        <v>0</v>
      </c>
      <c r="H158" s="146"/>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8"/>
    </row>
    <row r="159" spans="2:42" x14ac:dyDescent="0.25">
      <c r="B159" s="923"/>
      <c r="C159" s="924"/>
      <c r="D159" s="927"/>
      <c r="E159" s="928"/>
      <c r="F159" s="930"/>
      <c r="G159" s="143">
        <f>SUM(H159:AL159)*F158</f>
        <v>0</v>
      </c>
      <c r="H159" s="149"/>
      <c r="I159" s="150"/>
      <c r="J159" s="150"/>
      <c r="K159" s="150"/>
      <c r="L159" s="150"/>
      <c r="M159" s="150"/>
      <c r="N159" s="150"/>
      <c r="O159" s="150"/>
      <c r="P159" s="150"/>
      <c r="Q159" s="150"/>
      <c r="R159" s="150"/>
      <c r="S159" s="150"/>
      <c r="T159" s="150"/>
      <c r="U159" s="150"/>
      <c r="V159" s="150"/>
      <c r="W159" s="150"/>
      <c r="X159" s="150"/>
      <c r="Y159" s="150"/>
      <c r="Z159" s="150"/>
      <c r="AA159" s="150"/>
      <c r="AB159" s="150"/>
      <c r="AC159" s="150"/>
      <c r="AD159" s="150"/>
      <c r="AE159" s="150"/>
      <c r="AF159" s="150"/>
      <c r="AG159" s="150"/>
      <c r="AH159" s="150"/>
      <c r="AI159" s="150"/>
      <c r="AJ159" s="150"/>
      <c r="AK159" s="150"/>
      <c r="AL159" s="151"/>
    </row>
    <row r="160" spans="2:42" ht="50.1" customHeight="1" x14ac:dyDescent="0.25">
      <c r="B160" s="931" t="s">
        <v>81</v>
      </c>
      <c r="C160" s="932"/>
      <c r="D160" s="933" t="s">
        <v>82</v>
      </c>
      <c r="E160" s="934"/>
      <c r="F160" s="937">
        <v>70</v>
      </c>
      <c r="G160" s="144">
        <f>SUM(H161:AL161)</f>
        <v>0</v>
      </c>
      <c r="H160" s="152"/>
      <c r="I160" s="153"/>
      <c r="J160" s="153"/>
      <c r="K160" s="153"/>
      <c r="L160" s="153"/>
      <c r="M160" s="153"/>
      <c r="N160" s="153"/>
      <c r="O160" s="153"/>
      <c r="P160" s="153"/>
      <c r="Q160" s="153"/>
      <c r="R160" s="153"/>
      <c r="S160" s="153"/>
      <c r="T160" s="153"/>
      <c r="U160" s="153"/>
      <c r="V160" s="153"/>
      <c r="W160" s="153"/>
      <c r="X160" s="153"/>
      <c r="Y160" s="153"/>
      <c r="Z160" s="153"/>
      <c r="AA160" s="153"/>
      <c r="AB160" s="153"/>
      <c r="AC160" s="153"/>
      <c r="AD160" s="153"/>
      <c r="AE160" s="153"/>
      <c r="AF160" s="153"/>
      <c r="AG160" s="153"/>
      <c r="AH160" s="153"/>
      <c r="AI160" s="153"/>
      <c r="AJ160" s="153"/>
      <c r="AK160" s="153"/>
      <c r="AL160" s="154"/>
    </row>
    <row r="161" spans="2:38" x14ac:dyDescent="0.25">
      <c r="B161" s="931"/>
      <c r="C161" s="932"/>
      <c r="D161" s="935"/>
      <c r="E161" s="936"/>
      <c r="F161" s="938"/>
      <c r="G161" s="143">
        <f>SUM(H161:AL161)*F160</f>
        <v>0</v>
      </c>
      <c r="H161" s="155"/>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156"/>
      <c r="AG161" s="156"/>
      <c r="AH161" s="156"/>
      <c r="AI161" s="156"/>
      <c r="AJ161" s="156"/>
      <c r="AK161" s="156"/>
      <c r="AL161" s="157"/>
    </row>
    <row r="162" spans="2:38" ht="50.1" customHeight="1" x14ac:dyDescent="0.25">
      <c r="B162" s="905" t="s">
        <v>83</v>
      </c>
      <c r="C162" s="906"/>
      <c r="D162" s="907" t="s">
        <v>84</v>
      </c>
      <c r="E162" s="908"/>
      <c r="F162" s="911">
        <v>80</v>
      </c>
      <c r="G162" s="144">
        <f>SUM(H163:AL163)</f>
        <v>0</v>
      </c>
      <c r="H162" s="152"/>
      <c r="I162" s="153"/>
      <c r="J162" s="153"/>
      <c r="K162" s="153"/>
      <c r="L162" s="153"/>
      <c r="M162" s="153"/>
      <c r="N162" s="153"/>
      <c r="O162" s="153"/>
      <c r="P162" s="153"/>
      <c r="Q162" s="153"/>
      <c r="R162" s="153"/>
      <c r="S162" s="153"/>
      <c r="T162" s="153"/>
      <c r="U162" s="153"/>
      <c r="V162" s="153"/>
      <c r="W162" s="153"/>
      <c r="X162" s="153"/>
      <c r="Y162" s="153"/>
      <c r="Z162" s="153"/>
      <c r="AA162" s="153"/>
      <c r="AB162" s="153"/>
      <c r="AC162" s="153"/>
      <c r="AD162" s="153"/>
      <c r="AE162" s="153"/>
      <c r="AF162" s="153"/>
      <c r="AG162" s="153"/>
      <c r="AH162" s="153"/>
      <c r="AI162" s="153"/>
      <c r="AJ162" s="153"/>
      <c r="AK162" s="153"/>
      <c r="AL162" s="154"/>
    </row>
    <row r="163" spans="2:38" x14ac:dyDescent="0.25">
      <c r="B163" s="905"/>
      <c r="C163" s="906"/>
      <c r="D163" s="909"/>
      <c r="E163" s="910"/>
      <c r="F163" s="912"/>
      <c r="G163" s="143">
        <f>SUM(H163:AL163)*F162</f>
        <v>0</v>
      </c>
      <c r="H163" s="158"/>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159"/>
      <c r="AK163" s="159"/>
      <c r="AL163" s="160"/>
    </row>
    <row r="164" spans="2:38" ht="50.1" customHeight="1" x14ac:dyDescent="0.25">
      <c r="B164" s="913" t="s">
        <v>83</v>
      </c>
      <c r="C164" s="914"/>
      <c r="D164" s="915" t="s">
        <v>87</v>
      </c>
      <c r="E164" s="916"/>
      <c r="F164" s="919">
        <v>60</v>
      </c>
      <c r="G164" s="144">
        <f>SUM(H165:AL165)</f>
        <v>0</v>
      </c>
      <c r="H164" s="152"/>
      <c r="I164" s="153"/>
      <c r="J164" s="153"/>
      <c r="K164" s="153"/>
      <c r="L164" s="153"/>
      <c r="M164" s="153"/>
      <c r="N164" s="153"/>
      <c r="O164" s="153"/>
      <c r="P164" s="153"/>
      <c r="Q164" s="153"/>
      <c r="R164" s="153"/>
      <c r="S164" s="153"/>
      <c r="T164" s="153"/>
      <c r="U164" s="153"/>
      <c r="V164" s="153"/>
      <c r="W164" s="153"/>
      <c r="X164" s="153"/>
      <c r="Y164" s="153"/>
      <c r="Z164" s="153"/>
      <c r="AA164" s="153"/>
      <c r="AB164" s="153"/>
      <c r="AC164" s="153"/>
      <c r="AD164" s="153"/>
      <c r="AE164" s="153"/>
      <c r="AF164" s="153"/>
      <c r="AG164" s="153"/>
      <c r="AH164" s="153"/>
      <c r="AI164" s="153"/>
      <c r="AJ164" s="153"/>
      <c r="AK164" s="153"/>
      <c r="AL164" s="154"/>
    </row>
    <row r="165" spans="2:38" x14ac:dyDescent="0.25">
      <c r="B165" s="913"/>
      <c r="C165" s="914"/>
      <c r="D165" s="917"/>
      <c r="E165" s="918"/>
      <c r="F165" s="920"/>
      <c r="G165" s="143">
        <f>SUM(H165:AL165)*F164</f>
        <v>0</v>
      </c>
      <c r="H165" s="161"/>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162"/>
      <c r="AK165" s="162"/>
      <c r="AL165" s="163"/>
    </row>
    <row r="166" spans="2:38" ht="50.1" customHeight="1" x14ac:dyDescent="0.25">
      <c r="B166" s="886" t="s">
        <v>92</v>
      </c>
      <c r="C166" s="887"/>
      <c r="D166" s="890" t="s">
        <v>88</v>
      </c>
      <c r="E166" s="891"/>
      <c r="F166" s="894">
        <v>10</v>
      </c>
      <c r="G166" s="144">
        <f>SUM(H167:AL167)</f>
        <v>0</v>
      </c>
      <c r="H166" s="152"/>
      <c r="I166" s="153"/>
      <c r="J166" s="153"/>
      <c r="K166" s="153"/>
      <c r="L166" s="153"/>
      <c r="M166" s="153"/>
      <c r="N166" s="153"/>
      <c r="O166" s="153"/>
      <c r="P166" s="153"/>
      <c r="Q166" s="153"/>
      <c r="R166" s="153"/>
      <c r="S166" s="153"/>
      <c r="T166" s="153"/>
      <c r="U166" s="153"/>
      <c r="V166" s="153"/>
      <c r="W166" s="153"/>
      <c r="X166" s="153"/>
      <c r="Y166" s="153"/>
      <c r="Z166" s="153"/>
      <c r="AA166" s="153"/>
      <c r="AB166" s="153"/>
      <c r="AC166" s="153"/>
      <c r="AD166" s="153"/>
      <c r="AE166" s="153"/>
      <c r="AF166" s="153"/>
      <c r="AG166" s="153"/>
      <c r="AH166" s="153"/>
      <c r="AI166" s="153"/>
      <c r="AJ166" s="153"/>
      <c r="AK166" s="153"/>
      <c r="AL166" s="154"/>
    </row>
    <row r="167" spans="2:38" ht="47.25" thickBot="1" x14ac:dyDescent="0.3">
      <c r="B167" s="888"/>
      <c r="C167" s="889"/>
      <c r="D167" s="892"/>
      <c r="E167" s="893"/>
      <c r="F167" s="895"/>
      <c r="G167" s="145">
        <f>SUM(H167:AL167)*F166</f>
        <v>0</v>
      </c>
      <c r="H167" s="164"/>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6"/>
    </row>
    <row r="168" spans="2:38" ht="39.75" customHeight="1" thickBot="1" x14ac:dyDescent="0.65">
      <c r="B168" s="896" t="s">
        <v>89</v>
      </c>
      <c r="C168" s="897"/>
      <c r="D168" s="897"/>
      <c r="E168" s="898"/>
      <c r="F168" s="899">
        <f>G159+G161+G163+G165+G167</f>
        <v>0</v>
      </c>
      <c r="G168" s="900"/>
      <c r="H168" s="127">
        <f>H167*F166+H165*F164+H163*F162+H161*F160+H159*F158</f>
        <v>0</v>
      </c>
      <c r="I168" s="128">
        <f>I167*F166+I165*F164+I163*F162+I161*F160+I159*F158</f>
        <v>0</v>
      </c>
      <c r="J168" s="129">
        <f>J167*F166+J165*F164+J163*F162+J161*F160+J159*F158</f>
        <v>0</v>
      </c>
      <c r="K168" s="130">
        <f>K167*F166+K165*F164+K163*F162+K161*F160+K159*F158</f>
        <v>0</v>
      </c>
      <c r="L168" s="131">
        <f>L167*F166+L165*F164+L163*F162+L161*F160+L159*F158</f>
        <v>0</v>
      </c>
      <c r="M168" s="132">
        <f>M167*F166+M165*F164+M163*F162+M161*F160+M159*F158</f>
        <v>0</v>
      </c>
      <c r="N168" s="133">
        <f>N167*F166+N165*F164+N163*F162+N161*F160+N159*F158</f>
        <v>0</v>
      </c>
      <c r="O168" s="134">
        <f>O167*F166+O165*F164+O163*F162+O161*F160+O159*F158</f>
        <v>0</v>
      </c>
      <c r="P168" s="128">
        <f>P167*F166+P165*F164+P163*F162+P161*F160+P159*F158</f>
        <v>0</v>
      </c>
      <c r="Q168" s="129">
        <f>Q167*F166+Q165*F164+Q163*F162+Q161*F160+Q159*F158</f>
        <v>0</v>
      </c>
      <c r="R168" s="130">
        <f>R167*F166+R165*+F164+R163*F162+R161*F160+R159*F158</f>
        <v>0</v>
      </c>
      <c r="S168" s="131">
        <f>S167*F166+S165*F164+S163*F162+S161*F160+S159*F158</f>
        <v>0</v>
      </c>
      <c r="T168" s="132">
        <f>T167*F166+T165*F164+T163*F162+T161*F160+T159*F158</f>
        <v>0</v>
      </c>
      <c r="U168" s="133">
        <f>U167*F166+U165*F164+U163*F162+U161*F160+U159*F158</f>
        <v>0</v>
      </c>
      <c r="V168" s="134">
        <f>V167*F166+V165*F164+V163*F162+V161*F160+V159*F158</f>
        <v>0</v>
      </c>
      <c r="W168" s="128">
        <f>W167*F166+W165*F164+W163*F162+W161*F160+W159*F158</f>
        <v>0</v>
      </c>
      <c r="X168" s="135">
        <f>X167*F166+X165*F164+X163*F162+X161*F160+X159*F158</f>
        <v>0</v>
      </c>
      <c r="Y168" s="136">
        <f>Y167*F166+Y165*F164+Y163*F162+Y161*F160+Y159*F158</f>
        <v>0</v>
      </c>
      <c r="Z168" s="131">
        <f>Z167*F166+Z165*F164+Z163*F162+Z161*F160+Z159*F158</f>
        <v>0</v>
      </c>
      <c r="AA168" s="132">
        <f>AA167*F166+AA165*F164+AA163*F162+AA161*F160+AA159*F158</f>
        <v>0</v>
      </c>
      <c r="AB168" s="133">
        <f>AB167*F166+AB165*F164+AB163*F162+AB161*F160+AB159*F158</f>
        <v>0</v>
      </c>
      <c r="AC168" s="134">
        <f>AC167*F166+AC165*F164+AC163*F162+AC161*F160+AC159*F158</f>
        <v>0</v>
      </c>
      <c r="AD168" s="128">
        <f>AD167*F166+AD165*F164+AD163*F162+AD161*F160+AD159*F158</f>
        <v>0</v>
      </c>
      <c r="AE168" s="135">
        <f>AE167*F166+AE165*F164+AE163*F162+AE161*F160+AE159*F158</f>
        <v>0</v>
      </c>
      <c r="AF168" s="136">
        <f>AF167*F166+AF165*F164+AF163*F162+AF161*F160+AF159*F158</f>
        <v>0</v>
      </c>
      <c r="AG168" s="131">
        <f>AG167*F166+AG165*F164+AG163*F162+AG161*F160+AG159*F158</f>
        <v>0</v>
      </c>
      <c r="AH168" s="132">
        <f>AH167*F166+AH165*F164+AH163*F162+AH161*F160+AH159*F158</f>
        <v>0</v>
      </c>
      <c r="AI168" s="133">
        <f>AI167*F166+AI165*F164+AI163*F162+AI161*F160+AI159*F158</f>
        <v>0</v>
      </c>
      <c r="AJ168" s="134">
        <f>AJ167*F166+AJ165*F164+AJ163*F162+AJ161*F160+AJ159*F158</f>
        <v>0</v>
      </c>
      <c r="AK168" s="128">
        <f>AK167*F166+AK165*F164+AK163*F162+AK161*F160+AK159*F158</f>
        <v>0</v>
      </c>
      <c r="AL168" s="137">
        <f>AL167*F166+AL165*F164+AL163*F162+AL161*F160+AL159*F158</f>
        <v>0</v>
      </c>
    </row>
    <row r="169" spans="2:38" x14ac:dyDescent="0.7">
      <c r="B169" s="141"/>
      <c r="C169" s="141"/>
      <c r="F169" s="140"/>
      <c r="H169" s="901" t="s">
        <v>142</v>
      </c>
      <c r="I169" s="902"/>
      <c r="J169" s="902"/>
      <c r="K169" s="902"/>
      <c r="L169" s="902"/>
      <c r="M169" s="875" t="s">
        <v>144</v>
      </c>
      <c r="N169" s="875"/>
      <c r="O169" s="875"/>
      <c r="P169" s="877">
        <f>G158+G160+G162+G164</f>
        <v>0</v>
      </c>
      <c r="Q169" s="877"/>
      <c r="R169" s="877"/>
      <c r="S169" s="877"/>
      <c r="T169" s="875" t="s">
        <v>145</v>
      </c>
      <c r="U169" s="875"/>
      <c r="V169" s="875"/>
      <c r="W169" s="879">
        <f>G166</f>
        <v>0</v>
      </c>
      <c r="X169" s="879"/>
      <c r="Y169" s="879"/>
      <c r="Z169" s="879"/>
      <c r="AA169" s="881" t="s">
        <v>143</v>
      </c>
      <c r="AB169" s="881"/>
      <c r="AC169" s="881"/>
      <c r="AD169" s="881"/>
      <c r="AE169" s="883">
        <f>F168</f>
        <v>0</v>
      </c>
      <c r="AF169" s="884"/>
      <c r="AG169" s="884"/>
      <c r="AH169" s="884"/>
      <c r="AI169" s="884"/>
      <c r="AJ169" s="884"/>
      <c r="AK169" s="114"/>
      <c r="AL169" s="115"/>
    </row>
    <row r="170" spans="2:38" ht="34.5" customHeight="1" thickBot="1" x14ac:dyDescent="0.75">
      <c r="H170" s="903"/>
      <c r="I170" s="904"/>
      <c r="J170" s="904"/>
      <c r="K170" s="904"/>
      <c r="L170" s="904"/>
      <c r="M170" s="876"/>
      <c r="N170" s="876"/>
      <c r="O170" s="876"/>
      <c r="P170" s="878"/>
      <c r="Q170" s="878"/>
      <c r="R170" s="878"/>
      <c r="S170" s="878"/>
      <c r="T170" s="876"/>
      <c r="U170" s="876"/>
      <c r="V170" s="876"/>
      <c r="W170" s="880"/>
      <c r="X170" s="880"/>
      <c r="Y170" s="880"/>
      <c r="Z170" s="880"/>
      <c r="AA170" s="882"/>
      <c r="AB170" s="882"/>
      <c r="AC170" s="882"/>
      <c r="AD170" s="882"/>
      <c r="AE170" s="885"/>
      <c r="AF170" s="885"/>
      <c r="AG170" s="885"/>
      <c r="AH170" s="885"/>
      <c r="AI170" s="885"/>
      <c r="AJ170" s="885"/>
      <c r="AK170" s="116"/>
      <c r="AL170" s="117"/>
    </row>
  </sheetData>
  <mergeCells count="323">
    <mergeCell ref="B4:C4"/>
    <mergeCell ref="D4:G4"/>
    <mergeCell ref="B5:C5"/>
    <mergeCell ref="D5:F5"/>
    <mergeCell ref="B6:C6"/>
    <mergeCell ref="D6:F6"/>
    <mergeCell ref="G6:G7"/>
    <mergeCell ref="B7:C7"/>
    <mergeCell ref="D7:F7"/>
    <mergeCell ref="B12:C13"/>
    <mergeCell ref="D12:E13"/>
    <mergeCell ref="F12:F13"/>
    <mergeCell ref="B14:C15"/>
    <mergeCell ref="D14:E15"/>
    <mergeCell ref="F14:F15"/>
    <mergeCell ref="B8:C9"/>
    <mergeCell ref="D8:E9"/>
    <mergeCell ref="F8:F9"/>
    <mergeCell ref="B10:C11"/>
    <mergeCell ref="D10:E11"/>
    <mergeCell ref="F10:F11"/>
    <mergeCell ref="P19:S20"/>
    <mergeCell ref="T19:V20"/>
    <mergeCell ref="W19:Z20"/>
    <mergeCell ref="AA19:AD20"/>
    <mergeCell ref="AE19:AJ20"/>
    <mergeCell ref="B16:C17"/>
    <mergeCell ref="D16:E17"/>
    <mergeCell ref="F16:F17"/>
    <mergeCell ref="B18:E18"/>
    <mergeCell ref="F18:G18"/>
    <mergeCell ref="H19:L20"/>
    <mergeCell ref="B21:C21"/>
    <mergeCell ref="D21:F21"/>
    <mergeCell ref="G21:G22"/>
    <mergeCell ref="B22:C22"/>
    <mergeCell ref="D22:F22"/>
    <mergeCell ref="B23:C24"/>
    <mergeCell ref="D23:E24"/>
    <mergeCell ref="F23:F24"/>
    <mergeCell ref="M19:O20"/>
    <mergeCell ref="B29:C30"/>
    <mergeCell ref="D29:E30"/>
    <mergeCell ref="F29:F30"/>
    <mergeCell ref="B31:C32"/>
    <mergeCell ref="D31:E32"/>
    <mergeCell ref="F31:F32"/>
    <mergeCell ref="B25:C26"/>
    <mergeCell ref="D25:E26"/>
    <mergeCell ref="F25:F26"/>
    <mergeCell ref="B27:C28"/>
    <mergeCell ref="D27:E28"/>
    <mergeCell ref="F27:F28"/>
    <mergeCell ref="W34:Z35"/>
    <mergeCell ref="AA34:AD35"/>
    <mergeCell ref="AE34:AJ35"/>
    <mergeCell ref="B36:C36"/>
    <mergeCell ref="D36:F36"/>
    <mergeCell ref="G36:G37"/>
    <mergeCell ref="B37:C37"/>
    <mergeCell ref="D37:F37"/>
    <mergeCell ref="B33:E33"/>
    <mergeCell ref="F33:G33"/>
    <mergeCell ref="H34:L35"/>
    <mergeCell ref="M34:O35"/>
    <mergeCell ref="P34:S35"/>
    <mergeCell ref="T34:V35"/>
    <mergeCell ref="B42:C43"/>
    <mergeCell ref="D42:E43"/>
    <mergeCell ref="F42:F43"/>
    <mergeCell ref="B44:C45"/>
    <mergeCell ref="D44:E45"/>
    <mergeCell ref="F44:F45"/>
    <mergeCell ref="B38:C39"/>
    <mergeCell ref="D38:E39"/>
    <mergeCell ref="F38:F39"/>
    <mergeCell ref="B40:C41"/>
    <mergeCell ref="D40:E41"/>
    <mergeCell ref="F40:F41"/>
    <mergeCell ref="P49:S50"/>
    <mergeCell ref="T49:V50"/>
    <mergeCell ref="W49:Z50"/>
    <mergeCell ref="AA49:AD50"/>
    <mergeCell ref="AE49:AJ50"/>
    <mergeCell ref="B46:C47"/>
    <mergeCell ref="D46:E47"/>
    <mergeCell ref="F46:F47"/>
    <mergeCell ref="B48:E48"/>
    <mergeCell ref="F48:G48"/>
    <mergeCell ref="H49:L50"/>
    <mergeCell ref="B51:C51"/>
    <mergeCell ref="D51:F51"/>
    <mergeCell ref="G51:G52"/>
    <mergeCell ref="B52:C52"/>
    <mergeCell ref="D52:F52"/>
    <mergeCell ref="B53:C54"/>
    <mergeCell ref="D53:E54"/>
    <mergeCell ref="F53:F54"/>
    <mergeCell ref="M49:O50"/>
    <mergeCell ref="B59:C60"/>
    <mergeCell ref="D59:E60"/>
    <mergeCell ref="F59:F60"/>
    <mergeCell ref="B61:C62"/>
    <mergeCell ref="D61:E62"/>
    <mergeCell ref="F61:F62"/>
    <mergeCell ref="B55:C56"/>
    <mergeCell ref="D55:E56"/>
    <mergeCell ref="F55:F56"/>
    <mergeCell ref="B57:C58"/>
    <mergeCell ref="D57:E58"/>
    <mergeCell ref="F57:F58"/>
    <mergeCell ref="W64:Z65"/>
    <mergeCell ref="AA64:AD65"/>
    <mergeCell ref="AE64:AJ65"/>
    <mergeCell ref="B66:C66"/>
    <mergeCell ref="D66:F66"/>
    <mergeCell ref="G66:G67"/>
    <mergeCell ref="B67:C67"/>
    <mergeCell ref="D67:F67"/>
    <mergeCell ref="B63:E63"/>
    <mergeCell ref="F63:G63"/>
    <mergeCell ref="H64:L65"/>
    <mergeCell ref="M64:O65"/>
    <mergeCell ref="P64:S65"/>
    <mergeCell ref="T64:V65"/>
    <mergeCell ref="B72:C73"/>
    <mergeCell ref="D72:E73"/>
    <mergeCell ref="F72:F73"/>
    <mergeCell ref="B74:C75"/>
    <mergeCell ref="D74:E75"/>
    <mergeCell ref="F74:F75"/>
    <mergeCell ref="B68:C69"/>
    <mergeCell ref="D68:E69"/>
    <mergeCell ref="F68:F69"/>
    <mergeCell ref="B70:C71"/>
    <mergeCell ref="D70:E71"/>
    <mergeCell ref="F70:F71"/>
    <mergeCell ref="P79:S80"/>
    <mergeCell ref="T79:V80"/>
    <mergeCell ref="W79:Z80"/>
    <mergeCell ref="AA79:AD80"/>
    <mergeCell ref="AE79:AJ80"/>
    <mergeCell ref="B76:C77"/>
    <mergeCell ref="D76:E77"/>
    <mergeCell ref="F76:F77"/>
    <mergeCell ref="B78:E78"/>
    <mergeCell ref="F78:G78"/>
    <mergeCell ref="H79:L80"/>
    <mergeCell ref="B81:C81"/>
    <mergeCell ref="D81:F81"/>
    <mergeCell ref="G81:G82"/>
    <mergeCell ref="B82:C82"/>
    <mergeCell ref="D82:F82"/>
    <mergeCell ref="B83:C84"/>
    <mergeCell ref="D83:E84"/>
    <mergeCell ref="F83:F84"/>
    <mergeCell ref="M79:O80"/>
    <mergeCell ref="B89:C90"/>
    <mergeCell ref="D89:E90"/>
    <mergeCell ref="F89:F90"/>
    <mergeCell ref="B91:C92"/>
    <mergeCell ref="D91:E92"/>
    <mergeCell ref="F91:F92"/>
    <mergeCell ref="B85:C86"/>
    <mergeCell ref="D85:E86"/>
    <mergeCell ref="F85:F86"/>
    <mergeCell ref="B87:C88"/>
    <mergeCell ref="D87:E88"/>
    <mergeCell ref="F87:F88"/>
    <mergeCell ref="W94:Z95"/>
    <mergeCell ref="AA94:AD95"/>
    <mergeCell ref="AE94:AJ95"/>
    <mergeCell ref="B96:C96"/>
    <mergeCell ref="D96:F96"/>
    <mergeCell ref="G96:G97"/>
    <mergeCell ref="B97:C97"/>
    <mergeCell ref="D97:F97"/>
    <mergeCell ref="B93:E93"/>
    <mergeCell ref="F93:G93"/>
    <mergeCell ref="H94:L95"/>
    <mergeCell ref="M94:O95"/>
    <mergeCell ref="P94:S95"/>
    <mergeCell ref="T94:V95"/>
    <mergeCell ref="B102:C103"/>
    <mergeCell ref="D102:E103"/>
    <mergeCell ref="F102:F103"/>
    <mergeCell ref="B104:C105"/>
    <mergeCell ref="D104:E105"/>
    <mergeCell ref="F104:F105"/>
    <mergeCell ref="B98:C99"/>
    <mergeCell ref="D98:E99"/>
    <mergeCell ref="F98:F99"/>
    <mergeCell ref="B100:C101"/>
    <mergeCell ref="D100:E101"/>
    <mergeCell ref="F100:F101"/>
    <mergeCell ref="P109:S110"/>
    <mergeCell ref="T109:V110"/>
    <mergeCell ref="W109:Z110"/>
    <mergeCell ref="AA109:AD110"/>
    <mergeCell ref="AE109:AJ110"/>
    <mergeCell ref="B106:C107"/>
    <mergeCell ref="D106:E107"/>
    <mergeCell ref="F106:F107"/>
    <mergeCell ref="B108:E108"/>
    <mergeCell ref="F108:G108"/>
    <mergeCell ref="H109:L110"/>
    <mergeCell ref="B111:C111"/>
    <mergeCell ref="D111:F111"/>
    <mergeCell ref="G111:G112"/>
    <mergeCell ref="B112:C112"/>
    <mergeCell ref="D112:F112"/>
    <mergeCell ref="B113:C114"/>
    <mergeCell ref="D113:E114"/>
    <mergeCell ref="F113:F114"/>
    <mergeCell ref="M109:O110"/>
    <mergeCell ref="B119:C120"/>
    <mergeCell ref="D119:E120"/>
    <mergeCell ref="F119:F120"/>
    <mergeCell ref="B121:C122"/>
    <mergeCell ref="D121:E122"/>
    <mergeCell ref="F121:F122"/>
    <mergeCell ref="B115:C116"/>
    <mergeCell ref="D115:E116"/>
    <mergeCell ref="F115:F116"/>
    <mergeCell ref="B117:C118"/>
    <mergeCell ref="D117:E118"/>
    <mergeCell ref="F117:F118"/>
    <mergeCell ref="W124:Z125"/>
    <mergeCell ref="AA124:AD125"/>
    <mergeCell ref="AE124:AJ125"/>
    <mergeCell ref="B126:C126"/>
    <mergeCell ref="D126:F126"/>
    <mergeCell ref="G126:G127"/>
    <mergeCell ref="B127:C127"/>
    <mergeCell ref="D127:F127"/>
    <mergeCell ref="B123:E123"/>
    <mergeCell ref="F123:G123"/>
    <mergeCell ref="H124:L125"/>
    <mergeCell ref="M124:O125"/>
    <mergeCell ref="P124:S125"/>
    <mergeCell ref="T124:V125"/>
    <mergeCell ref="B132:C133"/>
    <mergeCell ref="D132:E133"/>
    <mergeCell ref="F132:F133"/>
    <mergeCell ref="B134:C135"/>
    <mergeCell ref="D134:E135"/>
    <mergeCell ref="F134:F135"/>
    <mergeCell ref="B128:C129"/>
    <mergeCell ref="D128:E129"/>
    <mergeCell ref="F128:F129"/>
    <mergeCell ref="B130:C131"/>
    <mergeCell ref="D130:E131"/>
    <mergeCell ref="F130:F131"/>
    <mergeCell ref="P139:S140"/>
    <mergeCell ref="T139:V140"/>
    <mergeCell ref="W139:Z140"/>
    <mergeCell ref="AA139:AD140"/>
    <mergeCell ref="AE139:AJ140"/>
    <mergeCell ref="B136:C137"/>
    <mergeCell ref="D136:E137"/>
    <mergeCell ref="F136:F137"/>
    <mergeCell ref="B138:E138"/>
    <mergeCell ref="F138:G138"/>
    <mergeCell ref="H139:L140"/>
    <mergeCell ref="B141:C141"/>
    <mergeCell ref="D141:F141"/>
    <mergeCell ref="G141:G142"/>
    <mergeCell ref="B142:C142"/>
    <mergeCell ref="D142:F142"/>
    <mergeCell ref="B143:C144"/>
    <mergeCell ref="D143:E144"/>
    <mergeCell ref="F143:F144"/>
    <mergeCell ref="M139:O140"/>
    <mergeCell ref="B149:C150"/>
    <mergeCell ref="D149:E150"/>
    <mergeCell ref="F149:F150"/>
    <mergeCell ref="B151:C152"/>
    <mergeCell ref="D151:E152"/>
    <mergeCell ref="F151:F152"/>
    <mergeCell ref="B145:C146"/>
    <mergeCell ref="D145:E146"/>
    <mergeCell ref="F145:F146"/>
    <mergeCell ref="B147:C148"/>
    <mergeCell ref="D147:E148"/>
    <mergeCell ref="F147:F148"/>
    <mergeCell ref="W154:Z155"/>
    <mergeCell ref="AA154:AD155"/>
    <mergeCell ref="AE154:AJ155"/>
    <mergeCell ref="B156:C156"/>
    <mergeCell ref="D156:F156"/>
    <mergeCell ref="G156:G157"/>
    <mergeCell ref="B157:C157"/>
    <mergeCell ref="D157:F157"/>
    <mergeCell ref="B153:E153"/>
    <mergeCell ref="F153:G153"/>
    <mergeCell ref="H154:L155"/>
    <mergeCell ref="M154:O155"/>
    <mergeCell ref="P154:S155"/>
    <mergeCell ref="T154:V155"/>
    <mergeCell ref="B162:C163"/>
    <mergeCell ref="D162:E163"/>
    <mergeCell ref="F162:F163"/>
    <mergeCell ref="B164:C165"/>
    <mergeCell ref="D164:E165"/>
    <mergeCell ref="F164:F165"/>
    <mergeCell ref="B158:C159"/>
    <mergeCell ref="D158:E159"/>
    <mergeCell ref="F158:F159"/>
    <mergeCell ref="B160:C161"/>
    <mergeCell ref="D160:E161"/>
    <mergeCell ref="F160:F161"/>
    <mergeCell ref="M169:O170"/>
    <mergeCell ref="P169:S170"/>
    <mergeCell ref="T169:V170"/>
    <mergeCell ref="W169:Z170"/>
    <mergeCell ref="AA169:AD170"/>
    <mergeCell ref="AE169:AJ170"/>
    <mergeCell ref="B166:C167"/>
    <mergeCell ref="D166:E167"/>
    <mergeCell ref="F166:F167"/>
    <mergeCell ref="B168:E168"/>
    <mergeCell ref="F168:G168"/>
    <mergeCell ref="H169:L170"/>
  </mergeCells>
  <conditionalFormatting sqref="B8:D8 F8:G8 B9:C9 G9 B10:D10 F10:G10 B11:C11 G11 B12:D12 F12:G12 B13:C13 G13 B14:D14 F14:G14 B15:C15 G15 B16:D16 F16:G16 B17:C17 G17">
    <cfRule type="containsText" dxfId="227" priority="18" operator="containsText" text="dubai,koti">
      <formula>NOT(ISERROR(SEARCH("dubai,koti",B8)))</formula>
    </cfRule>
  </conditionalFormatting>
  <conditionalFormatting sqref="B23:D23 F23:G23 B24:C24 G24 B25:D25 F25:G25 B26:C26 G26 B27:D27 F27:G27 B28:C28 G28 B29:D29 F29:G29 B30:C30 G30 B31:D31 F31:G31 B32:C32 G32">
    <cfRule type="containsText" dxfId="226" priority="17" operator="containsText" text="dubai,koti">
      <formula>NOT(ISERROR(SEARCH("dubai,koti",B23)))</formula>
    </cfRule>
  </conditionalFormatting>
  <conditionalFormatting sqref="B38:D38 F38:G38 B39:C39 G39 B40:D40 F40:G40 B41:C41 G41 B42:D42 F42:G42 B43:C43 G43 B44:D44 F44:G44 B45:C45 G45 B46:D46 F46:G46 B47:C47 G47">
    <cfRule type="containsText" dxfId="225" priority="16" operator="containsText" text="dubai,koti">
      <formula>NOT(ISERROR(SEARCH("dubai,koti",B38)))</formula>
    </cfRule>
  </conditionalFormatting>
  <conditionalFormatting sqref="B53:D53 F53:G53 B54:C54 G54 B55:D55 F55:G55 B56:C56 G56 B57:D57 F57:G57 B58:C58 G58 B59:D59 F59:G59 B60:C60 G60 B61:D61 F61:G61 B62:C62 G62 B68:D68 F68:G68 B69:C69 G69 B70:D70 F70:G70 B71:C71 G71 B72:D72 F72:G72 B73:C73 G73 B74:D74 F74:G74 B75:C75 G75 B76:D76 F76:G76 B77:C77 G77">
    <cfRule type="containsText" dxfId="224" priority="15" operator="containsText" text="dubai,koti">
      <formula>NOT(ISERROR(SEARCH("dubai,koti",B53)))</formula>
    </cfRule>
  </conditionalFormatting>
  <conditionalFormatting sqref="B83:D83 F83:G83 B84:C84 G84 B85:D85 F85:G85 B86:C86 G86 B87:D87 F87:G87 B88:C88 G88 B89:D89 F89:G89 B90:C90 G90 B91:D91 F91:G91 B92:C92 G92">
    <cfRule type="containsText" dxfId="223" priority="14" operator="containsText" text="dubai,koti">
      <formula>NOT(ISERROR(SEARCH("dubai,koti",B83)))</formula>
    </cfRule>
  </conditionalFormatting>
  <conditionalFormatting sqref="B98:D98 F98:G98 B99:C99 G99 B100:D100 F100:G100 B101:C101 G101 B102:D102 F102:G102 B103:C103 G103 B104:D104 F104:G104 B105:C105 G105 B106:D106 F106:G106 B107:C107 G107 B113:D113 F113:G113 B114:C114 G114 B115:D115 F115:G115 B116:C116 G116 B117:D117 F117:G117 B118:C118 G118 B119:D119 F119:G119 B120:C120 G120 B121:D121 F121:G121 B122:C122 G122">
    <cfRule type="containsText" dxfId="222" priority="13" operator="containsText" text="dubai,koti">
      <formula>NOT(ISERROR(SEARCH("dubai,koti",B98)))</formula>
    </cfRule>
  </conditionalFormatting>
  <conditionalFormatting sqref="B128:D128 F128:G128 B129:C129 G129 B130:D130 F130:G130 B131:C131 G131 B132:D132 F132:G132 B133:C133 G133 B134:D134 F134:G134 B135:C135 G135 B136:D136 F136:G136 B137:C137 G137">
    <cfRule type="containsText" dxfId="221" priority="12" operator="containsText" text="dubai,koti">
      <formula>NOT(ISERROR(SEARCH("dubai,koti",B128)))</formula>
    </cfRule>
  </conditionalFormatting>
  <conditionalFormatting sqref="B143:D143 F143:G143 B144:C144 G144 B145:D145 F145:G145 B146:C146 G146 B147:D147 F147:G147 B148:C148 G148 B149:D149 F149:G149 B150:C150 G150 B151:D151 F151:G151 B152:C152 G152">
    <cfRule type="containsText" dxfId="220" priority="11" operator="containsText" text="dubai,koti">
      <formula>NOT(ISERROR(SEARCH("dubai,koti",B143)))</formula>
    </cfRule>
  </conditionalFormatting>
  <conditionalFormatting sqref="B158:D158 F158:G158 B159:C159 G159 B160:D160 F160:G160 B161:C161 G161 B162:D162 F162:G162 B163:C163 G163 B164:D164 F164:G164 B165:C165 G165 B166:D166 F166:G166 B167:C167 G167">
    <cfRule type="containsText" dxfId="219" priority="10" operator="containsText" text="dubai,koti">
      <formula>NOT(ISERROR(SEARCH("dubai,koti",B158)))</formula>
    </cfRule>
  </conditionalFormatting>
  <conditionalFormatting sqref="H4:AL4">
    <cfRule type="containsText" dxfId="218" priority="19" operator="containsText" text="fri">
      <formula>NOT(ISERROR(SEARCH("fri",H4)))</formula>
    </cfRule>
  </conditionalFormatting>
  <conditionalFormatting sqref="H4 H18 O4 O18 V4 V18 AC4 AC18 AJ4 AJ18">
    <cfRule type="notContainsBlanks" dxfId="217" priority="9">
      <formula>LEN(TRIM(H4))&gt;0</formula>
    </cfRule>
  </conditionalFormatting>
  <conditionalFormatting sqref="I4 I18">
    <cfRule type="notContainsBlanks" dxfId="216" priority="8">
      <formula>LEN(TRIM(I4))&gt;0</formula>
    </cfRule>
  </conditionalFormatting>
  <conditionalFormatting sqref="I4 I18 P4 P18 W4 W18 AD4 AD18">
    <cfRule type="notContainsBlanks" dxfId="215" priority="7">
      <formula>LEN(TRIM(I4))&gt;0</formula>
    </cfRule>
  </conditionalFormatting>
  <conditionalFormatting sqref="J4 J18 Q4 Q18 X4 X18 AE4 AE18">
    <cfRule type="notContainsBlanks" dxfId="214" priority="6">
      <formula>LEN(TRIM(J4))&gt;0</formula>
    </cfRule>
  </conditionalFormatting>
  <conditionalFormatting sqref="K4 K18 R4 R18 Y4 Y18 AF4 AF18">
    <cfRule type="notContainsBlanks" dxfId="213" priority="5">
      <formula>LEN(TRIM(K4))&gt;0</formula>
    </cfRule>
  </conditionalFormatting>
  <conditionalFormatting sqref="L4 L18 S4 S18 Z4 Z18 AG4 AG18">
    <cfRule type="notContainsBlanks" dxfId="212" priority="4">
      <formula>LEN(TRIM(L4))&gt;0</formula>
    </cfRule>
  </conditionalFormatting>
  <conditionalFormatting sqref="M4 M18 T4 T18 AA4 AA18 AH4 AH18">
    <cfRule type="notContainsBlanks" dxfId="211" priority="2">
      <formula>LEN(TRIM(M4))&gt;0</formula>
    </cfRule>
    <cfRule type="notContainsBlanks" dxfId="210" priority="3">
      <formula>LEN(TRIM(M4))&gt;0</formula>
    </cfRule>
  </conditionalFormatting>
  <conditionalFormatting sqref="N4 N18 U4 U18 AB4 AB18 AI4 AI18">
    <cfRule type="notContainsBlanks" dxfId="209" priority="1">
      <formula>LEN(TRIM(N4))&gt;0</formula>
    </cfRule>
  </conditionalFormatting>
  <pageMargins left="0.8899999999999999" right="0.14583333333333301" top="0.27500000000000002" bottom="0.75" header="0.3" footer="0.3"/>
  <pageSetup scale="17" orientation="portrait" blackAndWhite="1" r:id="rId1"/>
  <rowBreaks count="1" manualBreakCount="1">
    <brk id="95" min="1" max="37" man="1"/>
  </rowBreaks>
  <drawing r:id="rId2"/>
  <extLst>
    <ext xmlns:x14="http://schemas.microsoft.com/office/spreadsheetml/2009/9/main" uri="{78C0D931-6437-407d-A8EE-F0AAD7539E65}">
      <x14:conditionalFormattings>
        <x14:conditionalFormatting xmlns:xm="http://schemas.microsoft.com/office/excel/2006/main">
          <x14:cfRule type="containsText" priority="20" operator="containsText" id="{31680910-820C-4C56-B29E-53F03FD37AB4}">
            <xm:f>NOT(ISERROR(SEARCH(",fri",H4)))</xm:f>
            <xm:f>",fri"</xm:f>
            <x14:dxf>
              <fill>
                <patternFill>
                  <bgColor rgb="FFFF0000"/>
                </patternFill>
              </fill>
            </x14:dxf>
          </x14:cfRule>
          <xm:sqref>H4:AL4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FFFF00"/>
  </sheetPr>
  <dimension ref="C1:Y41"/>
  <sheetViews>
    <sheetView showGridLines="0" showRowColHeaders="0" showZeros="0" tabSelected="1" view="pageBreakPreview" zoomScaleSheetLayoutView="100" workbookViewId="0"/>
  </sheetViews>
  <sheetFormatPr defaultRowHeight="15" x14ac:dyDescent="0.25"/>
  <cols>
    <col min="1" max="2" width="9.140625" style="48"/>
    <col min="3" max="3" width="17.85546875" style="48" customWidth="1"/>
    <col min="4" max="4" width="9.140625" style="48"/>
    <col min="5" max="5" width="9.140625" style="49"/>
    <col min="6" max="13" width="9.140625" style="48"/>
    <col min="14" max="14" width="9.140625" style="48" customWidth="1"/>
    <col min="15" max="27" width="9.140625" style="48"/>
    <col min="28" max="28" width="9.140625" style="48" customWidth="1"/>
    <col min="29" max="29" width="5.42578125" style="48" customWidth="1"/>
    <col min="30" max="16384" width="9.140625" style="48"/>
  </cols>
  <sheetData>
    <row r="1" spans="3:25" ht="36" customHeight="1" thickBot="1" x14ac:dyDescent="0.3">
      <c r="M1" s="976" t="s">
        <v>49</v>
      </c>
      <c r="N1" s="976"/>
      <c r="O1" s="976"/>
      <c r="P1" s="976"/>
      <c r="Q1" s="976"/>
      <c r="R1" s="976"/>
    </row>
    <row r="2" spans="3:25" ht="32.25" thickBot="1" x14ac:dyDescent="0.55000000000000004">
      <c r="D2" s="967">
        <f ca="1">TODAY()</f>
        <v>45360</v>
      </c>
      <c r="E2" s="968"/>
      <c r="F2" s="968"/>
      <c r="G2" s="969"/>
    </row>
    <row r="3" spans="3:25" ht="16.5" x14ac:dyDescent="0.25">
      <c r="D3" s="970">
        <f ca="1">NOW()</f>
        <v>45360.903567824076</v>
      </c>
      <c r="E3" s="971"/>
      <c r="F3" s="971"/>
      <c r="G3" s="972"/>
      <c r="Y3" s="50"/>
    </row>
    <row r="4" spans="3:25" ht="15.75" thickBot="1" x14ac:dyDescent="0.3">
      <c r="D4" s="973"/>
      <c r="E4" s="974"/>
      <c r="F4" s="974"/>
      <c r="G4" s="975"/>
    </row>
    <row r="5" spans="3:25" x14ac:dyDescent="0.25">
      <c r="E5" s="51"/>
    </row>
    <row r="15" spans="3:25" x14ac:dyDescent="0.25">
      <c r="C15" s="52"/>
    </row>
    <row r="41" ht="16.5" customHeight="1" x14ac:dyDescent="0.25"/>
  </sheetData>
  <sheetProtection algorithmName="SHA-512" hashValue="eCPm8ef/b5gO+XrZiwjIdSmam/ARVaMHBr4l017BpTSjspCb2dLlLieQWNSdRHtYq3b4/MwG8B+/zuZN0iGUeA==" saltValue="dofvGc2UJ1ZDWkRJ66DTmQ==" spinCount="100000" sheet="1" objects="1" scenarios="1"/>
  <mergeCells count="3">
    <mergeCell ref="D2:G2"/>
    <mergeCell ref="D3:G4"/>
    <mergeCell ref="M1:R1"/>
  </mergeCells>
  <pageMargins left="0.7" right="0.7" top="0.75" bottom="0.75" header="0.3" footer="0.3"/>
  <pageSetup scale="32"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F7FC8-5C46-4BFA-8048-290DC18BA9E8}">
  <sheetPr codeName="Sheet31">
    <tabColor rgb="FF00B050"/>
    <pageSetUpPr fitToPage="1"/>
  </sheetPr>
  <dimension ref="C1:Q91"/>
  <sheetViews>
    <sheetView showGridLines="0" showRowColHeaders="0" showZeros="0" showWhiteSpace="0" view="pageBreakPreview" zoomScale="85" zoomScaleSheetLayoutView="85" workbookViewId="0">
      <pane ySplit="4" topLeftCell="A5" activePane="bottomLeft" state="frozen"/>
      <selection pane="bottomLeft"/>
    </sheetView>
  </sheetViews>
  <sheetFormatPr defaultRowHeight="15" x14ac:dyDescent="0.25"/>
  <cols>
    <col min="1" max="1" width="75.140625" style="246" customWidth="1"/>
    <col min="2" max="2" width="3.140625" style="246" customWidth="1"/>
    <col min="3" max="3" width="4.140625" style="246" customWidth="1"/>
    <col min="4" max="4" width="23.28515625" style="246" customWidth="1"/>
    <col min="5" max="5" width="20.7109375" style="391" customWidth="1"/>
    <col min="6" max="6" width="20.7109375" style="246" customWidth="1"/>
    <col min="7" max="7" width="20.7109375" style="391" customWidth="1"/>
    <col min="8" max="8" width="4.28515625" style="246" customWidth="1"/>
    <col min="9" max="9" width="3" customWidth="1"/>
    <col min="10" max="10" width="4.140625" style="246" customWidth="1"/>
    <col min="11" max="11" width="23.28515625" style="246" customWidth="1"/>
    <col min="12" max="12" width="20.7109375" style="391" customWidth="1"/>
    <col min="13" max="13" width="20.7109375" style="246" customWidth="1"/>
    <col min="14" max="14" width="20.7109375" style="391" customWidth="1"/>
    <col min="15" max="15" width="4.28515625" style="246" customWidth="1"/>
    <col min="16" max="16" width="3.5703125" style="246" customWidth="1"/>
    <col min="17" max="16384" width="9.140625" style="246"/>
  </cols>
  <sheetData>
    <row r="1" spans="3:17" ht="31.5" customHeight="1" x14ac:dyDescent="0.25"/>
    <row r="2" spans="3:17" ht="29.25" customHeight="1" thickBot="1" x14ac:dyDescent="0.3">
      <c r="E2" s="464">
        <v>1</v>
      </c>
      <c r="F2" s="464">
        <v>2</v>
      </c>
      <c r="G2" s="464">
        <v>3</v>
      </c>
      <c r="H2" s="698">
        <v>4</v>
      </c>
      <c r="I2" s="698"/>
      <c r="J2" s="698"/>
      <c r="K2" s="464">
        <v>5</v>
      </c>
      <c r="L2" s="464">
        <v>6</v>
      </c>
    </row>
    <row r="3" spans="3:17" ht="30" customHeight="1" thickTop="1" thickBot="1" x14ac:dyDescent="0.3">
      <c r="C3" s="699" t="s">
        <v>245</v>
      </c>
      <c r="D3" s="699"/>
      <c r="E3" s="372">
        <v>7</v>
      </c>
      <c r="F3" s="372">
        <v>2</v>
      </c>
      <c r="G3" s="372">
        <v>3</v>
      </c>
      <c r="H3" s="700">
        <v>4</v>
      </c>
      <c r="I3" s="700"/>
      <c r="J3" s="700"/>
      <c r="K3" s="372">
        <v>5</v>
      </c>
      <c r="L3" s="372">
        <v>6</v>
      </c>
      <c r="M3" s="373" t="s">
        <v>296</v>
      </c>
      <c r="N3" s="701">
        <f ca="1">TODAY()</f>
        <v>45360</v>
      </c>
      <c r="O3" s="701"/>
    </row>
    <row r="4" spans="3:17" ht="28.5" customHeight="1" thickTop="1" thickBot="1" x14ac:dyDescent="0.3">
      <c r="C4" s="241"/>
      <c r="D4" s="241"/>
      <c r="E4" s="392"/>
      <c r="F4" s="241"/>
      <c r="G4" s="392"/>
      <c r="H4" s="241"/>
      <c r="J4" s="241"/>
      <c r="K4" s="241"/>
      <c r="L4" s="392"/>
      <c r="M4" s="241"/>
      <c r="N4" s="392"/>
      <c r="O4" s="241"/>
    </row>
    <row r="5" spans="3:17" ht="14.25" customHeight="1" thickTop="1" x14ac:dyDescent="0.25">
      <c r="C5" s="374"/>
      <c r="D5" s="375"/>
      <c r="E5" s="393"/>
      <c r="F5" s="375"/>
      <c r="G5" s="393"/>
      <c r="H5" s="376"/>
      <c r="J5" s="374"/>
      <c r="K5" s="375"/>
      <c r="L5" s="393"/>
      <c r="M5" s="375"/>
      <c r="N5" s="393"/>
      <c r="O5" s="376"/>
    </row>
    <row r="6" spans="3:17" ht="36.75" x14ac:dyDescent="0.7">
      <c r="C6" s="377"/>
      <c r="D6" s="697" t="s">
        <v>242</v>
      </c>
      <c r="E6" s="697"/>
      <c r="F6" s="697"/>
      <c r="G6" s="697"/>
      <c r="H6" s="378"/>
      <c r="J6" s="377"/>
      <c r="K6" s="697" t="s">
        <v>242</v>
      </c>
      <c r="L6" s="697"/>
      <c r="M6" s="697"/>
      <c r="N6" s="697"/>
      <c r="O6" s="378"/>
    </row>
    <row r="7" spans="3:17" x14ac:dyDescent="0.25">
      <c r="C7" s="377"/>
      <c r="D7" s="692" t="s">
        <v>243</v>
      </c>
      <c r="E7" s="692"/>
      <c r="F7" s="692"/>
      <c r="G7" s="692"/>
      <c r="H7" s="378"/>
      <c r="J7" s="377"/>
      <c r="K7" s="692" t="s">
        <v>243</v>
      </c>
      <c r="L7" s="692"/>
      <c r="M7" s="692"/>
      <c r="N7" s="692"/>
      <c r="O7" s="378"/>
    </row>
    <row r="8" spans="3:17" ht="14.25" customHeight="1" x14ac:dyDescent="0.25">
      <c r="C8" s="377"/>
      <c r="D8" s="241"/>
      <c r="E8" s="392"/>
      <c r="F8" s="241"/>
      <c r="G8" s="392"/>
      <c r="H8" s="378"/>
      <c r="J8" s="377"/>
      <c r="K8" s="241"/>
      <c r="L8" s="392"/>
      <c r="M8" s="241"/>
      <c r="N8" s="392"/>
      <c r="O8" s="378"/>
    </row>
    <row r="9" spans="3:17" ht="19.5" thickBot="1" x14ac:dyDescent="0.45">
      <c r="C9" s="377"/>
      <c r="D9" s="241"/>
      <c r="E9" s="693" t="s">
        <v>244</v>
      </c>
      <c r="F9" s="693"/>
      <c r="G9" s="392"/>
      <c r="H9" s="378"/>
      <c r="J9" s="377"/>
      <c r="K9" s="241"/>
      <c r="L9" s="693" t="s">
        <v>244</v>
      </c>
      <c r="M9" s="693"/>
      <c r="N9" s="392"/>
      <c r="O9" s="378"/>
    </row>
    <row r="10" spans="3:17" ht="16.5" thickTop="1" thickBot="1" x14ac:dyDescent="0.3">
      <c r="C10" s="377"/>
      <c r="D10" s="332"/>
      <c r="E10" s="244"/>
      <c r="F10" s="332"/>
      <c r="G10" s="244"/>
      <c r="H10" s="378"/>
      <c r="J10" s="377"/>
      <c r="K10" s="332"/>
      <c r="L10" s="244"/>
      <c r="M10" s="332"/>
      <c r="N10" s="244"/>
      <c r="O10" s="378"/>
    </row>
    <row r="11" spans="3:17" ht="19.5" x14ac:dyDescent="0.25">
      <c r="C11" s="377"/>
      <c r="D11" s="406" t="s">
        <v>245</v>
      </c>
      <c r="E11" s="394">
        <f>E3</f>
        <v>7</v>
      </c>
      <c r="F11" s="408" t="s">
        <v>247</v>
      </c>
      <c r="G11" s="333" t="str">
        <f>VLOOKUP(E11,'S.Fab (3)'!C4:L79,2,0)</f>
        <v>সজীব</v>
      </c>
      <c r="H11" s="378"/>
      <c r="J11" s="377"/>
      <c r="K11" s="406" t="s">
        <v>245</v>
      </c>
      <c r="L11" s="394">
        <f>F3</f>
        <v>2</v>
      </c>
      <c r="M11" s="408" t="s">
        <v>247</v>
      </c>
      <c r="N11" s="333" t="str">
        <f>VLOOKUP(L11,'S.Fab (3)'!C4:L79,2,0)</f>
        <v>মারুফ</v>
      </c>
      <c r="O11" s="378"/>
    </row>
    <row r="12" spans="3:17" ht="20.25" thickBot="1" x14ac:dyDescent="0.3">
      <c r="C12" s="377"/>
      <c r="D12" s="407" t="s">
        <v>246</v>
      </c>
      <c r="E12" s="395"/>
      <c r="F12" s="409" t="s">
        <v>248</v>
      </c>
      <c r="G12" s="371">
        <f ca="1">N3</f>
        <v>45360</v>
      </c>
      <c r="H12" s="378"/>
      <c r="J12" s="377"/>
      <c r="K12" s="407" t="s">
        <v>246</v>
      </c>
      <c r="L12" s="395"/>
      <c r="M12" s="409" t="s">
        <v>248</v>
      </c>
      <c r="N12" s="371">
        <f ca="1">N3</f>
        <v>45360</v>
      </c>
      <c r="O12" s="378"/>
    </row>
    <row r="13" spans="3:17" ht="15.75" thickBot="1" x14ac:dyDescent="0.3">
      <c r="C13" s="377"/>
      <c r="D13" s="241"/>
      <c r="E13" s="392"/>
      <c r="F13" s="241"/>
      <c r="G13" s="392"/>
      <c r="H13" s="378"/>
      <c r="J13" s="377"/>
      <c r="K13" s="241"/>
      <c r="L13" s="392"/>
      <c r="M13" s="241"/>
      <c r="N13" s="392"/>
      <c r="O13" s="378"/>
    </row>
    <row r="14" spans="3:17" ht="22.5" customHeight="1" thickBot="1" x14ac:dyDescent="0.5">
      <c r="C14" s="377"/>
      <c r="D14" s="694" t="s">
        <v>249</v>
      </c>
      <c r="E14" s="695"/>
      <c r="F14" s="695" t="s">
        <v>259</v>
      </c>
      <c r="G14" s="696"/>
      <c r="H14" s="378"/>
      <c r="J14" s="377"/>
      <c r="K14" s="694" t="s">
        <v>249</v>
      </c>
      <c r="L14" s="695"/>
      <c r="M14" s="695" t="s">
        <v>259</v>
      </c>
      <c r="N14" s="696"/>
      <c r="O14" s="378"/>
      <c r="P14" s="248"/>
      <c r="Q14" s="247"/>
    </row>
    <row r="15" spans="3:17" s="387" customFormat="1" ht="18" customHeight="1" x14ac:dyDescent="0.25">
      <c r="C15" s="382"/>
      <c r="D15" s="383" t="s">
        <v>3</v>
      </c>
      <c r="E15" s="396">
        <f>VLOOKUP($E$11,'S.Fab (3)'!C:L,3,0)</f>
        <v>13500</v>
      </c>
      <c r="F15" s="384" t="s">
        <v>255</v>
      </c>
      <c r="G15" s="399">
        <f>VLOOKUP($E$11,'Fab.খরচ (3)'!B4:H34,3,0)</f>
        <v>1000</v>
      </c>
      <c r="H15" s="385"/>
      <c r="I15" s="386"/>
      <c r="J15" s="382"/>
      <c r="K15" s="383" t="s">
        <v>3</v>
      </c>
      <c r="L15" s="396">
        <f>VLOOKUP($L$11,'S.Fab (3)'!C6:L79,3,0)</f>
        <v>20000</v>
      </c>
      <c r="M15" s="384" t="s">
        <v>255</v>
      </c>
      <c r="N15" s="399">
        <f>VLOOKUP($L$11,'Fab.খরচ (3)'!B7:H32,3,0)</f>
        <v>2000</v>
      </c>
      <c r="O15" s="385"/>
    </row>
    <row r="16" spans="3:17" s="387" customFormat="1" ht="18" customHeight="1" x14ac:dyDescent="0.25">
      <c r="C16" s="382"/>
      <c r="D16" s="388" t="s">
        <v>4</v>
      </c>
      <c r="E16" s="397">
        <f>VLOOKUP($E$11,'S.Fab (3)'!C:L,4,0)</f>
        <v>13500</v>
      </c>
      <c r="F16" s="389" t="s">
        <v>256</v>
      </c>
      <c r="G16" s="400">
        <f>VLOOKUP($E$11,'Fab.খরচ (3)'!B5:H35,4,0)</f>
        <v>1500</v>
      </c>
      <c r="H16" s="385"/>
      <c r="I16" s="386"/>
      <c r="J16" s="382"/>
      <c r="K16" s="388" t="s">
        <v>4</v>
      </c>
      <c r="L16" s="396">
        <f>VLOOKUP($L$11,'S.Fab (3)'!C7:L80,4,0)</f>
        <v>20000</v>
      </c>
      <c r="M16" s="389" t="s">
        <v>256</v>
      </c>
      <c r="N16" s="399">
        <f>VLOOKUP($L$11,'Fab.খরচ (3)'!B8:H33,4,0)</f>
        <v>1500</v>
      </c>
      <c r="O16" s="385"/>
    </row>
    <row r="17" spans="3:15" s="387" customFormat="1" ht="18" customHeight="1" x14ac:dyDescent="0.25">
      <c r="C17" s="382"/>
      <c r="D17" s="388" t="s">
        <v>5</v>
      </c>
      <c r="E17" s="397">
        <f>VLOOKUP($E$11,'S.Fab (3)'!C:L,5,0)</f>
        <v>0</v>
      </c>
      <c r="F17" s="389" t="s">
        <v>257</v>
      </c>
      <c r="G17" s="400">
        <f>VLOOKUP($E$11,'Fab.খরচ (3)'!B6:H36,5,0)</f>
        <v>11000</v>
      </c>
      <c r="H17" s="385"/>
      <c r="I17" s="386"/>
      <c r="J17" s="382"/>
      <c r="K17" s="388" t="s">
        <v>5</v>
      </c>
      <c r="L17" s="396">
        <f>VLOOKUP($L$11,'S.Fab (3)'!C8:L81,5,0)</f>
        <v>0</v>
      </c>
      <c r="M17" s="389" t="s">
        <v>257</v>
      </c>
      <c r="N17" s="399">
        <f>VLOOKUP($L$11,'Fab.খরচ (3)'!B7:H32,5,0)</f>
        <v>1500</v>
      </c>
      <c r="O17" s="385"/>
    </row>
    <row r="18" spans="3:15" s="387" customFormat="1" ht="18" customHeight="1" x14ac:dyDescent="0.25">
      <c r="C18" s="382"/>
      <c r="D18" s="388" t="s">
        <v>6</v>
      </c>
      <c r="E18" s="397">
        <f>VLOOKUP($E$11,'S.Fab (3)'!C:L,6,0)</f>
        <v>337.5</v>
      </c>
      <c r="F18" s="389" t="s">
        <v>258</v>
      </c>
      <c r="G18" s="400">
        <f>VLOOKUP($E$11,'Fab.খরচ (3)'!B7:H37,6,0)</f>
        <v>0</v>
      </c>
      <c r="H18" s="385"/>
      <c r="I18" s="386"/>
      <c r="J18" s="382"/>
      <c r="K18" s="388" t="s">
        <v>6</v>
      </c>
      <c r="L18" s="396">
        <f>VLOOKUP($L$11,'S.Fab (3)'!C6:L79,6,0)</f>
        <v>333.33333333333331</v>
      </c>
      <c r="M18" s="389" t="s">
        <v>258</v>
      </c>
      <c r="N18" s="399">
        <f>VLOOKUP($L$11,'Fab.খরচ (3)'!B7:H32,6,0)</f>
        <v>0</v>
      </c>
      <c r="O18" s="385"/>
    </row>
    <row r="19" spans="3:15" s="387" customFormat="1" ht="18" customHeight="1" x14ac:dyDescent="0.25">
      <c r="C19" s="382"/>
      <c r="D19" s="388" t="s">
        <v>94</v>
      </c>
      <c r="E19" s="397">
        <f>VLOOKUP($E$11,'S.Fab (3)'!C:L,7,0)</f>
        <v>0</v>
      </c>
      <c r="F19" s="389"/>
      <c r="G19" s="400"/>
      <c r="H19" s="385"/>
      <c r="I19" s="386"/>
      <c r="J19" s="382"/>
      <c r="K19" s="388" t="s">
        <v>94</v>
      </c>
      <c r="L19" s="396">
        <f>VLOOKUP($L$11,'S.Fab (3)'!C7:L80,7,0)</f>
        <v>0</v>
      </c>
      <c r="M19" s="389"/>
      <c r="N19" s="400"/>
      <c r="O19" s="385"/>
    </row>
    <row r="20" spans="3:15" s="387" customFormat="1" ht="18" customHeight="1" x14ac:dyDescent="0.25">
      <c r="C20" s="382"/>
      <c r="D20" s="388" t="s">
        <v>7</v>
      </c>
      <c r="E20" s="397">
        <f>VLOOKUP($E$11,'S.Fab (3)'!C:L,8,0)</f>
        <v>450</v>
      </c>
      <c r="F20" s="390"/>
      <c r="G20" s="401"/>
      <c r="H20" s="385"/>
      <c r="I20" s="386"/>
      <c r="J20" s="382"/>
      <c r="K20" s="388" t="s">
        <v>7</v>
      </c>
      <c r="L20" s="396">
        <f>VLOOKUP($L$11,'S.Fab (3)'!C8:L81,8,0)</f>
        <v>666.66666666666663</v>
      </c>
      <c r="M20" s="390"/>
      <c r="N20" s="401"/>
      <c r="O20" s="385"/>
    </row>
    <row r="21" spans="3:15" s="387" customFormat="1" ht="18" customHeight="1" x14ac:dyDescent="0.25">
      <c r="C21" s="382"/>
      <c r="D21" s="388"/>
      <c r="E21" s="397"/>
      <c r="F21" s="389"/>
      <c r="G21" s="400"/>
      <c r="H21" s="385"/>
      <c r="I21" s="386"/>
      <c r="J21" s="382"/>
      <c r="K21" s="388"/>
      <c r="L21" s="397"/>
      <c r="M21" s="389"/>
      <c r="N21" s="400"/>
      <c r="O21" s="385"/>
    </row>
    <row r="22" spans="3:15" ht="18.75" thickBot="1" x14ac:dyDescent="0.3">
      <c r="C22" s="377"/>
      <c r="D22" s="330" t="s">
        <v>250</v>
      </c>
      <c r="E22" s="402">
        <f>SUM(E16:E21)</f>
        <v>14287.5</v>
      </c>
      <c r="F22" s="331" t="s">
        <v>260</v>
      </c>
      <c r="G22" s="403">
        <f>SUM(G15:G21)</f>
        <v>13500</v>
      </c>
      <c r="H22" s="378"/>
      <c r="J22" s="377"/>
      <c r="K22" s="330" t="s">
        <v>250</v>
      </c>
      <c r="L22" s="402">
        <f>SUM(L16:L21)</f>
        <v>21000</v>
      </c>
      <c r="M22" s="331" t="s">
        <v>260</v>
      </c>
      <c r="N22" s="403">
        <f>SUM(N15:N21)</f>
        <v>5000</v>
      </c>
      <c r="O22" s="378"/>
    </row>
    <row r="23" spans="3:15" ht="15.75" thickBot="1" x14ac:dyDescent="0.3">
      <c r="C23" s="377"/>
      <c r="D23" s="241"/>
      <c r="E23" s="392"/>
      <c r="F23" s="241"/>
      <c r="G23" s="392"/>
      <c r="H23" s="378"/>
      <c r="J23" s="377"/>
      <c r="K23" s="241"/>
      <c r="L23" s="392"/>
      <c r="M23" s="241"/>
      <c r="N23" s="392"/>
      <c r="O23" s="378"/>
    </row>
    <row r="24" spans="3:15" ht="33" x14ac:dyDescent="0.6">
      <c r="C24" s="377"/>
      <c r="D24" s="404" t="s">
        <v>251</v>
      </c>
      <c r="E24" s="688">
        <f>E22-G22</f>
        <v>787.5</v>
      </c>
      <c r="F24" s="689"/>
      <c r="G24" s="450" t="str">
        <f>IF(E24&lt;0,"ঋণ","ঋণী না")</f>
        <v>ঋণী না</v>
      </c>
      <c r="H24" s="378"/>
      <c r="J24" s="377"/>
      <c r="K24" s="404" t="s">
        <v>251</v>
      </c>
      <c r="L24" s="688">
        <f>L22-N22</f>
        <v>16000</v>
      </c>
      <c r="M24" s="689"/>
      <c r="N24" s="450" t="str">
        <f>IF(L24&lt;0,"ঋণ","ঋণী না")</f>
        <v>ঋণী না</v>
      </c>
      <c r="O24" s="378"/>
    </row>
    <row r="25" spans="3:15" ht="21" thickBot="1" x14ac:dyDescent="0.3">
      <c r="C25" s="377"/>
      <c r="D25" s="405" t="s">
        <v>252</v>
      </c>
      <c r="E25" s="690" t="str">
        <f>SpellNumber(E24)</f>
        <v xml:space="preserve">Rupees Seven Hundred EightySeven Taka Fifty Only </v>
      </c>
      <c r="F25" s="690"/>
      <c r="G25" s="691"/>
      <c r="H25" s="378"/>
      <c r="J25" s="377"/>
      <c r="K25" s="405" t="s">
        <v>252</v>
      </c>
      <c r="L25" s="690" t="str">
        <f>SpellNumber(L24)</f>
        <v xml:space="preserve">Rupees Sixteen Thousand  Only </v>
      </c>
      <c r="M25" s="690"/>
      <c r="N25" s="691"/>
      <c r="O25" s="378"/>
    </row>
    <row r="26" spans="3:15" x14ac:dyDescent="0.25">
      <c r="C26" s="377"/>
      <c r="D26" s="241"/>
      <c r="E26" s="392"/>
      <c r="F26" s="241"/>
      <c r="G26" s="392"/>
      <c r="H26" s="378"/>
      <c r="J26" s="377"/>
      <c r="K26" s="241"/>
      <c r="L26" s="392"/>
      <c r="M26" s="241"/>
      <c r="N26" s="392"/>
      <c r="O26" s="378"/>
    </row>
    <row r="27" spans="3:15" ht="22.5" x14ac:dyDescent="0.4">
      <c r="C27" s="377"/>
      <c r="D27" s="242" t="s">
        <v>253</v>
      </c>
      <c r="E27" s="243" t="s">
        <v>254</v>
      </c>
      <c r="F27" s="243" t="s">
        <v>304</v>
      </c>
      <c r="G27" s="392"/>
      <c r="H27" s="378"/>
      <c r="J27" s="377"/>
      <c r="K27" s="242" t="s">
        <v>253</v>
      </c>
      <c r="L27" s="243" t="s">
        <v>254</v>
      </c>
      <c r="M27" s="243" t="s">
        <v>304</v>
      </c>
      <c r="N27" s="392"/>
      <c r="O27" s="378"/>
    </row>
    <row r="28" spans="3:15" x14ac:dyDescent="0.25">
      <c r="C28" s="377"/>
      <c r="D28" s="241"/>
      <c r="E28" s="392"/>
      <c r="F28" s="241"/>
      <c r="G28" s="392"/>
      <c r="H28" s="378"/>
      <c r="J28" s="377"/>
      <c r="K28" s="241"/>
      <c r="L28" s="392"/>
      <c r="M28" s="241"/>
      <c r="N28" s="392"/>
      <c r="O28" s="378"/>
    </row>
    <row r="29" spans="3:15" x14ac:dyDescent="0.25">
      <c r="C29" s="377"/>
      <c r="D29" s="241"/>
      <c r="E29" s="392"/>
      <c r="F29" s="241"/>
      <c r="G29" s="392"/>
      <c r="H29" s="378"/>
      <c r="J29" s="377"/>
      <c r="K29" s="241"/>
      <c r="L29" s="392"/>
      <c r="M29" s="241"/>
      <c r="N29" s="392"/>
      <c r="O29" s="378"/>
    </row>
    <row r="30" spans="3:15" ht="27" customHeight="1" thickBot="1" x14ac:dyDescent="0.3">
      <c r="C30" s="377"/>
      <c r="D30" s="241"/>
      <c r="E30" s="392"/>
      <c r="F30" s="241"/>
      <c r="G30" s="392"/>
      <c r="H30" s="378"/>
      <c r="J30" s="377"/>
      <c r="K30" s="241"/>
      <c r="L30" s="392"/>
      <c r="M30" s="241"/>
      <c r="N30" s="392"/>
      <c r="O30" s="378"/>
    </row>
    <row r="31" spans="3:15" ht="15.75" thickTop="1" x14ac:dyDescent="0.25">
      <c r="C31" s="377"/>
      <c r="D31" s="244" t="s">
        <v>261</v>
      </c>
      <c r="E31" s="392"/>
      <c r="F31" s="245"/>
      <c r="G31" s="244" t="s">
        <v>262</v>
      </c>
      <c r="H31" s="378"/>
      <c r="J31" s="377"/>
      <c r="K31" s="244" t="s">
        <v>261</v>
      </c>
      <c r="L31" s="392"/>
      <c r="M31" s="245"/>
      <c r="N31" s="244" t="s">
        <v>262</v>
      </c>
      <c r="O31" s="378"/>
    </row>
    <row r="32" spans="3:15" ht="15.75" thickBot="1" x14ac:dyDescent="0.3">
      <c r="C32" s="379"/>
      <c r="D32" s="380"/>
      <c r="E32" s="398"/>
      <c r="F32" s="380"/>
      <c r="G32" s="398"/>
      <c r="H32" s="381"/>
      <c r="J32" s="379"/>
      <c r="K32" s="380"/>
      <c r="L32" s="398"/>
      <c r="M32" s="380"/>
      <c r="N32" s="398"/>
      <c r="O32" s="381"/>
    </row>
    <row r="33" spans="3:17" customFormat="1" ht="12" customHeight="1" thickTop="1" thickBot="1" x14ac:dyDescent="0.3">
      <c r="E33" s="2"/>
      <c r="G33" s="2"/>
      <c r="L33" s="2"/>
      <c r="N33" s="2"/>
    </row>
    <row r="34" spans="3:17" ht="14.25" customHeight="1" thickTop="1" x14ac:dyDescent="0.25">
      <c r="C34" s="374"/>
      <c r="D34" s="375"/>
      <c r="E34" s="393"/>
      <c r="F34" s="375"/>
      <c r="G34" s="393"/>
      <c r="H34" s="376"/>
      <c r="J34" s="374"/>
      <c r="K34" s="375"/>
      <c r="L34" s="393"/>
      <c r="M34" s="375"/>
      <c r="N34" s="393"/>
      <c r="O34" s="376"/>
    </row>
    <row r="35" spans="3:17" ht="36.75" x14ac:dyDescent="0.7">
      <c r="C35" s="377"/>
      <c r="D35" s="697" t="s">
        <v>242</v>
      </c>
      <c r="E35" s="697"/>
      <c r="F35" s="697"/>
      <c r="G35" s="697"/>
      <c r="H35" s="378"/>
      <c r="J35" s="377"/>
      <c r="K35" s="697" t="s">
        <v>242</v>
      </c>
      <c r="L35" s="697"/>
      <c r="M35" s="697"/>
      <c r="N35" s="697"/>
      <c r="O35" s="378"/>
    </row>
    <row r="36" spans="3:17" x14ac:dyDescent="0.25">
      <c r="C36" s="377"/>
      <c r="D36" s="692" t="s">
        <v>243</v>
      </c>
      <c r="E36" s="692"/>
      <c r="F36" s="692"/>
      <c r="G36" s="692"/>
      <c r="H36" s="378"/>
      <c r="J36" s="377"/>
      <c r="K36" s="692" t="s">
        <v>243</v>
      </c>
      <c r="L36" s="692"/>
      <c r="M36" s="692"/>
      <c r="N36" s="692"/>
      <c r="O36" s="378"/>
    </row>
    <row r="37" spans="3:17" ht="14.25" customHeight="1" x14ac:dyDescent="0.25">
      <c r="C37" s="377"/>
      <c r="D37" s="241"/>
      <c r="E37" s="392"/>
      <c r="F37" s="241"/>
      <c r="G37" s="392"/>
      <c r="H37" s="378"/>
      <c r="J37" s="377"/>
      <c r="K37" s="241"/>
      <c r="L37" s="392"/>
      <c r="M37" s="241"/>
      <c r="N37" s="392"/>
      <c r="O37" s="378"/>
    </row>
    <row r="38" spans="3:17" ht="19.5" thickBot="1" x14ac:dyDescent="0.45">
      <c r="C38" s="377"/>
      <c r="D38" s="241"/>
      <c r="E38" s="693" t="s">
        <v>244</v>
      </c>
      <c r="F38" s="693"/>
      <c r="G38" s="392"/>
      <c r="H38" s="378"/>
      <c r="J38" s="377"/>
      <c r="K38" s="241"/>
      <c r="L38" s="693" t="s">
        <v>244</v>
      </c>
      <c r="M38" s="693"/>
      <c r="N38" s="392"/>
      <c r="O38" s="378"/>
    </row>
    <row r="39" spans="3:17" ht="16.5" thickTop="1" thickBot="1" x14ac:dyDescent="0.3">
      <c r="C39" s="377"/>
      <c r="D39" s="332"/>
      <c r="E39" s="244"/>
      <c r="F39" s="332"/>
      <c r="G39" s="244"/>
      <c r="H39" s="378"/>
      <c r="J39" s="377"/>
      <c r="K39" s="332"/>
      <c r="L39" s="244"/>
      <c r="M39" s="332"/>
      <c r="N39" s="244"/>
      <c r="O39" s="378"/>
    </row>
    <row r="40" spans="3:17" ht="19.5" x14ac:dyDescent="0.25">
      <c r="C40" s="377"/>
      <c r="D40" s="406" t="s">
        <v>245</v>
      </c>
      <c r="E40" s="394">
        <f>G3</f>
        <v>3</v>
      </c>
      <c r="F40" s="408" t="s">
        <v>247</v>
      </c>
      <c r="G40" s="333" t="str">
        <f>VLOOKUP($E$40,'P.Fab (3)'!D9:U82,2,0)</f>
        <v>খাইরুল</v>
      </c>
      <c r="H40" s="378"/>
      <c r="J40" s="377"/>
      <c r="K40" s="406" t="s">
        <v>245</v>
      </c>
      <c r="L40" s="394">
        <f>H3</f>
        <v>4</v>
      </c>
      <c r="M40" s="408" t="s">
        <v>247</v>
      </c>
      <c r="N40" s="333" t="str">
        <f>VLOOKUP($L$40,'P.Fab (3)'!D9:E82,2,0)</f>
        <v>আরিফুল</v>
      </c>
      <c r="O40" s="378"/>
    </row>
    <row r="41" spans="3:17" ht="20.25" thickBot="1" x14ac:dyDescent="0.3">
      <c r="C41" s="377"/>
      <c r="D41" s="407" t="s">
        <v>246</v>
      </c>
      <c r="E41" s="395"/>
      <c r="F41" s="409" t="s">
        <v>248</v>
      </c>
      <c r="G41" s="371">
        <f ca="1">N3</f>
        <v>45360</v>
      </c>
      <c r="H41" s="378"/>
      <c r="J41" s="377"/>
      <c r="K41" s="407" t="s">
        <v>246</v>
      </c>
      <c r="L41" s="395"/>
      <c r="M41" s="409" t="s">
        <v>248</v>
      </c>
      <c r="N41" s="371">
        <f ca="1">N3</f>
        <v>45360</v>
      </c>
      <c r="O41" s="378"/>
    </row>
    <row r="42" spans="3:17" ht="15.75" thickBot="1" x14ac:dyDescent="0.3">
      <c r="C42" s="377"/>
      <c r="D42" s="241"/>
      <c r="E42" s="392"/>
      <c r="F42" s="241"/>
      <c r="G42" s="392"/>
      <c r="H42" s="378"/>
      <c r="J42" s="377"/>
      <c r="K42" s="241"/>
      <c r="L42" s="392"/>
      <c r="M42" s="241"/>
      <c r="N42" s="392"/>
      <c r="O42" s="378"/>
    </row>
    <row r="43" spans="3:17" ht="22.5" customHeight="1" thickBot="1" x14ac:dyDescent="0.5">
      <c r="C43" s="377"/>
      <c r="D43" s="694" t="s">
        <v>249</v>
      </c>
      <c r="E43" s="695"/>
      <c r="F43" s="695" t="s">
        <v>259</v>
      </c>
      <c r="G43" s="696"/>
      <c r="H43" s="378"/>
      <c r="J43" s="377"/>
      <c r="K43" s="694" t="s">
        <v>249</v>
      </c>
      <c r="L43" s="695"/>
      <c r="M43" s="695" t="s">
        <v>259</v>
      </c>
      <c r="N43" s="696"/>
      <c r="O43" s="378"/>
      <c r="P43" s="248"/>
      <c r="Q43" s="247"/>
    </row>
    <row r="44" spans="3:17" s="387" customFormat="1" ht="18" customHeight="1" x14ac:dyDescent="0.25">
      <c r="C44" s="382"/>
      <c r="D44" s="383" t="s">
        <v>3</v>
      </c>
      <c r="E44" s="396">
        <f>VLOOKUP($E$40,'S.Fab (3)'!C:L,3,0)</f>
        <v>18000</v>
      </c>
      <c r="F44" s="384" t="s">
        <v>255</v>
      </c>
      <c r="G44" s="399">
        <f>VLOOKUP($E$40,'Fab.খরচ (3)'!B7:H32,3,0)</f>
        <v>2000</v>
      </c>
      <c r="H44" s="385"/>
      <c r="I44" s="386"/>
      <c r="J44" s="382"/>
      <c r="K44" s="383" t="s">
        <v>3</v>
      </c>
      <c r="L44" s="396">
        <f>VLOOKUP($L$40,'S.Fab (3)'!C6:L79,3,0)</f>
        <v>13000</v>
      </c>
      <c r="M44" s="384" t="s">
        <v>255</v>
      </c>
      <c r="N44" s="399">
        <f>VLOOKUP($L$40,'Fab.খরচ (3)'!B7:H32,3,0)</f>
        <v>1500</v>
      </c>
      <c r="O44" s="385"/>
    </row>
    <row r="45" spans="3:17" s="387" customFormat="1" ht="18" customHeight="1" x14ac:dyDescent="0.25">
      <c r="C45" s="382"/>
      <c r="D45" s="388" t="s">
        <v>4</v>
      </c>
      <c r="E45" s="396">
        <f>VLOOKUP($E$40,'S.Fab (3)'!C:L,4,0)</f>
        <v>15517.241379310346</v>
      </c>
      <c r="F45" s="389" t="s">
        <v>256</v>
      </c>
      <c r="G45" s="399">
        <f>VLOOKUP($E$40,'Fab.খরচ (3)'!B8:H33,4,0)</f>
        <v>0</v>
      </c>
      <c r="H45" s="385"/>
      <c r="I45" s="386"/>
      <c r="J45" s="382"/>
      <c r="K45" s="388" t="s">
        <v>4</v>
      </c>
      <c r="L45" s="396">
        <f>VLOOKUP($L$40,'S.Fab (3)'!C7:L80,4,0)</f>
        <v>13000</v>
      </c>
      <c r="M45" s="389" t="s">
        <v>256</v>
      </c>
      <c r="N45" s="399">
        <f>VLOOKUP($L$40,'Fab.খরচ (3)'!B8:H33,4,0)</f>
        <v>2000</v>
      </c>
      <c r="O45" s="385"/>
    </row>
    <row r="46" spans="3:17" s="387" customFormat="1" ht="18" customHeight="1" x14ac:dyDescent="0.25">
      <c r="C46" s="382"/>
      <c r="D46" s="388" t="s">
        <v>5</v>
      </c>
      <c r="E46" s="396">
        <f>VLOOKUP($E$40,'S.Fab (3)'!C:L,5,0)</f>
        <v>0</v>
      </c>
      <c r="F46" s="389" t="s">
        <v>257</v>
      </c>
      <c r="G46" s="399">
        <f>VLOOKUP($E$40,'Fab.খরচ (3)'!B9:H34,5,0)</f>
        <v>2000</v>
      </c>
      <c r="H46" s="385"/>
      <c r="I46" s="386"/>
      <c r="J46" s="382"/>
      <c r="K46" s="388" t="s">
        <v>5</v>
      </c>
      <c r="L46" s="396">
        <f>VLOOKUP($L$40,'S.Fab (3)'!C8:L81,5,0)</f>
        <v>0</v>
      </c>
      <c r="M46" s="389" t="s">
        <v>257</v>
      </c>
      <c r="N46" s="399">
        <f>VLOOKUP($L$40,'Fab.খরচ (3)'!B9:H34,5,0)</f>
        <v>2000</v>
      </c>
      <c r="O46" s="385"/>
    </row>
    <row r="47" spans="3:17" s="387" customFormat="1" ht="18" customHeight="1" x14ac:dyDescent="0.25">
      <c r="C47" s="382"/>
      <c r="D47" s="388" t="s">
        <v>6</v>
      </c>
      <c r="E47" s="396">
        <f>VLOOKUP($E$40,'S.Fab (3)'!C:L,6,0)</f>
        <v>450</v>
      </c>
      <c r="F47" s="389" t="s">
        <v>258</v>
      </c>
      <c r="G47" s="399">
        <f>VLOOKUP($E$40,'Fab.খরচ (3)'!B7:H32,6,0)</f>
        <v>0</v>
      </c>
      <c r="H47" s="385"/>
      <c r="I47" s="386"/>
      <c r="J47" s="382"/>
      <c r="K47" s="388" t="s">
        <v>6</v>
      </c>
      <c r="L47" s="396">
        <f>VLOOKUP($L$40,'S.Fab (3)'!C9:L82,6,0)</f>
        <v>1841.6666666666665</v>
      </c>
      <c r="M47" s="389" t="s">
        <v>258</v>
      </c>
      <c r="N47" s="399">
        <f>VLOOKUP($L$40,'Fab.খরচ (3)'!B10:H35,6,0)</f>
        <v>0</v>
      </c>
      <c r="O47" s="385"/>
    </row>
    <row r="48" spans="3:17" s="387" customFormat="1" ht="18" customHeight="1" x14ac:dyDescent="0.25">
      <c r="C48" s="382"/>
      <c r="D48" s="388" t="s">
        <v>94</v>
      </c>
      <c r="E48" s="396">
        <f>VLOOKUP($E$40,'S.Fab (3)'!C:L,7,0)</f>
        <v>0</v>
      </c>
      <c r="F48" s="389"/>
      <c r="G48" s="400"/>
      <c r="H48" s="385"/>
      <c r="I48" s="386"/>
      <c r="J48" s="382"/>
      <c r="K48" s="388" t="s">
        <v>94</v>
      </c>
      <c r="L48" s="396">
        <f>VLOOKUP($L$40,'S.Fab (3)'!C10:L83,7,0)</f>
        <v>0</v>
      </c>
      <c r="M48" s="389"/>
      <c r="N48" s="400"/>
      <c r="O48" s="385"/>
    </row>
    <row r="49" spans="3:15" s="387" customFormat="1" ht="18" customHeight="1" x14ac:dyDescent="0.25">
      <c r="C49" s="382"/>
      <c r="D49" s="388" t="s">
        <v>7</v>
      </c>
      <c r="E49" s="396">
        <f>VLOOKUP($E$40,'S.Fab (3)'!C:L,8,0)</f>
        <v>0</v>
      </c>
      <c r="F49" s="390"/>
      <c r="G49" s="401"/>
      <c r="H49" s="385"/>
      <c r="I49" s="386"/>
      <c r="J49" s="382"/>
      <c r="K49" s="388" t="s">
        <v>7</v>
      </c>
      <c r="L49" s="396">
        <f>VLOOKUP($L$40,'S.Fab (3)'!C11:L84,8,0)</f>
        <v>433.33333333333331</v>
      </c>
      <c r="M49" s="390"/>
      <c r="N49" s="401"/>
      <c r="O49" s="385"/>
    </row>
    <row r="50" spans="3:15" s="387" customFormat="1" ht="18" customHeight="1" x14ac:dyDescent="0.25">
      <c r="C50" s="382"/>
      <c r="D50" s="388"/>
      <c r="E50" s="397"/>
      <c r="F50" s="389"/>
      <c r="G50" s="400"/>
      <c r="H50" s="385"/>
      <c r="I50" s="386"/>
      <c r="J50" s="382"/>
      <c r="K50" s="388"/>
      <c r="L50" s="397"/>
      <c r="M50" s="389"/>
      <c r="N50" s="400"/>
      <c r="O50" s="385"/>
    </row>
    <row r="51" spans="3:15" ht="18.75" thickBot="1" x14ac:dyDescent="0.3">
      <c r="C51" s="377"/>
      <c r="D51" s="330" t="s">
        <v>250</v>
      </c>
      <c r="E51" s="402">
        <f>SUM(E45:E50)</f>
        <v>15967.241379310346</v>
      </c>
      <c r="F51" s="331" t="s">
        <v>260</v>
      </c>
      <c r="G51" s="403">
        <f>SUM(G44:G50)</f>
        <v>4000</v>
      </c>
      <c r="H51" s="378"/>
      <c r="J51" s="377"/>
      <c r="K51" s="330" t="s">
        <v>250</v>
      </c>
      <c r="L51" s="402">
        <f>SUM(L45:L50)</f>
        <v>15275</v>
      </c>
      <c r="M51" s="331" t="s">
        <v>260</v>
      </c>
      <c r="N51" s="403">
        <f>SUM(N44:N50)</f>
        <v>5500</v>
      </c>
      <c r="O51" s="378"/>
    </row>
    <row r="52" spans="3:15" ht="15.75" thickBot="1" x14ac:dyDescent="0.3">
      <c r="C52" s="377"/>
      <c r="D52" s="241"/>
      <c r="E52" s="392"/>
      <c r="F52" s="241"/>
      <c r="G52" s="392"/>
      <c r="H52" s="378"/>
      <c r="J52" s="377"/>
      <c r="K52" s="241"/>
      <c r="L52" s="392"/>
      <c r="M52" s="241"/>
      <c r="N52" s="392"/>
      <c r="O52" s="378"/>
    </row>
    <row r="53" spans="3:15" ht="33" x14ac:dyDescent="0.6">
      <c r="C53" s="377"/>
      <c r="D53" s="404" t="s">
        <v>251</v>
      </c>
      <c r="E53" s="688">
        <f>E51-G51</f>
        <v>11967.241379310346</v>
      </c>
      <c r="F53" s="689"/>
      <c r="G53" s="450" t="str">
        <f>IF(E53&lt;0,"ঋণ","ঋণী না")</f>
        <v>ঋণী না</v>
      </c>
      <c r="H53" s="378"/>
      <c r="J53" s="377"/>
      <c r="K53" s="404" t="s">
        <v>251</v>
      </c>
      <c r="L53" s="688">
        <f>L51-N51</f>
        <v>9775</v>
      </c>
      <c r="M53" s="689"/>
      <c r="N53" s="450" t="str">
        <f>IF(L53&lt;0,"ঋণ","ঋণী না")</f>
        <v>ঋণী না</v>
      </c>
      <c r="O53" s="378"/>
    </row>
    <row r="54" spans="3:15" ht="21" thickBot="1" x14ac:dyDescent="0.3">
      <c r="C54" s="377"/>
      <c r="D54" s="405" t="s">
        <v>252</v>
      </c>
      <c r="E54" s="690" t="str">
        <f>SpellNumber(E53)</f>
        <v xml:space="preserve">Rupees Eleven Thousand Nine Hundred SixtySeven Taka TwentyFour Only </v>
      </c>
      <c r="F54" s="690"/>
      <c r="G54" s="691"/>
      <c r="H54" s="378"/>
      <c r="J54" s="377"/>
      <c r="K54" s="405" t="s">
        <v>252</v>
      </c>
      <c r="L54" s="690" t="str">
        <f>SpellNumber(L53)</f>
        <v xml:space="preserve">Rupees Nine Thousand Seven Hundred SeventyFive Only </v>
      </c>
      <c r="M54" s="690"/>
      <c r="N54" s="691"/>
      <c r="O54" s="378"/>
    </row>
    <row r="55" spans="3:15" x14ac:dyDescent="0.25">
      <c r="C55" s="377"/>
      <c r="D55" s="241"/>
      <c r="E55" s="392"/>
      <c r="F55" s="241"/>
      <c r="G55" s="392"/>
      <c r="H55" s="378"/>
      <c r="J55" s="377"/>
      <c r="K55" s="241"/>
      <c r="L55" s="392"/>
      <c r="M55" s="241"/>
      <c r="N55" s="392"/>
      <c r="O55" s="378"/>
    </row>
    <row r="56" spans="3:15" ht="22.5" x14ac:dyDescent="0.4">
      <c r="C56" s="377"/>
      <c r="D56" s="242" t="s">
        <v>253</v>
      </c>
      <c r="E56" s="243" t="s">
        <v>254</v>
      </c>
      <c r="F56" s="243" t="s">
        <v>304</v>
      </c>
      <c r="G56" s="392"/>
      <c r="H56" s="378"/>
      <c r="J56" s="377"/>
      <c r="K56" s="242" t="s">
        <v>253</v>
      </c>
      <c r="L56" s="243" t="s">
        <v>254</v>
      </c>
      <c r="M56" s="243" t="s">
        <v>304</v>
      </c>
      <c r="N56" s="392"/>
      <c r="O56" s="378"/>
    </row>
    <row r="57" spans="3:15" x14ac:dyDescent="0.25">
      <c r="C57" s="377"/>
      <c r="D57" s="241"/>
      <c r="E57" s="392"/>
      <c r="F57" s="241"/>
      <c r="G57" s="392"/>
      <c r="H57" s="378"/>
      <c r="J57" s="377"/>
      <c r="K57" s="241"/>
      <c r="L57" s="392"/>
      <c r="M57" s="241"/>
      <c r="N57" s="392"/>
      <c r="O57" s="378"/>
    </row>
    <row r="58" spans="3:15" x14ac:dyDescent="0.25">
      <c r="C58" s="377"/>
      <c r="D58" s="241"/>
      <c r="E58" s="392"/>
      <c r="F58" s="241"/>
      <c r="G58" s="392"/>
      <c r="H58" s="378"/>
      <c r="J58" s="377"/>
      <c r="K58" s="241"/>
      <c r="L58" s="392"/>
      <c r="M58" s="241"/>
      <c r="N58" s="392"/>
      <c r="O58" s="378"/>
    </row>
    <row r="59" spans="3:15" ht="27" customHeight="1" thickBot="1" x14ac:dyDescent="0.3">
      <c r="C59" s="377"/>
      <c r="D59" s="241"/>
      <c r="E59" s="392"/>
      <c r="F59" s="241"/>
      <c r="G59" s="392"/>
      <c r="H59" s="378"/>
      <c r="J59" s="377"/>
      <c r="K59" s="241"/>
      <c r="L59" s="392"/>
      <c r="M59" s="241"/>
      <c r="N59" s="392"/>
      <c r="O59" s="378"/>
    </row>
    <row r="60" spans="3:15" ht="15.75" thickTop="1" x14ac:dyDescent="0.25">
      <c r="C60" s="377"/>
      <c r="D60" s="244" t="s">
        <v>261</v>
      </c>
      <c r="E60" s="392"/>
      <c r="F60" s="245"/>
      <c r="G60" s="244" t="s">
        <v>262</v>
      </c>
      <c r="H60" s="378"/>
      <c r="J60" s="377"/>
      <c r="K60" s="244" t="s">
        <v>261</v>
      </c>
      <c r="L60" s="392"/>
      <c r="M60" s="245"/>
      <c r="N60" s="244" t="s">
        <v>262</v>
      </c>
      <c r="O60" s="378"/>
    </row>
    <row r="61" spans="3:15" ht="15.75" thickBot="1" x14ac:dyDescent="0.3">
      <c r="C61" s="379"/>
      <c r="D61" s="380"/>
      <c r="E61" s="398"/>
      <c r="F61" s="380"/>
      <c r="G61" s="398"/>
      <c r="H61" s="381"/>
      <c r="J61" s="379"/>
      <c r="K61" s="380"/>
      <c r="L61" s="398"/>
      <c r="M61" s="380"/>
      <c r="N61" s="398"/>
      <c r="O61" s="381"/>
    </row>
    <row r="62" spans="3:15" ht="16.5" thickTop="1" thickBot="1" x14ac:dyDescent="0.3">
      <c r="C62"/>
      <c r="D62"/>
      <c r="E62" s="2"/>
      <c r="F62"/>
      <c r="G62" s="2"/>
      <c r="H62"/>
      <c r="J62"/>
      <c r="K62"/>
      <c r="L62" s="2"/>
      <c r="M62"/>
      <c r="N62" s="2"/>
      <c r="O62"/>
    </row>
    <row r="63" spans="3:15" ht="14.25" customHeight="1" thickTop="1" x14ac:dyDescent="0.25">
      <c r="C63" s="374"/>
      <c r="D63" s="375"/>
      <c r="E63" s="393"/>
      <c r="F63" s="375"/>
      <c r="G63" s="393"/>
      <c r="H63" s="376"/>
      <c r="J63" s="374"/>
      <c r="K63" s="375"/>
      <c r="L63" s="393"/>
      <c r="M63" s="375"/>
      <c r="N63" s="393"/>
      <c r="O63" s="376"/>
    </row>
    <row r="64" spans="3:15" ht="36.75" x14ac:dyDescent="0.7">
      <c r="C64" s="377"/>
      <c r="D64" s="697" t="s">
        <v>242</v>
      </c>
      <c r="E64" s="697"/>
      <c r="F64" s="697"/>
      <c r="G64" s="697"/>
      <c r="H64" s="378"/>
      <c r="J64" s="377"/>
      <c r="K64" s="697" t="s">
        <v>242</v>
      </c>
      <c r="L64" s="697"/>
      <c r="M64" s="697"/>
      <c r="N64" s="697"/>
      <c r="O64" s="378"/>
    </row>
    <row r="65" spans="3:17" x14ac:dyDescent="0.25">
      <c r="C65" s="377"/>
      <c r="D65" s="692" t="s">
        <v>243</v>
      </c>
      <c r="E65" s="692"/>
      <c r="F65" s="692"/>
      <c r="G65" s="692"/>
      <c r="H65" s="378"/>
      <c r="J65" s="377"/>
      <c r="K65" s="692" t="s">
        <v>243</v>
      </c>
      <c r="L65" s="692"/>
      <c r="M65" s="692"/>
      <c r="N65" s="692"/>
      <c r="O65" s="378"/>
    </row>
    <row r="66" spans="3:17" ht="14.25" customHeight="1" x14ac:dyDescent="0.25">
      <c r="C66" s="377"/>
      <c r="D66" s="241"/>
      <c r="E66" s="392"/>
      <c r="F66" s="241"/>
      <c r="G66" s="392"/>
      <c r="H66" s="378"/>
      <c r="J66" s="377"/>
      <c r="K66" s="241"/>
      <c r="L66" s="392"/>
      <c r="M66" s="241"/>
      <c r="N66" s="392"/>
      <c r="O66" s="378"/>
    </row>
    <row r="67" spans="3:17" ht="19.5" thickBot="1" x14ac:dyDescent="0.45">
      <c r="C67" s="377"/>
      <c r="D67" s="241"/>
      <c r="E67" s="693" t="s">
        <v>244</v>
      </c>
      <c r="F67" s="693"/>
      <c r="G67" s="392"/>
      <c r="H67" s="378"/>
      <c r="J67" s="377"/>
      <c r="K67" s="241"/>
      <c r="L67" s="693" t="s">
        <v>244</v>
      </c>
      <c r="M67" s="693"/>
      <c r="N67" s="392"/>
      <c r="O67" s="378"/>
    </row>
    <row r="68" spans="3:17" ht="16.5" thickTop="1" thickBot="1" x14ac:dyDescent="0.3">
      <c r="C68" s="377"/>
      <c r="D68" s="332"/>
      <c r="E68" s="244"/>
      <c r="F68" s="332"/>
      <c r="G68" s="244"/>
      <c r="H68" s="378"/>
      <c r="J68" s="377"/>
      <c r="K68" s="332"/>
      <c r="L68" s="244"/>
      <c r="M68" s="332"/>
      <c r="N68" s="244"/>
      <c r="O68" s="378"/>
    </row>
    <row r="69" spans="3:17" ht="19.5" x14ac:dyDescent="0.25">
      <c r="C69" s="377"/>
      <c r="D69" s="406" t="s">
        <v>245</v>
      </c>
      <c r="E69" s="394">
        <f>K3</f>
        <v>5</v>
      </c>
      <c r="F69" s="408" t="s">
        <v>247</v>
      </c>
      <c r="G69" s="333" t="str">
        <f>VLOOKUP(E69,'S.Fab (3)'!C6:D79,2,0)</f>
        <v>সৌরভ</v>
      </c>
      <c r="H69" s="378"/>
      <c r="J69" s="377"/>
      <c r="K69" s="406" t="s">
        <v>245</v>
      </c>
      <c r="L69" s="394">
        <f>L3</f>
        <v>6</v>
      </c>
      <c r="M69" s="408" t="s">
        <v>247</v>
      </c>
      <c r="N69" s="333" t="str">
        <f>VLOOKUP($L$69,'S.Fab (3)'!C6:D79,2,0)</f>
        <v>মোমিন</v>
      </c>
      <c r="O69" s="378"/>
    </row>
    <row r="70" spans="3:17" ht="20.25" thickBot="1" x14ac:dyDescent="0.3">
      <c r="C70" s="377"/>
      <c r="D70" s="407" t="s">
        <v>246</v>
      </c>
      <c r="E70" s="395"/>
      <c r="F70" s="409" t="s">
        <v>248</v>
      </c>
      <c r="G70" s="371">
        <f ca="1">N3</f>
        <v>45360</v>
      </c>
      <c r="H70" s="378"/>
      <c r="J70" s="377"/>
      <c r="K70" s="407" t="s">
        <v>246</v>
      </c>
      <c r="L70" s="395"/>
      <c r="M70" s="409" t="s">
        <v>248</v>
      </c>
      <c r="N70" s="371">
        <f ca="1">N3</f>
        <v>45360</v>
      </c>
      <c r="O70" s="378"/>
    </row>
    <row r="71" spans="3:17" ht="15.75" thickBot="1" x14ac:dyDescent="0.3">
      <c r="C71" s="377"/>
      <c r="D71" s="241"/>
      <c r="E71" s="392"/>
      <c r="F71" s="241"/>
      <c r="G71" s="392"/>
      <c r="H71" s="378"/>
      <c r="J71" s="377"/>
      <c r="K71" s="241"/>
      <c r="L71" s="392"/>
      <c r="M71" s="241"/>
      <c r="N71" s="392"/>
      <c r="O71" s="378"/>
    </row>
    <row r="72" spans="3:17" ht="22.5" customHeight="1" thickBot="1" x14ac:dyDescent="0.5">
      <c r="C72" s="377"/>
      <c r="D72" s="694" t="s">
        <v>249</v>
      </c>
      <c r="E72" s="695"/>
      <c r="F72" s="695" t="s">
        <v>259</v>
      </c>
      <c r="G72" s="696"/>
      <c r="H72" s="378"/>
      <c r="J72" s="377"/>
      <c r="K72" s="694" t="s">
        <v>249</v>
      </c>
      <c r="L72" s="695"/>
      <c r="M72" s="695" t="s">
        <v>259</v>
      </c>
      <c r="N72" s="696"/>
      <c r="O72" s="378"/>
      <c r="P72" s="248"/>
      <c r="Q72" s="247"/>
    </row>
    <row r="73" spans="3:17" s="387" customFormat="1" ht="18" customHeight="1" x14ac:dyDescent="0.25">
      <c r="C73" s="382"/>
      <c r="D73" s="383" t="s">
        <v>3</v>
      </c>
      <c r="E73" s="396">
        <f>VLOOKUP($E$69,'S.Fab (3)'!C6:L79,3,0)</f>
        <v>11500</v>
      </c>
      <c r="F73" s="384" t="s">
        <v>255</v>
      </c>
      <c r="G73" s="399">
        <f>VLOOKUP($E$69,'Fab.খরচ (3)'!B7:H32,3,0)</f>
        <v>2500</v>
      </c>
      <c r="H73" s="385"/>
      <c r="I73" s="386"/>
      <c r="J73" s="382"/>
      <c r="K73" s="383" t="s">
        <v>3</v>
      </c>
      <c r="L73" s="396">
        <f>VLOOKUP($L$69,'S.Fab (3)'!C6:L79,3,0)</f>
        <v>12000</v>
      </c>
      <c r="M73" s="384" t="s">
        <v>255</v>
      </c>
      <c r="N73" s="399">
        <f>VLOOKUP($L$69,'Fab.খরচ (3)'!B7:H32,3,0)</f>
        <v>1500</v>
      </c>
      <c r="O73" s="385"/>
    </row>
    <row r="74" spans="3:17" s="387" customFormat="1" ht="18" customHeight="1" x14ac:dyDescent="0.25">
      <c r="C74" s="382"/>
      <c r="D74" s="388" t="s">
        <v>4</v>
      </c>
      <c r="E74" s="396">
        <f>VLOOKUP($E$69,'S.Fab (3)'!C7:L80,4,0)</f>
        <v>11500</v>
      </c>
      <c r="F74" s="389" t="s">
        <v>256</v>
      </c>
      <c r="G74" s="399">
        <f>VLOOKUP($E$69,'Fab.খরচ (3)'!B8:H33,4,0)</f>
        <v>1000</v>
      </c>
      <c r="H74" s="385"/>
      <c r="I74" s="386"/>
      <c r="J74" s="382"/>
      <c r="K74" s="388" t="s">
        <v>4</v>
      </c>
      <c r="L74" s="396">
        <f>VLOOKUP($L$69,'S.Fab (3)'!C7:L80,4,0)</f>
        <v>12000</v>
      </c>
      <c r="M74" s="389" t="s">
        <v>256</v>
      </c>
      <c r="N74" s="399">
        <f>VLOOKUP($L$69,'Fab.খরচ (3)'!B8:H33,4,0)</f>
        <v>1000</v>
      </c>
      <c r="O74" s="385"/>
    </row>
    <row r="75" spans="3:17" s="387" customFormat="1" ht="18" customHeight="1" x14ac:dyDescent="0.25">
      <c r="C75" s="382"/>
      <c r="D75" s="388" t="s">
        <v>5</v>
      </c>
      <c r="E75" s="396">
        <f>VLOOKUP($E$69,'S.Fab (3)'!C8:L81,5,0)</f>
        <v>0</v>
      </c>
      <c r="F75" s="389" t="s">
        <v>257</v>
      </c>
      <c r="G75" s="399">
        <f>VLOOKUP($E$69,'Fab.খরচ (3)'!B9:H34,5,0)</f>
        <v>1000</v>
      </c>
      <c r="H75" s="385"/>
      <c r="I75" s="386"/>
      <c r="J75" s="382"/>
      <c r="K75" s="388" t="s">
        <v>5</v>
      </c>
      <c r="L75" s="396">
        <f>VLOOKUP($L$69,'S.Fab (3)'!C8:L81,5,0)</f>
        <v>0</v>
      </c>
      <c r="M75" s="389" t="s">
        <v>257</v>
      </c>
      <c r="N75" s="399">
        <f>VLOOKUP($L$69,'Fab.খরচ (3)'!B9:H34,5,0)</f>
        <v>1000</v>
      </c>
      <c r="O75" s="385"/>
    </row>
    <row r="76" spans="3:17" s="387" customFormat="1" ht="18" customHeight="1" x14ac:dyDescent="0.25">
      <c r="C76" s="382"/>
      <c r="D76" s="388" t="s">
        <v>6</v>
      </c>
      <c r="E76" s="396">
        <f>VLOOKUP($E$69,'S.Fab (3)'!C9:L82,6,0)</f>
        <v>1629.1666666666665</v>
      </c>
      <c r="F76" s="389" t="s">
        <v>258</v>
      </c>
      <c r="G76" s="399">
        <f>VLOOKUP($E$69,'Fab.খরচ (3)'!B10:H35,6,0)</f>
        <v>0</v>
      </c>
      <c r="H76" s="385"/>
      <c r="I76" s="386"/>
      <c r="J76" s="382"/>
      <c r="K76" s="388" t="s">
        <v>6</v>
      </c>
      <c r="L76" s="396">
        <f>VLOOKUP($L$69,'S.Fab (3)'!C9:L82,6,0)</f>
        <v>300</v>
      </c>
      <c r="M76" s="389" t="s">
        <v>258</v>
      </c>
      <c r="N76" s="399">
        <f>VLOOKUP($L$69,'Fab.খরচ (3)'!B10:H35,6,0)</f>
        <v>0</v>
      </c>
      <c r="O76" s="385"/>
    </row>
    <row r="77" spans="3:17" s="387" customFormat="1" ht="18" customHeight="1" x14ac:dyDescent="0.25">
      <c r="C77" s="382"/>
      <c r="D77" s="388" t="s">
        <v>94</v>
      </c>
      <c r="E77" s="396">
        <f>VLOOKUP($E$69,'S.Fab (3)'!C10:L83,7,0)</f>
        <v>0</v>
      </c>
      <c r="F77" s="389"/>
      <c r="G77" s="400"/>
      <c r="H77" s="385"/>
      <c r="I77" s="386"/>
      <c r="J77" s="382"/>
      <c r="K77" s="388" t="s">
        <v>94</v>
      </c>
      <c r="L77" s="396">
        <f>VLOOKUP($L$69,'S.Fab (3)'!C10:L83,7,0)</f>
        <v>0</v>
      </c>
      <c r="M77" s="389"/>
      <c r="N77" s="400"/>
      <c r="O77" s="385"/>
    </row>
    <row r="78" spans="3:17" s="387" customFormat="1" ht="18" customHeight="1" x14ac:dyDescent="0.25">
      <c r="C78" s="382"/>
      <c r="D78" s="388" t="s">
        <v>7</v>
      </c>
      <c r="E78" s="396">
        <f>VLOOKUP($E$69,'S.Fab (3)'!C11:L84,8,0)</f>
        <v>383.33333333333331</v>
      </c>
      <c r="F78" s="390"/>
      <c r="G78" s="401"/>
      <c r="H78" s="385"/>
      <c r="I78" s="386"/>
      <c r="J78" s="382"/>
      <c r="K78" s="388" t="s">
        <v>7</v>
      </c>
      <c r="L78" s="396">
        <f>VLOOKUP($L$69,'S.Fab (3)'!C11:L84,8,0)</f>
        <v>400</v>
      </c>
      <c r="M78" s="390"/>
      <c r="N78" s="401"/>
      <c r="O78" s="385"/>
    </row>
    <row r="79" spans="3:17" s="387" customFormat="1" ht="18" customHeight="1" x14ac:dyDescent="0.25">
      <c r="C79" s="382"/>
      <c r="D79" s="388"/>
      <c r="E79" s="397"/>
      <c r="F79" s="389"/>
      <c r="G79" s="400"/>
      <c r="H79" s="385"/>
      <c r="I79" s="386"/>
      <c r="J79" s="382"/>
      <c r="K79" s="388"/>
      <c r="L79" s="397"/>
      <c r="M79" s="389"/>
      <c r="N79" s="400"/>
      <c r="O79" s="385"/>
    </row>
    <row r="80" spans="3:17" ht="18.75" thickBot="1" x14ac:dyDescent="0.3">
      <c r="C80" s="377"/>
      <c r="D80" s="330" t="s">
        <v>250</v>
      </c>
      <c r="E80" s="402">
        <f>SUM(E74:E79)</f>
        <v>13512.5</v>
      </c>
      <c r="F80" s="331" t="s">
        <v>260</v>
      </c>
      <c r="G80" s="403">
        <f>SUM(G73:G79)</f>
        <v>4500</v>
      </c>
      <c r="H80" s="378"/>
      <c r="J80" s="377"/>
      <c r="K80" s="330" t="s">
        <v>250</v>
      </c>
      <c r="L80" s="402">
        <f>SUM(L74:L79)</f>
        <v>12700</v>
      </c>
      <c r="M80" s="331" t="s">
        <v>260</v>
      </c>
      <c r="N80" s="403">
        <f>SUM(N73:N79)</f>
        <v>3500</v>
      </c>
      <c r="O80" s="378"/>
    </row>
    <row r="81" spans="3:15" ht="15.75" thickBot="1" x14ac:dyDescent="0.3">
      <c r="C81" s="377"/>
      <c r="D81" s="241"/>
      <c r="E81" s="392"/>
      <c r="F81" s="241"/>
      <c r="G81" s="392"/>
      <c r="H81" s="378"/>
      <c r="J81" s="377"/>
      <c r="K81" s="241"/>
      <c r="L81" s="392"/>
      <c r="M81" s="241"/>
      <c r="N81" s="392"/>
      <c r="O81" s="378"/>
    </row>
    <row r="82" spans="3:15" ht="33" x14ac:dyDescent="0.6">
      <c r="C82" s="377"/>
      <c r="D82" s="404" t="s">
        <v>251</v>
      </c>
      <c r="E82" s="688">
        <f>E80-G80</f>
        <v>9012.5</v>
      </c>
      <c r="F82" s="689"/>
      <c r="G82" s="450" t="str">
        <f>IF(E82&lt;0,"ঋণ","ঋণী না")</f>
        <v>ঋণী না</v>
      </c>
      <c r="H82" s="378"/>
      <c r="J82" s="377"/>
      <c r="K82" s="404" t="s">
        <v>251</v>
      </c>
      <c r="L82" s="688">
        <f>L80-N80</f>
        <v>9200</v>
      </c>
      <c r="M82" s="689"/>
      <c r="N82" s="450" t="str">
        <f>IF(L82&lt;0,"ঋণ","ঋণী না")</f>
        <v>ঋণী না</v>
      </c>
      <c r="O82" s="378"/>
    </row>
    <row r="83" spans="3:15" ht="21" thickBot="1" x14ac:dyDescent="0.3">
      <c r="C83" s="377"/>
      <c r="D83" s="405" t="s">
        <v>252</v>
      </c>
      <c r="E83" s="690" t="str">
        <f>SpellNumber(E82)</f>
        <v xml:space="preserve">Rupees Nine Thousand Twelve Taka Fifty Only </v>
      </c>
      <c r="F83" s="690"/>
      <c r="G83" s="691"/>
      <c r="H83" s="378"/>
      <c r="J83" s="377"/>
      <c r="K83" s="405" t="s">
        <v>252</v>
      </c>
      <c r="L83" s="690" t="str">
        <f>SpellNumber(L82)</f>
        <v xml:space="preserve">Rupees Nine Thousand Two Hundred  Only </v>
      </c>
      <c r="M83" s="690"/>
      <c r="N83" s="691"/>
      <c r="O83" s="378"/>
    </row>
    <row r="84" spans="3:15" x14ac:dyDescent="0.25">
      <c r="C84" s="377"/>
      <c r="D84" s="241"/>
      <c r="E84" s="392"/>
      <c r="F84" s="241"/>
      <c r="G84" s="392"/>
      <c r="H84" s="378"/>
      <c r="J84" s="377"/>
      <c r="K84" s="241"/>
      <c r="L84" s="392"/>
      <c r="M84" s="241"/>
      <c r="N84" s="392"/>
      <c r="O84" s="378"/>
    </row>
    <row r="85" spans="3:15" ht="22.5" x14ac:dyDescent="0.4">
      <c r="C85" s="377"/>
      <c r="D85" s="242" t="s">
        <v>253</v>
      </c>
      <c r="E85" s="243" t="s">
        <v>254</v>
      </c>
      <c r="F85" s="243" t="s">
        <v>304</v>
      </c>
      <c r="G85" s="392"/>
      <c r="H85" s="378"/>
      <c r="J85" s="377"/>
      <c r="K85" s="242" t="s">
        <v>253</v>
      </c>
      <c r="L85" s="243" t="s">
        <v>254</v>
      </c>
      <c r="M85" s="243" t="s">
        <v>304</v>
      </c>
      <c r="N85" s="392"/>
      <c r="O85" s="378"/>
    </row>
    <row r="86" spans="3:15" x14ac:dyDescent="0.25">
      <c r="C86" s="377"/>
      <c r="D86" s="241"/>
      <c r="E86" s="392"/>
      <c r="F86" s="241"/>
      <c r="G86" s="392"/>
      <c r="H86" s="378"/>
      <c r="J86" s="377"/>
      <c r="K86" s="241"/>
      <c r="L86" s="392"/>
      <c r="M86" s="241"/>
      <c r="N86" s="392"/>
      <c r="O86" s="378"/>
    </row>
    <row r="87" spans="3:15" x14ac:dyDescent="0.25">
      <c r="C87" s="377"/>
      <c r="D87" s="241"/>
      <c r="E87" s="392"/>
      <c r="F87" s="241"/>
      <c r="G87" s="392"/>
      <c r="H87" s="378"/>
      <c r="J87" s="377"/>
      <c r="K87" s="241"/>
      <c r="L87" s="392"/>
      <c r="M87" s="241"/>
      <c r="N87" s="392"/>
      <c r="O87" s="378"/>
    </row>
    <row r="88" spans="3:15" ht="27" customHeight="1" thickBot="1" x14ac:dyDescent="0.3">
      <c r="C88" s="377"/>
      <c r="D88" s="241"/>
      <c r="E88" s="392"/>
      <c r="F88" s="241"/>
      <c r="G88" s="392"/>
      <c r="H88" s="378"/>
      <c r="J88" s="377"/>
      <c r="K88" s="241"/>
      <c r="L88" s="392"/>
      <c r="M88" s="241"/>
      <c r="N88" s="392"/>
      <c r="O88" s="378"/>
    </row>
    <row r="89" spans="3:15" ht="15.75" thickTop="1" x14ac:dyDescent="0.25">
      <c r="C89" s="377"/>
      <c r="D89" s="244" t="s">
        <v>261</v>
      </c>
      <c r="E89" s="392"/>
      <c r="F89" s="245"/>
      <c r="G89" s="244" t="s">
        <v>262</v>
      </c>
      <c r="H89" s="378"/>
      <c r="J89" s="377"/>
      <c r="K89" s="244" t="s">
        <v>261</v>
      </c>
      <c r="L89" s="392"/>
      <c r="M89" s="245"/>
      <c r="N89" s="244" t="s">
        <v>262</v>
      </c>
      <c r="O89" s="378"/>
    </row>
    <row r="90" spans="3:15" ht="15.75" thickBot="1" x14ac:dyDescent="0.3">
      <c r="C90" s="379"/>
      <c r="D90" s="380"/>
      <c r="E90" s="398"/>
      <c r="F90" s="380"/>
      <c r="G90" s="398"/>
      <c r="H90" s="381"/>
      <c r="J90" s="379"/>
      <c r="K90" s="380"/>
      <c r="L90" s="398"/>
      <c r="M90" s="380"/>
      <c r="N90" s="398"/>
      <c r="O90" s="381"/>
    </row>
    <row r="91" spans="3:15" ht="15.75" thickTop="1" x14ac:dyDescent="0.25"/>
  </sheetData>
  <sheetProtection sheet="1" objects="1" scenarios="1"/>
  <mergeCells count="46">
    <mergeCell ref="H2:J2"/>
    <mergeCell ref="C3:D3"/>
    <mergeCell ref="H3:J3"/>
    <mergeCell ref="N3:O3"/>
    <mergeCell ref="D6:G6"/>
    <mergeCell ref="K6:N6"/>
    <mergeCell ref="D7:G7"/>
    <mergeCell ref="K7:N7"/>
    <mergeCell ref="E9:F9"/>
    <mergeCell ref="L9:M9"/>
    <mergeCell ref="D14:E14"/>
    <mergeCell ref="F14:G14"/>
    <mergeCell ref="K14:L14"/>
    <mergeCell ref="M14:N14"/>
    <mergeCell ref="E24:F24"/>
    <mergeCell ref="L24:M24"/>
    <mergeCell ref="E25:G25"/>
    <mergeCell ref="L25:N25"/>
    <mergeCell ref="D35:G35"/>
    <mergeCell ref="K35:N35"/>
    <mergeCell ref="D36:G36"/>
    <mergeCell ref="K36:N36"/>
    <mergeCell ref="E38:F38"/>
    <mergeCell ref="L38:M38"/>
    <mergeCell ref="D43:E43"/>
    <mergeCell ref="F43:G43"/>
    <mergeCell ref="K43:L43"/>
    <mergeCell ref="M43:N43"/>
    <mergeCell ref="E53:F53"/>
    <mergeCell ref="L53:M53"/>
    <mergeCell ref="E54:G54"/>
    <mergeCell ref="L54:N54"/>
    <mergeCell ref="D64:G64"/>
    <mergeCell ref="K64:N64"/>
    <mergeCell ref="E82:F82"/>
    <mergeCell ref="L82:M82"/>
    <mergeCell ref="E83:G83"/>
    <mergeCell ref="L83:N83"/>
    <mergeCell ref="D65:G65"/>
    <mergeCell ref="K65:N65"/>
    <mergeCell ref="E67:F67"/>
    <mergeCell ref="L67:M67"/>
    <mergeCell ref="D72:E72"/>
    <mergeCell ref="F72:G72"/>
    <mergeCell ref="K72:L72"/>
    <mergeCell ref="M72:N72"/>
  </mergeCells>
  <conditionalFormatting sqref="G24 N24 G53 N53 G82 N82">
    <cfRule type="containsText" dxfId="207" priority="1" operator="containsText" text="ঋণী">
      <formula>NOT(ISERROR(SEARCH("ঋণী",G24)))</formula>
    </cfRule>
  </conditionalFormatting>
  <dataValidations count="1">
    <dataValidation showDropDown="1" showInputMessage="1" showErrorMessage="1" sqref="E11 L11 E40 L69 E69 L40" xr:uid="{DB27FAA7-D5E7-4AB1-887A-C9B6112E352E}"/>
  </dataValidations>
  <printOptions horizontalCentered="1"/>
  <pageMargins left="0.12" right="0.12" top="0.12" bottom="0.12" header="0" footer="0.12"/>
  <pageSetup paperSize="9" scale="52"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Check Box 1">
              <controlPr defaultSize="0" autoFill="0" autoLine="0" autoPict="0">
                <anchor moveWithCells="1">
                  <from>
                    <xdr:col>4</xdr:col>
                    <xdr:colOff>200025</xdr:colOff>
                    <xdr:row>25</xdr:row>
                    <xdr:rowOff>180975</xdr:rowOff>
                  </from>
                  <to>
                    <xdr:col>4</xdr:col>
                    <xdr:colOff>457200</xdr:colOff>
                    <xdr:row>26</xdr:row>
                    <xdr:rowOff>257175</xdr:rowOff>
                  </to>
                </anchor>
              </controlPr>
            </control>
          </mc:Choice>
        </mc:AlternateContent>
        <mc:AlternateContent xmlns:mc="http://schemas.openxmlformats.org/markup-compatibility/2006">
          <mc:Choice Requires="x14">
            <control shapeId="62466" r:id="rId5" name="Check Box 2">
              <controlPr defaultSize="0" autoFill="0" autoLine="0" autoPict="0">
                <anchor moveWithCells="1">
                  <from>
                    <xdr:col>5</xdr:col>
                    <xdr:colOff>133350</xdr:colOff>
                    <xdr:row>25</xdr:row>
                    <xdr:rowOff>180975</xdr:rowOff>
                  </from>
                  <to>
                    <xdr:col>5</xdr:col>
                    <xdr:colOff>390525</xdr:colOff>
                    <xdr:row>26</xdr:row>
                    <xdr:rowOff>257175</xdr:rowOff>
                  </to>
                </anchor>
              </controlPr>
            </control>
          </mc:Choice>
        </mc:AlternateContent>
        <mc:AlternateContent xmlns:mc="http://schemas.openxmlformats.org/markup-compatibility/2006">
          <mc:Choice Requires="x14">
            <control shapeId="62467" r:id="rId6" name="Check Box 3">
              <controlPr defaultSize="0" autoFill="0" autoLine="0" autoPict="0">
                <anchor moveWithCells="1">
                  <from>
                    <xdr:col>11</xdr:col>
                    <xdr:colOff>200025</xdr:colOff>
                    <xdr:row>25</xdr:row>
                    <xdr:rowOff>180975</xdr:rowOff>
                  </from>
                  <to>
                    <xdr:col>11</xdr:col>
                    <xdr:colOff>457200</xdr:colOff>
                    <xdr:row>26</xdr:row>
                    <xdr:rowOff>257175</xdr:rowOff>
                  </to>
                </anchor>
              </controlPr>
            </control>
          </mc:Choice>
        </mc:AlternateContent>
        <mc:AlternateContent xmlns:mc="http://schemas.openxmlformats.org/markup-compatibility/2006">
          <mc:Choice Requires="x14">
            <control shapeId="62468" r:id="rId7" name="Check Box 4">
              <controlPr defaultSize="0" autoFill="0" autoLine="0" autoPict="0">
                <anchor moveWithCells="1">
                  <from>
                    <xdr:col>12</xdr:col>
                    <xdr:colOff>114300</xdr:colOff>
                    <xdr:row>26</xdr:row>
                    <xdr:rowOff>9525</xdr:rowOff>
                  </from>
                  <to>
                    <xdr:col>12</xdr:col>
                    <xdr:colOff>371475</xdr:colOff>
                    <xdr:row>26</xdr:row>
                    <xdr:rowOff>266700</xdr:rowOff>
                  </to>
                </anchor>
              </controlPr>
            </control>
          </mc:Choice>
        </mc:AlternateContent>
        <mc:AlternateContent xmlns:mc="http://schemas.openxmlformats.org/markup-compatibility/2006">
          <mc:Choice Requires="x14">
            <control shapeId="62469" r:id="rId8" name="Check Box 5">
              <controlPr defaultSize="0" autoFill="0" autoLine="0" autoPict="0">
                <anchor moveWithCells="1">
                  <from>
                    <xdr:col>4</xdr:col>
                    <xdr:colOff>209550</xdr:colOff>
                    <xdr:row>54</xdr:row>
                    <xdr:rowOff>180975</xdr:rowOff>
                  </from>
                  <to>
                    <xdr:col>4</xdr:col>
                    <xdr:colOff>466725</xdr:colOff>
                    <xdr:row>55</xdr:row>
                    <xdr:rowOff>257175</xdr:rowOff>
                  </to>
                </anchor>
              </controlPr>
            </control>
          </mc:Choice>
        </mc:AlternateContent>
        <mc:AlternateContent xmlns:mc="http://schemas.openxmlformats.org/markup-compatibility/2006">
          <mc:Choice Requires="x14">
            <control shapeId="62470" r:id="rId9" name="Check Box 6">
              <controlPr defaultSize="0" autoFill="0" autoLine="0" autoPict="0">
                <anchor moveWithCells="1">
                  <from>
                    <xdr:col>5</xdr:col>
                    <xdr:colOff>133350</xdr:colOff>
                    <xdr:row>54</xdr:row>
                    <xdr:rowOff>180975</xdr:rowOff>
                  </from>
                  <to>
                    <xdr:col>5</xdr:col>
                    <xdr:colOff>390525</xdr:colOff>
                    <xdr:row>55</xdr:row>
                    <xdr:rowOff>257175</xdr:rowOff>
                  </to>
                </anchor>
              </controlPr>
            </control>
          </mc:Choice>
        </mc:AlternateContent>
        <mc:AlternateContent xmlns:mc="http://schemas.openxmlformats.org/markup-compatibility/2006">
          <mc:Choice Requires="x14">
            <control shapeId="62471" r:id="rId10" name="Check Box 7">
              <controlPr defaultSize="0" autoFill="0" autoLine="0" autoPict="0">
                <anchor moveWithCells="1">
                  <from>
                    <xdr:col>11</xdr:col>
                    <xdr:colOff>209550</xdr:colOff>
                    <xdr:row>54</xdr:row>
                    <xdr:rowOff>180975</xdr:rowOff>
                  </from>
                  <to>
                    <xdr:col>11</xdr:col>
                    <xdr:colOff>466725</xdr:colOff>
                    <xdr:row>55</xdr:row>
                    <xdr:rowOff>257175</xdr:rowOff>
                  </to>
                </anchor>
              </controlPr>
            </control>
          </mc:Choice>
        </mc:AlternateContent>
        <mc:AlternateContent xmlns:mc="http://schemas.openxmlformats.org/markup-compatibility/2006">
          <mc:Choice Requires="x14">
            <control shapeId="62472" r:id="rId11" name="Check Box 8">
              <controlPr defaultSize="0" autoFill="0" autoLine="0" autoPict="0">
                <anchor moveWithCells="1">
                  <from>
                    <xdr:col>12</xdr:col>
                    <xdr:colOff>133350</xdr:colOff>
                    <xdr:row>54</xdr:row>
                    <xdr:rowOff>180975</xdr:rowOff>
                  </from>
                  <to>
                    <xdr:col>12</xdr:col>
                    <xdr:colOff>390525</xdr:colOff>
                    <xdr:row>55</xdr:row>
                    <xdr:rowOff>257175</xdr:rowOff>
                  </to>
                </anchor>
              </controlPr>
            </control>
          </mc:Choice>
        </mc:AlternateContent>
        <mc:AlternateContent xmlns:mc="http://schemas.openxmlformats.org/markup-compatibility/2006">
          <mc:Choice Requires="x14">
            <control shapeId="62473" r:id="rId12" name="Check Box 9">
              <controlPr defaultSize="0" autoFill="0" autoLine="0" autoPict="0">
                <anchor moveWithCells="1">
                  <from>
                    <xdr:col>4</xdr:col>
                    <xdr:colOff>219075</xdr:colOff>
                    <xdr:row>83</xdr:row>
                    <xdr:rowOff>180975</xdr:rowOff>
                  </from>
                  <to>
                    <xdr:col>4</xdr:col>
                    <xdr:colOff>485775</xdr:colOff>
                    <xdr:row>84</xdr:row>
                    <xdr:rowOff>257175</xdr:rowOff>
                  </to>
                </anchor>
              </controlPr>
            </control>
          </mc:Choice>
        </mc:AlternateContent>
        <mc:AlternateContent xmlns:mc="http://schemas.openxmlformats.org/markup-compatibility/2006">
          <mc:Choice Requires="x14">
            <control shapeId="62474" r:id="rId13" name="Check Box 10">
              <controlPr defaultSize="0" autoFill="0" autoLine="0" autoPict="0">
                <anchor moveWithCells="1">
                  <from>
                    <xdr:col>5</xdr:col>
                    <xdr:colOff>133350</xdr:colOff>
                    <xdr:row>83</xdr:row>
                    <xdr:rowOff>180975</xdr:rowOff>
                  </from>
                  <to>
                    <xdr:col>5</xdr:col>
                    <xdr:colOff>400050</xdr:colOff>
                    <xdr:row>84</xdr:row>
                    <xdr:rowOff>257175</xdr:rowOff>
                  </to>
                </anchor>
              </controlPr>
            </control>
          </mc:Choice>
        </mc:AlternateContent>
        <mc:AlternateContent xmlns:mc="http://schemas.openxmlformats.org/markup-compatibility/2006">
          <mc:Choice Requires="x14">
            <control shapeId="62475" r:id="rId14" name="Check Box 11">
              <controlPr defaultSize="0" autoFill="0" autoLine="0" autoPict="0">
                <anchor moveWithCells="1">
                  <from>
                    <xdr:col>11</xdr:col>
                    <xdr:colOff>219075</xdr:colOff>
                    <xdr:row>83</xdr:row>
                    <xdr:rowOff>180975</xdr:rowOff>
                  </from>
                  <to>
                    <xdr:col>11</xdr:col>
                    <xdr:colOff>485775</xdr:colOff>
                    <xdr:row>84</xdr:row>
                    <xdr:rowOff>257175</xdr:rowOff>
                  </to>
                </anchor>
              </controlPr>
            </control>
          </mc:Choice>
        </mc:AlternateContent>
        <mc:AlternateContent xmlns:mc="http://schemas.openxmlformats.org/markup-compatibility/2006">
          <mc:Choice Requires="x14">
            <control shapeId="62476" r:id="rId15" name="Check Box 12">
              <controlPr defaultSize="0" autoFill="0" autoLine="0" autoPict="0">
                <anchor moveWithCells="1">
                  <from>
                    <xdr:col>12</xdr:col>
                    <xdr:colOff>133350</xdr:colOff>
                    <xdr:row>84</xdr:row>
                    <xdr:rowOff>9525</xdr:rowOff>
                  </from>
                  <to>
                    <xdr:col>12</xdr:col>
                    <xdr:colOff>400050</xdr:colOff>
                    <xdr:row>84</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768B4-736C-4749-97E3-3A459A42D4C7}">
  <sheetPr codeName="Sheet32">
    <tabColor rgb="FF00B050"/>
  </sheetPr>
  <dimension ref="A1:CB208"/>
  <sheetViews>
    <sheetView showGridLines="0" showRowColHeaders="0" showZeros="0" view="pageBreakPreview" zoomScale="85" zoomScaleNormal="90" zoomScaleSheetLayoutView="85" workbookViewId="0">
      <pane ySplit="9" topLeftCell="A49" activePane="bottomLeft" state="frozen"/>
      <selection pane="bottomLeft"/>
    </sheetView>
  </sheetViews>
  <sheetFormatPr defaultRowHeight="15" x14ac:dyDescent="0.25"/>
  <cols>
    <col min="1" max="1" width="8.28515625" customWidth="1"/>
    <col min="2" max="2" width="9" customWidth="1"/>
    <col min="3" max="3" width="7.85546875" customWidth="1"/>
    <col min="4" max="4" width="9.85546875" style="2" customWidth="1"/>
    <col min="5" max="5" width="18.28515625" style="2" customWidth="1"/>
    <col min="6" max="6" width="6.7109375" hidden="1" customWidth="1"/>
    <col min="7" max="40" width="6.7109375" customWidth="1"/>
    <col min="41" max="41" width="7" customWidth="1"/>
    <col min="42" max="42" width="10.28515625" customWidth="1"/>
    <col min="45" max="45" width="13.140625" customWidth="1"/>
    <col min="46" max="46" width="12.7109375" style="31" customWidth="1"/>
  </cols>
  <sheetData>
    <row r="1" spans="1:80" ht="21.75" customHeight="1" x14ac:dyDescent="0.25">
      <c r="A1" s="545">
        <v>49</v>
      </c>
    </row>
    <row r="5" spans="1:80" ht="24.75" customHeight="1" x14ac:dyDescent="0.25"/>
    <row r="6" spans="1:80" ht="17.25" customHeight="1" thickBot="1" x14ac:dyDescent="0.3"/>
    <row r="7" spans="1:80" ht="33" customHeight="1" thickBot="1" x14ac:dyDescent="0.65">
      <c r="D7" s="718" t="s">
        <v>0</v>
      </c>
      <c r="E7" s="718"/>
      <c r="F7" s="719" t="s">
        <v>230</v>
      </c>
      <c r="G7" s="719"/>
      <c r="H7" s="719"/>
      <c r="J7" s="486">
        <v>29</v>
      </c>
      <c r="L7" s="720">
        <f>DATEVALUE(1&amp;F7&amp;AF7)</f>
        <v>45323</v>
      </c>
      <c r="M7" s="708"/>
      <c r="N7" s="708"/>
      <c r="O7" s="708"/>
      <c r="P7" s="708"/>
      <c r="Q7" s="708"/>
      <c r="R7" s="228" t="s">
        <v>2</v>
      </c>
      <c r="S7" s="708">
        <f>EOMONTH(L7,0)</f>
        <v>45351</v>
      </c>
      <c r="T7" s="708"/>
      <c r="U7" s="708"/>
      <c r="V7" s="708"/>
      <c r="W7" s="708"/>
      <c r="X7" s="709"/>
      <c r="Z7" s="236">
        <f>WEEKDAY($L$7,16)</f>
        <v>6</v>
      </c>
      <c r="AF7" s="710">
        <v>2024</v>
      </c>
      <c r="AG7" s="710"/>
      <c r="AH7" s="710"/>
      <c r="AI7" s="710"/>
      <c r="AJ7" s="710"/>
      <c r="BO7" s="99"/>
      <c r="BP7" s="99"/>
      <c r="BQ7" s="99"/>
      <c r="BR7" s="99"/>
      <c r="BS7" s="99"/>
      <c r="BT7" s="99"/>
      <c r="BU7" s="99"/>
      <c r="BV7" s="99"/>
      <c r="BW7" s="99"/>
      <c r="BX7" s="99"/>
      <c r="BY7" s="99"/>
      <c r="BZ7" s="99"/>
      <c r="CA7" s="99"/>
      <c r="CB7" s="99"/>
    </row>
    <row r="8" spans="1:80" ht="43.5" customHeight="1" thickBot="1" x14ac:dyDescent="0.4">
      <c r="D8" s="714" t="s">
        <v>245</v>
      </c>
      <c r="E8" s="716" t="s">
        <v>10</v>
      </c>
      <c r="F8" s="3" t="s">
        <v>227</v>
      </c>
      <c r="G8" s="211" t="s">
        <v>221</v>
      </c>
      <c r="H8" s="212" t="s">
        <v>222</v>
      </c>
      <c r="I8" s="212" t="s">
        <v>223</v>
      </c>
      <c r="J8" s="212" t="s">
        <v>224</v>
      </c>
      <c r="K8" s="212" t="s">
        <v>225</v>
      </c>
      <c r="L8" s="212" t="s">
        <v>226</v>
      </c>
      <c r="M8" s="212" t="s">
        <v>227</v>
      </c>
      <c r="N8" s="212" t="s">
        <v>221</v>
      </c>
      <c r="O8" s="212" t="s">
        <v>222</v>
      </c>
      <c r="P8" s="212" t="s">
        <v>223</v>
      </c>
      <c r="Q8" s="212" t="s">
        <v>224</v>
      </c>
      <c r="R8" s="212" t="s">
        <v>225</v>
      </c>
      <c r="S8" s="212" t="s">
        <v>226</v>
      </c>
      <c r="T8" s="212" t="s">
        <v>227</v>
      </c>
      <c r="U8" s="212" t="s">
        <v>221</v>
      </c>
      <c r="V8" s="212" t="s">
        <v>222</v>
      </c>
      <c r="W8" s="212" t="s">
        <v>223</v>
      </c>
      <c r="X8" s="212" t="s">
        <v>224</v>
      </c>
      <c r="Y8" s="212" t="s">
        <v>225</v>
      </c>
      <c r="Z8" s="212" t="s">
        <v>226</v>
      </c>
      <c r="AA8" s="212" t="s">
        <v>227</v>
      </c>
      <c r="AB8" s="212" t="s">
        <v>221</v>
      </c>
      <c r="AC8" s="212" t="s">
        <v>222</v>
      </c>
      <c r="AD8" s="212" t="s">
        <v>223</v>
      </c>
      <c r="AE8" s="212" t="s">
        <v>224</v>
      </c>
      <c r="AF8" s="212" t="s">
        <v>225</v>
      </c>
      <c r="AG8" s="212" t="s">
        <v>226</v>
      </c>
      <c r="AH8" s="212" t="s">
        <v>227</v>
      </c>
      <c r="AI8" s="212" t="s">
        <v>221</v>
      </c>
      <c r="AJ8" s="212" t="s">
        <v>222</v>
      </c>
      <c r="AK8" s="212" t="s">
        <v>223</v>
      </c>
      <c r="AL8" s="212" t="s">
        <v>224</v>
      </c>
      <c r="AM8" s="212" t="s">
        <v>225</v>
      </c>
      <c r="AN8" s="213" t="s">
        <v>226</v>
      </c>
      <c r="AO8" s="213" t="s">
        <v>227</v>
      </c>
      <c r="BO8" s="99"/>
      <c r="BP8" s="99" t="s">
        <v>1</v>
      </c>
      <c r="BQ8" s="99" t="s">
        <v>230</v>
      </c>
      <c r="BR8" s="99" t="s">
        <v>231</v>
      </c>
      <c r="BS8" s="99" t="s">
        <v>232</v>
      </c>
      <c r="BT8" s="99" t="s">
        <v>233</v>
      </c>
      <c r="BU8" s="99" t="s">
        <v>234</v>
      </c>
      <c r="BV8" s="99" t="s">
        <v>235</v>
      </c>
      <c r="BW8" s="99" t="s">
        <v>236</v>
      </c>
      <c r="BX8" s="99" t="s">
        <v>237</v>
      </c>
      <c r="BY8" s="99" t="s">
        <v>238</v>
      </c>
      <c r="BZ8" s="99" t="s">
        <v>239</v>
      </c>
      <c r="CA8" s="99" t="s">
        <v>240</v>
      </c>
      <c r="CB8" s="99"/>
    </row>
    <row r="9" spans="1:80" ht="24.95" customHeight="1" thickBot="1" x14ac:dyDescent="0.4">
      <c r="D9" s="715"/>
      <c r="E9" s="717"/>
      <c r="F9" s="32">
        <f>L7-Z7</f>
        <v>45317</v>
      </c>
      <c r="G9" s="229">
        <f>F9+1</f>
        <v>45318</v>
      </c>
      <c r="H9" s="230">
        <f t="shared" ref="H9:AO9" si="0">G9+1</f>
        <v>45319</v>
      </c>
      <c r="I9" s="230">
        <f t="shared" si="0"/>
        <v>45320</v>
      </c>
      <c r="J9" s="230">
        <f>I9+1</f>
        <v>45321</v>
      </c>
      <c r="K9" s="230">
        <f t="shared" si="0"/>
        <v>45322</v>
      </c>
      <c r="L9" s="230">
        <f t="shared" si="0"/>
        <v>45323</v>
      </c>
      <c r="M9" s="230">
        <f t="shared" si="0"/>
        <v>45324</v>
      </c>
      <c r="N9" s="230">
        <f t="shared" si="0"/>
        <v>45325</v>
      </c>
      <c r="O9" s="230">
        <f t="shared" si="0"/>
        <v>45326</v>
      </c>
      <c r="P9" s="230">
        <f t="shared" si="0"/>
        <v>45327</v>
      </c>
      <c r="Q9" s="230">
        <f t="shared" si="0"/>
        <v>45328</v>
      </c>
      <c r="R9" s="230">
        <f t="shared" si="0"/>
        <v>45329</v>
      </c>
      <c r="S9" s="230">
        <f t="shared" si="0"/>
        <v>45330</v>
      </c>
      <c r="T9" s="230">
        <f t="shared" si="0"/>
        <v>45331</v>
      </c>
      <c r="U9" s="230">
        <f t="shared" si="0"/>
        <v>45332</v>
      </c>
      <c r="V9" s="230">
        <f t="shared" si="0"/>
        <v>45333</v>
      </c>
      <c r="W9" s="230">
        <f t="shared" si="0"/>
        <v>45334</v>
      </c>
      <c r="X9" s="230">
        <f t="shared" si="0"/>
        <v>45335</v>
      </c>
      <c r="Y9" s="230">
        <f t="shared" si="0"/>
        <v>45336</v>
      </c>
      <c r="Z9" s="230">
        <f t="shared" si="0"/>
        <v>45337</v>
      </c>
      <c r="AA9" s="230">
        <f t="shared" si="0"/>
        <v>45338</v>
      </c>
      <c r="AB9" s="230">
        <f t="shared" si="0"/>
        <v>45339</v>
      </c>
      <c r="AC9" s="230">
        <f t="shared" si="0"/>
        <v>45340</v>
      </c>
      <c r="AD9" s="230">
        <f t="shared" si="0"/>
        <v>45341</v>
      </c>
      <c r="AE9" s="230">
        <f t="shared" si="0"/>
        <v>45342</v>
      </c>
      <c r="AF9" s="230">
        <f t="shared" si="0"/>
        <v>45343</v>
      </c>
      <c r="AG9" s="230">
        <f t="shared" si="0"/>
        <v>45344</v>
      </c>
      <c r="AH9" s="230">
        <f t="shared" si="0"/>
        <v>45345</v>
      </c>
      <c r="AI9" s="230">
        <f t="shared" si="0"/>
        <v>45346</v>
      </c>
      <c r="AJ9" s="230">
        <f t="shared" si="0"/>
        <v>45347</v>
      </c>
      <c r="AK9" s="230">
        <f t="shared" si="0"/>
        <v>45348</v>
      </c>
      <c r="AL9" s="230">
        <f t="shared" si="0"/>
        <v>45349</v>
      </c>
      <c r="AM9" s="230">
        <f t="shared" si="0"/>
        <v>45350</v>
      </c>
      <c r="AN9" s="231">
        <f t="shared" si="0"/>
        <v>45351</v>
      </c>
      <c r="AO9" s="232">
        <f t="shared" si="0"/>
        <v>45352</v>
      </c>
      <c r="BO9" s="99"/>
      <c r="BP9" s="99"/>
      <c r="BQ9" s="99"/>
      <c r="BR9" s="99"/>
      <c r="BS9" s="99"/>
      <c r="BT9" s="99"/>
      <c r="BU9" s="99"/>
      <c r="BV9" s="99"/>
      <c r="BW9" s="99"/>
      <c r="BX9" s="99"/>
      <c r="BY9" s="99"/>
      <c r="BZ9" s="99"/>
      <c r="CA9" s="99"/>
      <c r="CB9" s="99"/>
    </row>
    <row r="10" spans="1:80" ht="20.100000000000001" customHeight="1" x14ac:dyDescent="0.35">
      <c r="D10" s="711">
        <v>1</v>
      </c>
      <c r="E10" s="712" t="s">
        <v>14</v>
      </c>
      <c r="F10" s="30"/>
      <c r="G10" s="254"/>
      <c r="H10" s="254"/>
      <c r="I10" s="253"/>
      <c r="J10" s="253"/>
      <c r="K10" s="253"/>
      <c r="L10" s="253" t="s">
        <v>79</v>
      </c>
      <c r="M10" s="254" t="s">
        <v>141</v>
      </c>
      <c r="N10" s="254" t="s">
        <v>79</v>
      </c>
      <c r="O10" s="254" t="s">
        <v>79</v>
      </c>
      <c r="P10" s="254" t="s">
        <v>79</v>
      </c>
      <c r="Q10" s="254" t="s">
        <v>79</v>
      </c>
      <c r="R10" s="254" t="s">
        <v>79</v>
      </c>
      <c r="S10" s="254" t="s">
        <v>79</v>
      </c>
      <c r="T10" s="254" t="s">
        <v>141</v>
      </c>
      <c r="U10" s="254" t="s">
        <v>79</v>
      </c>
      <c r="V10" s="254" t="s">
        <v>79</v>
      </c>
      <c r="W10" s="254" t="s">
        <v>79</v>
      </c>
      <c r="X10" s="254" t="s">
        <v>79</v>
      </c>
      <c r="Y10" s="254" t="s">
        <v>78</v>
      </c>
      <c r="Z10" s="254" t="s">
        <v>78</v>
      </c>
      <c r="AA10" s="254" t="s">
        <v>141</v>
      </c>
      <c r="AB10" s="254" t="s">
        <v>78</v>
      </c>
      <c r="AC10" s="254" t="s">
        <v>78</v>
      </c>
      <c r="AD10" s="254" t="s">
        <v>78</v>
      </c>
      <c r="AE10" s="254" t="s">
        <v>78</v>
      </c>
      <c r="AF10" s="254" t="s">
        <v>78</v>
      </c>
      <c r="AG10" s="254" t="s">
        <v>79</v>
      </c>
      <c r="AH10" s="254" t="s">
        <v>141</v>
      </c>
      <c r="AI10" s="254" t="s">
        <v>141</v>
      </c>
      <c r="AJ10" s="254" t="s">
        <v>141</v>
      </c>
      <c r="AK10" s="254" t="s">
        <v>79</v>
      </c>
      <c r="AL10" s="254" t="s">
        <v>79</v>
      </c>
      <c r="AM10" s="254" t="s">
        <v>79</v>
      </c>
      <c r="AN10" s="254" t="s">
        <v>79</v>
      </c>
      <c r="AO10" s="665"/>
      <c r="AP10" s="666"/>
      <c r="BO10" s="99"/>
      <c r="BP10" s="99"/>
      <c r="BQ10" s="99"/>
      <c r="BR10" s="99"/>
      <c r="BS10" s="99"/>
      <c r="BT10" s="99"/>
      <c r="BU10" s="99"/>
      <c r="BV10" s="99"/>
      <c r="BW10" s="99"/>
      <c r="BX10" s="99"/>
      <c r="BY10" s="99"/>
      <c r="BZ10" s="99"/>
      <c r="CA10" s="99"/>
      <c r="CB10" s="99"/>
    </row>
    <row r="11" spans="1:80" ht="20.100000000000001" customHeight="1" x14ac:dyDescent="0.25">
      <c r="D11" s="702"/>
      <c r="E11" s="713"/>
      <c r="F11" s="30"/>
      <c r="G11" s="256"/>
      <c r="H11" s="256"/>
      <c r="I11" s="255"/>
      <c r="J11" s="255"/>
      <c r="K11" s="255"/>
      <c r="L11" s="255"/>
      <c r="M11" s="256"/>
      <c r="N11" s="256"/>
      <c r="O11" s="256"/>
      <c r="P11" s="256">
        <v>2</v>
      </c>
      <c r="Q11" s="256">
        <v>2</v>
      </c>
      <c r="R11" s="256">
        <v>2</v>
      </c>
      <c r="S11" s="256"/>
      <c r="T11" s="256"/>
      <c r="U11" s="256">
        <v>2</v>
      </c>
      <c r="V11" s="256">
        <v>2</v>
      </c>
      <c r="W11" s="256">
        <v>2</v>
      </c>
      <c r="X11" s="256">
        <v>2</v>
      </c>
      <c r="Y11" s="256">
        <v>2</v>
      </c>
      <c r="Z11" s="256">
        <v>2</v>
      </c>
      <c r="AA11" s="256"/>
      <c r="AB11" s="256">
        <v>2</v>
      </c>
      <c r="AC11" s="256">
        <v>2</v>
      </c>
      <c r="AD11" s="256">
        <v>2</v>
      </c>
      <c r="AE11" s="256">
        <v>2</v>
      </c>
      <c r="AF11" s="256">
        <v>2</v>
      </c>
      <c r="AG11" s="256"/>
      <c r="AH11" s="256"/>
      <c r="AI11" s="256"/>
      <c r="AJ11" s="256"/>
      <c r="AK11" s="255"/>
      <c r="AL11" s="255">
        <v>2</v>
      </c>
      <c r="AM11" s="255">
        <v>2</v>
      </c>
      <c r="AN11" s="255">
        <v>2</v>
      </c>
      <c r="AO11" s="255"/>
    </row>
    <row r="12" spans="1:80" ht="20.100000000000001" customHeight="1" x14ac:dyDescent="0.25">
      <c r="D12" s="702">
        <v>2</v>
      </c>
      <c r="E12" s="705" t="s">
        <v>15</v>
      </c>
      <c r="F12" s="30"/>
      <c r="G12" s="256"/>
      <c r="H12" s="256"/>
      <c r="I12" s="255"/>
      <c r="J12" s="255"/>
      <c r="K12" s="255"/>
      <c r="L12" s="253" t="s">
        <v>79</v>
      </c>
      <c r="M12" s="256" t="s">
        <v>141</v>
      </c>
      <c r="N12" s="256" t="s">
        <v>79</v>
      </c>
      <c r="O12" s="256" t="s">
        <v>79</v>
      </c>
      <c r="P12" s="256" t="s">
        <v>79</v>
      </c>
      <c r="Q12" s="256" t="s">
        <v>79</v>
      </c>
      <c r="R12" s="256" t="s">
        <v>79</v>
      </c>
      <c r="S12" s="256" t="s">
        <v>79</v>
      </c>
      <c r="T12" s="256" t="s">
        <v>141</v>
      </c>
      <c r="U12" s="256" t="s">
        <v>79</v>
      </c>
      <c r="V12" s="256" t="s">
        <v>79</v>
      </c>
      <c r="W12" s="256" t="s">
        <v>79</v>
      </c>
      <c r="X12" s="256" t="s">
        <v>79</v>
      </c>
      <c r="Y12" s="256" t="s">
        <v>78</v>
      </c>
      <c r="Z12" s="256" t="s">
        <v>78</v>
      </c>
      <c r="AA12" s="256" t="s">
        <v>141</v>
      </c>
      <c r="AB12" s="256" t="s">
        <v>78</v>
      </c>
      <c r="AC12" s="256" t="s">
        <v>78</v>
      </c>
      <c r="AD12" s="256" t="s">
        <v>78</v>
      </c>
      <c r="AE12" s="256" t="s">
        <v>78</v>
      </c>
      <c r="AF12" s="256" t="s">
        <v>78</v>
      </c>
      <c r="AG12" s="256" t="s">
        <v>79</v>
      </c>
      <c r="AH12" s="256" t="s">
        <v>141</v>
      </c>
      <c r="AI12" s="256" t="s">
        <v>141</v>
      </c>
      <c r="AJ12" s="256" t="s">
        <v>141</v>
      </c>
      <c r="AK12" s="255" t="s">
        <v>79</v>
      </c>
      <c r="AL12" s="255" t="s">
        <v>79</v>
      </c>
      <c r="AM12" s="255" t="s">
        <v>79</v>
      </c>
      <c r="AN12" s="253" t="s">
        <v>79</v>
      </c>
      <c r="AO12" s="255"/>
    </row>
    <row r="13" spans="1:80" ht="20.100000000000001" customHeight="1" x14ac:dyDescent="0.25">
      <c r="D13" s="702"/>
      <c r="E13" s="705"/>
      <c r="F13" s="30"/>
      <c r="G13" s="256"/>
      <c r="H13" s="256"/>
      <c r="I13" s="255"/>
      <c r="J13" s="255"/>
      <c r="K13" s="255"/>
      <c r="L13" s="255"/>
      <c r="M13" s="256"/>
      <c r="N13" s="256"/>
      <c r="O13" s="256"/>
      <c r="P13" s="256"/>
      <c r="Q13" s="256"/>
      <c r="R13" s="256"/>
      <c r="S13" s="256"/>
      <c r="T13" s="256"/>
      <c r="U13" s="256"/>
      <c r="V13" s="256"/>
      <c r="W13" s="256"/>
      <c r="X13" s="256"/>
      <c r="Y13" s="256">
        <v>3</v>
      </c>
      <c r="Z13" s="256">
        <v>3</v>
      </c>
      <c r="AA13" s="256"/>
      <c r="AB13" s="256"/>
      <c r="AC13" s="256"/>
      <c r="AD13" s="256"/>
      <c r="AE13" s="256"/>
      <c r="AF13" s="256"/>
      <c r="AG13" s="256"/>
      <c r="AH13" s="256"/>
      <c r="AI13" s="256"/>
      <c r="AJ13" s="256"/>
      <c r="AK13" s="255"/>
      <c r="AL13" s="255"/>
      <c r="AM13" s="255"/>
      <c r="AN13" s="255"/>
      <c r="AO13" s="255"/>
    </row>
    <row r="14" spans="1:80" ht="20.100000000000001" customHeight="1" x14ac:dyDescent="0.25">
      <c r="D14" s="702">
        <v>3</v>
      </c>
      <c r="E14" s="705" t="s">
        <v>16</v>
      </c>
      <c r="F14" s="30"/>
      <c r="G14" s="256"/>
      <c r="H14" s="256"/>
      <c r="I14" s="255"/>
      <c r="J14" s="255"/>
      <c r="K14" s="255"/>
      <c r="L14" s="253" t="s">
        <v>79</v>
      </c>
      <c r="M14" s="256" t="s">
        <v>141</v>
      </c>
      <c r="N14" s="256" t="s">
        <v>80</v>
      </c>
      <c r="O14" s="256" t="s">
        <v>80</v>
      </c>
      <c r="P14" s="256" t="s">
        <v>80</v>
      </c>
      <c r="Q14" s="256" t="s">
        <v>80</v>
      </c>
      <c r="R14" s="256" t="s">
        <v>79</v>
      </c>
      <c r="S14" s="256" t="s">
        <v>79</v>
      </c>
      <c r="T14" s="256" t="s">
        <v>141</v>
      </c>
      <c r="U14" s="256" t="s">
        <v>79</v>
      </c>
      <c r="V14" s="256" t="s">
        <v>79</v>
      </c>
      <c r="W14" s="256" t="s">
        <v>79</v>
      </c>
      <c r="X14" s="256" t="s">
        <v>79</v>
      </c>
      <c r="Y14" s="256" t="s">
        <v>78</v>
      </c>
      <c r="Z14" s="256" t="s">
        <v>78</v>
      </c>
      <c r="AA14" s="256" t="s">
        <v>141</v>
      </c>
      <c r="AB14" s="256" t="s">
        <v>78</v>
      </c>
      <c r="AC14" s="256" t="s">
        <v>78</v>
      </c>
      <c r="AD14" s="256" t="s">
        <v>78</v>
      </c>
      <c r="AE14" s="256" t="s">
        <v>78</v>
      </c>
      <c r="AF14" s="256" t="s">
        <v>78</v>
      </c>
      <c r="AG14" s="256" t="s">
        <v>79</v>
      </c>
      <c r="AH14" s="256" t="s">
        <v>141</v>
      </c>
      <c r="AI14" s="256" t="s">
        <v>141</v>
      </c>
      <c r="AJ14" s="256" t="s">
        <v>141</v>
      </c>
      <c r="AK14" s="255" t="s">
        <v>79</v>
      </c>
      <c r="AL14" s="255" t="s">
        <v>79</v>
      </c>
      <c r="AM14" s="255" t="s">
        <v>79</v>
      </c>
      <c r="AN14" s="253" t="s">
        <v>79</v>
      </c>
      <c r="AO14" s="255"/>
    </row>
    <row r="15" spans="1:80" ht="20.100000000000001" customHeight="1" x14ac:dyDescent="0.25">
      <c r="D15" s="702"/>
      <c r="E15" s="705"/>
      <c r="F15" s="30"/>
      <c r="G15" s="256"/>
      <c r="H15" s="256"/>
      <c r="I15" s="255"/>
      <c r="J15" s="255"/>
      <c r="K15" s="255"/>
      <c r="L15" s="255"/>
      <c r="M15" s="256"/>
      <c r="N15" s="256"/>
      <c r="O15" s="256"/>
      <c r="P15" s="256"/>
      <c r="Q15" s="256"/>
      <c r="R15" s="256"/>
      <c r="S15" s="256"/>
      <c r="T15" s="256"/>
      <c r="U15" s="256"/>
      <c r="V15" s="256"/>
      <c r="W15" s="256"/>
      <c r="X15" s="256"/>
      <c r="Y15" s="256">
        <v>3</v>
      </c>
      <c r="Z15" s="256">
        <v>3</v>
      </c>
      <c r="AA15" s="256"/>
      <c r="AB15" s="256"/>
      <c r="AC15" s="256"/>
      <c r="AD15" s="256"/>
      <c r="AE15" s="256"/>
      <c r="AF15" s="256"/>
      <c r="AG15" s="256"/>
      <c r="AH15" s="256"/>
      <c r="AI15" s="256"/>
      <c r="AJ15" s="256"/>
      <c r="AK15" s="255"/>
      <c r="AL15" s="255"/>
      <c r="AM15" s="255"/>
      <c r="AN15" s="255">
        <v>3</v>
      </c>
      <c r="AO15" s="255"/>
    </row>
    <row r="16" spans="1:80" ht="20.100000000000001" customHeight="1" x14ac:dyDescent="0.25">
      <c r="D16" s="702">
        <v>4</v>
      </c>
      <c r="E16" s="705" t="s">
        <v>17</v>
      </c>
      <c r="F16" s="30"/>
      <c r="G16" s="256"/>
      <c r="H16" s="256"/>
      <c r="I16" s="255"/>
      <c r="J16" s="255"/>
      <c r="K16" s="255"/>
      <c r="L16" s="253" t="s">
        <v>79</v>
      </c>
      <c r="M16" s="256" t="s">
        <v>141</v>
      </c>
      <c r="N16" s="256" t="s">
        <v>79</v>
      </c>
      <c r="O16" s="256" t="s">
        <v>79</v>
      </c>
      <c r="P16" s="256" t="s">
        <v>79</v>
      </c>
      <c r="Q16" s="256" t="s">
        <v>79</v>
      </c>
      <c r="R16" s="256" t="s">
        <v>79</v>
      </c>
      <c r="S16" s="256" t="s">
        <v>79</v>
      </c>
      <c r="T16" s="256" t="s">
        <v>141</v>
      </c>
      <c r="U16" s="256" t="s">
        <v>79</v>
      </c>
      <c r="V16" s="256" t="s">
        <v>79</v>
      </c>
      <c r="W16" s="256" t="s">
        <v>79</v>
      </c>
      <c r="X16" s="256" t="s">
        <v>79</v>
      </c>
      <c r="Y16" s="256" t="s">
        <v>78</v>
      </c>
      <c r="Z16" s="256" t="s">
        <v>78</v>
      </c>
      <c r="AA16" s="256" t="s">
        <v>141</v>
      </c>
      <c r="AB16" s="256" t="s">
        <v>78</v>
      </c>
      <c r="AC16" s="256" t="s">
        <v>78</v>
      </c>
      <c r="AD16" s="256" t="s">
        <v>78</v>
      </c>
      <c r="AE16" s="256" t="s">
        <v>78</v>
      </c>
      <c r="AF16" s="256" t="s">
        <v>78</v>
      </c>
      <c r="AG16" s="256" t="s">
        <v>79</v>
      </c>
      <c r="AH16" s="256" t="s">
        <v>141</v>
      </c>
      <c r="AI16" s="256" t="s">
        <v>141</v>
      </c>
      <c r="AJ16" s="256" t="s">
        <v>141</v>
      </c>
      <c r="AK16" s="255" t="s">
        <v>79</v>
      </c>
      <c r="AL16" s="255" t="s">
        <v>79</v>
      </c>
      <c r="AM16" s="255" t="s">
        <v>79</v>
      </c>
      <c r="AN16" s="253" t="s">
        <v>79</v>
      </c>
      <c r="AO16" s="255"/>
    </row>
    <row r="17" spans="4:41" ht="20.100000000000001" customHeight="1" x14ac:dyDescent="0.25">
      <c r="D17" s="702"/>
      <c r="E17" s="705"/>
      <c r="F17" s="30"/>
      <c r="G17" s="256"/>
      <c r="H17" s="256"/>
      <c r="I17" s="255"/>
      <c r="J17" s="255"/>
      <c r="K17" s="255"/>
      <c r="L17" s="255"/>
      <c r="M17" s="256"/>
      <c r="N17" s="256"/>
      <c r="O17" s="256"/>
      <c r="P17" s="256">
        <v>3</v>
      </c>
      <c r="Q17" s="256">
        <v>3</v>
      </c>
      <c r="R17" s="256">
        <v>3</v>
      </c>
      <c r="S17" s="256"/>
      <c r="T17" s="256"/>
      <c r="U17" s="256">
        <v>3</v>
      </c>
      <c r="V17" s="256">
        <v>3</v>
      </c>
      <c r="W17" s="256">
        <v>3</v>
      </c>
      <c r="X17" s="256">
        <v>3</v>
      </c>
      <c r="Y17" s="256">
        <v>3</v>
      </c>
      <c r="Z17" s="256">
        <v>3</v>
      </c>
      <c r="AA17" s="256"/>
      <c r="AB17" s="256">
        <v>3</v>
      </c>
      <c r="AC17" s="256">
        <v>3</v>
      </c>
      <c r="AD17" s="256">
        <v>3</v>
      </c>
      <c r="AE17" s="256">
        <v>3</v>
      </c>
      <c r="AF17" s="256">
        <v>3</v>
      </c>
      <c r="AG17" s="256"/>
      <c r="AH17" s="256"/>
      <c r="AI17" s="256"/>
      <c r="AJ17" s="256"/>
      <c r="AK17" s="255"/>
      <c r="AL17" s="255">
        <v>3</v>
      </c>
      <c r="AM17" s="255">
        <v>3</v>
      </c>
      <c r="AN17" s="255">
        <v>3</v>
      </c>
      <c r="AO17" s="255"/>
    </row>
    <row r="18" spans="4:41" ht="20.100000000000001" customHeight="1" x14ac:dyDescent="0.25">
      <c r="D18" s="702">
        <v>5</v>
      </c>
      <c r="E18" s="705" t="s">
        <v>18</v>
      </c>
      <c r="F18" s="30"/>
      <c r="G18" s="256"/>
      <c r="H18" s="256"/>
      <c r="I18" s="255"/>
      <c r="J18" s="255"/>
      <c r="K18" s="255"/>
      <c r="L18" s="253" t="s">
        <v>79</v>
      </c>
      <c r="M18" s="256" t="s">
        <v>141</v>
      </c>
      <c r="N18" s="256" t="s">
        <v>79</v>
      </c>
      <c r="O18" s="256" t="s">
        <v>79</v>
      </c>
      <c r="P18" s="256" t="s">
        <v>79</v>
      </c>
      <c r="Q18" s="256" t="s">
        <v>79</v>
      </c>
      <c r="R18" s="256" t="s">
        <v>79</v>
      </c>
      <c r="S18" s="256" t="s">
        <v>79</v>
      </c>
      <c r="T18" s="256" t="s">
        <v>141</v>
      </c>
      <c r="U18" s="256" t="s">
        <v>79</v>
      </c>
      <c r="V18" s="256" t="s">
        <v>79</v>
      </c>
      <c r="W18" s="256" t="s">
        <v>79</v>
      </c>
      <c r="X18" s="256" t="s">
        <v>79</v>
      </c>
      <c r="Y18" s="256" t="s">
        <v>78</v>
      </c>
      <c r="Z18" s="256" t="s">
        <v>78</v>
      </c>
      <c r="AA18" s="256" t="s">
        <v>141</v>
      </c>
      <c r="AB18" s="256" t="s">
        <v>78</v>
      </c>
      <c r="AC18" s="256" t="s">
        <v>78</v>
      </c>
      <c r="AD18" s="256" t="s">
        <v>78</v>
      </c>
      <c r="AE18" s="256" t="s">
        <v>78</v>
      </c>
      <c r="AF18" s="256" t="s">
        <v>78</v>
      </c>
      <c r="AG18" s="256" t="s">
        <v>79</v>
      </c>
      <c r="AH18" s="256" t="s">
        <v>141</v>
      </c>
      <c r="AI18" s="256" t="s">
        <v>141</v>
      </c>
      <c r="AJ18" s="256" t="s">
        <v>141</v>
      </c>
      <c r="AK18" s="255" t="s">
        <v>79</v>
      </c>
      <c r="AL18" s="255" t="s">
        <v>79</v>
      </c>
      <c r="AM18" s="255" t="s">
        <v>79</v>
      </c>
      <c r="AN18" s="253" t="s">
        <v>79</v>
      </c>
      <c r="AO18" s="255"/>
    </row>
    <row r="19" spans="4:41" ht="20.100000000000001" customHeight="1" x14ac:dyDescent="0.25">
      <c r="D19" s="702"/>
      <c r="E19" s="705"/>
      <c r="F19" s="30"/>
      <c r="G19" s="256"/>
      <c r="H19" s="256"/>
      <c r="I19" s="255"/>
      <c r="J19" s="255"/>
      <c r="K19" s="255"/>
      <c r="L19" s="255"/>
      <c r="M19" s="256"/>
      <c r="N19" s="256"/>
      <c r="O19" s="256">
        <v>3</v>
      </c>
      <c r="P19" s="256"/>
      <c r="Q19" s="256">
        <v>3</v>
      </c>
      <c r="R19" s="256">
        <v>3</v>
      </c>
      <c r="S19" s="256">
        <v>3</v>
      </c>
      <c r="T19" s="256"/>
      <c r="U19" s="256">
        <v>3</v>
      </c>
      <c r="V19" s="256">
        <v>3</v>
      </c>
      <c r="W19" s="256">
        <v>3</v>
      </c>
      <c r="X19" s="256">
        <v>3</v>
      </c>
      <c r="Y19" s="256">
        <v>3</v>
      </c>
      <c r="Z19" s="256">
        <v>3</v>
      </c>
      <c r="AA19" s="256"/>
      <c r="AB19" s="256">
        <v>3</v>
      </c>
      <c r="AC19" s="256">
        <v>3</v>
      </c>
      <c r="AD19" s="256">
        <v>3</v>
      </c>
      <c r="AE19" s="256">
        <v>3</v>
      </c>
      <c r="AF19" s="256"/>
      <c r="AG19" s="256"/>
      <c r="AH19" s="256"/>
      <c r="AI19" s="256"/>
      <c r="AJ19" s="256"/>
      <c r="AK19" s="255"/>
      <c r="AL19" s="255">
        <v>3</v>
      </c>
      <c r="AM19" s="255">
        <v>3</v>
      </c>
      <c r="AN19" s="255">
        <v>3</v>
      </c>
      <c r="AO19" s="255"/>
    </row>
    <row r="20" spans="4:41" ht="20.100000000000001" customHeight="1" x14ac:dyDescent="0.25">
      <c r="D20" s="702">
        <v>6</v>
      </c>
      <c r="E20" s="705" t="s">
        <v>19</v>
      </c>
      <c r="F20" s="30"/>
      <c r="G20" s="256"/>
      <c r="H20" s="256"/>
      <c r="I20" s="255"/>
      <c r="J20" s="255"/>
      <c r="K20" s="255"/>
      <c r="L20" s="253" t="s">
        <v>79</v>
      </c>
      <c r="M20" s="256" t="s">
        <v>141</v>
      </c>
      <c r="N20" s="256" t="s">
        <v>79</v>
      </c>
      <c r="O20" s="256" t="s">
        <v>79</v>
      </c>
      <c r="P20" s="256" t="s">
        <v>79</v>
      </c>
      <c r="Q20" s="256" t="s">
        <v>79</v>
      </c>
      <c r="R20" s="256" t="s">
        <v>79</v>
      </c>
      <c r="S20" s="256" t="s">
        <v>79</v>
      </c>
      <c r="T20" s="256" t="s">
        <v>141</v>
      </c>
      <c r="U20" s="256" t="s">
        <v>79</v>
      </c>
      <c r="V20" s="256" t="s">
        <v>79</v>
      </c>
      <c r="W20" s="256" t="s">
        <v>79</v>
      </c>
      <c r="X20" s="256" t="s">
        <v>79</v>
      </c>
      <c r="Y20" s="256" t="s">
        <v>78</v>
      </c>
      <c r="Z20" s="256" t="s">
        <v>78</v>
      </c>
      <c r="AA20" s="256" t="s">
        <v>141</v>
      </c>
      <c r="AB20" s="256" t="s">
        <v>78</v>
      </c>
      <c r="AC20" s="256" t="s">
        <v>78</v>
      </c>
      <c r="AD20" s="256" t="s">
        <v>78</v>
      </c>
      <c r="AE20" s="256" t="s">
        <v>78</v>
      </c>
      <c r="AF20" s="256" t="s">
        <v>78</v>
      </c>
      <c r="AG20" s="256" t="s">
        <v>79</v>
      </c>
      <c r="AH20" s="256" t="s">
        <v>141</v>
      </c>
      <c r="AI20" s="256" t="s">
        <v>141</v>
      </c>
      <c r="AJ20" s="256" t="s">
        <v>141</v>
      </c>
      <c r="AK20" s="255" t="s">
        <v>79</v>
      </c>
      <c r="AL20" s="255" t="s">
        <v>79</v>
      </c>
      <c r="AM20" s="255" t="s">
        <v>79</v>
      </c>
      <c r="AN20" s="253" t="s">
        <v>79</v>
      </c>
      <c r="AO20" s="255"/>
    </row>
    <row r="21" spans="4:41" ht="20.100000000000001" customHeight="1" x14ac:dyDescent="0.25">
      <c r="D21" s="702"/>
      <c r="E21" s="705"/>
      <c r="F21" s="30"/>
      <c r="G21" s="256"/>
      <c r="H21" s="256"/>
      <c r="I21" s="255"/>
      <c r="J21" s="255"/>
      <c r="K21" s="255"/>
      <c r="L21" s="255"/>
      <c r="M21" s="256"/>
      <c r="N21" s="256"/>
      <c r="O21" s="256"/>
      <c r="P21" s="256"/>
      <c r="Q21" s="256"/>
      <c r="R21" s="256"/>
      <c r="S21" s="256"/>
      <c r="T21" s="256"/>
      <c r="U21" s="256"/>
      <c r="V21" s="256"/>
      <c r="W21" s="256"/>
      <c r="X21" s="256"/>
      <c r="Y21" s="256">
        <v>3</v>
      </c>
      <c r="Z21" s="256">
        <v>3</v>
      </c>
      <c r="AA21" s="256"/>
      <c r="AB21" s="256"/>
      <c r="AC21" s="256"/>
      <c r="AD21" s="256"/>
      <c r="AE21" s="256"/>
      <c r="AF21" s="256"/>
      <c r="AG21" s="256"/>
      <c r="AH21" s="256"/>
      <c r="AI21" s="256"/>
      <c r="AJ21" s="256"/>
      <c r="AK21" s="255"/>
      <c r="AL21" s="255"/>
      <c r="AM21" s="255"/>
      <c r="AN21" s="255">
        <v>3</v>
      </c>
      <c r="AO21" s="255"/>
    </row>
    <row r="22" spans="4:41" ht="20.100000000000001" customHeight="1" x14ac:dyDescent="0.25">
      <c r="D22" s="702">
        <v>7</v>
      </c>
      <c r="E22" s="705" t="s">
        <v>20</v>
      </c>
      <c r="F22" s="30"/>
      <c r="G22" s="256"/>
      <c r="H22" s="256"/>
      <c r="I22" s="255"/>
      <c r="J22" s="255"/>
      <c r="K22" s="255"/>
      <c r="L22" s="253" t="s">
        <v>79</v>
      </c>
      <c r="M22" s="256" t="s">
        <v>141</v>
      </c>
      <c r="N22" s="256" t="s">
        <v>79</v>
      </c>
      <c r="O22" s="256" t="s">
        <v>79</v>
      </c>
      <c r="P22" s="256" t="s">
        <v>79</v>
      </c>
      <c r="Q22" s="256" t="s">
        <v>79</v>
      </c>
      <c r="R22" s="256" t="s">
        <v>79</v>
      </c>
      <c r="S22" s="256" t="s">
        <v>79</v>
      </c>
      <c r="T22" s="256" t="s">
        <v>141</v>
      </c>
      <c r="U22" s="256" t="s">
        <v>79</v>
      </c>
      <c r="V22" s="256" t="s">
        <v>79</v>
      </c>
      <c r="W22" s="256" t="s">
        <v>79</v>
      </c>
      <c r="X22" s="256" t="s">
        <v>79</v>
      </c>
      <c r="Y22" s="256" t="s">
        <v>78</v>
      </c>
      <c r="Z22" s="256" t="s">
        <v>78</v>
      </c>
      <c r="AA22" s="256" t="s">
        <v>610</v>
      </c>
      <c r="AB22" s="256" t="s">
        <v>78</v>
      </c>
      <c r="AC22" s="256" t="s">
        <v>78</v>
      </c>
      <c r="AD22" s="256" t="s">
        <v>78</v>
      </c>
      <c r="AE22" s="256" t="s">
        <v>78</v>
      </c>
      <c r="AF22" s="256" t="s">
        <v>78</v>
      </c>
      <c r="AG22" s="256" t="s">
        <v>79</v>
      </c>
      <c r="AH22" s="256" t="s">
        <v>141</v>
      </c>
      <c r="AI22" s="256" t="s">
        <v>141</v>
      </c>
      <c r="AJ22" s="256" t="s">
        <v>141</v>
      </c>
      <c r="AK22" s="255" t="s">
        <v>79</v>
      </c>
      <c r="AL22" s="255" t="s">
        <v>79</v>
      </c>
      <c r="AM22" s="255" t="s">
        <v>79</v>
      </c>
      <c r="AN22" s="253" t="s">
        <v>79</v>
      </c>
      <c r="AO22" s="255"/>
    </row>
    <row r="23" spans="4:41" ht="20.100000000000001" customHeight="1" x14ac:dyDescent="0.25">
      <c r="D23" s="702"/>
      <c r="E23" s="705"/>
      <c r="F23" s="30"/>
      <c r="G23" s="256"/>
      <c r="H23" s="256"/>
      <c r="I23" s="255"/>
      <c r="J23" s="255"/>
      <c r="K23" s="255"/>
      <c r="L23" s="255"/>
      <c r="M23" s="256"/>
      <c r="N23" s="256"/>
      <c r="O23" s="256"/>
      <c r="P23" s="256"/>
      <c r="Q23" s="256"/>
      <c r="R23" s="256"/>
      <c r="S23" s="256"/>
      <c r="T23" s="256"/>
      <c r="U23" s="256"/>
      <c r="V23" s="256"/>
      <c r="W23" s="256"/>
      <c r="X23" s="256"/>
      <c r="Y23" s="256">
        <v>3</v>
      </c>
      <c r="Z23" s="256">
        <v>3</v>
      </c>
      <c r="AA23" s="256"/>
      <c r="AB23" s="256"/>
      <c r="AC23" s="256"/>
      <c r="AD23" s="256"/>
      <c r="AE23" s="256"/>
      <c r="AF23" s="256"/>
      <c r="AG23" s="256"/>
      <c r="AH23" s="256"/>
      <c r="AI23" s="256"/>
      <c r="AJ23" s="256"/>
      <c r="AK23" s="255"/>
      <c r="AL23" s="255"/>
      <c r="AM23" s="255"/>
      <c r="AN23" s="255">
        <v>3</v>
      </c>
      <c r="AO23" s="255"/>
    </row>
    <row r="24" spans="4:41" ht="20.100000000000001" customHeight="1" x14ac:dyDescent="0.25">
      <c r="D24" s="702">
        <v>8</v>
      </c>
      <c r="E24" s="705" t="s">
        <v>21</v>
      </c>
      <c r="F24" s="30"/>
      <c r="G24" s="256"/>
      <c r="H24" s="256"/>
      <c r="I24" s="255"/>
      <c r="J24" s="255"/>
      <c r="K24" s="255"/>
      <c r="L24" s="253" t="s">
        <v>79</v>
      </c>
      <c r="M24" s="256" t="s">
        <v>141</v>
      </c>
      <c r="N24" s="256" t="s">
        <v>79</v>
      </c>
      <c r="O24" s="256" t="s">
        <v>79</v>
      </c>
      <c r="P24" s="256" t="s">
        <v>79</v>
      </c>
      <c r="Q24" s="256" t="s">
        <v>79</v>
      </c>
      <c r="R24" s="256" t="s">
        <v>79</v>
      </c>
      <c r="S24" s="256" t="s">
        <v>79</v>
      </c>
      <c r="T24" s="256" t="s">
        <v>141</v>
      </c>
      <c r="U24" s="256" t="s">
        <v>79</v>
      </c>
      <c r="V24" s="256" t="s">
        <v>79</v>
      </c>
      <c r="W24" s="256" t="s">
        <v>79</v>
      </c>
      <c r="X24" s="256" t="s">
        <v>79</v>
      </c>
      <c r="Y24" s="256" t="s">
        <v>78</v>
      </c>
      <c r="Z24" s="256" t="s">
        <v>78</v>
      </c>
      <c r="AA24" s="256" t="s">
        <v>610</v>
      </c>
      <c r="AB24" s="256" t="s">
        <v>78</v>
      </c>
      <c r="AC24" s="256" t="s">
        <v>78</v>
      </c>
      <c r="AD24" s="256" t="s">
        <v>78</v>
      </c>
      <c r="AE24" s="256" t="s">
        <v>78</v>
      </c>
      <c r="AF24" s="256" t="s">
        <v>78</v>
      </c>
      <c r="AG24" s="256" t="s">
        <v>79</v>
      </c>
      <c r="AH24" s="256" t="s">
        <v>141</v>
      </c>
      <c r="AI24" s="256" t="s">
        <v>141</v>
      </c>
      <c r="AJ24" s="256" t="s">
        <v>80</v>
      </c>
      <c r="AK24" s="255" t="s">
        <v>80</v>
      </c>
      <c r="AL24" s="255" t="s">
        <v>79</v>
      </c>
      <c r="AM24" s="255" t="s">
        <v>79</v>
      </c>
      <c r="AN24" s="253" t="s">
        <v>79</v>
      </c>
      <c r="AO24" s="255"/>
    </row>
    <row r="25" spans="4:41" ht="20.100000000000001" customHeight="1" x14ac:dyDescent="0.25">
      <c r="D25" s="702"/>
      <c r="E25" s="705"/>
      <c r="F25" s="30"/>
      <c r="G25" s="256"/>
      <c r="H25" s="256"/>
      <c r="I25" s="255"/>
      <c r="J25" s="255"/>
      <c r="K25" s="255"/>
      <c r="L25" s="255"/>
      <c r="M25" s="256"/>
      <c r="N25" s="256"/>
      <c r="O25" s="256"/>
      <c r="P25" s="256"/>
      <c r="Q25" s="256"/>
      <c r="R25" s="256"/>
      <c r="S25" s="256"/>
      <c r="T25" s="256"/>
      <c r="U25" s="256"/>
      <c r="V25" s="256"/>
      <c r="W25" s="256"/>
      <c r="X25" s="256"/>
      <c r="Y25" s="256">
        <v>3</v>
      </c>
      <c r="Z25" s="256">
        <v>3</v>
      </c>
      <c r="AA25" s="256"/>
      <c r="AB25" s="256"/>
      <c r="AC25" s="256"/>
      <c r="AD25" s="256"/>
      <c r="AE25" s="256"/>
      <c r="AF25" s="256"/>
      <c r="AG25" s="256"/>
      <c r="AH25" s="256"/>
      <c r="AI25" s="256"/>
      <c r="AJ25" s="256"/>
      <c r="AK25" s="255"/>
      <c r="AL25" s="255"/>
      <c r="AM25" s="255"/>
      <c r="AN25" s="255">
        <v>3</v>
      </c>
      <c r="AO25" s="255"/>
    </row>
    <row r="26" spans="4:41" ht="20.100000000000001" customHeight="1" x14ac:dyDescent="0.25">
      <c r="D26" s="702">
        <v>9</v>
      </c>
      <c r="E26" s="705" t="s">
        <v>22</v>
      </c>
      <c r="F26" s="30"/>
      <c r="G26" s="256"/>
      <c r="H26" s="256"/>
      <c r="I26" s="255"/>
      <c r="J26" s="255"/>
      <c r="K26" s="255"/>
      <c r="L26" s="253" t="s">
        <v>79</v>
      </c>
      <c r="M26" s="256" t="s">
        <v>141</v>
      </c>
      <c r="N26" s="256" t="s">
        <v>79</v>
      </c>
      <c r="O26" s="256" t="s">
        <v>79</v>
      </c>
      <c r="P26" s="256" t="s">
        <v>79</v>
      </c>
      <c r="Q26" s="256" t="s">
        <v>79</v>
      </c>
      <c r="R26" s="256" t="s">
        <v>79</v>
      </c>
      <c r="S26" s="256" t="s">
        <v>79</v>
      </c>
      <c r="T26" s="256" t="s">
        <v>141</v>
      </c>
      <c r="U26" s="256" t="s">
        <v>79</v>
      </c>
      <c r="V26" s="256" t="s">
        <v>79</v>
      </c>
      <c r="W26" s="256" t="s">
        <v>79</v>
      </c>
      <c r="X26" s="256" t="s">
        <v>79</v>
      </c>
      <c r="Y26" s="256" t="s">
        <v>78</v>
      </c>
      <c r="Z26" s="256" t="s">
        <v>78</v>
      </c>
      <c r="AA26" s="256" t="s">
        <v>610</v>
      </c>
      <c r="AB26" s="256" t="s">
        <v>78</v>
      </c>
      <c r="AC26" s="256" t="s">
        <v>78</v>
      </c>
      <c r="AD26" s="256" t="s">
        <v>78</v>
      </c>
      <c r="AE26" s="256" t="s">
        <v>78</v>
      </c>
      <c r="AF26" s="256" t="s">
        <v>78</v>
      </c>
      <c r="AG26" s="256" t="s">
        <v>79</v>
      </c>
      <c r="AH26" s="256" t="s">
        <v>141</v>
      </c>
      <c r="AI26" s="256" t="s">
        <v>141</v>
      </c>
      <c r="AJ26" s="256" t="s">
        <v>141</v>
      </c>
      <c r="AK26" s="255" t="s">
        <v>79</v>
      </c>
      <c r="AL26" s="255" t="s">
        <v>79</v>
      </c>
      <c r="AM26" s="255" t="s">
        <v>79</v>
      </c>
      <c r="AN26" s="253" t="s">
        <v>79</v>
      </c>
      <c r="AO26" s="255"/>
    </row>
    <row r="27" spans="4:41" ht="20.100000000000001" customHeight="1" x14ac:dyDescent="0.25">
      <c r="D27" s="702"/>
      <c r="E27" s="705"/>
      <c r="F27" s="30"/>
      <c r="G27" s="256"/>
      <c r="H27" s="256"/>
      <c r="I27" s="255"/>
      <c r="J27" s="255"/>
      <c r="K27" s="255"/>
      <c r="L27" s="255"/>
      <c r="M27" s="256"/>
      <c r="N27" s="256"/>
      <c r="O27" s="256"/>
      <c r="P27" s="256"/>
      <c r="Q27" s="256"/>
      <c r="R27" s="256"/>
      <c r="S27" s="256"/>
      <c r="T27" s="256"/>
      <c r="U27" s="256"/>
      <c r="V27" s="256"/>
      <c r="W27" s="256"/>
      <c r="X27" s="256"/>
      <c r="Y27" s="256">
        <v>3</v>
      </c>
      <c r="Z27" s="256">
        <v>3</v>
      </c>
      <c r="AA27" s="256"/>
      <c r="AB27" s="256"/>
      <c r="AC27" s="256"/>
      <c r="AD27" s="256"/>
      <c r="AE27" s="256"/>
      <c r="AF27" s="256"/>
      <c r="AG27" s="256"/>
      <c r="AH27" s="256"/>
      <c r="AI27" s="256"/>
      <c r="AJ27" s="256"/>
      <c r="AK27" s="255"/>
      <c r="AL27" s="255"/>
      <c r="AM27" s="255"/>
      <c r="AN27" s="255">
        <v>3</v>
      </c>
      <c r="AO27" s="255"/>
    </row>
    <row r="28" spans="4:41" ht="20.100000000000001" customHeight="1" x14ac:dyDescent="0.25">
      <c r="D28" s="702">
        <v>10</v>
      </c>
      <c r="E28" s="705" t="s">
        <v>154</v>
      </c>
      <c r="F28" s="30"/>
      <c r="G28" s="256"/>
      <c r="H28" s="256"/>
      <c r="I28" s="255"/>
      <c r="J28" s="255"/>
      <c r="K28" s="255"/>
      <c r="L28" s="253" t="s">
        <v>79</v>
      </c>
      <c r="M28" s="256" t="s">
        <v>141</v>
      </c>
      <c r="N28" s="256" t="s">
        <v>79</v>
      </c>
      <c r="O28" s="256" t="s">
        <v>79</v>
      </c>
      <c r="P28" s="256" t="s">
        <v>79</v>
      </c>
      <c r="Q28" s="256" t="s">
        <v>79</v>
      </c>
      <c r="R28" s="256" t="s">
        <v>79</v>
      </c>
      <c r="S28" s="256" t="s">
        <v>79</v>
      </c>
      <c r="T28" s="256" t="s">
        <v>141</v>
      </c>
      <c r="U28" s="256" t="s">
        <v>79</v>
      </c>
      <c r="V28" s="256" t="s">
        <v>79</v>
      </c>
      <c r="W28" s="256" t="s">
        <v>79</v>
      </c>
      <c r="X28" s="256" t="s">
        <v>79</v>
      </c>
      <c r="Y28" s="256" t="s">
        <v>78</v>
      </c>
      <c r="Z28" s="256" t="s">
        <v>78</v>
      </c>
      <c r="AA28" s="256" t="s">
        <v>610</v>
      </c>
      <c r="AB28" s="256" t="s">
        <v>78</v>
      </c>
      <c r="AC28" s="256" t="s">
        <v>78</v>
      </c>
      <c r="AD28" s="256" t="s">
        <v>78</v>
      </c>
      <c r="AE28" s="256" t="s">
        <v>78</v>
      </c>
      <c r="AF28" s="256" t="s">
        <v>78</v>
      </c>
      <c r="AG28" s="256" t="s">
        <v>79</v>
      </c>
      <c r="AH28" s="256" t="s">
        <v>141</v>
      </c>
      <c r="AI28" s="256" t="s">
        <v>141</v>
      </c>
      <c r="AJ28" s="256" t="s">
        <v>141</v>
      </c>
      <c r="AK28" s="255" t="s">
        <v>79</v>
      </c>
      <c r="AL28" s="255" t="s">
        <v>79</v>
      </c>
      <c r="AM28" s="255" t="s">
        <v>79</v>
      </c>
      <c r="AN28" s="253" t="s">
        <v>79</v>
      </c>
      <c r="AO28" s="255"/>
    </row>
    <row r="29" spans="4:41" ht="20.100000000000001" customHeight="1" x14ac:dyDescent="0.25">
      <c r="D29" s="702"/>
      <c r="E29" s="705"/>
      <c r="F29" s="30"/>
      <c r="G29" s="256"/>
      <c r="H29" s="256"/>
      <c r="I29" s="255"/>
      <c r="J29" s="255"/>
      <c r="K29" s="255"/>
      <c r="L29" s="255"/>
      <c r="M29" s="256"/>
      <c r="N29" s="256"/>
      <c r="O29" s="256"/>
      <c r="P29" s="256"/>
      <c r="Q29" s="256"/>
      <c r="R29" s="256"/>
      <c r="S29" s="256"/>
      <c r="T29" s="256"/>
      <c r="U29" s="256"/>
      <c r="V29" s="256"/>
      <c r="W29" s="256"/>
      <c r="X29" s="256"/>
      <c r="Y29" s="256">
        <v>3</v>
      </c>
      <c r="Z29" s="256">
        <v>3</v>
      </c>
      <c r="AA29" s="256"/>
      <c r="AB29" s="256"/>
      <c r="AC29" s="256"/>
      <c r="AD29" s="256"/>
      <c r="AE29" s="256"/>
      <c r="AF29" s="256"/>
      <c r="AG29" s="256"/>
      <c r="AH29" s="256"/>
      <c r="AI29" s="256"/>
      <c r="AJ29" s="256"/>
      <c r="AK29" s="255"/>
      <c r="AL29" s="255"/>
      <c r="AM29" s="255"/>
      <c r="AN29" s="255">
        <v>3</v>
      </c>
      <c r="AO29" s="255"/>
    </row>
    <row r="30" spans="4:41" ht="20.100000000000001" customHeight="1" x14ac:dyDescent="0.25">
      <c r="D30" s="702">
        <v>11</v>
      </c>
      <c r="E30" s="705" t="s">
        <v>23</v>
      </c>
      <c r="F30" s="30"/>
      <c r="G30" s="256"/>
      <c r="H30" s="256"/>
      <c r="I30" s="255"/>
      <c r="J30" s="255"/>
      <c r="K30" s="255"/>
      <c r="L30" s="253" t="s">
        <v>79</v>
      </c>
      <c r="M30" s="256" t="s">
        <v>141</v>
      </c>
      <c r="N30" s="256" t="s">
        <v>79</v>
      </c>
      <c r="O30" s="256" t="s">
        <v>79</v>
      </c>
      <c r="P30" s="256" t="s">
        <v>79</v>
      </c>
      <c r="Q30" s="256" t="s">
        <v>79</v>
      </c>
      <c r="R30" s="256" t="s">
        <v>79</v>
      </c>
      <c r="S30" s="256" t="s">
        <v>79</v>
      </c>
      <c r="T30" s="256" t="s">
        <v>141</v>
      </c>
      <c r="U30" s="256" t="s">
        <v>79</v>
      </c>
      <c r="V30" s="256" t="s">
        <v>79</v>
      </c>
      <c r="W30" s="256" t="s">
        <v>79</v>
      </c>
      <c r="X30" s="256" t="s">
        <v>79</v>
      </c>
      <c r="Y30" s="256" t="s">
        <v>78</v>
      </c>
      <c r="Z30" s="256" t="s">
        <v>78</v>
      </c>
      <c r="AA30" s="256" t="s">
        <v>610</v>
      </c>
      <c r="AB30" s="256" t="s">
        <v>78</v>
      </c>
      <c r="AC30" s="256" t="s">
        <v>78</v>
      </c>
      <c r="AD30" s="256" t="s">
        <v>78</v>
      </c>
      <c r="AE30" s="256" t="s">
        <v>78</v>
      </c>
      <c r="AF30" s="256" t="s">
        <v>78</v>
      </c>
      <c r="AG30" s="256" t="s">
        <v>79</v>
      </c>
      <c r="AH30" s="256" t="s">
        <v>141</v>
      </c>
      <c r="AI30" s="256" t="s">
        <v>141</v>
      </c>
      <c r="AJ30" s="256" t="s">
        <v>141</v>
      </c>
      <c r="AK30" s="255" t="s">
        <v>79</v>
      </c>
      <c r="AL30" s="255" t="s">
        <v>79</v>
      </c>
      <c r="AM30" s="255" t="s">
        <v>79</v>
      </c>
      <c r="AN30" s="253" t="s">
        <v>79</v>
      </c>
      <c r="AO30" s="255"/>
    </row>
    <row r="31" spans="4:41" ht="20.100000000000001" customHeight="1" x14ac:dyDescent="0.25">
      <c r="D31" s="702"/>
      <c r="E31" s="705"/>
      <c r="F31" s="30"/>
      <c r="G31" s="256"/>
      <c r="H31" s="256"/>
      <c r="I31" s="255"/>
      <c r="J31" s="255"/>
      <c r="K31" s="255"/>
      <c r="L31" s="255"/>
      <c r="M31" s="256"/>
      <c r="N31" s="256"/>
      <c r="O31" s="256"/>
      <c r="P31" s="256"/>
      <c r="Q31" s="256"/>
      <c r="R31" s="256"/>
      <c r="S31" s="256"/>
      <c r="T31" s="256"/>
      <c r="U31" s="256"/>
      <c r="V31" s="256"/>
      <c r="W31" s="256"/>
      <c r="X31" s="256"/>
      <c r="Y31" s="256">
        <v>3</v>
      </c>
      <c r="Z31" s="256">
        <v>3</v>
      </c>
      <c r="AA31" s="256"/>
      <c r="AB31" s="256"/>
      <c r="AC31" s="256"/>
      <c r="AD31" s="256"/>
      <c r="AE31" s="256"/>
      <c r="AF31" s="256"/>
      <c r="AG31" s="256"/>
      <c r="AH31" s="256"/>
      <c r="AI31" s="256"/>
      <c r="AJ31" s="256"/>
      <c r="AK31" s="255"/>
      <c r="AL31" s="255"/>
      <c r="AM31" s="255"/>
      <c r="AN31" s="255"/>
      <c r="AO31" s="255"/>
    </row>
    <row r="32" spans="4:41" ht="20.100000000000001" customHeight="1" x14ac:dyDescent="0.25">
      <c r="D32" s="702">
        <v>12</v>
      </c>
      <c r="E32" s="705" t="s">
        <v>24</v>
      </c>
      <c r="F32" s="30"/>
      <c r="G32" s="256"/>
      <c r="H32" s="256"/>
      <c r="I32" s="255"/>
      <c r="J32" s="255"/>
      <c r="K32" s="255"/>
      <c r="L32" s="253" t="s">
        <v>79</v>
      </c>
      <c r="M32" s="256" t="s">
        <v>141</v>
      </c>
      <c r="N32" s="256" t="s">
        <v>79</v>
      </c>
      <c r="O32" s="256" t="s">
        <v>79</v>
      </c>
      <c r="P32" s="256" t="s">
        <v>79</v>
      </c>
      <c r="Q32" s="256" t="s">
        <v>79</v>
      </c>
      <c r="R32" s="256" t="s">
        <v>79</v>
      </c>
      <c r="S32" s="256" t="s">
        <v>79</v>
      </c>
      <c r="T32" s="256" t="s">
        <v>141</v>
      </c>
      <c r="U32" s="256" t="s">
        <v>79</v>
      </c>
      <c r="V32" s="256" t="s">
        <v>79</v>
      </c>
      <c r="W32" s="256" t="s">
        <v>79</v>
      </c>
      <c r="X32" s="256" t="s">
        <v>79</v>
      </c>
      <c r="Y32" s="256" t="s">
        <v>78</v>
      </c>
      <c r="Z32" s="256" t="s">
        <v>78</v>
      </c>
      <c r="AA32" s="256" t="s">
        <v>610</v>
      </c>
      <c r="AB32" s="256" t="s">
        <v>78</v>
      </c>
      <c r="AC32" s="256" t="s">
        <v>78</v>
      </c>
      <c r="AD32" s="256" t="s">
        <v>78</v>
      </c>
      <c r="AE32" s="256" t="s">
        <v>78</v>
      </c>
      <c r="AF32" s="256" t="s">
        <v>78</v>
      </c>
      <c r="AG32" s="256" t="s">
        <v>79</v>
      </c>
      <c r="AH32" s="256" t="s">
        <v>141</v>
      </c>
      <c r="AI32" s="256" t="s">
        <v>141</v>
      </c>
      <c r="AJ32" s="256" t="s">
        <v>141</v>
      </c>
      <c r="AK32" s="255" t="s">
        <v>79</v>
      </c>
      <c r="AL32" s="255" t="s">
        <v>79</v>
      </c>
      <c r="AM32" s="255" t="s">
        <v>79</v>
      </c>
      <c r="AN32" s="253" t="s">
        <v>79</v>
      </c>
      <c r="AO32" s="255"/>
    </row>
    <row r="33" spans="4:41" ht="20.100000000000001" customHeight="1" x14ac:dyDescent="0.25">
      <c r="D33" s="702"/>
      <c r="E33" s="705"/>
      <c r="F33" s="30"/>
      <c r="G33" s="256"/>
      <c r="H33" s="256"/>
      <c r="I33" s="255"/>
      <c r="J33" s="255"/>
      <c r="K33" s="255"/>
      <c r="L33" s="255"/>
      <c r="M33" s="256"/>
      <c r="N33" s="256"/>
      <c r="O33" s="256"/>
      <c r="P33" s="256"/>
      <c r="Q33" s="256"/>
      <c r="R33" s="256"/>
      <c r="S33" s="256"/>
      <c r="T33" s="256"/>
      <c r="U33" s="256"/>
      <c r="V33" s="256"/>
      <c r="W33" s="256"/>
      <c r="X33" s="256"/>
      <c r="Y33" s="256">
        <v>3</v>
      </c>
      <c r="Z33" s="256">
        <v>3</v>
      </c>
      <c r="AA33" s="256"/>
      <c r="AB33" s="256"/>
      <c r="AC33" s="256"/>
      <c r="AD33" s="256"/>
      <c r="AE33" s="256"/>
      <c r="AF33" s="256"/>
      <c r="AG33" s="256"/>
      <c r="AH33" s="256"/>
      <c r="AI33" s="256"/>
      <c r="AJ33" s="256"/>
      <c r="AK33" s="255"/>
      <c r="AL33" s="255"/>
      <c r="AM33" s="255"/>
      <c r="AN33" s="255"/>
      <c r="AO33" s="255"/>
    </row>
    <row r="34" spans="4:41" ht="20.100000000000001" customHeight="1" x14ac:dyDescent="0.25">
      <c r="D34" s="702">
        <v>13</v>
      </c>
      <c r="E34" s="705" t="s">
        <v>25</v>
      </c>
      <c r="F34" s="30"/>
      <c r="G34" s="256"/>
      <c r="H34" s="256"/>
      <c r="I34" s="255"/>
      <c r="J34" s="255"/>
      <c r="K34" s="255"/>
      <c r="L34" s="253" t="s">
        <v>79</v>
      </c>
      <c r="M34" s="256" t="s">
        <v>141</v>
      </c>
      <c r="N34" s="256" t="s">
        <v>79</v>
      </c>
      <c r="O34" s="256" t="s">
        <v>79</v>
      </c>
      <c r="P34" s="256" t="s">
        <v>79</v>
      </c>
      <c r="Q34" s="256" t="s">
        <v>79</v>
      </c>
      <c r="R34" s="256" t="s">
        <v>79</v>
      </c>
      <c r="S34" s="256" t="s">
        <v>80</v>
      </c>
      <c r="T34" s="256" t="s">
        <v>141</v>
      </c>
      <c r="U34" s="256" t="s">
        <v>80</v>
      </c>
      <c r="V34" s="256" t="s">
        <v>79</v>
      </c>
      <c r="W34" s="256" t="s">
        <v>79</v>
      </c>
      <c r="X34" s="256" t="s">
        <v>79</v>
      </c>
      <c r="Y34" s="256" t="s">
        <v>78</v>
      </c>
      <c r="Z34" s="256" t="s">
        <v>78</v>
      </c>
      <c r="AA34" s="256" t="s">
        <v>610</v>
      </c>
      <c r="AB34" s="256" t="s">
        <v>78</v>
      </c>
      <c r="AC34" s="256" t="s">
        <v>78</v>
      </c>
      <c r="AD34" s="256" t="s">
        <v>78</v>
      </c>
      <c r="AE34" s="256" t="s">
        <v>78</v>
      </c>
      <c r="AF34" s="256" t="s">
        <v>78</v>
      </c>
      <c r="AG34" s="256" t="s">
        <v>79</v>
      </c>
      <c r="AH34" s="256" t="s">
        <v>141</v>
      </c>
      <c r="AI34" s="256" t="s">
        <v>141</v>
      </c>
      <c r="AJ34" s="256" t="s">
        <v>80</v>
      </c>
      <c r="AK34" s="255" t="s">
        <v>80</v>
      </c>
      <c r="AL34" s="255" t="s">
        <v>79</v>
      </c>
      <c r="AM34" s="255" t="s">
        <v>79</v>
      </c>
      <c r="AN34" s="253" t="s">
        <v>79</v>
      </c>
      <c r="AO34" s="255"/>
    </row>
    <row r="35" spans="4:41" ht="20.100000000000001" customHeight="1" x14ac:dyDescent="0.25">
      <c r="D35" s="702"/>
      <c r="E35" s="705"/>
      <c r="F35" s="30"/>
      <c r="G35" s="256"/>
      <c r="H35" s="256"/>
      <c r="I35" s="255"/>
      <c r="J35" s="255"/>
      <c r="K35" s="255"/>
      <c r="L35" s="255"/>
      <c r="M35" s="256"/>
      <c r="N35" s="256"/>
      <c r="O35" s="256"/>
      <c r="P35" s="256"/>
      <c r="Q35" s="256"/>
      <c r="R35" s="256"/>
      <c r="S35" s="256"/>
      <c r="T35" s="256"/>
      <c r="U35" s="256"/>
      <c r="V35" s="256"/>
      <c r="W35" s="256"/>
      <c r="X35" s="256"/>
      <c r="Y35" s="256">
        <v>3</v>
      </c>
      <c r="Z35" s="256">
        <v>3</v>
      </c>
      <c r="AA35" s="256"/>
      <c r="AB35" s="256"/>
      <c r="AC35" s="256"/>
      <c r="AD35" s="256"/>
      <c r="AE35" s="256"/>
      <c r="AF35" s="256"/>
      <c r="AG35" s="256"/>
      <c r="AH35" s="256"/>
      <c r="AI35" s="256"/>
      <c r="AJ35" s="256"/>
      <c r="AK35" s="255"/>
      <c r="AL35" s="255"/>
      <c r="AM35" s="255"/>
      <c r="AN35" s="255"/>
      <c r="AO35" s="255"/>
    </row>
    <row r="36" spans="4:41" ht="20.100000000000001" customHeight="1" x14ac:dyDescent="0.25">
      <c r="D36" s="702">
        <v>14</v>
      </c>
      <c r="E36" s="705" t="s">
        <v>26</v>
      </c>
      <c r="F36" s="30"/>
      <c r="G36" s="256"/>
      <c r="H36" s="256"/>
      <c r="I36" s="255"/>
      <c r="J36" s="255"/>
      <c r="K36" s="255"/>
      <c r="L36" s="253" t="s">
        <v>79</v>
      </c>
      <c r="M36" s="256" t="s">
        <v>141</v>
      </c>
      <c r="N36" s="256" t="s">
        <v>79</v>
      </c>
      <c r="O36" s="256" t="s">
        <v>79</v>
      </c>
      <c r="P36" s="256" t="s">
        <v>79</v>
      </c>
      <c r="Q36" s="256" t="s">
        <v>79</v>
      </c>
      <c r="R36" s="256" t="s">
        <v>79</v>
      </c>
      <c r="S36" s="256" t="s">
        <v>79</v>
      </c>
      <c r="T36" s="256" t="s">
        <v>141</v>
      </c>
      <c r="U36" s="256" t="s">
        <v>79</v>
      </c>
      <c r="V36" s="256" t="s">
        <v>79</v>
      </c>
      <c r="W36" s="256" t="s">
        <v>79</v>
      </c>
      <c r="X36" s="256" t="s">
        <v>79</v>
      </c>
      <c r="Y36" s="256" t="s">
        <v>78</v>
      </c>
      <c r="Z36" s="256" t="s">
        <v>78</v>
      </c>
      <c r="AA36" s="256" t="s">
        <v>610</v>
      </c>
      <c r="AB36" s="256" t="s">
        <v>78</v>
      </c>
      <c r="AC36" s="256" t="s">
        <v>78</v>
      </c>
      <c r="AD36" s="256" t="s">
        <v>78</v>
      </c>
      <c r="AE36" s="256" t="s">
        <v>78</v>
      </c>
      <c r="AF36" s="256" t="s">
        <v>78</v>
      </c>
      <c r="AG36" s="256" t="s">
        <v>79</v>
      </c>
      <c r="AH36" s="256" t="s">
        <v>141</v>
      </c>
      <c r="AI36" s="256" t="s">
        <v>141</v>
      </c>
      <c r="AJ36" s="256" t="s">
        <v>141</v>
      </c>
      <c r="AK36" s="255" t="s">
        <v>79</v>
      </c>
      <c r="AL36" s="255" t="s">
        <v>93</v>
      </c>
      <c r="AM36" s="255" t="s">
        <v>79</v>
      </c>
      <c r="AN36" s="253" t="s">
        <v>79</v>
      </c>
      <c r="AO36" s="255"/>
    </row>
    <row r="37" spans="4:41" ht="20.100000000000001" customHeight="1" x14ac:dyDescent="0.25">
      <c r="D37" s="702"/>
      <c r="E37" s="705"/>
      <c r="F37" s="30"/>
      <c r="G37" s="256"/>
      <c r="H37" s="256"/>
      <c r="I37" s="255"/>
      <c r="J37" s="255"/>
      <c r="K37" s="255"/>
      <c r="L37" s="255"/>
      <c r="M37" s="256"/>
      <c r="N37" s="256"/>
      <c r="O37" s="256"/>
      <c r="P37" s="256"/>
      <c r="Q37" s="256"/>
      <c r="R37" s="256"/>
      <c r="S37" s="256"/>
      <c r="T37" s="256"/>
      <c r="U37" s="256"/>
      <c r="V37" s="256"/>
      <c r="W37" s="256"/>
      <c r="X37" s="256"/>
      <c r="Y37" s="256">
        <v>3</v>
      </c>
      <c r="Z37" s="256">
        <v>3</v>
      </c>
      <c r="AA37" s="256"/>
      <c r="AB37" s="256"/>
      <c r="AC37" s="256"/>
      <c r="AD37" s="256"/>
      <c r="AE37" s="256"/>
      <c r="AF37" s="256"/>
      <c r="AG37" s="256"/>
      <c r="AH37" s="256"/>
      <c r="AI37" s="256"/>
      <c r="AJ37" s="256"/>
      <c r="AK37" s="255"/>
      <c r="AL37" s="255"/>
      <c r="AM37" s="255"/>
      <c r="AN37" s="255"/>
      <c r="AO37" s="255"/>
    </row>
    <row r="38" spans="4:41" ht="20.100000000000001" customHeight="1" x14ac:dyDescent="0.25">
      <c r="D38" s="702">
        <v>15</v>
      </c>
      <c r="E38" s="705" t="s">
        <v>27</v>
      </c>
      <c r="F38" s="30"/>
      <c r="G38" s="256"/>
      <c r="H38" s="256"/>
      <c r="I38" s="255"/>
      <c r="J38" s="255"/>
      <c r="K38" s="255"/>
      <c r="L38" s="253" t="s">
        <v>79</v>
      </c>
      <c r="M38" s="256" t="s">
        <v>141</v>
      </c>
      <c r="N38" s="256" t="s">
        <v>79</v>
      </c>
      <c r="O38" s="256" t="s">
        <v>79</v>
      </c>
      <c r="P38" s="256" t="s">
        <v>79</v>
      </c>
      <c r="Q38" s="256" t="s">
        <v>79</v>
      </c>
      <c r="R38" s="256" t="s">
        <v>79</v>
      </c>
      <c r="S38" s="256" t="s">
        <v>80</v>
      </c>
      <c r="T38" s="256" t="s">
        <v>141</v>
      </c>
      <c r="U38" s="256" t="s">
        <v>80</v>
      </c>
      <c r="V38" s="256" t="s">
        <v>79</v>
      </c>
      <c r="W38" s="256" t="s">
        <v>79</v>
      </c>
      <c r="X38" s="256" t="s">
        <v>79</v>
      </c>
      <c r="Y38" s="256" t="s">
        <v>78</v>
      </c>
      <c r="Z38" s="256" t="s">
        <v>78</v>
      </c>
      <c r="AA38" s="256" t="s">
        <v>610</v>
      </c>
      <c r="AB38" s="256" t="s">
        <v>78</v>
      </c>
      <c r="AC38" s="256" t="s">
        <v>78</v>
      </c>
      <c r="AD38" s="256" t="s">
        <v>78</v>
      </c>
      <c r="AE38" s="256" t="s">
        <v>78</v>
      </c>
      <c r="AF38" s="256" t="s">
        <v>78</v>
      </c>
      <c r="AG38" s="256" t="s">
        <v>79</v>
      </c>
      <c r="AH38" s="256" t="s">
        <v>141</v>
      </c>
      <c r="AI38" s="256" t="s">
        <v>141</v>
      </c>
      <c r="AJ38" s="256" t="s">
        <v>141</v>
      </c>
      <c r="AK38" s="255" t="s">
        <v>79</v>
      </c>
      <c r="AL38" s="255" t="s">
        <v>93</v>
      </c>
      <c r="AM38" s="255" t="s">
        <v>79</v>
      </c>
      <c r="AN38" s="253" t="s">
        <v>79</v>
      </c>
      <c r="AO38" s="255"/>
    </row>
    <row r="39" spans="4:41" ht="20.100000000000001" customHeight="1" x14ac:dyDescent="0.25">
      <c r="D39" s="702"/>
      <c r="E39" s="705"/>
      <c r="F39" s="30"/>
      <c r="G39" s="256"/>
      <c r="H39" s="256"/>
      <c r="I39" s="255"/>
      <c r="J39" s="255"/>
      <c r="K39" s="255"/>
      <c r="L39" s="255"/>
      <c r="M39" s="256"/>
      <c r="N39" s="256"/>
      <c r="O39" s="256"/>
      <c r="P39" s="256"/>
      <c r="Q39" s="256"/>
      <c r="R39" s="256"/>
      <c r="S39" s="256"/>
      <c r="T39" s="256"/>
      <c r="U39" s="256"/>
      <c r="V39" s="256"/>
      <c r="W39" s="256"/>
      <c r="X39" s="256"/>
      <c r="Y39" s="256">
        <v>3</v>
      </c>
      <c r="Z39" s="256">
        <v>3</v>
      </c>
      <c r="AA39" s="256"/>
      <c r="AB39" s="256"/>
      <c r="AC39" s="256"/>
      <c r="AD39" s="256"/>
      <c r="AE39" s="256"/>
      <c r="AF39" s="256"/>
      <c r="AG39" s="256"/>
      <c r="AH39" s="256"/>
      <c r="AI39" s="256"/>
      <c r="AJ39" s="256"/>
      <c r="AK39" s="255"/>
      <c r="AL39" s="255"/>
      <c r="AM39" s="255"/>
      <c r="AN39" s="255"/>
      <c r="AO39" s="255"/>
    </row>
    <row r="40" spans="4:41" ht="20.100000000000001" customHeight="1" x14ac:dyDescent="0.25">
      <c r="D40" s="702">
        <v>16</v>
      </c>
      <c r="E40" s="705" t="s">
        <v>28</v>
      </c>
      <c r="F40" s="30"/>
      <c r="G40" s="256"/>
      <c r="H40" s="256"/>
      <c r="I40" s="255"/>
      <c r="J40" s="255"/>
      <c r="K40" s="255"/>
      <c r="L40" s="253" t="s">
        <v>79</v>
      </c>
      <c r="M40" s="256" t="s">
        <v>141</v>
      </c>
      <c r="N40" s="256" t="s">
        <v>79</v>
      </c>
      <c r="O40" s="256" t="s">
        <v>79</v>
      </c>
      <c r="P40" s="256" t="s">
        <v>79</v>
      </c>
      <c r="Q40" s="256" t="s">
        <v>79</v>
      </c>
      <c r="R40" s="256" t="s">
        <v>79</v>
      </c>
      <c r="S40" s="256" t="s">
        <v>79</v>
      </c>
      <c r="T40" s="256" t="s">
        <v>141</v>
      </c>
      <c r="U40" s="256" t="s">
        <v>79</v>
      </c>
      <c r="V40" s="256" t="s">
        <v>79</v>
      </c>
      <c r="W40" s="256" t="s">
        <v>79</v>
      </c>
      <c r="X40" s="256" t="s">
        <v>79</v>
      </c>
      <c r="Y40" s="256" t="s">
        <v>78</v>
      </c>
      <c r="Z40" s="256" t="s">
        <v>78</v>
      </c>
      <c r="AA40" s="256" t="s">
        <v>610</v>
      </c>
      <c r="AB40" s="256" t="s">
        <v>78</v>
      </c>
      <c r="AC40" s="256" t="s">
        <v>78</v>
      </c>
      <c r="AD40" s="256" t="s">
        <v>78</v>
      </c>
      <c r="AE40" s="256" t="s">
        <v>78</v>
      </c>
      <c r="AF40" s="256" t="s">
        <v>78</v>
      </c>
      <c r="AG40" s="256" t="s">
        <v>79</v>
      </c>
      <c r="AH40" s="256" t="s">
        <v>141</v>
      </c>
      <c r="AI40" s="256" t="s">
        <v>141</v>
      </c>
      <c r="AJ40" s="256" t="s">
        <v>141</v>
      </c>
      <c r="AK40" s="255" t="s">
        <v>79</v>
      </c>
      <c r="AL40" s="255" t="s">
        <v>79</v>
      </c>
      <c r="AM40" s="255" t="s">
        <v>79</v>
      </c>
      <c r="AN40" s="253" t="s">
        <v>79</v>
      </c>
      <c r="AO40" s="255"/>
    </row>
    <row r="41" spans="4:41" ht="20.100000000000001" customHeight="1" x14ac:dyDescent="0.25">
      <c r="D41" s="702"/>
      <c r="E41" s="705"/>
      <c r="F41" s="30"/>
      <c r="G41" s="256"/>
      <c r="H41" s="256"/>
      <c r="I41" s="255"/>
      <c r="J41" s="255"/>
      <c r="K41" s="255"/>
      <c r="L41" s="255"/>
      <c r="M41" s="256"/>
      <c r="N41" s="256"/>
      <c r="O41" s="256"/>
      <c r="P41" s="256"/>
      <c r="Q41" s="256"/>
      <c r="R41" s="256"/>
      <c r="S41" s="256"/>
      <c r="T41" s="256"/>
      <c r="U41" s="256"/>
      <c r="V41" s="256"/>
      <c r="W41" s="256"/>
      <c r="X41" s="256"/>
      <c r="Y41" s="256">
        <v>3</v>
      </c>
      <c r="Z41" s="256">
        <v>3</v>
      </c>
      <c r="AA41" s="256"/>
      <c r="AB41" s="256"/>
      <c r="AC41" s="256"/>
      <c r="AD41" s="256"/>
      <c r="AE41" s="256"/>
      <c r="AF41" s="256"/>
      <c r="AG41" s="256"/>
      <c r="AH41" s="256"/>
      <c r="AI41" s="256"/>
      <c r="AJ41" s="256"/>
      <c r="AK41" s="255"/>
      <c r="AL41" s="255"/>
      <c r="AM41" s="255"/>
      <c r="AN41" s="255"/>
      <c r="AO41" s="255"/>
    </row>
    <row r="42" spans="4:41" ht="20.100000000000001" customHeight="1" x14ac:dyDescent="0.25">
      <c r="D42" s="702">
        <v>17</v>
      </c>
      <c r="E42" s="705" t="s">
        <v>29</v>
      </c>
      <c r="F42" s="30"/>
      <c r="G42" s="256"/>
      <c r="H42" s="256"/>
      <c r="I42" s="255"/>
      <c r="J42" s="255"/>
      <c r="K42" s="255"/>
      <c r="L42" s="253" t="s">
        <v>79</v>
      </c>
      <c r="M42" s="256" t="s">
        <v>141</v>
      </c>
      <c r="N42" s="256" t="s">
        <v>79</v>
      </c>
      <c r="O42" s="256" t="s">
        <v>79</v>
      </c>
      <c r="P42" s="256" t="s">
        <v>79</v>
      </c>
      <c r="Q42" s="256" t="s">
        <v>79</v>
      </c>
      <c r="R42" s="256" t="s">
        <v>79</v>
      </c>
      <c r="S42" s="256" t="s">
        <v>79</v>
      </c>
      <c r="T42" s="256" t="s">
        <v>141</v>
      </c>
      <c r="U42" s="256" t="s">
        <v>79</v>
      </c>
      <c r="V42" s="256" t="s">
        <v>79</v>
      </c>
      <c r="W42" s="256" t="s">
        <v>79</v>
      </c>
      <c r="X42" s="256" t="s">
        <v>79</v>
      </c>
      <c r="Y42" s="256" t="s">
        <v>78</v>
      </c>
      <c r="Z42" s="256" t="s">
        <v>78</v>
      </c>
      <c r="AA42" s="256" t="s">
        <v>610</v>
      </c>
      <c r="AB42" s="256" t="s">
        <v>78</v>
      </c>
      <c r="AC42" s="256" t="s">
        <v>78</v>
      </c>
      <c r="AD42" s="256" t="s">
        <v>78</v>
      </c>
      <c r="AE42" s="256" t="s">
        <v>78</v>
      </c>
      <c r="AF42" s="256" t="s">
        <v>78</v>
      </c>
      <c r="AG42" s="256" t="s">
        <v>79</v>
      </c>
      <c r="AH42" s="256" t="s">
        <v>141</v>
      </c>
      <c r="AI42" s="256" t="s">
        <v>141</v>
      </c>
      <c r="AJ42" s="256" t="s">
        <v>141</v>
      </c>
      <c r="AK42" s="255" t="s">
        <v>79</v>
      </c>
      <c r="AL42" s="255" t="s">
        <v>79</v>
      </c>
      <c r="AM42" s="255" t="s">
        <v>79</v>
      </c>
      <c r="AN42" s="253" t="s">
        <v>79</v>
      </c>
      <c r="AO42" s="255"/>
    </row>
    <row r="43" spans="4:41" ht="20.100000000000001" customHeight="1" x14ac:dyDescent="0.25">
      <c r="D43" s="702"/>
      <c r="E43" s="705"/>
      <c r="F43" s="30"/>
      <c r="G43" s="256"/>
      <c r="H43" s="256"/>
      <c r="I43" s="255"/>
      <c r="J43" s="255"/>
      <c r="K43" s="255"/>
      <c r="L43" s="255"/>
      <c r="M43" s="256"/>
      <c r="N43" s="256"/>
      <c r="O43" s="256"/>
      <c r="P43" s="256"/>
      <c r="Q43" s="256"/>
      <c r="R43" s="256"/>
      <c r="S43" s="256"/>
      <c r="T43" s="256"/>
      <c r="U43" s="256"/>
      <c r="V43" s="256"/>
      <c r="W43" s="256"/>
      <c r="X43" s="256"/>
      <c r="Y43" s="256">
        <v>3</v>
      </c>
      <c r="Z43" s="256">
        <v>3</v>
      </c>
      <c r="AA43" s="256"/>
      <c r="AB43" s="256"/>
      <c r="AC43" s="256">
        <v>3</v>
      </c>
      <c r="AD43" s="256"/>
      <c r="AE43" s="256"/>
      <c r="AF43" s="256"/>
      <c r="AG43" s="256"/>
      <c r="AH43" s="256"/>
      <c r="AI43" s="256"/>
      <c r="AJ43" s="256"/>
      <c r="AK43" s="255"/>
      <c r="AL43" s="255"/>
      <c r="AM43" s="255"/>
      <c r="AN43" s="255">
        <v>3</v>
      </c>
      <c r="AO43" s="255"/>
    </row>
    <row r="44" spans="4:41" ht="20.100000000000001" customHeight="1" x14ac:dyDescent="0.25">
      <c r="D44" s="702">
        <v>18</v>
      </c>
      <c r="E44" s="706" t="s">
        <v>275</v>
      </c>
      <c r="F44" s="30"/>
      <c r="G44" s="256"/>
      <c r="H44" s="256"/>
      <c r="I44" s="255"/>
      <c r="J44" s="255"/>
      <c r="K44" s="255"/>
      <c r="L44" s="253" t="s">
        <v>79</v>
      </c>
      <c r="M44" s="256" t="s">
        <v>141</v>
      </c>
      <c r="N44" s="256" t="s">
        <v>79</v>
      </c>
      <c r="O44" s="256" t="s">
        <v>79</v>
      </c>
      <c r="P44" s="256" t="s">
        <v>79</v>
      </c>
      <c r="Q44" s="256" t="s">
        <v>79</v>
      </c>
      <c r="R44" s="256" t="s">
        <v>79</v>
      </c>
      <c r="S44" s="256" t="s">
        <v>79</v>
      </c>
      <c r="T44" s="256" t="s">
        <v>141</v>
      </c>
      <c r="U44" s="256" t="s">
        <v>79</v>
      </c>
      <c r="V44" s="256" t="s">
        <v>79</v>
      </c>
      <c r="W44" s="256" t="s">
        <v>79</v>
      </c>
      <c r="X44" s="256" t="s">
        <v>79</v>
      </c>
      <c r="Y44" s="256" t="s">
        <v>78</v>
      </c>
      <c r="Z44" s="256" t="s">
        <v>78</v>
      </c>
      <c r="AA44" s="256" t="s">
        <v>610</v>
      </c>
      <c r="AB44" s="256" t="s">
        <v>78</v>
      </c>
      <c r="AC44" s="256" t="s">
        <v>78</v>
      </c>
      <c r="AD44" s="256" t="s">
        <v>78</v>
      </c>
      <c r="AE44" s="256" t="s">
        <v>78</v>
      </c>
      <c r="AF44" s="256" t="s">
        <v>78</v>
      </c>
      <c r="AG44" s="256" t="s">
        <v>79</v>
      </c>
      <c r="AH44" s="256" t="s">
        <v>141</v>
      </c>
      <c r="AI44" s="256" t="s">
        <v>141</v>
      </c>
      <c r="AJ44" s="256" t="s">
        <v>141</v>
      </c>
      <c r="AK44" s="255" t="s">
        <v>79</v>
      </c>
      <c r="AL44" s="255" t="s">
        <v>79</v>
      </c>
      <c r="AM44" s="255" t="s">
        <v>79</v>
      </c>
      <c r="AN44" s="253" t="s">
        <v>79</v>
      </c>
      <c r="AO44" s="255"/>
    </row>
    <row r="45" spans="4:41" ht="20.100000000000001" customHeight="1" x14ac:dyDescent="0.25">
      <c r="D45" s="702"/>
      <c r="E45" s="707"/>
      <c r="F45" s="30"/>
      <c r="G45" s="256"/>
      <c r="H45" s="256"/>
      <c r="I45" s="255"/>
      <c r="J45" s="255"/>
      <c r="K45" s="255"/>
      <c r="L45" s="253"/>
      <c r="M45" s="256"/>
      <c r="N45" s="256"/>
      <c r="O45" s="256"/>
      <c r="P45" s="256"/>
      <c r="Q45" s="256"/>
      <c r="R45" s="256"/>
      <c r="S45" s="256"/>
      <c r="T45" s="256"/>
      <c r="U45" s="256"/>
      <c r="V45" s="256"/>
      <c r="W45" s="256"/>
      <c r="X45" s="256"/>
      <c r="Y45" s="256">
        <v>3</v>
      </c>
      <c r="Z45" s="256">
        <v>3</v>
      </c>
      <c r="AA45" s="256"/>
      <c r="AB45" s="256"/>
      <c r="AC45" s="256"/>
      <c r="AD45" s="256"/>
      <c r="AE45" s="256"/>
      <c r="AF45" s="256"/>
      <c r="AG45" s="256"/>
      <c r="AH45" s="256"/>
      <c r="AI45" s="256"/>
      <c r="AJ45" s="256"/>
      <c r="AK45" s="255"/>
      <c r="AL45" s="255"/>
      <c r="AM45" s="255"/>
      <c r="AN45" s="253">
        <v>3</v>
      </c>
      <c r="AO45" s="255"/>
    </row>
    <row r="46" spans="4:41" ht="20.100000000000001" customHeight="1" x14ac:dyDescent="0.25">
      <c r="D46" s="702">
        <v>19</v>
      </c>
      <c r="E46" s="705" t="s">
        <v>30</v>
      </c>
      <c r="F46" s="30"/>
      <c r="G46" s="256"/>
      <c r="H46" s="256"/>
      <c r="I46" s="255"/>
      <c r="J46" s="255"/>
      <c r="K46" s="255"/>
      <c r="L46" s="253" t="s">
        <v>79</v>
      </c>
      <c r="M46" s="256" t="s">
        <v>141</v>
      </c>
      <c r="N46" s="256" t="s">
        <v>79</v>
      </c>
      <c r="O46" s="256" t="s">
        <v>79</v>
      </c>
      <c r="P46" s="256" t="s">
        <v>79</v>
      </c>
      <c r="Q46" s="256" t="s">
        <v>79</v>
      </c>
      <c r="R46" s="256" t="s">
        <v>79</v>
      </c>
      <c r="S46" s="256" t="s">
        <v>79</v>
      </c>
      <c r="T46" s="256" t="s">
        <v>141</v>
      </c>
      <c r="U46" s="256" t="s">
        <v>79</v>
      </c>
      <c r="V46" s="256" t="s">
        <v>79</v>
      </c>
      <c r="W46" s="256" t="s">
        <v>79</v>
      </c>
      <c r="X46" s="256" t="s">
        <v>79</v>
      </c>
      <c r="Y46" s="256" t="s">
        <v>78</v>
      </c>
      <c r="Z46" s="256" t="s">
        <v>78</v>
      </c>
      <c r="AA46" s="256" t="s">
        <v>610</v>
      </c>
      <c r="AB46" s="256" t="s">
        <v>78</v>
      </c>
      <c r="AC46" s="256" t="s">
        <v>78</v>
      </c>
      <c r="AD46" s="256" t="s">
        <v>78</v>
      </c>
      <c r="AE46" s="256" t="s">
        <v>78</v>
      </c>
      <c r="AF46" s="256" t="s">
        <v>78</v>
      </c>
      <c r="AG46" s="256" t="s">
        <v>79</v>
      </c>
      <c r="AH46" s="256" t="s">
        <v>141</v>
      </c>
      <c r="AI46" s="256" t="s">
        <v>141</v>
      </c>
      <c r="AJ46" s="256" t="s">
        <v>141</v>
      </c>
      <c r="AK46" s="255" t="s">
        <v>79</v>
      </c>
      <c r="AL46" s="255" t="s">
        <v>79</v>
      </c>
      <c r="AM46" s="255" t="s">
        <v>79</v>
      </c>
      <c r="AN46" s="253" t="s">
        <v>79</v>
      </c>
      <c r="AO46" s="255"/>
    </row>
    <row r="47" spans="4:41" ht="20.100000000000001" customHeight="1" x14ac:dyDescent="0.25">
      <c r="D47" s="702"/>
      <c r="E47" s="705"/>
      <c r="F47" s="30"/>
      <c r="G47" s="256"/>
      <c r="H47" s="256"/>
      <c r="I47" s="255"/>
      <c r="J47" s="255"/>
      <c r="K47" s="255"/>
      <c r="L47" s="255"/>
      <c r="M47" s="256"/>
      <c r="N47" s="256"/>
      <c r="O47" s="256"/>
      <c r="P47" s="256">
        <v>3</v>
      </c>
      <c r="Q47" s="256">
        <v>3</v>
      </c>
      <c r="R47" s="256">
        <v>3</v>
      </c>
      <c r="S47" s="256">
        <v>3</v>
      </c>
      <c r="T47" s="256"/>
      <c r="U47" s="256">
        <v>3</v>
      </c>
      <c r="V47" s="256">
        <v>3</v>
      </c>
      <c r="W47" s="256">
        <v>3</v>
      </c>
      <c r="X47" s="256">
        <v>3</v>
      </c>
      <c r="Y47" s="256">
        <v>3</v>
      </c>
      <c r="Z47" s="256"/>
      <c r="AA47" s="256"/>
      <c r="AB47" s="256">
        <v>3</v>
      </c>
      <c r="AC47" s="256">
        <v>3</v>
      </c>
      <c r="AD47" s="256">
        <v>3</v>
      </c>
      <c r="AE47" s="256">
        <v>3</v>
      </c>
      <c r="AF47" s="256">
        <v>3</v>
      </c>
      <c r="AG47" s="256"/>
      <c r="AH47" s="256"/>
      <c r="AI47" s="256"/>
      <c r="AJ47" s="256"/>
      <c r="AK47" s="255"/>
      <c r="AL47" s="255"/>
      <c r="AM47" s="255">
        <v>3</v>
      </c>
      <c r="AN47" s="255">
        <v>3</v>
      </c>
      <c r="AO47" s="255"/>
    </row>
    <row r="48" spans="4:41" ht="20.100000000000001" customHeight="1" x14ac:dyDescent="0.25">
      <c r="D48" s="702">
        <v>20</v>
      </c>
      <c r="E48" s="705" t="s">
        <v>31</v>
      </c>
      <c r="F48" s="30"/>
      <c r="G48" s="256"/>
      <c r="H48" s="256"/>
      <c r="I48" s="255"/>
      <c r="J48" s="255"/>
      <c r="K48" s="255"/>
      <c r="L48" s="253" t="s">
        <v>79</v>
      </c>
      <c r="M48" s="256" t="s">
        <v>141</v>
      </c>
      <c r="N48" s="256" t="s">
        <v>79</v>
      </c>
      <c r="O48" s="256" t="s">
        <v>79</v>
      </c>
      <c r="P48" s="256" t="s">
        <v>79</v>
      </c>
      <c r="Q48" s="256" t="s">
        <v>79</v>
      </c>
      <c r="R48" s="256" t="s">
        <v>79</v>
      </c>
      <c r="S48" s="256" t="s">
        <v>79</v>
      </c>
      <c r="T48" s="256" t="s">
        <v>141</v>
      </c>
      <c r="U48" s="256" t="s">
        <v>79</v>
      </c>
      <c r="V48" s="256" t="s">
        <v>79</v>
      </c>
      <c r="W48" s="256" t="s">
        <v>79</v>
      </c>
      <c r="X48" s="256" t="s">
        <v>79</v>
      </c>
      <c r="Y48" s="256" t="s">
        <v>78</v>
      </c>
      <c r="Z48" s="256" t="s">
        <v>78</v>
      </c>
      <c r="AA48" s="256" t="s">
        <v>610</v>
      </c>
      <c r="AB48" s="256" t="s">
        <v>78</v>
      </c>
      <c r="AC48" s="256" t="s">
        <v>78</v>
      </c>
      <c r="AD48" s="256" t="s">
        <v>78</v>
      </c>
      <c r="AE48" s="256" t="s">
        <v>78</v>
      </c>
      <c r="AF48" s="256" t="s">
        <v>78</v>
      </c>
      <c r="AG48" s="256" t="s">
        <v>79</v>
      </c>
      <c r="AH48" s="256" t="s">
        <v>141</v>
      </c>
      <c r="AI48" s="256" t="s">
        <v>141</v>
      </c>
      <c r="AJ48" s="256" t="s">
        <v>80</v>
      </c>
      <c r="AK48" s="255" t="s">
        <v>80</v>
      </c>
      <c r="AL48" s="255" t="s">
        <v>80</v>
      </c>
      <c r="AM48" s="255" t="s">
        <v>80</v>
      </c>
      <c r="AN48" s="253" t="s">
        <v>80</v>
      </c>
      <c r="AO48" s="255"/>
    </row>
    <row r="49" spans="4:41" ht="20.100000000000001" customHeight="1" x14ac:dyDescent="0.25">
      <c r="D49" s="702"/>
      <c r="E49" s="705"/>
      <c r="F49" s="30"/>
      <c r="G49" s="256"/>
      <c r="H49" s="256"/>
      <c r="I49" s="255"/>
      <c r="J49" s="255"/>
      <c r="K49" s="255"/>
      <c r="L49" s="255"/>
      <c r="M49" s="256"/>
      <c r="N49" s="256"/>
      <c r="O49" s="256"/>
      <c r="P49" s="256">
        <v>3</v>
      </c>
      <c r="Q49" s="256">
        <v>3</v>
      </c>
      <c r="R49" s="256">
        <v>3</v>
      </c>
      <c r="S49" s="256">
        <v>3</v>
      </c>
      <c r="T49" s="256"/>
      <c r="U49" s="256">
        <v>3</v>
      </c>
      <c r="V49" s="256">
        <v>3</v>
      </c>
      <c r="W49" s="256">
        <v>3</v>
      </c>
      <c r="X49" s="256">
        <v>3</v>
      </c>
      <c r="Y49" s="256">
        <v>3</v>
      </c>
      <c r="Z49" s="256"/>
      <c r="AA49" s="256"/>
      <c r="AB49" s="256">
        <v>3</v>
      </c>
      <c r="AC49" s="256">
        <v>3</v>
      </c>
      <c r="AD49" s="256">
        <v>3</v>
      </c>
      <c r="AE49" s="256">
        <v>3</v>
      </c>
      <c r="AF49" s="256">
        <v>3</v>
      </c>
      <c r="AG49" s="256"/>
      <c r="AH49" s="256"/>
      <c r="AI49" s="256"/>
      <c r="AJ49" s="256"/>
      <c r="AK49" s="255"/>
      <c r="AL49" s="255"/>
      <c r="AM49" s="255"/>
      <c r="AN49" s="255"/>
      <c r="AO49" s="255"/>
    </row>
    <row r="50" spans="4:41" ht="20.100000000000001" customHeight="1" x14ac:dyDescent="0.25">
      <c r="D50" s="702">
        <v>21</v>
      </c>
      <c r="E50" s="705" t="s">
        <v>32</v>
      </c>
      <c r="F50" s="30"/>
      <c r="G50" s="256"/>
      <c r="H50" s="256"/>
      <c r="I50" s="255"/>
      <c r="J50" s="255"/>
      <c r="K50" s="255"/>
      <c r="L50" s="253" t="s">
        <v>79</v>
      </c>
      <c r="M50" s="256" t="s">
        <v>141</v>
      </c>
      <c r="N50" s="256" t="s">
        <v>79</v>
      </c>
      <c r="O50" s="256" t="s">
        <v>79</v>
      </c>
      <c r="P50" s="256" t="s">
        <v>79</v>
      </c>
      <c r="Q50" s="256" t="s">
        <v>79</v>
      </c>
      <c r="R50" s="256" t="s">
        <v>79</v>
      </c>
      <c r="S50" s="256" t="s">
        <v>79</v>
      </c>
      <c r="T50" s="256" t="s">
        <v>141</v>
      </c>
      <c r="U50" s="256" t="s">
        <v>79</v>
      </c>
      <c r="V50" s="256" t="s">
        <v>80</v>
      </c>
      <c r="W50" s="256" t="s">
        <v>79</v>
      </c>
      <c r="X50" s="256" t="s">
        <v>79</v>
      </c>
      <c r="Y50" s="256" t="s">
        <v>78</v>
      </c>
      <c r="Z50" s="256" t="s">
        <v>78</v>
      </c>
      <c r="AA50" s="256" t="s">
        <v>610</v>
      </c>
      <c r="AB50" s="256" t="s">
        <v>78</v>
      </c>
      <c r="AC50" s="256" t="s">
        <v>78</v>
      </c>
      <c r="AD50" s="256" t="s">
        <v>93</v>
      </c>
      <c r="AE50" s="256" t="s">
        <v>78</v>
      </c>
      <c r="AF50" s="256" t="s">
        <v>78</v>
      </c>
      <c r="AG50" s="256" t="s">
        <v>79</v>
      </c>
      <c r="AH50" s="256" t="s">
        <v>141</v>
      </c>
      <c r="AI50" s="256" t="s">
        <v>141</v>
      </c>
      <c r="AJ50" s="256" t="s">
        <v>80</v>
      </c>
      <c r="AK50" s="255" t="s">
        <v>80</v>
      </c>
      <c r="AL50" s="255" t="s">
        <v>79</v>
      </c>
      <c r="AM50" s="255" t="s">
        <v>79</v>
      </c>
      <c r="AN50" s="253" t="s">
        <v>79</v>
      </c>
      <c r="AO50" s="255"/>
    </row>
    <row r="51" spans="4:41" ht="20.100000000000001" customHeight="1" x14ac:dyDescent="0.25">
      <c r="D51" s="702"/>
      <c r="E51" s="705"/>
      <c r="F51" s="30"/>
      <c r="G51" s="256"/>
      <c r="H51" s="256"/>
      <c r="I51" s="255"/>
      <c r="J51" s="255"/>
      <c r="K51" s="255"/>
      <c r="L51" s="255"/>
      <c r="M51" s="256"/>
      <c r="N51" s="256"/>
      <c r="O51" s="256"/>
      <c r="P51" s="256">
        <v>3</v>
      </c>
      <c r="Q51" s="256">
        <v>3</v>
      </c>
      <c r="R51" s="256">
        <v>3</v>
      </c>
      <c r="S51" s="256">
        <v>3</v>
      </c>
      <c r="T51" s="256"/>
      <c r="U51" s="256">
        <v>3</v>
      </c>
      <c r="V51" s="256"/>
      <c r="W51" s="256">
        <v>3</v>
      </c>
      <c r="X51" s="256">
        <v>3</v>
      </c>
      <c r="Y51" s="256">
        <v>3</v>
      </c>
      <c r="Z51" s="256"/>
      <c r="AA51" s="256"/>
      <c r="AB51" s="256">
        <v>3</v>
      </c>
      <c r="AC51" s="256">
        <v>3</v>
      </c>
      <c r="AD51" s="256"/>
      <c r="AE51" s="256">
        <v>3</v>
      </c>
      <c r="AF51" s="256">
        <v>3</v>
      </c>
      <c r="AG51" s="256"/>
      <c r="AH51" s="256"/>
      <c r="AI51" s="256"/>
      <c r="AJ51" s="256"/>
      <c r="AK51" s="255"/>
      <c r="AL51" s="255">
        <v>3</v>
      </c>
      <c r="AM51" s="255">
        <v>3</v>
      </c>
      <c r="AN51" s="255">
        <v>3</v>
      </c>
      <c r="AO51" s="255"/>
    </row>
    <row r="52" spans="4:41" ht="20.100000000000001" customHeight="1" x14ac:dyDescent="0.25">
      <c r="D52" s="702">
        <v>22</v>
      </c>
      <c r="E52" s="705" t="s">
        <v>33</v>
      </c>
      <c r="F52" s="30"/>
      <c r="G52" s="256"/>
      <c r="H52" s="256"/>
      <c r="I52" s="255"/>
      <c r="J52" s="255"/>
      <c r="K52" s="255"/>
      <c r="L52" s="253" t="s">
        <v>79</v>
      </c>
      <c r="M52" s="256" t="s">
        <v>141</v>
      </c>
      <c r="N52" s="256" t="s">
        <v>79</v>
      </c>
      <c r="O52" s="256" t="s">
        <v>79</v>
      </c>
      <c r="P52" s="256" t="s">
        <v>79</v>
      </c>
      <c r="Q52" s="256" t="s">
        <v>79</v>
      </c>
      <c r="R52" s="256" t="s">
        <v>79</v>
      </c>
      <c r="S52" s="256" t="s">
        <v>79</v>
      </c>
      <c r="T52" s="256" t="s">
        <v>141</v>
      </c>
      <c r="U52" s="256" t="s">
        <v>79</v>
      </c>
      <c r="V52" s="256" t="s">
        <v>79</v>
      </c>
      <c r="W52" s="256" t="s">
        <v>79</v>
      </c>
      <c r="X52" s="256" t="s">
        <v>79</v>
      </c>
      <c r="Y52" s="256" t="s">
        <v>78</v>
      </c>
      <c r="Z52" s="256" t="s">
        <v>78</v>
      </c>
      <c r="AA52" s="256" t="s">
        <v>610</v>
      </c>
      <c r="AB52" s="256" t="s">
        <v>78</v>
      </c>
      <c r="AC52" s="256" t="s">
        <v>78</v>
      </c>
      <c r="AD52" s="256" t="s">
        <v>78</v>
      </c>
      <c r="AE52" s="256" t="s">
        <v>78</v>
      </c>
      <c r="AF52" s="256" t="s">
        <v>78</v>
      </c>
      <c r="AG52" s="256" t="s">
        <v>79</v>
      </c>
      <c r="AH52" s="256" t="s">
        <v>141</v>
      </c>
      <c r="AI52" s="256" t="s">
        <v>141</v>
      </c>
      <c r="AJ52" s="256" t="s">
        <v>141</v>
      </c>
      <c r="AK52" s="255" t="s">
        <v>79</v>
      </c>
      <c r="AL52" s="255" t="s">
        <v>79</v>
      </c>
      <c r="AM52" s="255" t="s">
        <v>79</v>
      </c>
      <c r="AN52" s="253" t="s">
        <v>79</v>
      </c>
      <c r="AO52" s="255"/>
    </row>
    <row r="53" spans="4:41" ht="20.100000000000001" customHeight="1" x14ac:dyDescent="0.25">
      <c r="D53" s="702"/>
      <c r="E53" s="705"/>
      <c r="F53" s="30"/>
      <c r="G53" s="256"/>
      <c r="H53" s="256"/>
      <c r="I53" s="255"/>
      <c r="J53" s="255"/>
      <c r="K53" s="255"/>
      <c r="L53" s="255"/>
      <c r="M53" s="256"/>
      <c r="N53" s="256"/>
      <c r="O53" s="256"/>
      <c r="P53" s="256">
        <v>3</v>
      </c>
      <c r="Q53" s="256">
        <v>3</v>
      </c>
      <c r="R53" s="256">
        <v>3</v>
      </c>
      <c r="S53" s="256">
        <v>3</v>
      </c>
      <c r="T53" s="256"/>
      <c r="U53" s="256">
        <v>3</v>
      </c>
      <c r="V53" s="256">
        <v>3</v>
      </c>
      <c r="W53" s="256">
        <v>3</v>
      </c>
      <c r="X53" s="256">
        <v>3</v>
      </c>
      <c r="Y53" s="256">
        <v>3</v>
      </c>
      <c r="Z53" s="256"/>
      <c r="AA53" s="256"/>
      <c r="AB53" s="256">
        <v>3</v>
      </c>
      <c r="AC53" s="256">
        <v>3</v>
      </c>
      <c r="AD53" s="256">
        <v>3</v>
      </c>
      <c r="AE53" s="256">
        <v>3</v>
      </c>
      <c r="AF53" s="256">
        <v>3</v>
      </c>
      <c r="AG53" s="256"/>
      <c r="AH53" s="256"/>
      <c r="AI53" s="256"/>
      <c r="AJ53" s="256"/>
      <c r="AK53" s="255"/>
      <c r="AL53" s="255">
        <v>3</v>
      </c>
      <c r="AM53" s="255">
        <v>3</v>
      </c>
      <c r="AN53" s="255">
        <v>3</v>
      </c>
      <c r="AO53" s="255"/>
    </row>
    <row r="54" spans="4:41" ht="20.100000000000001" customHeight="1" x14ac:dyDescent="0.25">
      <c r="D54" s="702">
        <v>23</v>
      </c>
      <c r="E54" s="705" t="s">
        <v>34</v>
      </c>
      <c r="F54" s="30"/>
      <c r="G54" s="256"/>
      <c r="H54" s="256"/>
      <c r="I54" s="255"/>
      <c r="J54" s="255"/>
      <c r="K54" s="255"/>
      <c r="L54" s="253" t="s">
        <v>79</v>
      </c>
      <c r="M54" s="256" t="s">
        <v>141</v>
      </c>
      <c r="N54" s="256" t="s">
        <v>79</v>
      </c>
      <c r="O54" s="256" t="s">
        <v>79</v>
      </c>
      <c r="P54" s="256" t="s">
        <v>79</v>
      </c>
      <c r="Q54" s="256" t="s">
        <v>79</v>
      </c>
      <c r="R54" s="256" t="s">
        <v>79</v>
      </c>
      <c r="S54" s="256" t="s">
        <v>79</v>
      </c>
      <c r="T54" s="256" t="s">
        <v>141</v>
      </c>
      <c r="U54" s="256" t="s">
        <v>79</v>
      </c>
      <c r="V54" s="256" t="s">
        <v>79</v>
      </c>
      <c r="W54" s="256" t="s">
        <v>79</v>
      </c>
      <c r="X54" s="256" t="s">
        <v>79</v>
      </c>
      <c r="Y54" s="256" t="s">
        <v>78</v>
      </c>
      <c r="Z54" s="256" t="s">
        <v>78</v>
      </c>
      <c r="AA54" s="256" t="s">
        <v>610</v>
      </c>
      <c r="AB54" s="256" t="s">
        <v>78</v>
      </c>
      <c r="AC54" s="256" t="s">
        <v>78</v>
      </c>
      <c r="AD54" s="256" t="s">
        <v>78</v>
      </c>
      <c r="AE54" s="256" t="s">
        <v>78</v>
      </c>
      <c r="AF54" s="256" t="s">
        <v>78</v>
      </c>
      <c r="AG54" s="256" t="s">
        <v>79</v>
      </c>
      <c r="AH54" s="256" t="s">
        <v>141</v>
      </c>
      <c r="AI54" s="256" t="s">
        <v>141</v>
      </c>
      <c r="AJ54" s="256" t="s">
        <v>141</v>
      </c>
      <c r="AK54" s="255" t="s">
        <v>93</v>
      </c>
      <c r="AL54" s="255" t="s">
        <v>79</v>
      </c>
      <c r="AM54" s="255" t="s">
        <v>79</v>
      </c>
      <c r="AN54" s="253" t="s">
        <v>79</v>
      </c>
      <c r="AO54" s="255"/>
    </row>
    <row r="55" spans="4:41" ht="20.100000000000001" customHeight="1" x14ac:dyDescent="0.25">
      <c r="D55" s="702"/>
      <c r="E55" s="705"/>
      <c r="F55" s="30"/>
      <c r="G55" s="256"/>
      <c r="H55" s="256"/>
      <c r="I55" s="255"/>
      <c r="J55" s="255"/>
      <c r="K55" s="255"/>
      <c r="L55" s="255"/>
      <c r="M55" s="256"/>
      <c r="N55" s="256"/>
      <c r="O55" s="256"/>
      <c r="P55" s="256"/>
      <c r="Q55" s="256"/>
      <c r="R55" s="256"/>
      <c r="S55" s="256">
        <v>3</v>
      </c>
      <c r="T55" s="256"/>
      <c r="U55" s="256"/>
      <c r="V55" s="256">
        <v>3</v>
      </c>
      <c r="W55" s="256"/>
      <c r="X55" s="256">
        <v>3</v>
      </c>
      <c r="Y55" s="256">
        <v>3</v>
      </c>
      <c r="Z55" s="256"/>
      <c r="AA55" s="256"/>
      <c r="AB55" s="256">
        <v>3</v>
      </c>
      <c r="AC55" s="256">
        <v>3</v>
      </c>
      <c r="AD55" s="256">
        <v>3</v>
      </c>
      <c r="AE55" s="256"/>
      <c r="AF55" s="256">
        <v>3</v>
      </c>
      <c r="AG55" s="256"/>
      <c r="AH55" s="256"/>
      <c r="AI55" s="256"/>
      <c r="AJ55" s="256"/>
      <c r="AK55" s="255"/>
      <c r="AL55" s="255">
        <v>3</v>
      </c>
      <c r="AM55" s="255">
        <v>3</v>
      </c>
      <c r="AN55" s="255"/>
      <c r="AO55" s="255"/>
    </row>
    <row r="56" spans="4:41" ht="20.100000000000001" customHeight="1" x14ac:dyDescent="0.25">
      <c r="D56" s="702">
        <v>24</v>
      </c>
      <c r="E56" s="705" t="s">
        <v>35</v>
      </c>
      <c r="F56" s="30"/>
      <c r="G56" s="256"/>
      <c r="H56" s="256"/>
      <c r="I56" s="255"/>
      <c r="J56" s="255"/>
      <c r="K56" s="255"/>
      <c r="L56" s="253" t="s">
        <v>79</v>
      </c>
      <c r="M56" s="256" t="s">
        <v>141</v>
      </c>
      <c r="N56" s="256" t="s">
        <v>79</v>
      </c>
      <c r="O56" s="256" t="s">
        <v>79</v>
      </c>
      <c r="P56" s="256" t="s">
        <v>79</v>
      </c>
      <c r="Q56" s="256" t="s">
        <v>79</v>
      </c>
      <c r="R56" s="256" t="s">
        <v>79</v>
      </c>
      <c r="S56" s="256" t="s">
        <v>79</v>
      </c>
      <c r="T56" s="256" t="s">
        <v>141</v>
      </c>
      <c r="U56" s="256" t="s">
        <v>79</v>
      </c>
      <c r="V56" s="256" t="s">
        <v>79</v>
      </c>
      <c r="W56" s="256" t="s">
        <v>79</v>
      </c>
      <c r="X56" s="256" t="s">
        <v>79</v>
      </c>
      <c r="Y56" s="256" t="s">
        <v>78</v>
      </c>
      <c r="Z56" s="256" t="s">
        <v>78</v>
      </c>
      <c r="AA56" s="256" t="s">
        <v>610</v>
      </c>
      <c r="AB56" s="256" t="s">
        <v>78</v>
      </c>
      <c r="AC56" s="256" t="s">
        <v>80</v>
      </c>
      <c r="AD56" s="256" t="s">
        <v>78</v>
      </c>
      <c r="AE56" s="256" t="s">
        <v>78</v>
      </c>
      <c r="AF56" s="256" t="s">
        <v>78</v>
      </c>
      <c r="AG56" s="256" t="s">
        <v>79</v>
      </c>
      <c r="AH56" s="256" t="s">
        <v>141</v>
      </c>
      <c r="AI56" s="256" t="s">
        <v>141</v>
      </c>
      <c r="AJ56" s="256" t="s">
        <v>141</v>
      </c>
      <c r="AK56" s="255" t="s">
        <v>79</v>
      </c>
      <c r="AL56" s="255" t="s">
        <v>79</v>
      </c>
      <c r="AM56" s="255" t="s">
        <v>79</v>
      </c>
      <c r="AN56" s="253" t="s">
        <v>79</v>
      </c>
      <c r="AO56" s="255"/>
    </row>
    <row r="57" spans="4:41" ht="20.100000000000001" customHeight="1" x14ac:dyDescent="0.25">
      <c r="D57" s="702"/>
      <c r="E57" s="705"/>
      <c r="F57" s="30"/>
      <c r="G57" s="256"/>
      <c r="H57" s="256"/>
      <c r="I57" s="255"/>
      <c r="J57" s="255"/>
      <c r="K57" s="255"/>
      <c r="L57" s="255"/>
      <c r="M57" s="256"/>
      <c r="N57" s="256"/>
      <c r="O57" s="256">
        <v>3</v>
      </c>
      <c r="P57" s="256"/>
      <c r="Q57" s="256"/>
      <c r="R57" s="256">
        <v>3</v>
      </c>
      <c r="S57" s="256"/>
      <c r="T57" s="256"/>
      <c r="U57" s="256">
        <v>3</v>
      </c>
      <c r="V57" s="256"/>
      <c r="W57" s="256">
        <v>3</v>
      </c>
      <c r="X57" s="256"/>
      <c r="Y57" s="256">
        <v>3</v>
      </c>
      <c r="Z57" s="256"/>
      <c r="AA57" s="256"/>
      <c r="AB57" s="256"/>
      <c r="AC57" s="256"/>
      <c r="AD57" s="256">
        <v>3</v>
      </c>
      <c r="AE57" s="256">
        <v>3</v>
      </c>
      <c r="AF57" s="256">
        <v>3</v>
      </c>
      <c r="AG57" s="256"/>
      <c r="AH57" s="256"/>
      <c r="AI57" s="256"/>
      <c r="AJ57" s="256"/>
      <c r="AK57" s="255"/>
      <c r="AL57" s="255">
        <v>3</v>
      </c>
      <c r="AM57" s="255"/>
      <c r="AN57" s="255">
        <v>3</v>
      </c>
      <c r="AO57" s="255"/>
    </row>
    <row r="58" spans="4:41" ht="20.100000000000001" customHeight="1" x14ac:dyDescent="0.25">
      <c r="D58" s="702">
        <v>25</v>
      </c>
      <c r="E58" s="705" t="s">
        <v>36</v>
      </c>
      <c r="F58" s="30"/>
      <c r="G58" s="256"/>
      <c r="H58" s="256"/>
      <c r="I58" s="255"/>
      <c r="J58" s="255"/>
      <c r="K58" s="255"/>
      <c r="L58" s="253" t="s">
        <v>79</v>
      </c>
      <c r="M58" s="256" t="s">
        <v>141</v>
      </c>
      <c r="N58" s="256" t="s">
        <v>79</v>
      </c>
      <c r="O58" s="256" t="s">
        <v>79</v>
      </c>
      <c r="P58" s="256" t="s">
        <v>79</v>
      </c>
      <c r="Q58" s="256" t="s">
        <v>79</v>
      </c>
      <c r="R58" s="256" t="s">
        <v>79</v>
      </c>
      <c r="S58" s="256" t="s">
        <v>79</v>
      </c>
      <c r="T58" s="256" t="s">
        <v>141</v>
      </c>
      <c r="U58" s="256" t="s">
        <v>79</v>
      </c>
      <c r="V58" s="256" t="s">
        <v>79</v>
      </c>
      <c r="W58" s="256" t="s">
        <v>79</v>
      </c>
      <c r="X58" s="256" t="s">
        <v>79</v>
      </c>
      <c r="Y58" s="256" t="s">
        <v>78</v>
      </c>
      <c r="Z58" s="256" t="s">
        <v>78</v>
      </c>
      <c r="AA58" s="256" t="s">
        <v>610</v>
      </c>
      <c r="AB58" s="256" t="s">
        <v>78</v>
      </c>
      <c r="AC58" s="256" t="s">
        <v>79</v>
      </c>
      <c r="AD58" s="256" t="s">
        <v>93</v>
      </c>
      <c r="AE58" s="256" t="s">
        <v>78</v>
      </c>
      <c r="AF58" s="256" t="s">
        <v>78</v>
      </c>
      <c r="AG58" s="256" t="s">
        <v>79</v>
      </c>
      <c r="AH58" s="256" t="s">
        <v>141</v>
      </c>
      <c r="AI58" s="256" t="s">
        <v>141</v>
      </c>
      <c r="AJ58" s="256" t="s">
        <v>141</v>
      </c>
      <c r="AK58" s="255" t="s">
        <v>79</v>
      </c>
      <c r="AL58" s="255" t="s">
        <v>79</v>
      </c>
      <c r="AM58" s="255" t="s">
        <v>79</v>
      </c>
      <c r="AN58" s="253"/>
      <c r="AO58" s="255"/>
    </row>
    <row r="59" spans="4:41" ht="20.100000000000001" customHeight="1" x14ac:dyDescent="0.25">
      <c r="D59" s="702"/>
      <c r="E59" s="705"/>
      <c r="F59" s="30"/>
      <c r="G59" s="256"/>
      <c r="H59" s="256"/>
      <c r="I59" s="255"/>
      <c r="J59" s="255"/>
      <c r="K59" s="255"/>
      <c r="L59" s="255"/>
      <c r="M59" s="256"/>
      <c r="N59" s="256"/>
      <c r="O59" s="256"/>
      <c r="P59" s="256"/>
      <c r="Q59" s="256"/>
      <c r="R59" s="256">
        <v>3</v>
      </c>
      <c r="S59" s="256">
        <v>3</v>
      </c>
      <c r="T59" s="256"/>
      <c r="U59" s="256"/>
      <c r="V59" s="256"/>
      <c r="W59" s="256"/>
      <c r="X59" s="256"/>
      <c r="Y59" s="256"/>
      <c r="Z59" s="256"/>
      <c r="AA59" s="256"/>
      <c r="AB59" s="256">
        <v>3</v>
      </c>
      <c r="AC59" s="256"/>
      <c r="AD59" s="256"/>
      <c r="AE59" s="256"/>
      <c r="AF59" s="256"/>
      <c r="AG59" s="256"/>
      <c r="AH59" s="256"/>
      <c r="AI59" s="256"/>
      <c r="AJ59" s="256"/>
      <c r="AK59" s="255"/>
      <c r="AL59" s="255"/>
      <c r="AM59" s="255"/>
      <c r="AN59" s="255"/>
      <c r="AO59" s="255"/>
    </row>
    <row r="60" spans="4:41" ht="20.100000000000001" customHeight="1" x14ac:dyDescent="0.25">
      <c r="D60" s="702">
        <v>26</v>
      </c>
      <c r="E60" s="705" t="s">
        <v>37</v>
      </c>
      <c r="F60" s="30"/>
      <c r="G60" s="256"/>
      <c r="H60" s="256"/>
      <c r="I60" s="255"/>
      <c r="J60" s="255"/>
      <c r="K60" s="255"/>
      <c r="L60" s="253" t="s">
        <v>79</v>
      </c>
      <c r="M60" s="256" t="s">
        <v>141</v>
      </c>
      <c r="N60" s="256" t="s">
        <v>79</v>
      </c>
      <c r="O60" s="256" t="s">
        <v>79</v>
      </c>
      <c r="P60" s="256" t="s">
        <v>79</v>
      </c>
      <c r="Q60" s="256" t="s">
        <v>79</v>
      </c>
      <c r="R60" s="256" t="s">
        <v>79</v>
      </c>
      <c r="S60" s="256" t="s">
        <v>79</v>
      </c>
      <c r="T60" s="256" t="s">
        <v>141</v>
      </c>
      <c r="U60" s="256" t="s">
        <v>79</v>
      </c>
      <c r="V60" s="256" t="s">
        <v>79</v>
      </c>
      <c r="W60" s="256" t="s">
        <v>79</v>
      </c>
      <c r="X60" s="256" t="s">
        <v>79</v>
      </c>
      <c r="Y60" s="256" t="s">
        <v>78</v>
      </c>
      <c r="Z60" s="256" t="s">
        <v>78</v>
      </c>
      <c r="AA60" s="256" t="s">
        <v>610</v>
      </c>
      <c r="AB60" s="256" t="s">
        <v>78</v>
      </c>
      <c r="AC60" s="256" t="s">
        <v>79</v>
      </c>
      <c r="AD60" s="256" t="s">
        <v>78</v>
      </c>
      <c r="AE60" s="256" t="s">
        <v>78</v>
      </c>
      <c r="AF60" s="256" t="s">
        <v>78</v>
      </c>
      <c r="AG60" s="256" t="s">
        <v>79</v>
      </c>
      <c r="AH60" s="256" t="s">
        <v>141</v>
      </c>
      <c r="AI60" s="256" t="s">
        <v>79</v>
      </c>
      <c r="AJ60" s="256" t="s">
        <v>79</v>
      </c>
      <c r="AK60" s="255" t="s">
        <v>79</v>
      </c>
      <c r="AL60" s="255" t="s">
        <v>79</v>
      </c>
      <c r="AM60" s="255" t="s">
        <v>79</v>
      </c>
      <c r="AN60" s="253" t="s">
        <v>79</v>
      </c>
      <c r="AO60" s="255"/>
    </row>
    <row r="61" spans="4:41" ht="20.100000000000001" customHeight="1" x14ac:dyDescent="0.25">
      <c r="D61" s="702"/>
      <c r="E61" s="705"/>
      <c r="F61" s="30"/>
      <c r="G61" s="256"/>
      <c r="H61" s="256"/>
      <c r="I61" s="255"/>
      <c r="J61" s="255"/>
      <c r="K61" s="255"/>
      <c r="L61" s="255"/>
      <c r="M61" s="256"/>
      <c r="N61" s="256"/>
      <c r="O61" s="256"/>
      <c r="P61" s="256"/>
      <c r="Q61" s="256"/>
      <c r="R61" s="256"/>
      <c r="S61" s="256"/>
      <c r="T61" s="256"/>
      <c r="U61" s="256"/>
      <c r="V61" s="256"/>
      <c r="W61" s="256"/>
      <c r="X61" s="256"/>
      <c r="Y61" s="256"/>
      <c r="Z61" s="256"/>
      <c r="AA61" s="256"/>
      <c r="AB61" s="256"/>
      <c r="AC61" s="256"/>
      <c r="AD61" s="256"/>
      <c r="AE61" s="256"/>
      <c r="AF61" s="256"/>
      <c r="AG61" s="256"/>
      <c r="AH61" s="256"/>
      <c r="AI61" s="256"/>
      <c r="AJ61" s="256"/>
      <c r="AK61" s="255"/>
      <c r="AL61" s="255"/>
      <c r="AM61" s="255"/>
      <c r="AN61" s="255"/>
      <c r="AO61" s="255"/>
    </row>
    <row r="62" spans="4:41" ht="20.100000000000001" customHeight="1" x14ac:dyDescent="0.25">
      <c r="D62" s="702">
        <v>27</v>
      </c>
      <c r="E62" s="703" t="s">
        <v>38</v>
      </c>
      <c r="F62" s="30"/>
      <c r="G62" s="435"/>
      <c r="H62" s="435"/>
      <c r="I62" s="235"/>
      <c r="J62" s="235"/>
      <c r="K62" s="235"/>
      <c r="L62" s="235" t="s">
        <v>79</v>
      </c>
      <c r="M62" s="235" t="s">
        <v>141</v>
      </c>
      <c r="N62" s="235" t="s">
        <v>79</v>
      </c>
      <c r="O62" s="235" t="s">
        <v>79</v>
      </c>
      <c r="P62" s="235" t="s">
        <v>79</v>
      </c>
      <c r="Q62" s="235" t="s">
        <v>79</v>
      </c>
      <c r="R62" s="235" t="s">
        <v>79</v>
      </c>
      <c r="S62" s="235" t="s">
        <v>79</v>
      </c>
      <c r="T62" s="235" t="s">
        <v>141</v>
      </c>
      <c r="U62" s="235" t="s">
        <v>79</v>
      </c>
      <c r="V62" s="235" t="s">
        <v>79</v>
      </c>
      <c r="W62" s="235" t="s">
        <v>79</v>
      </c>
      <c r="X62" s="235" t="s">
        <v>79</v>
      </c>
      <c r="Y62" s="235" t="s">
        <v>78</v>
      </c>
      <c r="Z62" s="235" t="s">
        <v>78</v>
      </c>
      <c r="AA62" s="235" t="s">
        <v>610</v>
      </c>
      <c r="AB62" s="235" t="s">
        <v>78</v>
      </c>
      <c r="AC62" s="235" t="s">
        <v>79</v>
      </c>
      <c r="AD62" s="235" t="s">
        <v>79</v>
      </c>
      <c r="AE62" s="235" t="s">
        <v>78</v>
      </c>
      <c r="AF62" s="235" t="s">
        <v>78</v>
      </c>
      <c r="AG62" s="235" t="s">
        <v>79</v>
      </c>
      <c r="AH62" s="235" t="s">
        <v>141</v>
      </c>
      <c r="AI62" s="235" t="s">
        <v>141</v>
      </c>
      <c r="AJ62" s="235" t="s">
        <v>141</v>
      </c>
      <c r="AK62" s="435" t="s">
        <v>79</v>
      </c>
      <c r="AL62" s="435" t="s">
        <v>79</v>
      </c>
      <c r="AM62" s="435" t="s">
        <v>79</v>
      </c>
      <c r="AN62" s="435" t="s">
        <v>79</v>
      </c>
      <c r="AO62" s="435"/>
    </row>
    <row r="63" spans="4:41" ht="20.100000000000001" customHeight="1" x14ac:dyDescent="0.25">
      <c r="D63" s="702"/>
      <c r="E63" s="703"/>
      <c r="F63" s="30"/>
      <c r="G63" s="436"/>
      <c r="H63" s="436"/>
      <c r="I63" s="437">
        <f>'Fab.Production (3)'!H18</f>
        <v>0</v>
      </c>
      <c r="J63" s="437">
        <f>'Fab.Production (3)'!I18</f>
        <v>0</v>
      </c>
      <c r="K63" s="437">
        <f>'Fab.Production (3)'!J18</f>
        <v>0</v>
      </c>
      <c r="L63" s="437">
        <f>'Fab.Production (3)'!K18</f>
        <v>0</v>
      </c>
      <c r="M63" s="437">
        <f>'Fab.Production (3)'!L18</f>
        <v>0</v>
      </c>
      <c r="N63" s="437">
        <f>'Fab.Production (3)'!M18</f>
        <v>0</v>
      </c>
      <c r="O63" s="437">
        <f>'Fab.Production (3)'!N18</f>
        <v>0</v>
      </c>
      <c r="P63" s="437">
        <f>'Fab.Production (3)'!O18</f>
        <v>0</v>
      </c>
      <c r="Q63" s="437">
        <f>'Fab.Production (3)'!P18</f>
        <v>0</v>
      </c>
      <c r="R63" s="437">
        <f>'Fab.Production (3)'!Q18</f>
        <v>0</v>
      </c>
      <c r="S63" s="437"/>
      <c r="T63" s="437">
        <f>'Fab.Production (3)'!S18</f>
        <v>0</v>
      </c>
      <c r="U63" s="437">
        <f>'Fab.Production (3)'!T18</f>
        <v>0</v>
      </c>
      <c r="V63" s="437">
        <f>'Fab.Production (3)'!U18</f>
        <v>0</v>
      </c>
      <c r="W63" s="437">
        <f>'Fab.Production (3)'!V18</f>
        <v>0</v>
      </c>
      <c r="X63" s="437">
        <f>'Fab.Production (3)'!W18</f>
        <v>0</v>
      </c>
      <c r="Y63" s="437">
        <f>'Fab.Production (3)'!X18</f>
        <v>0</v>
      </c>
      <c r="Z63" s="437">
        <f>'Fab.Production (3)'!Y18</f>
        <v>0</v>
      </c>
      <c r="AA63" s="437">
        <f>'Fab.Production (3)'!Z18</f>
        <v>0</v>
      </c>
      <c r="AB63" s="437">
        <f>'Fab.Production (3)'!AA18</f>
        <v>0</v>
      </c>
      <c r="AC63" s="437">
        <f>'Fab.Production (3)'!AB18</f>
        <v>0</v>
      </c>
      <c r="AD63" s="437">
        <f>'Fab.Production (3)'!AC18</f>
        <v>0</v>
      </c>
      <c r="AE63" s="437">
        <f>'Fab.Production (3)'!AD18</f>
        <v>0</v>
      </c>
      <c r="AF63" s="437">
        <f>'Fab.Production (3)'!AE18</f>
        <v>0</v>
      </c>
      <c r="AG63" s="437">
        <f>'Fab.Production (3)'!AF18</f>
        <v>0</v>
      </c>
      <c r="AH63" s="437">
        <f>'Fab.Production (3)'!AG18</f>
        <v>0</v>
      </c>
      <c r="AI63" s="437">
        <f>'Fab.Production (3)'!AH18</f>
        <v>0</v>
      </c>
      <c r="AJ63" s="437">
        <f>'Fab.Production (3)'!AI18</f>
        <v>0</v>
      </c>
      <c r="AK63" s="437">
        <f>'Fab.Production (3)'!AJ18</f>
        <v>0</v>
      </c>
      <c r="AL63" s="437">
        <f>'Fab.Production (3)'!AK18</f>
        <v>0</v>
      </c>
      <c r="AM63" s="437">
        <f>'Fab.Production (3)'!AL18</f>
        <v>0</v>
      </c>
      <c r="AN63" s="436"/>
      <c r="AO63" s="436"/>
    </row>
    <row r="64" spans="4:41" ht="20.100000000000001" customHeight="1" x14ac:dyDescent="0.25">
      <c r="D64" s="702">
        <v>28</v>
      </c>
      <c r="E64" s="703" t="s">
        <v>39</v>
      </c>
      <c r="F64" s="30"/>
      <c r="G64" s="435"/>
      <c r="H64" s="435"/>
      <c r="I64" s="235"/>
      <c r="J64" s="235"/>
      <c r="K64" s="235"/>
      <c r="L64" s="235" t="s">
        <v>79</v>
      </c>
      <c r="M64" s="235" t="s">
        <v>141</v>
      </c>
      <c r="N64" s="235" t="s">
        <v>79</v>
      </c>
      <c r="O64" s="235" t="s">
        <v>79</v>
      </c>
      <c r="P64" s="235" t="s">
        <v>79</v>
      </c>
      <c r="Q64" s="235" t="s">
        <v>79</v>
      </c>
      <c r="R64" s="235" t="s">
        <v>79</v>
      </c>
      <c r="S64" s="235" t="s">
        <v>80</v>
      </c>
      <c r="T64" s="235" t="s">
        <v>141</v>
      </c>
      <c r="U64" s="235" t="s">
        <v>79</v>
      </c>
      <c r="V64" s="235" t="s">
        <v>79</v>
      </c>
      <c r="W64" s="235" t="s">
        <v>79</v>
      </c>
      <c r="X64" s="235" t="s">
        <v>79</v>
      </c>
      <c r="Y64" s="235" t="s">
        <v>78</v>
      </c>
      <c r="Z64" s="235" t="s">
        <v>78</v>
      </c>
      <c r="AA64" s="235" t="s">
        <v>610</v>
      </c>
      <c r="AB64" s="235" t="s">
        <v>78</v>
      </c>
      <c r="AC64" s="235" t="s">
        <v>79</v>
      </c>
      <c r="AD64" s="235" t="s">
        <v>79</v>
      </c>
      <c r="AE64" s="235" t="s">
        <v>78</v>
      </c>
      <c r="AF64" s="235" t="s">
        <v>78</v>
      </c>
      <c r="AG64" s="235" t="s">
        <v>79</v>
      </c>
      <c r="AH64" s="235" t="s">
        <v>141</v>
      </c>
      <c r="AI64" s="235" t="s">
        <v>141</v>
      </c>
      <c r="AJ64" s="235" t="s">
        <v>141</v>
      </c>
      <c r="AK64" s="435" t="s">
        <v>79</v>
      </c>
      <c r="AL64" s="435" t="s">
        <v>79</v>
      </c>
      <c r="AM64" s="435" t="s">
        <v>79</v>
      </c>
      <c r="AN64" s="435" t="s">
        <v>79</v>
      </c>
      <c r="AO64" s="435"/>
    </row>
    <row r="65" spans="4:41" ht="20.100000000000001" customHeight="1" x14ac:dyDescent="0.25">
      <c r="D65" s="702"/>
      <c r="E65" s="703"/>
      <c r="F65" s="30"/>
      <c r="G65" s="436"/>
      <c r="H65" s="436"/>
      <c r="I65" s="437">
        <f>'Fab.Production (3)'!H33</f>
        <v>0</v>
      </c>
      <c r="J65" s="437">
        <f>'Fab.Production (3)'!I33</f>
        <v>0</v>
      </c>
      <c r="K65" s="437">
        <f>'Fab.Production (3)'!J33</f>
        <v>0</v>
      </c>
      <c r="L65" s="437"/>
      <c r="M65" s="437">
        <f>'Fab.Production (3)'!L33</f>
        <v>0</v>
      </c>
      <c r="N65" s="437">
        <f>'Fab.Production (3)'!M33</f>
        <v>0</v>
      </c>
      <c r="O65" s="437">
        <f>'Fab.Production (3)'!N33</f>
        <v>0</v>
      </c>
      <c r="P65" s="437">
        <f>'Fab.Production (3)'!O33</f>
        <v>0</v>
      </c>
      <c r="Q65" s="437">
        <f>'Fab.Production (3)'!P33</f>
        <v>0</v>
      </c>
      <c r="R65" s="437">
        <f>'Fab.Production (3)'!Q33</f>
        <v>0</v>
      </c>
      <c r="S65" s="437">
        <f>'Fab.Production (3)'!R33</f>
        <v>0</v>
      </c>
      <c r="T65" s="437">
        <f>'Fab.Production (3)'!S33</f>
        <v>0</v>
      </c>
      <c r="U65" s="437">
        <f>'Fab.Production (3)'!T33</f>
        <v>0</v>
      </c>
      <c r="V65" s="437">
        <f>'Fab.Production (3)'!U33</f>
        <v>0</v>
      </c>
      <c r="W65" s="437">
        <f>'Fab.Production (3)'!V33</f>
        <v>0</v>
      </c>
      <c r="X65" s="437">
        <f>'Fab.Production (3)'!W33</f>
        <v>0</v>
      </c>
      <c r="Y65" s="437">
        <f>'Fab.Production (3)'!X33</f>
        <v>0</v>
      </c>
      <c r="Z65" s="437">
        <f>'Fab.Production (3)'!Y33</f>
        <v>0</v>
      </c>
      <c r="AA65" s="437">
        <f>'Fab.Production (3)'!Z33</f>
        <v>0</v>
      </c>
      <c r="AB65" s="437">
        <f>'Fab.Production (3)'!AA33</f>
        <v>0</v>
      </c>
      <c r="AC65" s="437">
        <f>'Fab.Production (3)'!AB33</f>
        <v>0</v>
      </c>
      <c r="AD65" s="437">
        <f>'Fab.Production (3)'!AC33</f>
        <v>0</v>
      </c>
      <c r="AE65" s="437">
        <f>'Fab.Production (3)'!AD33</f>
        <v>0</v>
      </c>
      <c r="AF65" s="437">
        <f>'Fab.Production (3)'!AE33</f>
        <v>0</v>
      </c>
      <c r="AG65" s="437">
        <f>'Fab.Production (3)'!AF33</f>
        <v>0</v>
      </c>
      <c r="AH65" s="437">
        <f>'Fab.Production (3)'!AG33</f>
        <v>0</v>
      </c>
      <c r="AI65" s="437">
        <f>'Fab.Production (3)'!AH33</f>
        <v>0</v>
      </c>
      <c r="AJ65" s="437">
        <f>'Fab.Production (3)'!AI33</f>
        <v>0</v>
      </c>
      <c r="AK65" s="437">
        <f>'Fab.Production (3)'!AJ33</f>
        <v>0</v>
      </c>
      <c r="AL65" s="437">
        <f>'Fab.Production (3)'!AK33</f>
        <v>0</v>
      </c>
      <c r="AM65" s="437">
        <f>'Fab.Production (3)'!AL33</f>
        <v>0</v>
      </c>
      <c r="AN65" s="436"/>
      <c r="AO65" s="436"/>
    </row>
    <row r="66" spans="4:41" ht="20.100000000000001" customHeight="1" x14ac:dyDescent="0.25">
      <c r="D66" s="702">
        <v>29</v>
      </c>
      <c r="E66" s="703" t="s">
        <v>40</v>
      </c>
      <c r="F66" s="30"/>
      <c r="G66" s="435"/>
      <c r="H66" s="435"/>
      <c r="I66" s="235"/>
      <c r="J66" s="235"/>
      <c r="K66" s="235"/>
      <c r="L66" s="235" t="s">
        <v>79</v>
      </c>
      <c r="M66" s="235" t="s">
        <v>141</v>
      </c>
      <c r="N66" s="235" t="s">
        <v>79</v>
      </c>
      <c r="O66" s="235" t="s">
        <v>79</v>
      </c>
      <c r="P66" s="235" t="s">
        <v>79</v>
      </c>
      <c r="Q66" s="235" t="s">
        <v>79</v>
      </c>
      <c r="R66" s="235" t="s">
        <v>79</v>
      </c>
      <c r="S66" s="235" t="s">
        <v>79</v>
      </c>
      <c r="T66" s="235" t="s">
        <v>141</v>
      </c>
      <c r="U66" s="235" t="s">
        <v>79</v>
      </c>
      <c r="V66" s="235" t="s">
        <v>79</v>
      </c>
      <c r="W66" s="235" t="s">
        <v>79</v>
      </c>
      <c r="X66" s="235" t="s">
        <v>79</v>
      </c>
      <c r="Y66" s="235" t="s">
        <v>78</v>
      </c>
      <c r="Z66" s="235" t="s">
        <v>78</v>
      </c>
      <c r="AA66" s="235" t="s">
        <v>610</v>
      </c>
      <c r="AB66" s="235" t="s">
        <v>78</v>
      </c>
      <c r="AC66" s="235" t="s">
        <v>79</v>
      </c>
      <c r="AD66" s="235" t="s">
        <v>79</v>
      </c>
      <c r="AE66" s="235" t="s">
        <v>78</v>
      </c>
      <c r="AF66" s="235" t="s">
        <v>78</v>
      </c>
      <c r="AG66" s="235" t="s">
        <v>79</v>
      </c>
      <c r="AH66" s="235" t="s">
        <v>141</v>
      </c>
      <c r="AI66" s="235" t="s">
        <v>141</v>
      </c>
      <c r="AJ66" s="235" t="s">
        <v>141</v>
      </c>
      <c r="AK66" s="435" t="s">
        <v>79</v>
      </c>
      <c r="AL66" s="435" t="s">
        <v>79</v>
      </c>
      <c r="AM66" s="435" t="s">
        <v>79</v>
      </c>
      <c r="AN66" s="435" t="s">
        <v>79</v>
      </c>
      <c r="AO66" s="435"/>
    </row>
    <row r="67" spans="4:41" ht="20.100000000000001" customHeight="1" x14ac:dyDescent="0.25">
      <c r="D67" s="702"/>
      <c r="E67" s="703"/>
      <c r="F67" s="30"/>
      <c r="G67" s="436"/>
      <c r="H67" s="436"/>
      <c r="I67" s="437">
        <f>'Fab.Production (3)'!H48</f>
        <v>0</v>
      </c>
      <c r="J67" s="437">
        <f>'Fab.Production (3)'!I48</f>
        <v>0</v>
      </c>
      <c r="K67" s="437">
        <f>'Fab.Production (3)'!J48</f>
        <v>0</v>
      </c>
      <c r="L67" s="437">
        <f>'Fab.Production (3)'!K48</f>
        <v>0</v>
      </c>
      <c r="M67" s="437">
        <f>'Fab.Production (3)'!L48</f>
        <v>0</v>
      </c>
      <c r="N67" s="437">
        <f>'Fab.Production (3)'!M48</f>
        <v>0</v>
      </c>
      <c r="O67" s="437">
        <f>'Fab.Production (3)'!N48</f>
        <v>0</v>
      </c>
      <c r="P67" s="437">
        <f>'Fab.Production (3)'!O48</f>
        <v>0</v>
      </c>
      <c r="Q67" s="437">
        <f>'Fab.Production (3)'!P48</f>
        <v>0</v>
      </c>
      <c r="R67" s="437">
        <f>'Fab.Production (3)'!Q48</f>
        <v>0</v>
      </c>
      <c r="S67" s="437"/>
      <c r="T67" s="437">
        <f>'Fab.Production (3)'!S48</f>
        <v>0</v>
      </c>
      <c r="U67" s="437">
        <f>'Fab.Production (3)'!T48</f>
        <v>0</v>
      </c>
      <c r="V67" s="437">
        <f>'Fab.Production (3)'!U48</f>
        <v>0</v>
      </c>
      <c r="W67" s="437">
        <f>'Fab.Production (3)'!V48</f>
        <v>0</v>
      </c>
      <c r="X67" s="437">
        <f>'Fab.Production (3)'!W48</f>
        <v>0</v>
      </c>
      <c r="Y67" s="437">
        <f>'Fab.Production (3)'!X48</f>
        <v>0</v>
      </c>
      <c r="Z67" s="437">
        <f>'Fab.Production (3)'!Y48</f>
        <v>0</v>
      </c>
      <c r="AA67" s="437">
        <f>'Fab.Production (3)'!Z48</f>
        <v>0</v>
      </c>
      <c r="AB67" s="437">
        <f>'Fab.Production (3)'!AA48</f>
        <v>0</v>
      </c>
      <c r="AC67" s="437">
        <f>'Fab.Production (3)'!AB48</f>
        <v>0</v>
      </c>
      <c r="AD67" s="437">
        <f>'Fab.Production (3)'!AC48</f>
        <v>0</v>
      </c>
      <c r="AE67" s="437">
        <f>'Fab.Production (3)'!AD48</f>
        <v>0</v>
      </c>
      <c r="AF67" s="437">
        <f>'Fab.Production (3)'!AE48</f>
        <v>0</v>
      </c>
      <c r="AG67" s="437">
        <f>'Fab.Production (3)'!AF48</f>
        <v>0</v>
      </c>
      <c r="AH67" s="437">
        <f>'Fab.Production (3)'!AG48</f>
        <v>0</v>
      </c>
      <c r="AI67" s="437">
        <f>'Fab.Production (3)'!AH48</f>
        <v>0</v>
      </c>
      <c r="AJ67" s="437">
        <f>'Fab.Production (3)'!AI48</f>
        <v>0</v>
      </c>
      <c r="AK67" s="437">
        <f>'Fab.Production (3)'!AJ48</f>
        <v>0</v>
      </c>
      <c r="AL67" s="437">
        <f>'Fab.Production (3)'!AK48</f>
        <v>0</v>
      </c>
      <c r="AM67" s="437">
        <f>'Fab.Production (3)'!AL48</f>
        <v>0</v>
      </c>
      <c r="AN67" s="436"/>
      <c r="AO67" s="436"/>
    </row>
    <row r="68" spans="4:41" ht="20.100000000000001" customHeight="1" x14ac:dyDescent="0.25">
      <c r="D68" s="702">
        <v>30</v>
      </c>
      <c r="E68" s="703" t="s">
        <v>41</v>
      </c>
      <c r="F68" s="30"/>
      <c r="G68" s="435"/>
      <c r="H68" s="435"/>
      <c r="I68" s="235"/>
      <c r="J68" s="235"/>
      <c r="K68" s="235"/>
      <c r="L68" s="235" t="s">
        <v>79</v>
      </c>
      <c r="M68" s="235" t="s">
        <v>141</v>
      </c>
      <c r="N68" s="235" t="s">
        <v>79</v>
      </c>
      <c r="O68" s="235" t="s">
        <v>79</v>
      </c>
      <c r="P68" s="235" t="s">
        <v>79</v>
      </c>
      <c r="Q68" s="235" t="s">
        <v>79</v>
      </c>
      <c r="R68" s="235" t="s">
        <v>79</v>
      </c>
      <c r="S68" s="235" t="s">
        <v>79</v>
      </c>
      <c r="T68" s="235" t="s">
        <v>141</v>
      </c>
      <c r="U68" s="235" t="s">
        <v>79</v>
      </c>
      <c r="V68" s="235" t="s">
        <v>79</v>
      </c>
      <c r="W68" s="235" t="s">
        <v>79</v>
      </c>
      <c r="X68" s="235" t="s">
        <v>79</v>
      </c>
      <c r="Y68" s="235" t="s">
        <v>78</v>
      </c>
      <c r="Z68" s="235" t="s">
        <v>78</v>
      </c>
      <c r="AA68" s="235" t="s">
        <v>610</v>
      </c>
      <c r="AB68" s="235" t="s">
        <v>78</v>
      </c>
      <c r="AC68" s="235" t="s">
        <v>79</v>
      </c>
      <c r="AD68" s="235" t="s">
        <v>79</v>
      </c>
      <c r="AE68" s="235" t="s">
        <v>78</v>
      </c>
      <c r="AF68" s="235" t="s">
        <v>78</v>
      </c>
      <c r="AG68" s="235" t="s">
        <v>79</v>
      </c>
      <c r="AH68" s="235" t="s">
        <v>141</v>
      </c>
      <c r="AI68" s="235" t="s">
        <v>141</v>
      </c>
      <c r="AJ68" s="235" t="s">
        <v>141</v>
      </c>
      <c r="AK68" s="435" t="s">
        <v>79</v>
      </c>
      <c r="AL68" s="435" t="s">
        <v>79</v>
      </c>
      <c r="AM68" s="435" t="s">
        <v>79</v>
      </c>
      <c r="AN68" s="435" t="s">
        <v>79</v>
      </c>
      <c r="AO68" s="435"/>
    </row>
    <row r="69" spans="4:41" ht="20.100000000000001" customHeight="1" x14ac:dyDescent="0.25">
      <c r="D69" s="702"/>
      <c r="E69" s="703"/>
      <c r="F69" s="30"/>
      <c r="G69" s="436"/>
      <c r="H69" s="436"/>
      <c r="I69" s="437">
        <f>'Fab.Production (3)'!H63</f>
        <v>0</v>
      </c>
      <c r="J69" s="437">
        <f>'Fab.Production (3)'!I63</f>
        <v>0</v>
      </c>
      <c r="K69" s="437">
        <f>'Fab.Production (3)'!J63</f>
        <v>0</v>
      </c>
      <c r="L69" s="437">
        <f>'Fab.Production (3)'!K63</f>
        <v>0</v>
      </c>
      <c r="M69" s="437">
        <f>'Fab.Production (3)'!L63</f>
        <v>0</v>
      </c>
      <c r="N69" s="437">
        <f>'Fab.Production (3)'!M63</f>
        <v>0</v>
      </c>
      <c r="O69" s="437">
        <f>'Fab.Production (3)'!N63</f>
        <v>0</v>
      </c>
      <c r="P69" s="437">
        <f>'Fab.Production (3)'!O63</f>
        <v>0</v>
      </c>
      <c r="Q69" s="437">
        <f>'Fab.Production (3)'!P63</f>
        <v>0</v>
      </c>
      <c r="R69" s="437">
        <f>'Fab.Production (3)'!Q63</f>
        <v>0</v>
      </c>
      <c r="S69" s="437">
        <f>'Fab.Production (3)'!R63</f>
        <v>0</v>
      </c>
      <c r="T69" s="437">
        <f>'Fab.Production (3)'!S63</f>
        <v>0</v>
      </c>
      <c r="U69" s="437">
        <f>'Fab.Production (3)'!T63</f>
        <v>0</v>
      </c>
      <c r="V69" s="437">
        <f>'Fab.Production (3)'!U63</f>
        <v>0</v>
      </c>
      <c r="W69" s="437">
        <f>'Fab.Production (3)'!V63</f>
        <v>0</v>
      </c>
      <c r="X69" s="437">
        <f>'Fab.Production (3)'!W63</f>
        <v>0</v>
      </c>
      <c r="Y69" s="437">
        <f>'Fab.Production (3)'!X63</f>
        <v>0</v>
      </c>
      <c r="Z69" s="437">
        <f>'Fab.Production (3)'!Y63</f>
        <v>0</v>
      </c>
      <c r="AA69" s="437">
        <f>'Fab.Production (3)'!Z63</f>
        <v>0</v>
      </c>
      <c r="AB69" s="437">
        <f>'Fab.Production (3)'!AA63</f>
        <v>0</v>
      </c>
      <c r="AC69" s="437">
        <f>'Fab.Production (3)'!AB63</f>
        <v>0</v>
      </c>
      <c r="AD69" s="437">
        <f>'Fab.Production (3)'!AC63</f>
        <v>0</v>
      </c>
      <c r="AE69" s="437">
        <f>'Fab.Production (3)'!AD63</f>
        <v>0</v>
      </c>
      <c r="AF69" s="437">
        <f>'Fab.Production (3)'!AE63</f>
        <v>0</v>
      </c>
      <c r="AG69" s="437">
        <f>'Fab.Production (3)'!AF63</f>
        <v>0</v>
      </c>
      <c r="AH69" s="437">
        <f>'Fab.Production (3)'!AG63</f>
        <v>0</v>
      </c>
      <c r="AI69" s="437">
        <f>'Fab.Production (3)'!AH63</f>
        <v>0</v>
      </c>
      <c r="AJ69" s="437">
        <f>'Fab.Production (3)'!AI63</f>
        <v>0</v>
      </c>
      <c r="AK69" s="437">
        <f>'Fab.Production (3)'!AJ63</f>
        <v>0</v>
      </c>
      <c r="AL69" s="437">
        <f>'Fab.Production (3)'!AK63</f>
        <v>0</v>
      </c>
      <c r="AM69" s="437">
        <f>'Fab.Production (3)'!AL63</f>
        <v>0</v>
      </c>
      <c r="AN69" s="436"/>
      <c r="AO69" s="436"/>
    </row>
    <row r="70" spans="4:41" ht="20.100000000000001" customHeight="1" x14ac:dyDescent="0.25">
      <c r="D70" s="702">
        <v>31</v>
      </c>
      <c r="E70" s="703" t="s">
        <v>42</v>
      </c>
      <c r="F70" s="30"/>
      <c r="G70" s="435"/>
      <c r="H70" s="435"/>
      <c r="I70" s="235"/>
      <c r="J70" s="235"/>
      <c r="K70" s="235"/>
      <c r="L70" s="235" t="s">
        <v>79</v>
      </c>
      <c r="M70" s="235" t="s">
        <v>141</v>
      </c>
      <c r="N70" s="235" t="s">
        <v>79</v>
      </c>
      <c r="O70" s="235" t="s">
        <v>79</v>
      </c>
      <c r="P70" s="235" t="s">
        <v>79</v>
      </c>
      <c r="Q70" s="235" t="s">
        <v>79</v>
      </c>
      <c r="R70" s="235" t="s">
        <v>79</v>
      </c>
      <c r="S70" s="235" t="s">
        <v>79</v>
      </c>
      <c r="T70" s="235" t="s">
        <v>141</v>
      </c>
      <c r="U70" s="235" t="s">
        <v>79</v>
      </c>
      <c r="V70" s="235" t="s">
        <v>79</v>
      </c>
      <c r="W70" s="235" t="s">
        <v>79</v>
      </c>
      <c r="X70" s="235" t="s">
        <v>79</v>
      </c>
      <c r="Y70" s="235" t="s">
        <v>78</v>
      </c>
      <c r="Z70" s="235" t="s">
        <v>78</v>
      </c>
      <c r="AA70" s="235" t="s">
        <v>610</v>
      </c>
      <c r="AB70" s="235" t="s">
        <v>78</v>
      </c>
      <c r="AC70" s="235" t="s">
        <v>79</v>
      </c>
      <c r="AD70" s="235" t="s">
        <v>79</v>
      </c>
      <c r="AE70" s="235" t="s">
        <v>78</v>
      </c>
      <c r="AF70" s="235" t="s">
        <v>78</v>
      </c>
      <c r="AG70" s="235" t="s">
        <v>79</v>
      </c>
      <c r="AH70" s="235" t="s">
        <v>141</v>
      </c>
      <c r="AI70" s="235" t="s">
        <v>141</v>
      </c>
      <c r="AJ70" s="235" t="s">
        <v>141</v>
      </c>
      <c r="AK70" s="435" t="s">
        <v>79</v>
      </c>
      <c r="AL70" s="435" t="s">
        <v>79</v>
      </c>
      <c r="AM70" s="435" t="s">
        <v>79</v>
      </c>
      <c r="AN70" s="435" t="s">
        <v>79</v>
      </c>
      <c r="AO70" s="435"/>
    </row>
    <row r="71" spans="4:41" ht="20.100000000000001" customHeight="1" x14ac:dyDescent="0.25">
      <c r="D71" s="702"/>
      <c r="E71" s="703"/>
      <c r="F71" s="30"/>
      <c r="G71" s="436"/>
      <c r="H71" s="436"/>
      <c r="I71" s="437">
        <f>'Fab.Production (3)'!H78</f>
        <v>0</v>
      </c>
      <c r="J71" s="437">
        <f>'Fab.Production (3)'!I78</f>
        <v>0</v>
      </c>
      <c r="K71" s="437">
        <f>'Fab.Production (3)'!J78</f>
        <v>0</v>
      </c>
      <c r="L71" s="437">
        <f>'Fab.Production (3)'!K78</f>
        <v>0</v>
      </c>
      <c r="M71" s="437">
        <f>'Fab.Production (3)'!L78</f>
        <v>0</v>
      </c>
      <c r="N71" s="437">
        <f>'Fab.Production (3)'!M78</f>
        <v>0</v>
      </c>
      <c r="O71" s="437">
        <f>'Fab.Production (3)'!N78</f>
        <v>0</v>
      </c>
      <c r="P71" s="437">
        <f>'Fab.Production (3)'!O78</f>
        <v>0</v>
      </c>
      <c r="Q71" s="437">
        <f>'Fab.Production (3)'!P78</f>
        <v>0</v>
      </c>
      <c r="R71" s="437">
        <f>'Fab.Production (3)'!Q78</f>
        <v>0</v>
      </c>
      <c r="S71" s="437">
        <f>'Fab.Production (3)'!R78</f>
        <v>0</v>
      </c>
      <c r="T71" s="437">
        <f>'Fab.Production (3)'!S78</f>
        <v>0</v>
      </c>
      <c r="U71" s="437">
        <f>'Fab.Production (3)'!T78</f>
        <v>0</v>
      </c>
      <c r="V71" s="437">
        <f>'Fab.Production (3)'!U78</f>
        <v>0</v>
      </c>
      <c r="W71" s="437">
        <f>'Fab.Production (3)'!V78</f>
        <v>0</v>
      </c>
      <c r="X71" s="437">
        <f>'Fab.Production (3)'!W78</f>
        <v>0</v>
      </c>
      <c r="Y71" s="437">
        <f>'Fab.Production (3)'!X78</f>
        <v>0</v>
      </c>
      <c r="Z71" s="437">
        <f>'Fab.Production (3)'!Y78</f>
        <v>0</v>
      </c>
      <c r="AA71" s="437">
        <f>'Fab.Production (3)'!Z78</f>
        <v>0</v>
      </c>
      <c r="AB71" s="437">
        <f>'Fab.Production (3)'!AA78</f>
        <v>0</v>
      </c>
      <c r="AC71" s="437">
        <f>'Fab.Production (3)'!AB78</f>
        <v>0</v>
      </c>
      <c r="AD71" s="437">
        <f>'Fab.Production (3)'!AC78</f>
        <v>0</v>
      </c>
      <c r="AE71" s="437">
        <f>'Fab.Production (3)'!AD78</f>
        <v>0</v>
      </c>
      <c r="AF71" s="437">
        <f>'Fab.Production (3)'!AE78</f>
        <v>0</v>
      </c>
      <c r="AG71" s="437">
        <f>'Fab.Production (3)'!AF78</f>
        <v>0</v>
      </c>
      <c r="AH71" s="437">
        <f>'Fab.Production (3)'!AG78</f>
        <v>0</v>
      </c>
      <c r="AI71" s="437">
        <f>'Fab.Production (3)'!AH78</f>
        <v>0</v>
      </c>
      <c r="AJ71" s="437">
        <f>'Fab.Production (3)'!AI78</f>
        <v>0</v>
      </c>
      <c r="AK71" s="437">
        <f>'Fab.Production (3)'!AJ78</f>
        <v>0</v>
      </c>
      <c r="AL71" s="437">
        <f>'Fab.Production (3)'!AK78</f>
        <v>0</v>
      </c>
      <c r="AM71" s="437">
        <f>'Fab.Production (3)'!AL78</f>
        <v>0</v>
      </c>
      <c r="AN71" s="436"/>
      <c r="AO71" s="436"/>
    </row>
    <row r="72" spans="4:41" ht="20.100000000000001" customHeight="1" x14ac:dyDescent="0.25">
      <c r="D72" s="702">
        <v>32</v>
      </c>
      <c r="E72" s="703" t="s">
        <v>43</v>
      </c>
      <c r="F72" s="30"/>
      <c r="G72" s="435"/>
      <c r="H72" s="435"/>
      <c r="I72" s="235"/>
      <c r="J72" s="235"/>
      <c r="K72" s="235"/>
      <c r="L72" s="235" t="s">
        <v>79</v>
      </c>
      <c r="M72" s="235" t="s">
        <v>141</v>
      </c>
      <c r="N72" s="235" t="s">
        <v>79</v>
      </c>
      <c r="O72" s="235" t="s">
        <v>79</v>
      </c>
      <c r="P72" s="235" t="s">
        <v>79</v>
      </c>
      <c r="Q72" s="235" t="s">
        <v>79</v>
      </c>
      <c r="R72" s="235" t="s">
        <v>79</v>
      </c>
      <c r="S72" s="235" t="s">
        <v>80</v>
      </c>
      <c r="T72" s="235" t="s">
        <v>141</v>
      </c>
      <c r="U72" s="235" t="s">
        <v>80</v>
      </c>
      <c r="V72" s="235" t="s">
        <v>80</v>
      </c>
      <c r="W72" s="235" t="s">
        <v>80</v>
      </c>
      <c r="X72" s="235" t="s">
        <v>80</v>
      </c>
      <c r="Y72" s="235" t="s">
        <v>78</v>
      </c>
      <c r="Z72" s="235" t="s">
        <v>78</v>
      </c>
      <c r="AA72" s="235" t="s">
        <v>610</v>
      </c>
      <c r="AB72" s="235" t="s">
        <v>78</v>
      </c>
      <c r="AC72" s="235" t="s">
        <v>79</v>
      </c>
      <c r="AD72" s="235" t="s">
        <v>79</v>
      </c>
      <c r="AE72" s="235" t="s">
        <v>78</v>
      </c>
      <c r="AF72" s="235" t="s">
        <v>78</v>
      </c>
      <c r="AG72" s="235" t="s">
        <v>79</v>
      </c>
      <c r="AH72" s="235" t="s">
        <v>141</v>
      </c>
      <c r="AI72" s="235" t="s">
        <v>141</v>
      </c>
      <c r="AJ72" s="235" t="s">
        <v>141</v>
      </c>
      <c r="AK72" s="435" t="s">
        <v>79</v>
      </c>
      <c r="AL72" s="435" t="s">
        <v>79</v>
      </c>
      <c r="AM72" s="435" t="s">
        <v>79</v>
      </c>
      <c r="AN72" s="435" t="s">
        <v>79</v>
      </c>
      <c r="AO72" s="435"/>
    </row>
    <row r="73" spans="4:41" ht="20.100000000000001" customHeight="1" x14ac:dyDescent="0.25">
      <c r="D73" s="702"/>
      <c r="E73" s="703"/>
      <c r="F73" s="30"/>
      <c r="G73" s="436"/>
      <c r="H73" s="436"/>
      <c r="I73" s="437">
        <f>'Fab.Production (3)'!H93</f>
        <v>0</v>
      </c>
      <c r="J73" s="437">
        <f>'Fab.Production (3)'!I93</f>
        <v>0</v>
      </c>
      <c r="K73" s="437">
        <f>'Fab.Production (3)'!J93</f>
        <v>0</v>
      </c>
      <c r="L73" s="437">
        <f>'Fab.Production (3)'!K93</f>
        <v>0</v>
      </c>
      <c r="M73" s="437">
        <f>'Fab.Production (3)'!L93</f>
        <v>0</v>
      </c>
      <c r="N73" s="437">
        <f>'Fab.Production (3)'!M93</f>
        <v>0</v>
      </c>
      <c r="O73" s="437">
        <f>'Fab.Production (3)'!N93</f>
        <v>0</v>
      </c>
      <c r="P73" s="437">
        <f>'Fab.Production (3)'!O93</f>
        <v>0</v>
      </c>
      <c r="Q73" s="437">
        <f>'Fab.Production (3)'!P93</f>
        <v>0</v>
      </c>
      <c r="R73" s="437">
        <f>'Fab.Production (3)'!Q93</f>
        <v>0</v>
      </c>
      <c r="S73" s="437">
        <f>'Fab.Production (3)'!R93</f>
        <v>0</v>
      </c>
      <c r="T73" s="437">
        <f>'Fab.Production (3)'!S93</f>
        <v>0</v>
      </c>
      <c r="U73" s="437">
        <f>'Fab.Production (3)'!T93</f>
        <v>0</v>
      </c>
      <c r="V73" s="437">
        <f>'Fab.Production (3)'!U93</f>
        <v>0</v>
      </c>
      <c r="W73" s="437">
        <f>'Fab.Production (3)'!V93</f>
        <v>0</v>
      </c>
      <c r="X73" s="437">
        <f>'Fab.Production (3)'!W93</f>
        <v>0</v>
      </c>
      <c r="Y73" s="437">
        <f>'Fab.Production (3)'!X93</f>
        <v>0</v>
      </c>
      <c r="Z73" s="437">
        <f>'Fab.Production (3)'!Y93</f>
        <v>0</v>
      </c>
      <c r="AA73" s="437">
        <f>'Fab.Production (3)'!Z93</f>
        <v>0</v>
      </c>
      <c r="AB73" s="437">
        <f>'Fab.Production (3)'!AA93</f>
        <v>0</v>
      </c>
      <c r="AC73" s="437">
        <f>'Fab.Production (3)'!AB93</f>
        <v>0</v>
      </c>
      <c r="AD73" s="437">
        <f>'Fab.Production (3)'!AC93</f>
        <v>0</v>
      </c>
      <c r="AE73" s="437">
        <f>'Fab.Production (3)'!AD93</f>
        <v>0</v>
      </c>
      <c r="AF73" s="437">
        <f>'Fab.Production (3)'!AE93</f>
        <v>0</v>
      </c>
      <c r="AG73" s="437">
        <f>'Fab.Production (3)'!AF93</f>
        <v>0</v>
      </c>
      <c r="AH73" s="437">
        <f>'Fab.Production (3)'!AG93</f>
        <v>0</v>
      </c>
      <c r="AI73" s="437">
        <f>'Fab.Production (3)'!AH93</f>
        <v>0</v>
      </c>
      <c r="AJ73" s="437">
        <f>'Fab.Production (3)'!AI93</f>
        <v>0</v>
      </c>
      <c r="AK73" s="437">
        <f>'Fab.Production (3)'!AJ93</f>
        <v>0</v>
      </c>
      <c r="AL73" s="437">
        <f>'Fab.Production (3)'!AK93</f>
        <v>0</v>
      </c>
      <c r="AM73" s="437">
        <f>'Fab.Production (3)'!AL93</f>
        <v>0</v>
      </c>
      <c r="AN73" s="436"/>
      <c r="AO73" s="436"/>
    </row>
    <row r="74" spans="4:41" ht="20.100000000000001" customHeight="1" x14ac:dyDescent="0.25">
      <c r="D74" s="702">
        <v>33</v>
      </c>
      <c r="E74" s="703" t="s">
        <v>26</v>
      </c>
      <c r="F74" s="30"/>
      <c r="G74" s="435"/>
      <c r="H74" s="435"/>
      <c r="I74" s="235"/>
      <c r="J74" s="235"/>
      <c r="K74" s="235"/>
      <c r="L74" s="235" t="s">
        <v>79</v>
      </c>
      <c r="M74" s="235" t="s">
        <v>141</v>
      </c>
      <c r="N74" s="235" t="s">
        <v>79</v>
      </c>
      <c r="O74" s="235" t="s">
        <v>79</v>
      </c>
      <c r="P74" s="235" t="s">
        <v>79</v>
      </c>
      <c r="Q74" s="235" t="s">
        <v>79</v>
      </c>
      <c r="R74" s="235" t="s">
        <v>79</v>
      </c>
      <c r="S74" s="235" t="s">
        <v>79</v>
      </c>
      <c r="T74" s="235" t="s">
        <v>141</v>
      </c>
      <c r="U74" s="235" t="s">
        <v>79</v>
      </c>
      <c r="V74" s="235" t="s">
        <v>79</v>
      </c>
      <c r="W74" s="235" t="s">
        <v>79</v>
      </c>
      <c r="X74" s="235" t="s">
        <v>79</v>
      </c>
      <c r="Y74" s="235" t="s">
        <v>78</v>
      </c>
      <c r="Z74" s="235" t="s">
        <v>78</v>
      </c>
      <c r="AA74" s="235" t="s">
        <v>610</v>
      </c>
      <c r="AB74" s="235" t="s">
        <v>78</v>
      </c>
      <c r="AC74" s="235" t="s">
        <v>79</v>
      </c>
      <c r="AD74" s="235" t="s">
        <v>79</v>
      </c>
      <c r="AE74" s="235" t="s">
        <v>78</v>
      </c>
      <c r="AF74" s="235" t="s">
        <v>78</v>
      </c>
      <c r="AG74" s="235" t="s">
        <v>79</v>
      </c>
      <c r="AH74" s="235" t="s">
        <v>141</v>
      </c>
      <c r="AI74" s="235" t="s">
        <v>141</v>
      </c>
      <c r="AJ74" s="235" t="s">
        <v>141</v>
      </c>
      <c r="AK74" s="435" t="s">
        <v>79</v>
      </c>
      <c r="AL74" s="435" t="s">
        <v>79</v>
      </c>
      <c r="AM74" s="435" t="s">
        <v>79</v>
      </c>
      <c r="AN74" s="435" t="s">
        <v>79</v>
      </c>
      <c r="AO74" s="435"/>
    </row>
    <row r="75" spans="4:41" ht="20.100000000000001" customHeight="1" x14ac:dyDescent="0.25">
      <c r="D75" s="702"/>
      <c r="E75" s="703"/>
      <c r="F75" s="30"/>
      <c r="G75" s="436"/>
      <c r="H75" s="436"/>
      <c r="I75" s="437">
        <f>'Fab.Production (3)'!H108</f>
        <v>0</v>
      </c>
      <c r="J75" s="437">
        <f>'Fab.Production (3)'!I108</f>
        <v>0</v>
      </c>
      <c r="K75" s="437">
        <f>'Fab.Production (3)'!J108</f>
        <v>0</v>
      </c>
      <c r="L75" s="437">
        <f>'Fab.Production (3)'!K108</f>
        <v>0</v>
      </c>
      <c r="M75" s="437">
        <f>'Fab.Production (3)'!L108</f>
        <v>0</v>
      </c>
      <c r="N75" s="437">
        <f>'Fab.Production (3)'!M108</f>
        <v>0</v>
      </c>
      <c r="O75" s="437">
        <f>'Fab.Production (3)'!N108</f>
        <v>0</v>
      </c>
      <c r="P75" s="437">
        <f>'Fab.Production (3)'!O108</f>
        <v>0</v>
      </c>
      <c r="Q75" s="437">
        <f>'Fab.Production (3)'!P108</f>
        <v>0</v>
      </c>
      <c r="R75" s="437">
        <f>'Fab.Production (3)'!Q108</f>
        <v>0</v>
      </c>
      <c r="S75" s="437">
        <f>'Fab.Production (3)'!R108</f>
        <v>0</v>
      </c>
      <c r="T75" s="437">
        <f>'Fab.Production (3)'!S108</f>
        <v>0</v>
      </c>
      <c r="U75" s="437">
        <f>'Fab.Production (3)'!T108</f>
        <v>0</v>
      </c>
      <c r="V75" s="437">
        <f>'Fab.Production (3)'!U108</f>
        <v>0</v>
      </c>
      <c r="W75" s="437">
        <f>'Fab.Production (3)'!V108</f>
        <v>0</v>
      </c>
      <c r="X75" s="437">
        <f>'Fab.Production (3)'!W108</f>
        <v>0</v>
      </c>
      <c r="Y75" s="437">
        <f>'Fab.Production (3)'!X108</f>
        <v>0</v>
      </c>
      <c r="Z75" s="437">
        <f>'Fab.Production (3)'!Y108</f>
        <v>0</v>
      </c>
      <c r="AA75" s="437">
        <f>'Fab.Production (3)'!Z108</f>
        <v>0</v>
      </c>
      <c r="AB75" s="437"/>
      <c r="AC75" s="437">
        <f>'Fab.Production (3)'!AB108</f>
        <v>0</v>
      </c>
      <c r="AD75" s="437">
        <f>'Fab.Production (3)'!AC108</f>
        <v>0</v>
      </c>
      <c r="AE75" s="437">
        <f>'Fab.Production (3)'!AD108</f>
        <v>0</v>
      </c>
      <c r="AF75" s="437">
        <f>'Fab.Production (3)'!AE108</f>
        <v>0</v>
      </c>
      <c r="AG75" s="437">
        <f>'Fab.Production (3)'!AF108</f>
        <v>0</v>
      </c>
      <c r="AH75" s="437">
        <f>'Fab.Production (3)'!AG108</f>
        <v>0</v>
      </c>
      <c r="AI75" s="437">
        <f>'Fab.Production (3)'!AH108</f>
        <v>0</v>
      </c>
      <c r="AJ75" s="437">
        <f>'Fab.Production (3)'!AI108</f>
        <v>0</v>
      </c>
      <c r="AK75" s="437">
        <f>'Fab.Production (3)'!AJ108</f>
        <v>0</v>
      </c>
      <c r="AL75" s="437">
        <f>'Fab.Production (3)'!AK108</f>
        <v>0</v>
      </c>
      <c r="AM75" s="437">
        <f>'Fab.Production (3)'!AL108</f>
        <v>0</v>
      </c>
      <c r="AN75" s="436"/>
      <c r="AO75" s="436"/>
    </row>
    <row r="76" spans="4:41" ht="20.100000000000001" customHeight="1" x14ac:dyDescent="0.25">
      <c r="D76" s="702">
        <v>34</v>
      </c>
      <c r="E76" s="703" t="s">
        <v>44</v>
      </c>
      <c r="F76" s="30"/>
      <c r="G76" s="435"/>
      <c r="H76" s="435"/>
      <c r="I76" s="235"/>
      <c r="J76" s="235"/>
      <c r="K76" s="235"/>
      <c r="L76" s="235" t="s">
        <v>79</v>
      </c>
      <c r="M76" s="235" t="s">
        <v>141</v>
      </c>
      <c r="N76" s="235" t="s">
        <v>79</v>
      </c>
      <c r="O76" s="235" t="s">
        <v>79</v>
      </c>
      <c r="P76" s="235" t="s">
        <v>79</v>
      </c>
      <c r="Q76" s="235" t="s">
        <v>79</v>
      </c>
      <c r="R76" s="235" t="s">
        <v>79</v>
      </c>
      <c r="S76" s="235" t="s">
        <v>79</v>
      </c>
      <c r="T76" s="235" t="s">
        <v>141</v>
      </c>
      <c r="U76" s="235" t="s">
        <v>79</v>
      </c>
      <c r="V76" s="235" t="s">
        <v>79</v>
      </c>
      <c r="W76" s="235" t="s">
        <v>79</v>
      </c>
      <c r="X76" s="235" t="s">
        <v>79</v>
      </c>
      <c r="Y76" s="235" t="s">
        <v>78</v>
      </c>
      <c r="Z76" s="235" t="s">
        <v>78</v>
      </c>
      <c r="AA76" s="235" t="s">
        <v>610</v>
      </c>
      <c r="AB76" s="235" t="s">
        <v>78</v>
      </c>
      <c r="AC76" s="235" t="s">
        <v>79</v>
      </c>
      <c r="AD76" s="235" t="s">
        <v>79</v>
      </c>
      <c r="AE76" s="235" t="s">
        <v>78</v>
      </c>
      <c r="AF76" s="235" t="s">
        <v>78</v>
      </c>
      <c r="AG76" s="235" t="s">
        <v>79</v>
      </c>
      <c r="AH76" s="235" t="s">
        <v>141</v>
      </c>
      <c r="AI76" s="235" t="s">
        <v>141</v>
      </c>
      <c r="AJ76" s="235" t="s">
        <v>141</v>
      </c>
      <c r="AK76" s="435" t="s">
        <v>79</v>
      </c>
      <c r="AL76" s="435" t="s">
        <v>79</v>
      </c>
      <c r="AM76" s="435" t="s">
        <v>79</v>
      </c>
      <c r="AN76" s="435" t="s">
        <v>79</v>
      </c>
      <c r="AO76" s="435"/>
    </row>
    <row r="77" spans="4:41" ht="20.100000000000001" customHeight="1" x14ac:dyDescent="0.25">
      <c r="D77" s="702"/>
      <c r="E77" s="703"/>
      <c r="F77" s="30"/>
      <c r="G77" s="436"/>
      <c r="H77" s="436"/>
      <c r="I77" s="437">
        <f>'Fab.Production (3)'!H123</f>
        <v>0</v>
      </c>
      <c r="J77" s="437">
        <f>'Fab.Production (3)'!I123</f>
        <v>0</v>
      </c>
      <c r="K77" s="437">
        <f>'Fab.Production (3)'!J123</f>
        <v>0</v>
      </c>
      <c r="L77" s="437">
        <f>'Fab.Production (3)'!K123</f>
        <v>0</v>
      </c>
      <c r="M77" s="437">
        <f>'Fab.Production (3)'!L123</f>
        <v>0</v>
      </c>
      <c r="N77" s="437">
        <f>'Fab.Production (3)'!M123</f>
        <v>0</v>
      </c>
      <c r="O77" s="437">
        <f>'Fab.Production (3)'!N123</f>
        <v>0</v>
      </c>
      <c r="P77" s="437">
        <f>'Fab.Production (3)'!O123</f>
        <v>0</v>
      </c>
      <c r="Q77" s="437">
        <f>'Fab.Production (3)'!P123</f>
        <v>0</v>
      </c>
      <c r="R77" s="437">
        <f>'Fab.Production (3)'!Q123</f>
        <v>0</v>
      </c>
      <c r="S77" s="437">
        <f>'Fab.Production (3)'!R123</f>
        <v>0</v>
      </c>
      <c r="T77" s="437">
        <f>'Fab.Production (3)'!S123</f>
        <v>0</v>
      </c>
      <c r="U77" s="437">
        <f>'Fab.Production (3)'!T123</f>
        <v>0</v>
      </c>
      <c r="V77" s="437">
        <f>'Fab.Production (3)'!U123</f>
        <v>0</v>
      </c>
      <c r="W77" s="437">
        <f>'Fab.Production (3)'!V123</f>
        <v>0</v>
      </c>
      <c r="X77" s="437">
        <f>'Fab.Production (3)'!W123</f>
        <v>0</v>
      </c>
      <c r="Y77" s="437">
        <f>'Fab.Production (3)'!X123</f>
        <v>0</v>
      </c>
      <c r="Z77" s="437">
        <f>'Fab.Production (3)'!Y123</f>
        <v>0</v>
      </c>
      <c r="AA77" s="437">
        <f>'Fab.Production (3)'!Z123</f>
        <v>0</v>
      </c>
      <c r="AB77" s="437">
        <f>'Fab.Production (3)'!AA123</f>
        <v>0</v>
      </c>
      <c r="AC77" s="437">
        <f>'Fab.Production (3)'!AB123</f>
        <v>0</v>
      </c>
      <c r="AD77" s="437">
        <f>'Fab.Production (3)'!AC123</f>
        <v>0</v>
      </c>
      <c r="AE77" s="437">
        <f>'Fab.Production (3)'!AD123</f>
        <v>0</v>
      </c>
      <c r="AF77" s="437">
        <f>'Fab.Production (3)'!AE123</f>
        <v>0</v>
      </c>
      <c r="AG77" s="437">
        <f>'Fab.Production (3)'!AF123</f>
        <v>0</v>
      </c>
      <c r="AH77" s="437">
        <f>'Fab.Production (3)'!AG123</f>
        <v>0</v>
      </c>
      <c r="AI77" s="437">
        <f>'Fab.Production (3)'!AH123</f>
        <v>0</v>
      </c>
      <c r="AJ77" s="437">
        <f>'Fab.Production (3)'!AI123</f>
        <v>0</v>
      </c>
      <c r="AK77" s="437">
        <f>'Fab.Production (3)'!AJ123</f>
        <v>0</v>
      </c>
      <c r="AL77" s="437">
        <f>'Fab.Production (3)'!AK123</f>
        <v>0</v>
      </c>
      <c r="AM77" s="437">
        <f>'Fab.Production (3)'!AL123</f>
        <v>0</v>
      </c>
      <c r="AN77" s="436"/>
      <c r="AO77" s="436"/>
    </row>
    <row r="78" spans="4:41" ht="20.100000000000001" customHeight="1" x14ac:dyDescent="0.25">
      <c r="D78" s="702">
        <v>35</v>
      </c>
      <c r="E78" s="703" t="s">
        <v>45</v>
      </c>
      <c r="F78" s="30"/>
      <c r="G78" s="435"/>
      <c r="H78" s="435"/>
      <c r="I78" s="235"/>
      <c r="J78" s="235"/>
      <c r="K78" s="235"/>
      <c r="L78" s="235" t="s">
        <v>79</v>
      </c>
      <c r="M78" s="235" t="s">
        <v>141</v>
      </c>
      <c r="N78" s="235" t="s">
        <v>79</v>
      </c>
      <c r="O78" s="235" t="s">
        <v>79</v>
      </c>
      <c r="P78" s="235" t="s">
        <v>79</v>
      </c>
      <c r="Q78" s="235" t="s">
        <v>79</v>
      </c>
      <c r="R78" s="235" t="s">
        <v>79</v>
      </c>
      <c r="S78" s="235" t="s">
        <v>79</v>
      </c>
      <c r="T78" s="235" t="s">
        <v>141</v>
      </c>
      <c r="U78" s="235" t="s">
        <v>79</v>
      </c>
      <c r="V78" s="235" t="s">
        <v>79</v>
      </c>
      <c r="W78" s="235" t="s">
        <v>79</v>
      </c>
      <c r="X78" s="235" t="s">
        <v>79</v>
      </c>
      <c r="Y78" s="235" t="s">
        <v>78</v>
      </c>
      <c r="Z78" s="235" t="s">
        <v>78</v>
      </c>
      <c r="AA78" s="235" t="s">
        <v>610</v>
      </c>
      <c r="AB78" s="235" t="s">
        <v>78</v>
      </c>
      <c r="AC78" s="235" t="s">
        <v>79</v>
      </c>
      <c r="AD78" s="235" t="s">
        <v>79</v>
      </c>
      <c r="AE78" s="235" t="s">
        <v>78</v>
      </c>
      <c r="AF78" s="235" t="s">
        <v>78</v>
      </c>
      <c r="AG78" s="235" t="s">
        <v>79</v>
      </c>
      <c r="AH78" s="235" t="s">
        <v>141</v>
      </c>
      <c r="AI78" s="235" t="s">
        <v>141</v>
      </c>
      <c r="AJ78" s="235" t="s">
        <v>141</v>
      </c>
      <c r="AK78" s="435" t="s">
        <v>79</v>
      </c>
      <c r="AL78" s="435" t="s">
        <v>79</v>
      </c>
      <c r="AM78" s="435" t="s">
        <v>79</v>
      </c>
      <c r="AN78" s="435" t="s">
        <v>79</v>
      </c>
      <c r="AO78" s="435"/>
    </row>
    <row r="79" spans="4:41" ht="20.100000000000001" customHeight="1" x14ac:dyDescent="0.25">
      <c r="D79" s="702"/>
      <c r="E79" s="703"/>
      <c r="F79" s="30"/>
      <c r="G79" s="436"/>
      <c r="H79" s="436"/>
      <c r="I79" s="437">
        <f>'Fab.Production (3)'!H138</f>
        <v>0</v>
      </c>
      <c r="J79" s="437">
        <f>'Fab.Production (3)'!I138</f>
        <v>0</v>
      </c>
      <c r="K79" s="437">
        <f>'Fab.Production (3)'!J138</f>
        <v>0</v>
      </c>
      <c r="L79" s="437">
        <f>'Fab.Production (3)'!K138</f>
        <v>0</v>
      </c>
      <c r="M79" s="437">
        <f>'Fab.Production (3)'!L138</f>
        <v>0</v>
      </c>
      <c r="N79" s="437">
        <f>'Fab.Production (3)'!M138</f>
        <v>0</v>
      </c>
      <c r="O79" s="437">
        <f>'Fab.Production (3)'!N138</f>
        <v>0</v>
      </c>
      <c r="P79" s="437">
        <f>'Fab.Production (3)'!O138</f>
        <v>0</v>
      </c>
      <c r="Q79" s="437">
        <f>'Fab.Production (3)'!P138</f>
        <v>0</v>
      </c>
      <c r="R79" s="437">
        <f>'Fab.Production (3)'!Q138</f>
        <v>0</v>
      </c>
      <c r="S79" s="437">
        <f>'Fab.Production (3)'!R138</f>
        <v>0</v>
      </c>
      <c r="T79" s="437">
        <f>'Fab.Production (3)'!S138</f>
        <v>0</v>
      </c>
      <c r="U79" s="437">
        <f>'Fab.Production (3)'!T138</f>
        <v>0</v>
      </c>
      <c r="V79" s="437">
        <f>'Fab.Production (3)'!U138</f>
        <v>0</v>
      </c>
      <c r="W79" s="437">
        <f>'Fab.Production (3)'!V138</f>
        <v>0</v>
      </c>
      <c r="X79" s="437">
        <f>'Fab.Production (3)'!W138</f>
        <v>0</v>
      </c>
      <c r="Y79" s="437">
        <f>'Fab.Production (3)'!X138</f>
        <v>0</v>
      </c>
      <c r="Z79" s="437">
        <f>'Fab.Production (3)'!Y138</f>
        <v>0</v>
      </c>
      <c r="AA79" s="437">
        <f>'Fab.Production (3)'!Z138</f>
        <v>0</v>
      </c>
      <c r="AB79" s="437">
        <f>'Fab.Production (3)'!AA138</f>
        <v>0</v>
      </c>
      <c r="AC79" s="437">
        <f>'Fab.Production (3)'!AB138</f>
        <v>0</v>
      </c>
      <c r="AD79" s="437">
        <f>'Fab.Production (3)'!AC138</f>
        <v>0</v>
      </c>
      <c r="AE79" s="437">
        <f>'Fab.Production (3)'!AD138</f>
        <v>0</v>
      </c>
      <c r="AF79" s="437">
        <f>'Fab.Production (3)'!AE138</f>
        <v>0</v>
      </c>
      <c r="AG79" s="437">
        <f>'Fab.Production (3)'!AF138</f>
        <v>0</v>
      </c>
      <c r="AH79" s="437">
        <f>'Fab.Production (3)'!AG138</f>
        <v>0</v>
      </c>
      <c r="AI79" s="437">
        <f>'Fab.Production (3)'!AH138</f>
        <v>0</v>
      </c>
      <c r="AJ79" s="437">
        <f>'Fab.Production (3)'!AI138</f>
        <v>0</v>
      </c>
      <c r="AK79" s="437">
        <f>'Fab.Production (3)'!AJ138</f>
        <v>0</v>
      </c>
      <c r="AL79" s="437">
        <f>'Fab.Production (3)'!AK138</f>
        <v>0</v>
      </c>
      <c r="AM79" s="437">
        <f>'Fab.Production (3)'!AL138</f>
        <v>0</v>
      </c>
      <c r="AN79" s="436"/>
      <c r="AO79" s="436"/>
    </row>
    <row r="80" spans="4:41" ht="20.100000000000001" customHeight="1" x14ac:dyDescent="0.25">
      <c r="D80" s="702">
        <v>36</v>
      </c>
      <c r="E80" s="703" t="s">
        <v>46</v>
      </c>
      <c r="F80" s="30"/>
      <c r="G80" s="435"/>
      <c r="H80" s="435"/>
      <c r="I80" s="235"/>
      <c r="J80" s="235"/>
      <c r="K80" s="235"/>
      <c r="L80" s="235" t="s">
        <v>79</v>
      </c>
      <c r="M80" s="235" t="s">
        <v>141</v>
      </c>
      <c r="N80" s="235" t="s">
        <v>79</v>
      </c>
      <c r="O80" s="235" t="s">
        <v>79</v>
      </c>
      <c r="P80" s="235" t="s">
        <v>79</v>
      </c>
      <c r="Q80" s="235" t="s">
        <v>79</v>
      </c>
      <c r="R80" s="235" t="s">
        <v>79</v>
      </c>
      <c r="S80" s="235" t="s">
        <v>79</v>
      </c>
      <c r="T80" s="235" t="s">
        <v>141</v>
      </c>
      <c r="U80" s="235" t="s">
        <v>79</v>
      </c>
      <c r="V80" s="235" t="s">
        <v>79</v>
      </c>
      <c r="W80" s="235" t="s">
        <v>79</v>
      </c>
      <c r="X80" s="235" t="s">
        <v>79</v>
      </c>
      <c r="Y80" s="235" t="s">
        <v>78</v>
      </c>
      <c r="Z80" s="235" t="s">
        <v>78</v>
      </c>
      <c r="AA80" s="235" t="s">
        <v>610</v>
      </c>
      <c r="AB80" s="235" t="s">
        <v>78</v>
      </c>
      <c r="AC80" s="235" t="s">
        <v>79</v>
      </c>
      <c r="AD80" s="235" t="s">
        <v>79</v>
      </c>
      <c r="AE80" s="235" t="s">
        <v>78</v>
      </c>
      <c r="AF80" s="235" t="s">
        <v>78</v>
      </c>
      <c r="AG80" s="235" t="s">
        <v>79</v>
      </c>
      <c r="AH80" s="235" t="s">
        <v>141</v>
      </c>
      <c r="AI80" s="235" t="s">
        <v>141</v>
      </c>
      <c r="AJ80" s="235" t="s">
        <v>141</v>
      </c>
      <c r="AK80" s="435" t="s">
        <v>79</v>
      </c>
      <c r="AL80" s="435" t="s">
        <v>79</v>
      </c>
      <c r="AM80" s="435" t="s">
        <v>79</v>
      </c>
      <c r="AN80" s="435" t="s">
        <v>79</v>
      </c>
      <c r="AO80" s="435"/>
    </row>
    <row r="81" spans="1:41" ht="20.100000000000001" customHeight="1" x14ac:dyDescent="0.25">
      <c r="D81" s="702"/>
      <c r="E81" s="703"/>
      <c r="F81" s="30"/>
      <c r="G81" s="436"/>
      <c r="H81" s="436"/>
      <c r="I81" s="437">
        <f>'Fab.Production (3)'!H153</f>
        <v>0</v>
      </c>
      <c r="J81" s="437">
        <f>'Fab.Production (3)'!I153</f>
        <v>0</v>
      </c>
      <c r="K81" s="437">
        <f>'Fab.Production (3)'!J153</f>
        <v>0</v>
      </c>
      <c r="L81" s="437">
        <f>'Fab.Production (3)'!K153</f>
        <v>0</v>
      </c>
      <c r="M81" s="437">
        <f>'Fab.Production (3)'!L153</f>
        <v>0</v>
      </c>
      <c r="N81" s="437">
        <f>'Fab.Production (3)'!M153</f>
        <v>0</v>
      </c>
      <c r="O81" s="437">
        <f>'Fab.Production (3)'!N153</f>
        <v>0</v>
      </c>
      <c r="P81" s="437">
        <f>'Fab.Production (3)'!O153</f>
        <v>0</v>
      </c>
      <c r="Q81" s="437">
        <f>'Fab.Production (3)'!P153</f>
        <v>0</v>
      </c>
      <c r="R81" s="437">
        <f>'Fab.Production (3)'!Q153</f>
        <v>0</v>
      </c>
      <c r="S81" s="437">
        <f>'Fab.Production (3)'!R153</f>
        <v>0</v>
      </c>
      <c r="T81" s="437">
        <f>'Fab.Production (3)'!S153</f>
        <v>0</v>
      </c>
      <c r="U81" s="437">
        <f>'Fab.Production (3)'!T153</f>
        <v>0</v>
      </c>
      <c r="V81" s="437">
        <f>'Fab.Production (3)'!U153</f>
        <v>0</v>
      </c>
      <c r="W81" s="437">
        <f>'Fab.Production (3)'!V153</f>
        <v>0</v>
      </c>
      <c r="X81" s="437">
        <f>'Fab.Production (3)'!W153</f>
        <v>0</v>
      </c>
      <c r="Y81" s="437">
        <f>'Fab.Production (3)'!X153</f>
        <v>0</v>
      </c>
      <c r="Z81" s="437">
        <f>'Fab.Production (3)'!Y153</f>
        <v>0</v>
      </c>
      <c r="AA81" s="437">
        <f>'Fab.Production (3)'!Z153</f>
        <v>0</v>
      </c>
      <c r="AB81" s="437">
        <f>'Fab.Production (3)'!AA153</f>
        <v>0</v>
      </c>
      <c r="AC81" s="437">
        <f>'Fab.Production (3)'!AB153</f>
        <v>0</v>
      </c>
      <c r="AD81" s="437">
        <f>'Fab.Production (3)'!AC153</f>
        <v>0</v>
      </c>
      <c r="AE81" s="437">
        <f>'Fab.Production (3)'!AD153</f>
        <v>0</v>
      </c>
      <c r="AF81" s="437">
        <f>'Fab.Production (3)'!AE153</f>
        <v>0</v>
      </c>
      <c r="AG81" s="437">
        <f>'Fab.Production (3)'!AF153</f>
        <v>0</v>
      </c>
      <c r="AH81" s="437">
        <f>'Fab.Production (3)'!AG153</f>
        <v>0</v>
      </c>
      <c r="AI81" s="437">
        <f>'Fab.Production (3)'!AH153</f>
        <v>0</v>
      </c>
      <c r="AJ81" s="437">
        <f>'Fab.Production (3)'!AI153</f>
        <v>0</v>
      </c>
      <c r="AK81" s="437">
        <f>'Fab.Production (3)'!AJ153</f>
        <v>0</v>
      </c>
      <c r="AL81" s="437">
        <f>'Fab.Production (3)'!AK153</f>
        <v>0</v>
      </c>
      <c r="AM81" s="437">
        <f>'Fab.Production (3)'!AL153</f>
        <v>0</v>
      </c>
      <c r="AN81" s="436"/>
      <c r="AO81" s="436"/>
    </row>
    <row r="82" spans="1:41" ht="20.100000000000001" customHeight="1" x14ac:dyDescent="0.25">
      <c r="D82" s="702">
        <v>37</v>
      </c>
      <c r="E82" s="703" t="s">
        <v>47</v>
      </c>
      <c r="F82" s="30"/>
      <c r="G82" s="435"/>
      <c r="H82" s="435"/>
      <c r="I82" s="235"/>
      <c r="J82" s="235"/>
      <c r="K82" s="235"/>
      <c r="L82" s="235" t="s">
        <v>79</v>
      </c>
      <c r="M82" s="235" t="s">
        <v>141</v>
      </c>
      <c r="N82" s="235" t="s">
        <v>79</v>
      </c>
      <c r="O82" s="235" t="s">
        <v>79</v>
      </c>
      <c r="P82" s="235" t="s">
        <v>79</v>
      </c>
      <c r="Q82" s="235" t="s">
        <v>79</v>
      </c>
      <c r="R82" s="235" t="s">
        <v>79</v>
      </c>
      <c r="S82" s="235" t="s">
        <v>80</v>
      </c>
      <c r="T82" s="235" t="s">
        <v>141</v>
      </c>
      <c r="U82" s="235" t="s">
        <v>80</v>
      </c>
      <c r="V82" s="235" t="s">
        <v>79</v>
      </c>
      <c r="W82" s="235" t="s">
        <v>79</v>
      </c>
      <c r="X82" s="235" t="s">
        <v>79</v>
      </c>
      <c r="Y82" s="235" t="s">
        <v>78</v>
      </c>
      <c r="Z82" s="235" t="s">
        <v>78</v>
      </c>
      <c r="AA82" s="235" t="s">
        <v>610</v>
      </c>
      <c r="AB82" s="235" t="s">
        <v>78</v>
      </c>
      <c r="AC82" s="235" t="s">
        <v>79</v>
      </c>
      <c r="AD82" s="235" t="s">
        <v>79</v>
      </c>
      <c r="AE82" s="235" t="s">
        <v>78</v>
      </c>
      <c r="AF82" s="235" t="s">
        <v>78</v>
      </c>
      <c r="AG82" s="235" t="s">
        <v>79</v>
      </c>
      <c r="AH82" s="235" t="s">
        <v>141</v>
      </c>
      <c r="AI82" s="235" t="s">
        <v>141</v>
      </c>
      <c r="AJ82" s="235" t="s">
        <v>141</v>
      </c>
      <c r="AK82" s="435" t="s">
        <v>79</v>
      </c>
      <c r="AL82" s="435" t="s">
        <v>79</v>
      </c>
      <c r="AM82" s="435" t="s">
        <v>79</v>
      </c>
      <c r="AN82" s="435" t="s">
        <v>79</v>
      </c>
      <c r="AO82" s="435"/>
    </row>
    <row r="83" spans="1:41" ht="20.100000000000001" customHeight="1" thickBot="1" x14ac:dyDescent="0.3">
      <c r="D83" s="702"/>
      <c r="E83" s="704"/>
      <c r="F83" s="30"/>
      <c r="G83" s="436"/>
      <c r="H83" s="436"/>
      <c r="I83" s="437">
        <f>'Fab.Production (3)'!H168</f>
        <v>0</v>
      </c>
      <c r="J83" s="437">
        <f>'Fab.Production (3)'!I168</f>
        <v>0</v>
      </c>
      <c r="K83" s="437">
        <f>'Fab.Production (3)'!J168</f>
        <v>0</v>
      </c>
      <c r="L83" s="437">
        <f>'Fab.Production (3)'!K168</f>
        <v>0</v>
      </c>
      <c r="M83" s="437">
        <f>'Fab.Production (3)'!L168</f>
        <v>0</v>
      </c>
      <c r="N83" s="437">
        <f>'Fab.Production (3)'!M168</f>
        <v>0</v>
      </c>
      <c r="O83" s="437">
        <f>'Fab.Production (3)'!N168</f>
        <v>0</v>
      </c>
      <c r="P83" s="437">
        <f>'Fab.Production (3)'!O168</f>
        <v>0</v>
      </c>
      <c r="Q83" s="437">
        <f>'Fab.Production (3)'!P168</f>
        <v>0</v>
      </c>
      <c r="R83" s="437">
        <f>'Fab.Production (3)'!Q168</f>
        <v>0</v>
      </c>
      <c r="S83" s="437">
        <f>'Fab.Production (3)'!R168</f>
        <v>0</v>
      </c>
      <c r="T83" s="437">
        <f>'Fab.Production (3)'!S168</f>
        <v>0</v>
      </c>
      <c r="U83" s="437">
        <f>'Fab.Production (3)'!T168</f>
        <v>0</v>
      </c>
      <c r="V83" s="437">
        <f>'Fab.Production (3)'!U168</f>
        <v>0</v>
      </c>
      <c r="W83" s="437">
        <f>'Fab.Production (3)'!V168</f>
        <v>0</v>
      </c>
      <c r="X83" s="437">
        <f>'Fab.Production (3)'!W168</f>
        <v>0</v>
      </c>
      <c r="Y83" s="437">
        <f>'Fab.Production (3)'!X168</f>
        <v>0</v>
      </c>
      <c r="Z83" s="437">
        <f>'Fab.Production (3)'!Y168</f>
        <v>0</v>
      </c>
      <c r="AA83" s="437">
        <f>'Fab.Production (3)'!Z168</f>
        <v>0</v>
      </c>
      <c r="AB83" s="437">
        <f>'Fab.Production (3)'!AA168</f>
        <v>0</v>
      </c>
      <c r="AC83" s="437">
        <f>'Fab.Production (3)'!AB168</f>
        <v>0</v>
      </c>
      <c r="AD83" s="437">
        <f>'Fab.Production (3)'!AC168</f>
        <v>0</v>
      </c>
      <c r="AE83" s="437">
        <f>'Fab.Production (3)'!AD168</f>
        <v>0</v>
      </c>
      <c r="AF83" s="437">
        <f>'Fab.Production (3)'!AE168</f>
        <v>0</v>
      </c>
      <c r="AG83" s="437">
        <f>'Fab.Production (3)'!AF168</f>
        <v>0</v>
      </c>
      <c r="AH83" s="437">
        <f>'Fab.Production (3)'!AG168</f>
        <v>0</v>
      </c>
      <c r="AI83" s="437">
        <f>'Fab.Production (3)'!AH168</f>
        <v>0</v>
      </c>
      <c r="AJ83" s="437">
        <f>'Fab.Production (3)'!AI168</f>
        <v>0</v>
      </c>
      <c r="AK83" s="437">
        <f>'Fab.Production (3)'!AJ168</f>
        <v>0</v>
      </c>
      <c r="AL83" s="437">
        <f>'Fab.Production (3)'!AK168</f>
        <v>0</v>
      </c>
      <c r="AM83" s="437">
        <f>'Fab.Production (3)'!AL168</f>
        <v>0</v>
      </c>
      <c r="AN83" s="436"/>
      <c r="AO83" s="436"/>
    </row>
    <row r="84" spans="1:41" x14ac:dyDescent="0.25">
      <c r="A84" s="1"/>
      <c r="B84" s="1"/>
    </row>
    <row r="85" spans="1:41" x14ac:dyDescent="0.25">
      <c r="A85" s="1"/>
      <c r="B85" s="1"/>
    </row>
    <row r="86" spans="1:41" x14ac:dyDescent="0.25">
      <c r="A86" s="1"/>
      <c r="B86" s="1"/>
    </row>
    <row r="87" spans="1:41" x14ac:dyDescent="0.25">
      <c r="A87" s="1"/>
      <c r="B87" s="1"/>
    </row>
    <row r="88" spans="1:41" x14ac:dyDescent="0.25">
      <c r="A88" s="1"/>
      <c r="B88" s="1"/>
    </row>
    <row r="89" spans="1:41" x14ac:dyDescent="0.25">
      <c r="A89" s="1"/>
      <c r="B89" s="1"/>
    </row>
    <row r="90" spans="1:41" x14ac:dyDescent="0.25">
      <c r="A90" s="1"/>
      <c r="B90" s="1"/>
    </row>
    <row r="91" spans="1:41" x14ac:dyDescent="0.25">
      <c r="A91" s="1"/>
      <c r="B91" s="1"/>
    </row>
    <row r="92" spans="1:41" x14ac:dyDescent="0.25">
      <c r="A92" s="1"/>
      <c r="B92" s="1"/>
    </row>
    <row r="93" spans="1:41" x14ac:dyDescent="0.25">
      <c r="A93" s="1"/>
      <c r="B93" s="1"/>
    </row>
    <row r="201" spans="8:14" x14ac:dyDescent="0.25">
      <c r="J201" s="233"/>
      <c r="K201" s="233"/>
    </row>
    <row r="203" spans="8:14" x14ac:dyDescent="0.25">
      <c r="H203" s="234"/>
      <c r="I203" s="234"/>
      <c r="J203" s="234"/>
      <c r="K203" s="234"/>
      <c r="L203" s="234"/>
      <c r="M203" s="234"/>
      <c r="N203" s="234"/>
    </row>
    <row r="204" spans="8:14" x14ac:dyDescent="0.25">
      <c r="H204" s="234"/>
      <c r="I204" s="234"/>
      <c r="J204" s="234"/>
      <c r="K204" s="234"/>
      <c r="L204" s="234"/>
      <c r="M204" s="234"/>
      <c r="N204" s="234"/>
    </row>
    <row r="205" spans="8:14" x14ac:dyDescent="0.25">
      <c r="H205" s="234"/>
      <c r="I205" s="234"/>
      <c r="J205" s="234"/>
      <c r="K205" s="234"/>
      <c r="L205" s="234"/>
      <c r="M205" s="234"/>
      <c r="N205" s="234"/>
    </row>
    <row r="206" spans="8:14" x14ac:dyDescent="0.25">
      <c r="H206" s="234"/>
      <c r="I206" s="234"/>
      <c r="J206" s="234"/>
      <c r="K206" s="234"/>
      <c r="L206" s="234"/>
      <c r="M206" s="234"/>
      <c r="N206" s="234"/>
    </row>
    <row r="207" spans="8:14" x14ac:dyDescent="0.25">
      <c r="H207" s="234"/>
      <c r="I207" s="234"/>
      <c r="J207" s="234"/>
      <c r="K207" s="234"/>
      <c r="L207" s="234"/>
      <c r="M207" s="234"/>
      <c r="N207" s="234"/>
    </row>
    <row r="208" spans="8:14" x14ac:dyDescent="0.25">
      <c r="H208" s="234"/>
      <c r="I208" s="234"/>
      <c r="J208" s="234"/>
      <c r="K208" s="234"/>
      <c r="L208" s="234"/>
      <c r="M208" s="234"/>
      <c r="N208" s="234"/>
    </row>
  </sheetData>
  <dataConsolidate/>
  <mergeCells count="81">
    <mergeCell ref="S7:X7"/>
    <mergeCell ref="AF7:AJ7"/>
    <mergeCell ref="D10:D11"/>
    <mergeCell ref="E10:E11"/>
    <mergeCell ref="D12:D13"/>
    <mergeCell ref="E12:E13"/>
    <mergeCell ref="D8:D9"/>
    <mergeCell ref="E8:E9"/>
    <mergeCell ref="D7:E7"/>
    <mergeCell ref="F7:H7"/>
    <mergeCell ref="L7:Q7"/>
    <mergeCell ref="D14:D15"/>
    <mergeCell ref="E14:E15"/>
    <mergeCell ref="D16:D17"/>
    <mergeCell ref="E16:E17"/>
    <mergeCell ref="D18:D19"/>
    <mergeCell ref="E18:E19"/>
    <mergeCell ref="D20:D21"/>
    <mergeCell ref="E20:E21"/>
    <mergeCell ref="D22:D23"/>
    <mergeCell ref="E22:E23"/>
    <mergeCell ref="D24:D25"/>
    <mergeCell ref="E24:E25"/>
    <mergeCell ref="D26:D27"/>
    <mergeCell ref="E26:E27"/>
    <mergeCell ref="D28:D29"/>
    <mergeCell ref="E28:E29"/>
    <mergeCell ref="D30:D31"/>
    <mergeCell ref="E30:E31"/>
    <mergeCell ref="D32:D33"/>
    <mergeCell ref="E32:E33"/>
    <mergeCell ref="D34:D35"/>
    <mergeCell ref="E34:E35"/>
    <mergeCell ref="D36:D37"/>
    <mergeCell ref="E36:E37"/>
    <mergeCell ref="D38:D39"/>
    <mergeCell ref="E38:E39"/>
    <mergeCell ref="D40:D41"/>
    <mergeCell ref="E40:E41"/>
    <mergeCell ref="D42:D43"/>
    <mergeCell ref="E42:E43"/>
    <mergeCell ref="D44:D45"/>
    <mergeCell ref="E44:E45"/>
    <mergeCell ref="D46:D47"/>
    <mergeCell ref="E46:E47"/>
    <mergeCell ref="D48:D49"/>
    <mergeCell ref="E48:E49"/>
    <mergeCell ref="D50:D51"/>
    <mergeCell ref="E50:E51"/>
    <mergeCell ref="D52:D53"/>
    <mergeCell ref="E52:E53"/>
    <mergeCell ref="D54:D55"/>
    <mergeCell ref="E54:E55"/>
    <mergeCell ref="D56:D57"/>
    <mergeCell ref="E56:E57"/>
    <mergeCell ref="D58:D59"/>
    <mergeCell ref="E58:E59"/>
    <mergeCell ref="D60:D61"/>
    <mergeCell ref="E60:E61"/>
    <mergeCell ref="D62:D63"/>
    <mergeCell ref="E62:E63"/>
    <mergeCell ref="D64:D65"/>
    <mergeCell ref="E64:E65"/>
    <mergeCell ref="D66:D67"/>
    <mergeCell ref="E66:E67"/>
    <mergeCell ref="D68:D69"/>
    <mergeCell ref="E68:E69"/>
    <mergeCell ref="D70:D71"/>
    <mergeCell ref="E70:E71"/>
    <mergeCell ref="D72:D73"/>
    <mergeCell ref="E72:E73"/>
    <mergeCell ref="D74:D75"/>
    <mergeCell ref="E74:E75"/>
    <mergeCell ref="D82:D83"/>
    <mergeCell ref="E82:E83"/>
    <mergeCell ref="D76:D77"/>
    <mergeCell ref="E76:E77"/>
    <mergeCell ref="D78:D79"/>
    <mergeCell ref="E78:E79"/>
    <mergeCell ref="D80:D81"/>
    <mergeCell ref="E80:E81"/>
  </mergeCells>
  <conditionalFormatting sqref="I62:AJ62 I64:AJ64 I66:AJ66 I68:AJ68 I70:AJ70 I72:AJ72 I74:AJ74 I76:AJ76 I78:AJ78 I80:AJ80 I82:AJ82 M10:AN10 M11:AJ61">
    <cfRule type="containsText" dxfId="206" priority="43" operator="containsText" text="F">
      <formula>NOT(ISERROR(SEARCH("F",I10)))</formula>
    </cfRule>
    <cfRule type="containsText" dxfId="205" priority="44" operator="containsText" text="H">
      <formula>NOT(ISERROR(SEARCH("H",I10)))</formula>
    </cfRule>
    <cfRule type="containsText" dxfId="204" priority="45" operator="containsText" text="A">
      <formula>NOT(ISERROR(SEARCH("A",I10)))</formula>
    </cfRule>
    <cfRule type="containsText" dxfId="203" priority="46" operator="containsText" text="P">
      <formula>NOT(ISERROR(SEARCH("P",I10)))</formula>
    </cfRule>
  </conditionalFormatting>
  <conditionalFormatting sqref="AD10:AJ62 AD64:AJ64 AD66:AJ66 AD68:AJ68 AD70:AJ70 AD72:AJ72 AD74:AJ74 AD76:AJ76 AD78:AJ78 AD80:AJ80 AD82:AJ82">
    <cfRule type="expression" dxfId="202" priority="36">
      <formula>AD$9&lt;&gt;""</formula>
    </cfRule>
    <cfRule type="expression" dxfId="201" priority="47">
      <formula>#REF!="fri"</formula>
    </cfRule>
    <cfRule type="expression" dxfId="200" priority="48">
      <formula>#REF!="fri"</formula>
    </cfRule>
  </conditionalFormatting>
  <conditionalFormatting sqref="F9:AO9">
    <cfRule type="expression" dxfId="199" priority="26">
      <formula>F9&gt;EOMONTH($L$7,0)</formula>
    </cfRule>
    <cfRule type="expression" dxfId="198" priority="27">
      <formula>F9&lt;$L$7</formula>
    </cfRule>
    <cfRule type="expression" dxfId="197" priority="28">
      <formula>F9&lt;$L$7</formula>
    </cfRule>
    <cfRule type="timePeriod" dxfId="196" priority="39" timePeriod="today">
      <formula>FLOOR(F9,1)=TODAY()</formula>
    </cfRule>
    <cfRule type="expression" dxfId="195" priority="41">
      <formula>F$9&lt;&gt;""</formula>
    </cfRule>
    <cfRule type="expression" dxfId="194" priority="42">
      <formula>F$9&lt;&gt;""</formula>
    </cfRule>
  </conditionalFormatting>
  <conditionalFormatting sqref="AD10:AI62 AD64:AI64 AD66:AI66 AD68:AI68 AD70:AI70 AD72:AI72 AD74:AI74 AD76:AI76 AD78:AI78 AD80:AI80 AD82:AI82">
    <cfRule type="expression" dxfId="193" priority="40">
      <formula>AD$9&lt;&gt;""</formula>
    </cfRule>
  </conditionalFormatting>
  <conditionalFormatting sqref="I62:AJ62 F9:AO9 I64:AJ64 I66:AJ66 I68:AJ68 I70:AJ70 I72:AJ72 I74:AJ74 I76:AJ76 I78:AJ78 I80:AJ80 I82:AJ82 M10:AN10 M11:AJ61">
    <cfRule type="timePeriod" dxfId="192" priority="38" timePeriod="today">
      <formula>FLOOR(F9,1)=TODAY()</formula>
    </cfRule>
  </conditionalFormatting>
  <conditionalFormatting sqref="F8:AO8">
    <cfRule type="containsText" dxfId="191" priority="37" operator="containsText" text="Fri">
      <formula>NOT(ISERROR(SEARCH("Fri",F8)))</formula>
    </cfRule>
  </conditionalFormatting>
  <conditionalFormatting sqref="F8:AO9">
    <cfRule type="expression" dxfId="190" priority="35">
      <formula>F$8&lt;&gt;""</formula>
    </cfRule>
  </conditionalFormatting>
  <conditionalFormatting sqref="F9">
    <cfRule type="expression" dxfId="189" priority="34">
      <formula>F$9&lt;&gt;""</formula>
    </cfRule>
  </conditionalFormatting>
  <conditionalFormatting sqref="F9:AO9">
    <cfRule type="expression" dxfId="188" priority="33">
      <formula>F$9</formula>
    </cfRule>
  </conditionalFormatting>
  <conditionalFormatting sqref="F8:AO8">
    <cfRule type="expression" dxfId="187" priority="32">
      <formula>F$8&lt;&gt;""</formula>
    </cfRule>
  </conditionalFormatting>
  <conditionalFormatting sqref="H203:N208">
    <cfRule type="expression" dxfId="186" priority="29">
      <formula>H203&gt;EOMONTH($J$201,0)</formula>
    </cfRule>
    <cfRule type="expression" dxfId="185" priority="30">
      <formula>N208&gt;$J$201</formula>
    </cfRule>
    <cfRule type="expression" dxfId="184" priority="31">
      <formula>H203&lt;$J$201</formula>
    </cfRule>
  </conditionalFormatting>
  <conditionalFormatting sqref="I62:AJ62 I64:AJ64 I66:AJ66 I68:AJ68 I70:AJ70 I72:AJ72 I74:AJ74 I76:AJ76 I78:AJ78 I80:AJ80 I82:AJ82 M10:AN10 M11:AJ61">
    <cfRule type="containsText" dxfId="183" priority="49" operator="containsText" text="T">
      <formula>NOT(ISERROR(SEARCH("T",I10)))</formula>
    </cfRule>
    <cfRule type="top10" priority="50" percent="1" bottom="1" rank="10"/>
  </conditionalFormatting>
  <conditionalFormatting sqref="I62:AC62 I64:AC64 I66:AC66 I68:AC68 I70:AC70 I72:AC72 I74:AC74 I76:AC76 I78:AC78 I80:AC80 I82:AC82 M10:AN10 M11:AC61">
    <cfRule type="expression" dxfId="182" priority="51">
      <formula>F$9&lt;&gt;""</formula>
    </cfRule>
    <cfRule type="expression" dxfId="181" priority="52">
      <formula>#REF!="fri"</formula>
    </cfRule>
    <cfRule type="expression" dxfId="180" priority="53">
      <formula>#REF!="fri"</formula>
    </cfRule>
  </conditionalFormatting>
  <conditionalFormatting sqref="I62:AC62 I64:AC64 I66:AC66 I68:AC68 I70:AC70 I72:AC72 I74:AC74 I76:AC76 I78:AC78 I80:AC80 I82:AC82 M10:AN10 M11:AC61">
    <cfRule type="expression" dxfId="179" priority="54">
      <formula>F$9&lt;&gt;""</formula>
    </cfRule>
  </conditionalFormatting>
  <conditionalFormatting sqref="G64:AO64 G66:AO66 G68:AO68 G70:AO70 G72:AO72 G74:AO74 G76:AO76 G78:AO78 G80:AO80 G82:AO82 G62:AO62 M10:AO61">
    <cfRule type="containsText" dxfId="178" priority="20" operator="containsText" text="2">
      <formula>NOT(ISERROR(SEARCH("2",G10)))</formula>
    </cfRule>
    <cfRule type="containsText" dxfId="177" priority="21" operator="containsText" text="3">
      <formula>NOT(ISERROR(SEARCH("3",G10)))</formula>
    </cfRule>
    <cfRule type="containsText" dxfId="176" priority="22" operator="containsText" text="H">
      <formula>NOT(ISERROR(SEARCH("H",G10)))</formula>
    </cfRule>
    <cfRule type="containsText" dxfId="175" priority="23" operator="containsText" text="A">
      <formula>NOT(ISERROR(SEARCH("A",G10)))</formula>
    </cfRule>
    <cfRule type="containsText" dxfId="174" priority="24" operator="containsText" text="T">
      <formula>NOT(ISERROR(SEARCH("T",G10)))</formula>
    </cfRule>
    <cfRule type="containsText" dxfId="173" priority="25" operator="containsText" text="P">
      <formula>NOT(ISERROR(SEARCH("P",G10)))</formula>
    </cfRule>
  </conditionalFormatting>
  <conditionalFormatting sqref="D10:D11 D14:D15 D18:D19 D22:D23 D26:D27 D30:D31 D34:D35 D38:D39 D42:D44 D48:D50 D54:D56 D60:D62 D66:D68 D72:D74 D78:D80">
    <cfRule type="expression" dxfId="172" priority="19">
      <formula>D$11&lt;&gt;""</formula>
    </cfRule>
  </conditionalFormatting>
  <conditionalFormatting sqref="G10:H61">
    <cfRule type="containsText" dxfId="171" priority="11" operator="containsText" text="F">
      <formula>NOT(ISERROR(SEARCH("F",G10)))</formula>
    </cfRule>
    <cfRule type="containsText" dxfId="170" priority="12" operator="containsText" text="H">
      <formula>NOT(ISERROR(SEARCH("H",G10)))</formula>
    </cfRule>
    <cfRule type="containsText" dxfId="169" priority="13" operator="containsText" text="A">
      <formula>NOT(ISERROR(SEARCH("A",G10)))</formula>
    </cfRule>
    <cfRule type="containsText" dxfId="168" priority="14" operator="containsText" text="P">
      <formula>NOT(ISERROR(SEARCH("P",G10)))</formula>
    </cfRule>
  </conditionalFormatting>
  <conditionalFormatting sqref="G10:H61">
    <cfRule type="expression" dxfId="167" priority="8">
      <formula>G$9&lt;&gt;""</formula>
    </cfRule>
    <cfRule type="expression" dxfId="166" priority="15">
      <formula>#REF!="fri"</formula>
    </cfRule>
    <cfRule type="expression" dxfId="165" priority="16">
      <formula>#REF!="fri"</formula>
    </cfRule>
  </conditionalFormatting>
  <conditionalFormatting sqref="G10:G61">
    <cfRule type="expression" dxfId="164" priority="10">
      <formula>G$9&lt;&gt;""</formula>
    </cfRule>
  </conditionalFormatting>
  <conditionalFormatting sqref="G10:H61">
    <cfRule type="timePeriod" dxfId="163" priority="9" timePeriod="today">
      <formula>FLOOR(G10,1)=TODAY()</formula>
    </cfRule>
  </conditionalFormatting>
  <conditionalFormatting sqref="G10:H61">
    <cfRule type="containsText" dxfId="162" priority="17" operator="containsText" text="T">
      <formula>NOT(ISERROR(SEARCH("T",G10)))</formula>
    </cfRule>
    <cfRule type="top10" priority="18" percent="1" bottom="1" rank="10"/>
  </conditionalFormatting>
  <conditionalFormatting sqref="G10:L61">
    <cfRule type="containsText" dxfId="161" priority="2" operator="containsText" text="2">
      <formula>NOT(ISERROR(SEARCH("2",G10)))</formula>
    </cfRule>
    <cfRule type="containsText" dxfId="160" priority="3" operator="containsText" text="3">
      <formula>NOT(ISERROR(SEARCH("3",G10)))</formula>
    </cfRule>
    <cfRule type="containsText" dxfId="159" priority="4" operator="containsText" text="H">
      <formula>NOT(ISERROR(SEARCH("H",G10)))</formula>
    </cfRule>
    <cfRule type="containsText" dxfId="158" priority="5" operator="containsText" text="A">
      <formula>NOT(ISERROR(SEARCH("A",G10)))</formula>
    </cfRule>
    <cfRule type="containsText" dxfId="157" priority="6" operator="containsText" text="T">
      <formula>NOT(ISERROR(SEARCH("T",G10)))</formula>
    </cfRule>
    <cfRule type="containsText" dxfId="156" priority="7" operator="containsText" text="P">
      <formula>NOT(ISERROR(SEARCH("P",G10)))</formula>
    </cfRule>
  </conditionalFormatting>
  <conditionalFormatting sqref="D7:AO98">
    <cfRule type="expression" dxfId="155" priority="1">
      <formula>$A$1=ROW()</formula>
    </cfRule>
  </conditionalFormatting>
  <dataValidations count="3">
    <dataValidation type="list" allowBlank="1" showInputMessage="1" showErrorMessage="1" sqref="F7:H7" xr:uid="{5C9AC084-C6A1-43BC-BB5B-EAE6CF370771}">
      <formula1>$BP$8:$CA$8</formula1>
    </dataValidation>
    <dataValidation type="custom" allowBlank="1" showInputMessage="1" showErrorMessage="1" sqref="AF7:AJ7" xr:uid="{EF4B6069-9BB3-451E-860E-75C2CBA1F834}">
      <formula1>202320242025</formula1>
    </dataValidation>
    <dataValidation type="list" allowBlank="1" showInputMessage="1" showErrorMessage="1" sqref="J7" xr:uid="{5A490AF9-AD7A-492B-A1D6-87EDC3DB073A}">
      <formula1>"30,29,28,31"</formula1>
    </dataValidation>
  </dataValidations>
  <pageMargins left="0.7" right="0.7" top="1.135" bottom="0.75" header="0.3" footer="0.3"/>
  <pageSetup scale="29" orientation="landscape" blackAndWhite="1" r:id="rId1"/>
  <colBreaks count="1" manualBreakCount="1">
    <brk id="41" min="6" max="82"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E29D3-7EF0-40C1-9E7D-D18E4D1765A3}">
  <sheetPr codeName="Sheet33">
    <tabColor rgb="FF00B050"/>
  </sheetPr>
  <dimension ref="D3:AJ83"/>
  <sheetViews>
    <sheetView showGridLines="0" showRowColHeaders="0" showZeros="0" view="pageBreakPreview" zoomScale="115" zoomScaleSheetLayoutView="115" workbookViewId="0">
      <pane ySplit="8" topLeftCell="A51" activePane="bottomLeft" state="frozen"/>
      <selection pane="bottomLeft"/>
    </sheetView>
  </sheetViews>
  <sheetFormatPr defaultRowHeight="15" x14ac:dyDescent="0.25"/>
  <cols>
    <col min="1" max="1" width="16.7109375" customWidth="1"/>
    <col min="2" max="2" width="7.140625" customWidth="1"/>
    <col min="3" max="3" width="14.140625" customWidth="1"/>
    <col min="4" max="4" width="13" customWidth="1"/>
    <col min="5" max="5" width="24.28515625" customWidth="1"/>
    <col min="6" max="6" width="13.140625" style="2" customWidth="1"/>
    <col min="7" max="7" width="11.85546875" style="2" customWidth="1"/>
    <col min="8" max="8" width="13.140625" style="465" customWidth="1"/>
    <col min="9" max="18" width="6.7109375" customWidth="1"/>
    <col min="19" max="19" width="5.42578125" customWidth="1"/>
    <col min="20" max="20" width="11" customWidth="1"/>
    <col min="21" max="21" width="10.85546875" customWidth="1"/>
    <col min="22" max="24" width="14" customWidth="1"/>
    <col min="25" max="25" width="18.42578125" customWidth="1"/>
    <col min="26" max="26" width="9.7109375" customWidth="1"/>
    <col min="27" max="27" width="5.28515625" customWidth="1"/>
    <col min="28" max="28" width="7.85546875" customWidth="1"/>
    <col min="29" max="30" width="7.140625" customWidth="1"/>
    <col min="31" max="31" width="7.28515625" customWidth="1"/>
    <col min="32" max="32" width="10.5703125" customWidth="1"/>
    <col min="33" max="33" width="6.85546875" customWidth="1"/>
    <col min="34" max="34" width="7" customWidth="1"/>
    <col min="35" max="35" width="7.140625" customWidth="1"/>
    <col min="36" max="36" width="7.7109375" customWidth="1"/>
  </cols>
  <sheetData>
    <row r="3" spans="4:36" ht="22.5" customHeight="1" x14ac:dyDescent="0.25"/>
    <row r="4" spans="4:36" ht="15" customHeight="1" x14ac:dyDescent="0.25"/>
    <row r="5" spans="4:36" ht="15" customHeight="1" x14ac:dyDescent="0.25"/>
    <row r="6" spans="4:36" ht="22.5" customHeight="1" thickBot="1" x14ac:dyDescent="0.3">
      <c r="I6" s="214"/>
      <c r="J6" s="741"/>
      <c r="K6" s="741"/>
      <c r="L6" s="54"/>
      <c r="M6" s="214"/>
      <c r="N6" s="742"/>
      <c r="O6" s="742"/>
    </row>
    <row r="7" spans="4:36" ht="25.5" customHeight="1" thickTop="1" thickBot="1" x14ac:dyDescent="0.3">
      <c r="D7" s="743" t="s">
        <v>245</v>
      </c>
      <c r="E7" s="744" t="s">
        <v>10</v>
      </c>
      <c r="F7" s="745" t="s">
        <v>508</v>
      </c>
      <c r="G7" s="746" t="s">
        <v>7</v>
      </c>
      <c r="H7" s="747" t="s">
        <v>507</v>
      </c>
      <c r="I7" s="734" t="s">
        <v>53</v>
      </c>
      <c r="J7" s="734"/>
      <c r="K7" s="734" t="s">
        <v>62</v>
      </c>
      <c r="L7" s="734"/>
      <c r="M7" s="734" t="s">
        <v>228</v>
      </c>
      <c r="N7" s="734"/>
      <c r="O7" s="734" t="s">
        <v>229</v>
      </c>
      <c r="P7" s="734"/>
      <c r="Q7" s="734" t="s">
        <v>241</v>
      </c>
      <c r="R7" s="734"/>
      <c r="S7" s="735" t="s">
        <v>11</v>
      </c>
      <c r="T7" s="736" t="s">
        <v>12</v>
      </c>
      <c r="U7" s="737" t="s">
        <v>13</v>
      </c>
      <c r="Y7" s="225"/>
      <c r="Z7" s="739" t="s">
        <v>9</v>
      </c>
      <c r="AA7" s="729" t="str">
        <f>I7</f>
        <v>১ম সপ্ততা</v>
      </c>
      <c r="AB7" s="729"/>
      <c r="AC7" s="729" t="str">
        <f>K7</f>
        <v>২য় সাপ্তাহ</v>
      </c>
      <c r="AD7" s="729"/>
      <c r="AE7" s="729" t="str">
        <f>M7</f>
        <v>৩য় সপ্ততা</v>
      </c>
      <c r="AF7" s="729"/>
      <c r="AG7" s="729" t="str">
        <f>O7</f>
        <v xml:space="preserve"> ৪র্থ সাপ্তাহ</v>
      </c>
      <c r="AH7" s="729"/>
      <c r="AI7" s="729" t="str">
        <f>Q7</f>
        <v>৫ম সাপ্তাহ</v>
      </c>
      <c r="AJ7" s="730"/>
    </row>
    <row r="8" spans="4:36" ht="20.25" customHeight="1" thickTop="1" thickBot="1" x14ac:dyDescent="0.3">
      <c r="D8" s="743"/>
      <c r="E8" s="744"/>
      <c r="F8" s="745"/>
      <c r="G8" s="746"/>
      <c r="H8" s="747"/>
      <c r="I8" s="466" t="s">
        <v>219</v>
      </c>
      <c r="J8" s="467" t="s">
        <v>220</v>
      </c>
      <c r="K8" s="466" t="s">
        <v>219</v>
      </c>
      <c r="L8" s="467" t="s">
        <v>220</v>
      </c>
      <c r="M8" s="466" t="s">
        <v>219</v>
      </c>
      <c r="N8" s="467" t="s">
        <v>220</v>
      </c>
      <c r="O8" s="466" t="s">
        <v>219</v>
      </c>
      <c r="P8" s="467" t="s">
        <v>220</v>
      </c>
      <c r="Q8" s="466" t="s">
        <v>219</v>
      </c>
      <c r="R8" s="467" t="s">
        <v>220</v>
      </c>
      <c r="S8" s="735"/>
      <c r="T8" s="736"/>
      <c r="U8" s="738"/>
      <c r="Y8" s="225"/>
      <c r="Z8" s="740"/>
      <c r="AA8" s="210" t="str">
        <f>I8</f>
        <v>N</v>
      </c>
      <c r="AB8" s="215" t="str">
        <f>J8</f>
        <v>O</v>
      </c>
      <c r="AC8" s="210" t="str">
        <f>K8</f>
        <v>N</v>
      </c>
      <c r="AD8" s="215" t="str">
        <f>L8</f>
        <v>O</v>
      </c>
      <c r="AE8" s="210" t="str">
        <f>M8</f>
        <v>N</v>
      </c>
      <c r="AF8" s="215" t="str">
        <f>N8</f>
        <v>O</v>
      </c>
      <c r="AG8" s="210" t="str">
        <f>O8</f>
        <v>N</v>
      </c>
      <c r="AH8" s="215" t="str">
        <f>P8</f>
        <v>O</v>
      </c>
      <c r="AI8" s="210" t="str">
        <f>Q8</f>
        <v>N</v>
      </c>
      <c r="AJ8" s="216" t="str">
        <f>R8</f>
        <v>O</v>
      </c>
    </row>
    <row r="9" spans="4:36" ht="18.75" customHeight="1" thickTop="1" x14ac:dyDescent="0.25">
      <c r="D9" s="731">
        <v>1</v>
      </c>
      <c r="E9" s="732" t="s">
        <v>14</v>
      </c>
      <c r="F9" s="468">
        <f>COUNTIF('A.Fab (3)'!G10:AO10,"p")+S9</f>
        <v>29</v>
      </c>
      <c r="G9" s="733" t="str">
        <f>IF(U9,"0","1")</f>
        <v>1</v>
      </c>
      <c r="H9" s="733"/>
      <c r="I9" s="470">
        <f>COUNTIF('A.Fab (3)'!G10:M10,"P")</f>
        <v>1</v>
      </c>
      <c r="J9" s="469"/>
      <c r="K9" s="470">
        <f>COUNTIF('A.Fab (3)'!N10:T10,"P")</f>
        <v>6</v>
      </c>
      <c r="L9" s="469"/>
      <c r="M9" s="470">
        <f>COUNTIF('A.Fab (3)'!U10:AA10,"P")</f>
        <v>6</v>
      </c>
      <c r="N9" s="469">
        <f>COUNTIF('A.Fab (3)'!U10:AA10,"2")</f>
        <v>0</v>
      </c>
      <c r="O9" s="470">
        <f>COUNTIF('A.Fab (3)'!AB10:AH10,"P")</f>
        <v>6</v>
      </c>
      <c r="P9" s="469">
        <f>COUNTIF('A.Fab (3)'!AB10:AH10,"2")</f>
        <v>0</v>
      </c>
      <c r="Q9" s="471">
        <f>COUNTIF('A.Fab (3)'!AI10:AO10,"P")</f>
        <v>4</v>
      </c>
      <c r="R9" s="469">
        <f>COUNTIF('A.Fab (3)'!AI10:AO10,"2")</f>
        <v>0</v>
      </c>
      <c r="S9" s="473">
        <f>COUNTIF('A.Fab (3)'!J10:AK10,"h")</f>
        <v>6</v>
      </c>
      <c r="T9" s="468">
        <f>COUNTIF('A.Fab (3)'!I10:AJ10,"t")</f>
        <v>0</v>
      </c>
      <c r="U9" s="63">
        <f>COUNTIF('A.Fab (3)'!G10:AO10,"a")</f>
        <v>0</v>
      </c>
      <c r="Z9" s="338">
        <v>1</v>
      </c>
      <c r="AA9" s="217">
        <f>I9</f>
        <v>1</v>
      </c>
      <c r="AB9" s="218">
        <f>J10</f>
        <v>0</v>
      </c>
      <c r="AC9" s="219">
        <f>K9</f>
        <v>6</v>
      </c>
      <c r="AD9" s="218">
        <f>L10</f>
        <v>3</v>
      </c>
      <c r="AE9" s="219">
        <f>M9</f>
        <v>6</v>
      </c>
      <c r="AF9" s="218">
        <f>N10</f>
        <v>6</v>
      </c>
      <c r="AG9" s="219">
        <f>O9</f>
        <v>6</v>
      </c>
      <c r="AH9" s="218">
        <f>P10</f>
        <v>5</v>
      </c>
      <c r="AI9" s="219">
        <f>Q9</f>
        <v>4</v>
      </c>
      <c r="AJ9" s="218">
        <f>R10</f>
        <v>3</v>
      </c>
    </row>
    <row r="10" spans="4:36" ht="18.75" customHeight="1" x14ac:dyDescent="0.25">
      <c r="D10" s="721"/>
      <c r="E10" s="727"/>
      <c r="F10" s="63">
        <f>SUM('A.Fab (3)'!G11:AO11)</f>
        <v>34</v>
      </c>
      <c r="G10" s="723"/>
      <c r="H10" s="723"/>
      <c r="I10" s="223"/>
      <c r="J10" s="224">
        <f>COUNTIF('A.Fab (3)'!G11:M11,"2")</f>
        <v>0</v>
      </c>
      <c r="K10" s="223"/>
      <c r="L10" s="224">
        <f>COUNTIF('A.Fab (3)'!N11:T11,"2")</f>
        <v>3</v>
      </c>
      <c r="M10" s="223">
        <f>COUNTIF('A.Fab (3)'!U11:AA11,"P")</f>
        <v>0</v>
      </c>
      <c r="N10" s="224">
        <f>COUNTIF('A.Fab (3)'!U11:AA11,"2")</f>
        <v>6</v>
      </c>
      <c r="O10" s="223">
        <f>COUNTIF('A.Fab (3)'!AB11:AH11,"P")</f>
        <v>0</v>
      </c>
      <c r="P10" s="224">
        <f>COUNTIF('A.Fab (3)'!AB11:AH11,"2")</f>
        <v>5</v>
      </c>
      <c r="Q10" s="341">
        <f>COUNTIF('A.Fab (3)'!AI11:AO11,"P")</f>
        <v>0</v>
      </c>
      <c r="R10" s="224">
        <f>COUNTIF('A.Fab (3)'!AI11:AO11,"2")</f>
        <v>3</v>
      </c>
      <c r="S10" s="64">
        <f>COUNTIF('A.Fab (3)'!J11:AK11,"h")</f>
        <v>0</v>
      </c>
      <c r="T10" s="63">
        <f>COUNTIF('A.Fab (3)'!I11:AJ11,"t")</f>
        <v>0</v>
      </c>
      <c r="U10" s="63">
        <f>COUNTIF('A.Fab (3)'!G11:AO11,"a")</f>
        <v>0</v>
      </c>
      <c r="Z10" s="339">
        <v>2</v>
      </c>
      <c r="AA10" s="217">
        <f>I11</f>
        <v>1</v>
      </c>
      <c r="AB10" s="218">
        <f>J12</f>
        <v>0</v>
      </c>
      <c r="AC10" s="220">
        <f>K11</f>
        <v>6</v>
      </c>
      <c r="AD10" s="221">
        <f>L12</f>
        <v>0</v>
      </c>
      <c r="AE10" s="219">
        <f>M11</f>
        <v>6</v>
      </c>
      <c r="AF10" s="221">
        <f>N12</f>
        <v>2</v>
      </c>
      <c r="AG10" s="220">
        <f>O11</f>
        <v>6</v>
      </c>
      <c r="AH10" s="221">
        <f>P12</f>
        <v>0</v>
      </c>
      <c r="AI10" s="220">
        <f>Q11</f>
        <v>4</v>
      </c>
      <c r="AJ10" s="221">
        <f>R12</f>
        <v>0</v>
      </c>
    </row>
    <row r="11" spans="4:36" ht="18.75" customHeight="1" x14ac:dyDescent="0.25">
      <c r="D11" s="721">
        <v>2</v>
      </c>
      <c r="E11" s="728" t="s">
        <v>15</v>
      </c>
      <c r="F11" s="63">
        <f>COUNTIF('A.Fab (3)'!G12:AO12,"p")+S11</f>
        <v>29</v>
      </c>
      <c r="G11" s="723" t="str">
        <f t="shared" ref="G11" si="0">IF(U11,"0","1")</f>
        <v>1</v>
      </c>
      <c r="H11" s="723"/>
      <c r="I11" s="223">
        <f>COUNTIF('A.Fab (3)'!G12:M12,"P")</f>
        <v>1</v>
      </c>
      <c r="J11" s="224"/>
      <c r="K11" s="223">
        <f>COUNTIF('A.Fab (3)'!N12:T12,"P")</f>
        <v>6</v>
      </c>
      <c r="L11" s="224"/>
      <c r="M11" s="223">
        <f>COUNTIF('A.Fab (3)'!U12:AA12,"P")</f>
        <v>6</v>
      </c>
      <c r="N11" s="224">
        <f>COUNTIF('A.Fab (3)'!U12:AA12,"3")</f>
        <v>0</v>
      </c>
      <c r="O11" s="223">
        <f>COUNTIF('A.Fab (3)'!AB12:AH12,"P")</f>
        <v>6</v>
      </c>
      <c r="P11" s="224">
        <f>COUNTIF('A.Fab (3)'!AB12:AH12,"3")</f>
        <v>0</v>
      </c>
      <c r="Q11" s="341">
        <f>COUNTIF('A.Fab (3)'!AI12:AO12,"P")</f>
        <v>4</v>
      </c>
      <c r="R11" s="224">
        <f>COUNTIF('A.Fab (3)'!AI12:AO12,"3")</f>
        <v>0</v>
      </c>
      <c r="S11" s="64">
        <f>COUNTIF('A.Fab (3)'!J12:AK12,"h")</f>
        <v>6</v>
      </c>
      <c r="T11" s="63">
        <f>COUNTIF('A.Fab (3)'!I12:AJ12,"t")</f>
        <v>0</v>
      </c>
      <c r="U11" s="63">
        <f>COUNTIF('A.Fab (3)'!G12:AO12,"a")</f>
        <v>0</v>
      </c>
      <c r="Y11" s="226"/>
      <c r="Z11" s="339">
        <v>3</v>
      </c>
      <c r="AA11" s="217">
        <f>I13</f>
        <v>1</v>
      </c>
      <c r="AB11" s="218">
        <f>J14</f>
        <v>0</v>
      </c>
      <c r="AC11" s="220">
        <f>K13</f>
        <v>2</v>
      </c>
      <c r="AD11" s="221">
        <f>L14</f>
        <v>0</v>
      </c>
      <c r="AE11" s="219">
        <f>M13</f>
        <v>6</v>
      </c>
      <c r="AF11" s="221">
        <f>N14</f>
        <v>2</v>
      </c>
      <c r="AG11" s="220">
        <f>O13</f>
        <v>6</v>
      </c>
      <c r="AH11" s="221">
        <f>P14</f>
        <v>0</v>
      </c>
      <c r="AI11" s="220">
        <f>Q13</f>
        <v>4</v>
      </c>
      <c r="AJ11" s="221">
        <f>R14</f>
        <v>1</v>
      </c>
    </row>
    <row r="12" spans="4:36" ht="18.75" customHeight="1" x14ac:dyDescent="0.25">
      <c r="D12" s="721"/>
      <c r="E12" s="728"/>
      <c r="F12" s="63">
        <f>SUM('A.Fab (3)'!G13:AO13)</f>
        <v>6</v>
      </c>
      <c r="G12" s="723"/>
      <c r="H12" s="723"/>
      <c r="I12" s="223"/>
      <c r="J12" s="224">
        <f>COUNTIF('A.Fab (3)'!G13:M13,"3")</f>
        <v>0</v>
      </c>
      <c r="K12" s="223"/>
      <c r="L12" s="224">
        <f>COUNTIF('A.Fab (3)'!N13:T13,"3")</f>
        <v>0</v>
      </c>
      <c r="M12" s="223">
        <f>COUNTIF('A.Fab (3)'!U13:AA13,"P")</f>
        <v>0</v>
      </c>
      <c r="N12" s="224">
        <f>COUNTIF('A.Fab (3)'!U13:AA13,"3")</f>
        <v>2</v>
      </c>
      <c r="O12" s="223">
        <f>COUNTIF('A.Fab (3)'!AB13:AH13,"P")</f>
        <v>0</v>
      </c>
      <c r="P12" s="224">
        <f>COUNTIF('A.Fab (3)'!AB13:AH13,"3")</f>
        <v>0</v>
      </c>
      <c r="Q12" s="341">
        <f>COUNTIF('A.Fab (3)'!AI13:AO13,"P")</f>
        <v>0</v>
      </c>
      <c r="R12" s="224">
        <f>COUNTIF('A.Fab (3)'!AI13:AO13,"3")</f>
        <v>0</v>
      </c>
      <c r="S12" s="64">
        <f>COUNTIF('A.Fab (3)'!J13:AK13,"h")</f>
        <v>0</v>
      </c>
      <c r="T12" s="63">
        <f>COUNTIF('A.Fab (3)'!I13:AJ13,"t")</f>
        <v>0</v>
      </c>
      <c r="U12" s="63">
        <f>COUNTIF('A.Fab (3)'!G13:AO13,"a")</f>
        <v>0</v>
      </c>
      <c r="Y12" s="226"/>
      <c r="Z12" s="339">
        <v>4</v>
      </c>
      <c r="AA12" s="217">
        <f>I15</f>
        <v>1</v>
      </c>
      <c r="AB12" s="218">
        <f>J16</f>
        <v>0</v>
      </c>
      <c r="AC12" s="220">
        <f>K15</f>
        <v>6</v>
      </c>
      <c r="AD12" s="221">
        <f>L16</f>
        <v>3</v>
      </c>
      <c r="AE12" s="220">
        <f>M15</f>
        <v>6</v>
      </c>
      <c r="AF12" s="221">
        <f>N16</f>
        <v>6</v>
      </c>
      <c r="AG12" s="220">
        <f>O15</f>
        <v>6</v>
      </c>
      <c r="AH12" s="221">
        <f>P16</f>
        <v>5</v>
      </c>
      <c r="AI12" s="220">
        <f>Q15</f>
        <v>4</v>
      </c>
      <c r="AJ12" s="221">
        <f>R16</f>
        <v>3</v>
      </c>
    </row>
    <row r="13" spans="4:36" ht="18.75" customHeight="1" x14ac:dyDescent="0.25">
      <c r="D13" s="721">
        <v>3</v>
      </c>
      <c r="E13" s="727" t="s">
        <v>16</v>
      </c>
      <c r="F13" s="63">
        <f>COUNTIF('A.Fab (3)'!G14:AO14,"p")+S13</f>
        <v>25</v>
      </c>
      <c r="G13" s="723" t="str">
        <f t="shared" ref="G13" si="1">IF(U13,"0","1")</f>
        <v>0</v>
      </c>
      <c r="H13" s="723"/>
      <c r="I13" s="223">
        <f>COUNTIF('A.Fab (3)'!G14:M14,"P")</f>
        <v>1</v>
      </c>
      <c r="J13" s="224"/>
      <c r="K13" s="223">
        <f>COUNTIF('A.Fab (3)'!N14:T14,"P")</f>
        <v>2</v>
      </c>
      <c r="L13" s="224"/>
      <c r="M13" s="223">
        <f>COUNTIF('A.Fab (3)'!U14:AA14,"P")</f>
        <v>6</v>
      </c>
      <c r="N13" s="224">
        <f>COUNTIF('A.Fab (3)'!U14:AA14,"3")</f>
        <v>0</v>
      </c>
      <c r="O13" s="223">
        <f>COUNTIF('A.Fab (3)'!AB14:AH14,"P")</f>
        <v>6</v>
      </c>
      <c r="P13" s="224">
        <f>COUNTIF('A.Fab (3)'!AB14:AH14,"3")</f>
        <v>0</v>
      </c>
      <c r="Q13" s="341">
        <f>COUNTIF('A.Fab (3)'!AI14:AO14,"P")</f>
        <v>4</v>
      </c>
      <c r="R13" s="224">
        <f>COUNTIF('A.Fab (3)'!AI14:AO14,"3")</f>
        <v>0</v>
      </c>
      <c r="S13" s="64">
        <f>COUNTIF('A.Fab (3)'!J14:AK14,"h")</f>
        <v>6</v>
      </c>
      <c r="T13" s="63">
        <f>COUNTIF('A.Fab (3)'!I14:AJ14,"t")</f>
        <v>0</v>
      </c>
      <c r="U13" s="63">
        <f>COUNTIF('A.Fab (3)'!G14:AO14,"a")</f>
        <v>4</v>
      </c>
      <c r="Z13" s="339">
        <v>5</v>
      </c>
      <c r="AA13" s="217">
        <f>I17</f>
        <v>1</v>
      </c>
      <c r="AB13" s="218">
        <f>J18</f>
        <v>0</v>
      </c>
      <c r="AC13" s="220">
        <f>K17</f>
        <v>6</v>
      </c>
      <c r="AD13" s="221">
        <f>L18</f>
        <v>4</v>
      </c>
      <c r="AE13" s="220">
        <f>M17</f>
        <v>6</v>
      </c>
      <c r="AF13" s="221">
        <f>N18</f>
        <v>6</v>
      </c>
      <c r="AG13" s="220">
        <f>O17</f>
        <v>6</v>
      </c>
      <c r="AH13" s="221">
        <f>P18</f>
        <v>4</v>
      </c>
      <c r="AI13" s="220">
        <f>Q17</f>
        <v>4</v>
      </c>
      <c r="AJ13" s="221">
        <f>R18</f>
        <v>3</v>
      </c>
    </row>
    <row r="14" spans="4:36" ht="18.75" customHeight="1" x14ac:dyDescent="0.25">
      <c r="D14" s="721"/>
      <c r="E14" s="727"/>
      <c r="F14" s="63">
        <f>SUM('A.Fab (3)'!G15:AO15)</f>
        <v>9</v>
      </c>
      <c r="G14" s="723"/>
      <c r="H14" s="723"/>
      <c r="I14" s="223"/>
      <c r="J14" s="224">
        <f>COUNTIF('A.Fab (3)'!G15:M15,"3")</f>
        <v>0</v>
      </c>
      <c r="K14" s="223"/>
      <c r="L14" s="224">
        <f>COUNTIF('A.Fab (3)'!N15:T15,"3")</f>
        <v>0</v>
      </c>
      <c r="M14" s="223">
        <f>COUNTIF('A.Fab (3)'!U15:AA15,"P")</f>
        <v>0</v>
      </c>
      <c r="N14" s="224">
        <f>COUNTIF('A.Fab (3)'!U15:AA15,"3")</f>
        <v>2</v>
      </c>
      <c r="O14" s="223">
        <f>COUNTIF('A.Fab (3)'!AB15:AH15,"P")</f>
        <v>0</v>
      </c>
      <c r="P14" s="224">
        <f>COUNTIF('A.Fab (3)'!AB15:AH15,"3")</f>
        <v>0</v>
      </c>
      <c r="Q14" s="341">
        <f>COUNTIF('A.Fab (3)'!AI15:AO15,"P")</f>
        <v>0</v>
      </c>
      <c r="R14" s="224">
        <f>COUNTIF('A.Fab (3)'!AI15:AO15,"3")</f>
        <v>1</v>
      </c>
      <c r="S14" s="64">
        <f>COUNTIF('A.Fab (3)'!J15:AK15,"h")</f>
        <v>0</v>
      </c>
      <c r="T14" s="63">
        <f>COUNTIF('A.Fab (3)'!I15:AJ15,"t")</f>
        <v>0</v>
      </c>
      <c r="U14" s="63">
        <f>COUNTIF('A.Fab (3)'!G15:AO15,"a")</f>
        <v>0</v>
      </c>
      <c r="Z14" s="339">
        <v>6</v>
      </c>
      <c r="AA14" s="217">
        <f>I19</f>
        <v>1</v>
      </c>
      <c r="AB14" s="218">
        <f>J20</f>
        <v>0</v>
      </c>
      <c r="AC14" s="220">
        <f>K19</f>
        <v>6</v>
      </c>
      <c r="AD14" s="221">
        <f>L20</f>
        <v>0</v>
      </c>
      <c r="AE14" s="220">
        <f>M19</f>
        <v>6</v>
      </c>
      <c r="AF14" s="221">
        <f>N20</f>
        <v>2</v>
      </c>
      <c r="AG14" s="220">
        <f>O19</f>
        <v>6</v>
      </c>
      <c r="AH14" s="221">
        <f>P20</f>
        <v>0</v>
      </c>
      <c r="AI14" s="220">
        <f>Q19</f>
        <v>4</v>
      </c>
      <c r="AJ14" s="221">
        <f>R20</f>
        <v>1</v>
      </c>
    </row>
    <row r="15" spans="4:36" ht="18.75" customHeight="1" x14ac:dyDescent="0.25">
      <c r="D15" s="721">
        <v>4</v>
      </c>
      <c r="E15" s="728" t="s">
        <v>17</v>
      </c>
      <c r="F15" s="63">
        <f>COUNTIF('A.Fab (3)'!G16:AO16,"p")+S15</f>
        <v>29</v>
      </c>
      <c r="G15" s="723" t="str">
        <f t="shared" ref="G15" si="2">IF(U15,"0","1")</f>
        <v>1</v>
      </c>
      <c r="H15" s="723"/>
      <c r="I15" s="223">
        <f>COUNTIF('A.Fab (3)'!G16:M16,"P")</f>
        <v>1</v>
      </c>
      <c r="J15" s="224"/>
      <c r="K15" s="223">
        <f>COUNTIF('A.Fab (3)'!N16:T16,"P")</f>
        <v>6</v>
      </c>
      <c r="L15" s="224"/>
      <c r="M15" s="223">
        <f>COUNTIF('A.Fab (3)'!U16:AA16,"P")</f>
        <v>6</v>
      </c>
      <c r="N15" s="224">
        <f>COUNTIF('A.Fab (3)'!U16:AA16,"3")</f>
        <v>0</v>
      </c>
      <c r="O15" s="223">
        <f>COUNTIF('A.Fab (3)'!AB16:AH16,"P")</f>
        <v>6</v>
      </c>
      <c r="P15" s="224">
        <f>COUNTIF('A.Fab (3)'!AB16:AH16,"3")</f>
        <v>0</v>
      </c>
      <c r="Q15" s="341">
        <f>COUNTIF('A.Fab (3)'!AI16:AO16,"P")</f>
        <v>4</v>
      </c>
      <c r="R15" s="224">
        <f>COUNTIF('A.Fab (3)'!AI16:AO16,"3")</f>
        <v>0</v>
      </c>
      <c r="S15" s="64">
        <f>COUNTIF('A.Fab (3)'!J16:AK16,"h")</f>
        <v>6</v>
      </c>
      <c r="T15" s="63">
        <f>COUNTIF('A.Fab (3)'!I16:AJ16,"t")</f>
        <v>0</v>
      </c>
      <c r="U15" s="63">
        <f>COUNTIF('A.Fab (3)'!G16:AO16,"a")</f>
        <v>0</v>
      </c>
      <c r="Y15" s="226"/>
      <c r="Z15" s="339">
        <v>7</v>
      </c>
      <c r="AA15" s="217">
        <f>I21</f>
        <v>1</v>
      </c>
      <c r="AB15" s="218">
        <f>J22</f>
        <v>0</v>
      </c>
      <c r="AC15" s="220">
        <f>K21</f>
        <v>6</v>
      </c>
      <c r="AD15" s="221">
        <f>L22</f>
        <v>0</v>
      </c>
      <c r="AE15" s="220">
        <f>M21</f>
        <v>6</v>
      </c>
      <c r="AF15" s="221">
        <f>N22</f>
        <v>2</v>
      </c>
      <c r="AG15" s="220">
        <f>O21</f>
        <v>6</v>
      </c>
      <c r="AH15" s="221">
        <f>P22</f>
        <v>0</v>
      </c>
      <c r="AI15" s="220">
        <f>Q21</f>
        <v>4</v>
      </c>
      <c r="AJ15" s="221">
        <f>R22</f>
        <v>1</v>
      </c>
    </row>
    <row r="16" spans="4:36" ht="18.75" customHeight="1" x14ac:dyDescent="0.25">
      <c r="D16" s="721"/>
      <c r="E16" s="728"/>
      <c r="F16" s="63">
        <f>SUM('A.Fab (3)'!G17:AO17)</f>
        <v>51</v>
      </c>
      <c r="G16" s="723"/>
      <c r="H16" s="723"/>
      <c r="I16" s="223"/>
      <c r="J16" s="224">
        <f>COUNTIF('A.Fab (3)'!G17:M17,"3")</f>
        <v>0</v>
      </c>
      <c r="K16" s="223"/>
      <c r="L16" s="224">
        <f>COUNTIF('A.Fab (3)'!N17:T17,"3")</f>
        <v>3</v>
      </c>
      <c r="M16" s="223">
        <f>COUNTIF('A.Fab (3)'!U17:AA17,"P")</f>
        <v>0</v>
      </c>
      <c r="N16" s="224">
        <f>COUNTIF('A.Fab (3)'!U17:AA17,"3")</f>
        <v>6</v>
      </c>
      <c r="O16" s="223">
        <f>COUNTIF('A.Fab (3)'!AB17:AH17,"P")</f>
        <v>0</v>
      </c>
      <c r="P16" s="224">
        <f>COUNTIF('A.Fab (3)'!AB17:AH17,"3")</f>
        <v>5</v>
      </c>
      <c r="Q16" s="341">
        <f>COUNTIF('A.Fab (3)'!AI17:AO17,"P")</f>
        <v>0</v>
      </c>
      <c r="R16" s="224">
        <f>COUNTIF('A.Fab (3)'!AI17:AO17,"3")</f>
        <v>3</v>
      </c>
      <c r="S16" s="64">
        <f>COUNTIF('A.Fab (3)'!J17:AK17,"h")</f>
        <v>0</v>
      </c>
      <c r="T16" s="63">
        <f>COUNTIF('A.Fab (3)'!I17:AJ17,"t")</f>
        <v>0</v>
      </c>
      <c r="U16" s="63">
        <f>COUNTIF('A.Fab (3)'!G17:AO17,"a")</f>
        <v>0</v>
      </c>
      <c r="Y16" s="226"/>
      <c r="Z16" s="339">
        <v>8</v>
      </c>
      <c r="AA16" s="222">
        <f>I23</f>
        <v>1</v>
      </c>
      <c r="AB16" s="218">
        <f>J24</f>
        <v>0</v>
      </c>
      <c r="AC16" s="220">
        <f>K23</f>
        <v>6</v>
      </c>
      <c r="AD16" s="221">
        <f>L24</f>
        <v>0</v>
      </c>
      <c r="AE16" s="220">
        <f>M23</f>
        <v>6</v>
      </c>
      <c r="AF16" s="221">
        <f>N24</f>
        <v>2</v>
      </c>
      <c r="AG16" s="220">
        <f>O23</f>
        <v>6</v>
      </c>
      <c r="AH16" s="221">
        <f>P24</f>
        <v>0</v>
      </c>
      <c r="AI16" s="220">
        <f>Q23</f>
        <v>3</v>
      </c>
      <c r="AJ16" s="221">
        <f>R24</f>
        <v>1</v>
      </c>
    </row>
    <row r="17" spans="4:36" ht="18.75" customHeight="1" x14ac:dyDescent="0.25">
      <c r="D17" s="721">
        <v>5</v>
      </c>
      <c r="E17" s="727" t="s">
        <v>18</v>
      </c>
      <c r="F17" s="63">
        <f>COUNTIF('A.Fab (3)'!G18:AO18,"p")+S17</f>
        <v>29</v>
      </c>
      <c r="G17" s="723" t="str">
        <f t="shared" ref="G17" si="3">IF(U17,"0","1")</f>
        <v>1</v>
      </c>
      <c r="H17" s="723"/>
      <c r="I17" s="223">
        <f>COUNTIF('A.Fab (3)'!G18:M18,"P")</f>
        <v>1</v>
      </c>
      <c r="J17" s="224"/>
      <c r="K17" s="223">
        <f>COUNTIF('A.Fab (3)'!N18:T18,"P")</f>
        <v>6</v>
      </c>
      <c r="L17" s="224"/>
      <c r="M17" s="223">
        <f>COUNTIF('A.Fab (3)'!U18:AA18,"P")</f>
        <v>6</v>
      </c>
      <c r="N17" s="224">
        <f>COUNTIF('A.Fab (3)'!U18:AA18,"3")</f>
        <v>0</v>
      </c>
      <c r="O17" s="223">
        <f>COUNTIF('A.Fab (3)'!AB18:AH18,"P")</f>
        <v>6</v>
      </c>
      <c r="P17" s="224">
        <f>COUNTIF('A.Fab (3)'!AB18:AH18,"3")</f>
        <v>0</v>
      </c>
      <c r="Q17" s="341">
        <f>COUNTIF('A.Fab (3)'!AI18:AO18,"P")</f>
        <v>4</v>
      </c>
      <c r="R17" s="224">
        <f>COUNTIF('A.Fab (3)'!AI18:AO18,"3")</f>
        <v>0</v>
      </c>
      <c r="S17" s="64">
        <f>COUNTIF('A.Fab (3)'!J18:AK18,"h")</f>
        <v>6</v>
      </c>
      <c r="T17" s="63">
        <f>COUNTIF('A.Fab (3)'!I18:AJ18,"t")</f>
        <v>0</v>
      </c>
      <c r="U17" s="63">
        <f>COUNTIF('A.Fab (3)'!G18:AO18,"a")</f>
        <v>0</v>
      </c>
      <c r="Z17" s="339">
        <v>9</v>
      </c>
      <c r="AA17" s="222">
        <f>I25</f>
        <v>1</v>
      </c>
      <c r="AB17" s="218">
        <f>J26</f>
        <v>0</v>
      </c>
      <c r="AC17" s="220">
        <f>K25</f>
        <v>6</v>
      </c>
      <c r="AD17" s="221">
        <f>L26</f>
        <v>0</v>
      </c>
      <c r="AE17" s="220">
        <f>M25</f>
        <v>6</v>
      </c>
      <c r="AF17" s="221">
        <f>N26</f>
        <v>2</v>
      </c>
      <c r="AG17" s="220">
        <f>O25</f>
        <v>6</v>
      </c>
      <c r="AH17" s="221">
        <f>P26</f>
        <v>0</v>
      </c>
      <c r="AI17" s="220">
        <f>Q25</f>
        <v>4</v>
      </c>
      <c r="AJ17" s="221">
        <f>R26</f>
        <v>1</v>
      </c>
    </row>
    <row r="18" spans="4:36" ht="18.75" customHeight="1" x14ac:dyDescent="0.25">
      <c r="D18" s="721"/>
      <c r="E18" s="727"/>
      <c r="F18" s="63">
        <f>SUM('A.Fab (3)'!G19:AO19)</f>
        <v>51</v>
      </c>
      <c r="G18" s="723"/>
      <c r="H18" s="723"/>
      <c r="I18" s="223"/>
      <c r="J18" s="224">
        <f>COUNTIF('A.Fab (3)'!G19:M19,"3")</f>
        <v>0</v>
      </c>
      <c r="K18" s="223"/>
      <c r="L18" s="224">
        <f>COUNTIF('A.Fab (3)'!N19:T19,"3")</f>
        <v>4</v>
      </c>
      <c r="M18" s="223">
        <f>COUNTIF('A.Fab (3)'!U19:AA19,"P")</f>
        <v>0</v>
      </c>
      <c r="N18" s="224">
        <f>COUNTIF('A.Fab (3)'!U19:AA19,"3")</f>
        <v>6</v>
      </c>
      <c r="O18" s="223">
        <f>COUNTIF('A.Fab (3)'!AB19:AH19,"P")</f>
        <v>0</v>
      </c>
      <c r="P18" s="224">
        <f>COUNTIF('A.Fab (3)'!AB19:AH19,"3")</f>
        <v>4</v>
      </c>
      <c r="Q18" s="341">
        <f>COUNTIF('A.Fab (3)'!AI19:AO19,"P")</f>
        <v>0</v>
      </c>
      <c r="R18" s="224">
        <f>COUNTIF('A.Fab (3)'!AI19:AO19,"3")</f>
        <v>3</v>
      </c>
      <c r="S18" s="64">
        <f>COUNTIF('A.Fab (3)'!J19:AK19,"h")</f>
        <v>0</v>
      </c>
      <c r="T18" s="63">
        <f>COUNTIF('A.Fab (3)'!I19:AJ19,"t")</f>
        <v>0</v>
      </c>
      <c r="U18" s="63">
        <f>COUNTIF('A.Fab (3)'!G19:AO19,"a")</f>
        <v>0</v>
      </c>
      <c r="Z18" s="339">
        <v>10</v>
      </c>
      <c r="AA18" s="222">
        <f>I27</f>
        <v>1</v>
      </c>
      <c r="AB18" s="218">
        <f>J28</f>
        <v>0</v>
      </c>
      <c r="AC18" s="220">
        <f>K27</f>
        <v>6</v>
      </c>
      <c r="AD18" s="221">
        <f>L28</f>
        <v>0</v>
      </c>
      <c r="AE18" s="220">
        <f>M27</f>
        <v>6</v>
      </c>
      <c r="AF18" s="221">
        <f>N28</f>
        <v>2</v>
      </c>
      <c r="AG18" s="220">
        <f>O27</f>
        <v>6</v>
      </c>
      <c r="AH18" s="221">
        <f>P28</f>
        <v>0</v>
      </c>
      <c r="AI18" s="220">
        <f>Q27</f>
        <v>4</v>
      </c>
      <c r="AJ18" s="221">
        <f>R28</f>
        <v>1</v>
      </c>
    </row>
    <row r="19" spans="4:36" ht="18.75" customHeight="1" x14ac:dyDescent="0.25">
      <c r="D19" s="721">
        <v>6</v>
      </c>
      <c r="E19" s="728" t="s">
        <v>19</v>
      </c>
      <c r="F19" s="63">
        <f>COUNTIF('A.Fab (3)'!G20:AO20,"p")+S19</f>
        <v>29</v>
      </c>
      <c r="G19" s="723" t="str">
        <f t="shared" ref="G19" si="4">IF(U19,"0","1")</f>
        <v>1</v>
      </c>
      <c r="H19" s="723"/>
      <c r="I19" s="223">
        <f>COUNTIF('A.Fab (3)'!G20:M20,"P")</f>
        <v>1</v>
      </c>
      <c r="J19" s="224"/>
      <c r="K19" s="223">
        <f>COUNTIF('A.Fab (3)'!N20:T20,"P")</f>
        <v>6</v>
      </c>
      <c r="L19" s="224"/>
      <c r="M19" s="223">
        <f>COUNTIF('A.Fab (3)'!U20:AA20,"P")</f>
        <v>6</v>
      </c>
      <c r="N19" s="224">
        <f>COUNTIF('A.Fab (3)'!U20:AA20,"3")</f>
        <v>0</v>
      </c>
      <c r="O19" s="223">
        <f>COUNTIF('A.Fab (3)'!AB20:AH20,"P")</f>
        <v>6</v>
      </c>
      <c r="P19" s="224">
        <f>COUNTIF('A.Fab (3)'!AB20:AH20,"3")</f>
        <v>0</v>
      </c>
      <c r="Q19" s="341">
        <f>COUNTIF('A.Fab (3)'!AI20:AO20,"P")</f>
        <v>4</v>
      </c>
      <c r="R19" s="224">
        <f>COUNTIF('A.Fab (3)'!AI20:AO20,"3")</f>
        <v>0</v>
      </c>
      <c r="S19" s="64">
        <f>COUNTIF('A.Fab (3)'!J20:AK20,"h")</f>
        <v>6</v>
      </c>
      <c r="T19" s="63">
        <f>COUNTIF('A.Fab (3)'!I20:AJ20,"t")</f>
        <v>0</v>
      </c>
      <c r="U19" s="63">
        <f>COUNTIF('A.Fab (3)'!G20:AO20,"a")</f>
        <v>0</v>
      </c>
      <c r="Y19" s="226"/>
      <c r="Z19" s="339">
        <v>11</v>
      </c>
      <c r="AA19" s="222">
        <f>I29</f>
        <v>1</v>
      </c>
      <c r="AB19" s="218">
        <f>J30</f>
        <v>0</v>
      </c>
      <c r="AC19" s="220">
        <f>K29</f>
        <v>6</v>
      </c>
      <c r="AD19" s="221">
        <f>L30</f>
        <v>0</v>
      </c>
      <c r="AE19" s="220">
        <f>M29</f>
        <v>6</v>
      </c>
      <c r="AF19" s="221">
        <f>N30</f>
        <v>2</v>
      </c>
      <c r="AG19" s="220">
        <f>O29</f>
        <v>6</v>
      </c>
      <c r="AH19" s="221">
        <f>P30</f>
        <v>0</v>
      </c>
      <c r="AI19" s="220">
        <f>Q29</f>
        <v>4</v>
      </c>
      <c r="AJ19" s="221">
        <f>R30</f>
        <v>0</v>
      </c>
    </row>
    <row r="20" spans="4:36" ht="18.75" customHeight="1" x14ac:dyDescent="0.25">
      <c r="D20" s="721"/>
      <c r="E20" s="728"/>
      <c r="F20" s="63">
        <f>SUM('A.Fab (3)'!G21:AO21)</f>
        <v>9</v>
      </c>
      <c r="G20" s="723"/>
      <c r="H20" s="723"/>
      <c r="I20" s="223"/>
      <c r="J20" s="224">
        <f>COUNTIF('A.Fab (3)'!G21:M21,"3")</f>
        <v>0</v>
      </c>
      <c r="K20" s="223"/>
      <c r="L20" s="224">
        <f>COUNTIF('A.Fab (3)'!N21:T21,"3")</f>
        <v>0</v>
      </c>
      <c r="M20" s="223">
        <f>COUNTIF('A.Fab (3)'!U21:AA21,"P")</f>
        <v>0</v>
      </c>
      <c r="N20" s="224">
        <f>COUNTIF('A.Fab (3)'!U21:AA21,"3")</f>
        <v>2</v>
      </c>
      <c r="O20" s="223">
        <f>COUNTIF('A.Fab (3)'!AB21:AH21,"P")</f>
        <v>0</v>
      </c>
      <c r="P20" s="224">
        <f>COUNTIF('A.Fab (3)'!AB21:AH21,"3")</f>
        <v>0</v>
      </c>
      <c r="Q20" s="341">
        <f>COUNTIF('A.Fab (3)'!AI21:AO21,"P")</f>
        <v>0</v>
      </c>
      <c r="R20" s="224">
        <f>COUNTIF('A.Fab (3)'!AI21:AO21,"3")</f>
        <v>1</v>
      </c>
      <c r="S20" s="64">
        <f>COUNTIF('A.Fab (3)'!J21:AK21,"h")</f>
        <v>0</v>
      </c>
      <c r="T20" s="63">
        <f>COUNTIF('A.Fab (3)'!I21:AJ21,"t")</f>
        <v>0</v>
      </c>
      <c r="U20" s="63">
        <f>COUNTIF('A.Fab (3)'!G21:AO21,"a")</f>
        <v>0</v>
      </c>
      <c r="Y20" s="226"/>
      <c r="Z20" s="339">
        <v>12</v>
      </c>
      <c r="AA20" s="222">
        <f>I31</f>
        <v>1</v>
      </c>
      <c r="AB20" s="218">
        <f>J32</f>
        <v>0</v>
      </c>
      <c r="AC20" s="220">
        <f>K31</f>
        <v>6</v>
      </c>
      <c r="AD20" s="221">
        <f>L32</f>
        <v>0</v>
      </c>
      <c r="AE20" s="220">
        <f>M31</f>
        <v>6</v>
      </c>
      <c r="AF20" s="221">
        <f>N32</f>
        <v>2</v>
      </c>
      <c r="AG20" s="220">
        <f>O31</f>
        <v>6</v>
      </c>
      <c r="AH20" s="221">
        <f>P32</f>
        <v>0</v>
      </c>
      <c r="AI20" s="220">
        <f>Q31</f>
        <v>4</v>
      </c>
      <c r="AJ20" s="221">
        <f>R32</f>
        <v>0</v>
      </c>
    </row>
    <row r="21" spans="4:36" ht="18.75" customHeight="1" x14ac:dyDescent="0.25">
      <c r="D21" s="721">
        <v>7</v>
      </c>
      <c r="E21" s="727" t="s">
        <v>20</v>
      </c>
      <c r="F21" s="63">
        <f>COUNTIF('A.Fab (3)'!G22:AO22,"p")+S21</f>
        <v>29</v>
      </c>
      <c r="G21" s="723" t="str">
        <f t="shared" ref="G21" si="5">IF(U21,"0","1")</f>
        <v>1</v>
      </c>
      <c r="H21" s="723"/>
      <c r="I21" s="223">
        <f>COUNTIF('A.Fab (3)'!G22:M22,"P")</f>
        <v>1</v>
      </c>
      <c r="J21" s="224"/>
      <c r="K21" s="223">
        <f>COUNTIF('A.Fab (3)'!N22:T22,"P")</f>
        <v>6</v>
      </c>
      <c r="L21" s="224"/>
      <c r="M21" s="223">
        <f>COUNTIF('A.Fab (3)'!U22:AA22,"P")</f>
        <v>6</v>
      </c>
      <c r="N21" s="224">
        <f>COUNTIF('A.Fab (3)'!U22:AA22,"3")</f>
        <v>0</v>
      </c>
      <c r="O21" s="223">
        <f>COUNTIF('A.Fab (3)'!AB22:AH22,"P")</f>
        <v>6</v>
      </c>
      <c r="P21" s="224">
        <f>COUNTIF('A.Fab (3)'!AB22:AH22,"3")</f>
        <v>0</v>
      </c>
      <c r="Q21" s="341">
        <f>COUNTIF('A.Fab (3)'!AI22:AO22,"P")</f>
        <v>4</v>
      </c>
      <c r="R21" s="224">
        <f>COUNTIF('A.Fab (3)'!AI22:AO22,"3")</f>
        <v>0</v>
      </c>
      <c r="S21" s="64">
        <f>COUNTIF('A.Fab (3)'!J22:AK22,"h")</f>
        <v>6</v>
      </c>
      <c r="T21" s="63">
        <f>COUNTIF('A.Fab (3)'!I22:AJ22,"t")</f>
        <v>0</v>
      </c>
      <c r="U21" s="63">
        <f>COUNTIF('A.Fab (3)'!G22:AO22,"a")</f>
        <v>0</v>
      </c>
      <c r="Z21" s="339">
        <v>13</v>
      </c>
      <c r="AA21" s="222">
        <f>I33</f>
        <v>1</v>
      </c>
      <c r="AB21" s="218">
        <f>J34</f>
        <v>0</v>
      </c>
      <c r="AC21" s="220">
        <f>K33</f>
        <v>5</v>
      </c>
      <c r="AD21" s="221">
        <f>L34</f>
        <v>0</v>
      </c>
      <c r="AE21" s="220">
        <f>M33</f>
        <v>5</v>
      </c>
      <c r="AF21" s="221">
        <f>N34</f>
        <v>2</v>
      </c>
      <c r="AG21" s="220">
        <f>O33</f>
        <v>6</v>
      </c>
      <c r="AH21" s="221">
        <f>P34</f>
        <v>0</v>
      </c>
      <c r="AI21" s="220">
        <f>Q33</f>
        <v>3</v>
      </c>
      <c r="AJ21" s="221">
        <f>R34</f>
        <v>0</v>
      </c>
    </row>
    <row r="22" spans="4:36" ht="18.75" customHeight="1" x14ac:dyDescent="0.25">
      <c r="D22" s="721"/>
      <c r="E22" s="727"/>
      <c r="F22" s="63">
        <f>SUM('A.Fab (3)'!G23:AO23)</f>
        <v>9</v>
      </c>
      <c r="G22" s="723"/>
      <c r="H22" s="723"/>
      <c r="I22" s="223"/>
      <c r="J22" s="224">
        <f>COUNTIF('A.Fab (3)'!G23:M23,"3")</f>
        <v>0</v>
      </c>
      <c r="K22" s="223"/>
      <c r="L22" s="224">
        <f>COUNTIF('A.Fab (3)'!N23:T23,"3")</f>
        <v>0</v>
      </c>
      <c r="M22" s="223">
        <f>COUNTIF('A.Fab (3)'!U23:AA23,"P")</f>
        <v>0</v>
      </c>
      <c r="N22" s="224">
        <f>COUNTIF('A.Fab (3)'!U23:AA23,"3")</f>
        <v>2</v>
      </c>
      <c r="O22" s="223">
        <f>COUNTIF('A.Fab (3)'!AB23:AH23,"P")</f>
        <v>0</v>
      </c>
      <c r="P22" s="224">
        <f>COUNTIF('A.Fab (3)'!AB23:AH23,"3")</f>
        <v>0</v>
      </c>
      <c r="Q22" s="341">
        <f>COUNTIF('A.Fab (3)'!AI23:AO23,"P")</f>
        <v>0</v>
      </c>
      <c r="R22" s="224">
        <f>COUNTIF('A.Fab (3)'!AI23:AO23,"3")</f>
        <v>1</v>
      </c>
      <c r="S22" s="64">
        <f>COUNTIF('A.Fab (3)'!J23:AK23,"h")</f>
        <v>0</v>
      </c>
      <c r="T22" s="63">
        <f>COUNTIF('A.Fab (3)'!I23:AJ23,"t")</f>
        <v>0</v>
      </c>
      <c r="U22" s="63">
        <f>COUNTIF('A.Fab (3)'!G23:AO23,"a")</f>
        <v>0</v>
      </c>
      <c r="Z22" s="339">
        <v>14</v>
      </c>
      <c r="AA22" s="222">
        <f>I35</f>
        <v>1</v>
      </c>
      <c r="AB22" s="218">
        <f>J36</f>
        <v>0</v>
      </c>
      <c r="AC22" s="220">
        <f>K35</f>
        <v>6</v>
      </c>
      <c r="AD22" s="221">
        <f>L36</f>
        <v>0</v>
      </c>
      <c r="AE22" s="220">
        <f>M35</f>
        <v>6</v>
      </c>
      <c r="AF22" s="221">
        <f>N36</f>
        <v>2</v>
      </c>
      <c r="AG22" s="220">
        <f>O35</f>
        <v>6</v>
      </c>
      <c r="AH22" s="221">
        <f>P36</f>
        <v>0</v>
      </c>
      <c r="AI22" s="220">
        <f>Q35</f>
        <v>3</v>
      </c>
      <c r="AJ22" s="221">
        <f>R36</f>
        <v>0</v>
      </c>
    </row>
    <row r="23" spans="4:36" ht="18.75" customHeight="1" x14ac:dyDescent="0.25">
      <c r="D23" s="721">
        <v>8</v>
      </c>
      <c r="E23" s="728" t="s">
        <v>21</v>
      </c>
      <c r="F23" s="63">
        <f>COUNTIF('A.Fab (3)'!G24:AO24,"p")+S23</f>
        <v>27</v>
      </c>
      <c r="G23" s="723" t="str">
        <f t="shared" ref="G23" si="6">IF(U23,"0","1")</f>
        <v>0</v>
      </c>
      <c r="H23" s="723"/>
      <c r="I23" s="223">
        <f>COUNTIF('A.Fab (3)'!G24:M24,"P")</f>
        <v>1</v>
      </c>
      <c r="J23" s="224"/>
      <c r="K23" s="223">
        <f>COUNTIF('A.Fab (3)'!N24:T24,"P")</f>
        <v>6</v>
      </c>
      <c r="L23" s="224"/>
      <c r="M23" s="223">
        <f>COUNTIF('A.Fab (3)'!U24:AA24,"P")</f>
        <v>6</v>
      </c>
      <c r="N23" s="224">
        <f>COUNTIF('A.Fab (3)'!U24:AA24,"3")</f>
        <v>0</v>
      </c>
      <c r="O23" s="223">
        <f>COUNTIF('A.Fab (3)'!AB24:AH24,"P")</f>
        <v>6</v>
      </c>
      <c r="P23" s="224">
        <f>COUNTIF('A.Fab (3)'!AB24:AH24,"3")</f>
        <v>0</v>
      </c>
      <c r="Q23" s="341">
        <f>COUNTIF('A.Fab (3)'!AI24:AO24,"P")</f>
        <v>3</v>
      </c>
      <c r="R23" s="224">
        <f>COUNTIF('A.Fab (3)'!AI24:AO24,"3")</f>
        <v>0</v>
      </c>
      <c r="S23" s="64">
        <f>COUNTIF('A.Fab (3)'!J24:AK24,"h")</f>
        <v>5</v>
      </c>
      <c r="T23" s="63">
        <f>COUNTIF('A.Fab (3)'!I24:AJ24,"t")</f>
        <v>0</v>
      </c>
      <c r="U23" s="63">
        <f>COUNTIF('A.Fab (3)'!G24:AO24,"a")</f>
        <v>2</v>
      </c>
      <c r="Y23" s="226"/>
      <c r="Z23" s="339">
        <v>15</v>
      </c>
      <c r="AA23" s="222">
        <f>I37</f>
        <v>1</v>
      </c>
      <c r="AB23" s="218">
        <f>J38</f>
        <v>0</v>
      </c>
      <c r="AC23" s="220">
        <f>K37</f>
        <v>5</v>
      </c>
      <c r="AD23" s="221">
        <f>L38</f>
        <v>0</v>
      </c>
      <c r="AE23" s="220">
        <f>M37</f>
        <v>5</v>
      </c>
      <c r="AF23" s="221">
        <f>N38</f>
        <v>2</v>
      </c>
      <c r="AG23" s="220">
        <f>O37</f>
        <v>6</v>
      </c>
      <c r="AH23" s="221">
        <f>P38</f>
        <v>0</v>
      </c>
      <c r="AI23" s="220">
        <f>Q37</f>
        <v>3</v>
      </c>
      <c r="AJ23" s="221">
        <f>R38</f>
        <v>0</v>
      </c>
    </row>
    <row r="24" spans="4:36" ht="18.75" customHeight="1" x14ac:dyDescent="0.25">
      <c r="D24" s="721"/>
      <c r="E24" s="728"/>
      <c r="F24" s="63">
        <f>SUM('A.Fab (3)'!G25:AO25)</f>
        <v>9</v>
      </c>
      <c r="G24" s="723"/>
      <c r="H24" s="723"/>
      <c r="I24" s="223"/>
      <c r="J24" s="224">
        <f>COUNTIF('A.Fab (3)'!G25:M25,"3")</f>
        <v>0</v>
      </c>
      <c r="K24" s="223"/>
      <c r="L24" s="224">
        <f>COUNTIF('A.Fab (3)'!N25:T25,"3")</f>
        <v>0</v>
      </c>
      <c r="M24" s="223">
        <f>COUNTIF('A.Fab (3)'!U25:AA25,"P")</f>
        <v>0</v>
      </c>
      <c r="N24" s="224">
        <f>COUNTIF('A.Fab (3)'!U25:AA25,"3")</f>
        <v>2</v>
      </c>
      <c r="O24" s="223">
        <f>COUNTIF('A.Fab (3)'!AB25:AH25,"P")</f>
        <v>0</v>
      </c>
      <c r="P24" s="224">
        <f>COUNTIF('A.Fab (3)'!AB25:AH25,"3")</f>
        <v>0</v>
      </c>
      <c r="Q24" s="341">
        <f>COUNTIF('A.Fab (3)'!AI25:AO25,"P")</f>
        <v>0</v>
      </c>
      <c r="R24" s="224">
        <f>COUNTIF('A.Fab (3)'!AI25:AO25,"3")</f>
        <v>1</v>
      </c>
      <c r="S24" s="64">
        <f>COUNTIF('A.Fab (3)'!J25:AK25,"h")</f>
        <v>0</v>
      </c>
      <c r="T24" s="63">
        <f>COUNTIF('A.Fab (3)'!I25:AJ25,"t")</f>
        <v>0</v>
      </c>
      <c r="U24" s="63">
        <f>COUNTIF('A.Fab (3)'!G25:AO25,"a")</f>
        <v>0</v>
      </c>
      <c r="Y24" s="226"/>
      <c r="Z24" s="339">
        <v>16</v>
      </c>
      <c r="AA24" s="222">
        <f>I39</f>
        <v>1</v>
      </c>
      <c r="AB24" s="218">
        <f>J40</f>
        <v>0</v>
      </c>
      <c r="AC24" s="220">
        <f>K39</f>
        <v>6</v>
      </c>
      <c r="AD24" s="221">
        <f>L40</f>
        <v>0</v>
      </c>
      <c r="AE24" s="220">
        <f>M39</f>
        <v>6</v>
      </c>
      <c r="AF24" s="221">
        <f>N40</f>
        <v>2</v>
      </c>
      <c r="AG24" s="220">
        <f>O39</f>
        <v>6</v>
      </c>
      <c r="AH24" s="221">
        <f>P40</f>
        <v>0</v>
      </c>
      <c r="AI24" s="220">
        <f>Q39</f>
        <v>4</v>
      </c>
      <c r="AJ24" s="221">
        <f>R40</f>
        <v>0</v>
      </c>
    </row>
    <row r="25" spans="4:36" ht="18.75" customHeight="1" x14ac:dyDescent="0.25">
      <c r="D25" s="721">
        <v>9</v>
      </c>
      <c r="E25" s="727" t="s">
        <v>22</v>
      </c>
      <c r="F25" s="63">
        <f>COUNTIF('A.Fab (3)'!G26:AO26,"p")+S25</f>
        <v>29</v>
      </c>
      <c r="G25" s="723" t="str">
        <f t="shared" ref="G25" si="7">IF(U25,"0","1")</f>
        <v>1</v>
      </c>
      <c r="H25" s="723"/>
      <c r="I25" s="223">
        <f>COUNTIF('A.Fab (3)'!G26:M26,"P")</f>
        <v>1</v>
      </c>
      <c r="J25" s="224"/>
      <c r="K25" s="223">
        <f>COUNTIF('A.Fab (3)'!N26:T26,"P")</f>
        <v>6</v>
      </c>
      <c r="L25" s="224"/>
      <c r="M25" s="223">
        <f>COUNTIF('A.Fab (3)'!U26:AA26,"P")</f>
        <v>6</v>
      </c>
      <c r="N25" s="224">
        <f>COUNTIF('A.Fab (3)'!U26:AA26,"3")</f>
        <v>0</v>
      </c>
      <c r="O25" s="223">
        <f>COUNTIF('A.Fab (3)'!AB26:AH26,"P")</f>
        <v>6</v>
      </c>
      <c r="P25" s="224">
        <f>COUNTIF('A.Fab (3)'!AB26:AH26,"3")</f>
        <v>0</v>
      </c>
      <c r="Q25" s="341">
        <f>COUNTIF('A.Fab (3)'!AI26:AO26,"P")</f>
        <v>4</v>
      </c>
      <c r="R25" s="224">
        <f>COUNTIF('A.Fab (3)'!AI26:AO26,"3")</f>
        <v>0</v>
      </c>
      <c r="S25" s="64">
        <f>COUNTIF('A.Fab (3)'!J26:AK26,"h")</f>
        <v>6</v>
      </c>
      <c r="T25" s="63">
        <f>COUNTIF('A.Fab (3)'!I26:AJ26,"t")</f>
        <v>0</v>
      </c>
      <c r="U25" s="63">
        <f>COUNTIF('A.Fab (3)'!G26:AO26,"a")</f>
        <v>0</v>
      </c>
      <c r="Z25" s="339">
        <v>17</v>
      </c>
      <c r="AA25" s="222">
        <f>I41</f>
        <v>1</v>
      </c>
      <c r="AB25" s="218">
        <f>J42</f>
        <v>0</v>
      </c>
      <c r="AC25" s="220">
        <f>K41</f>
        <v>6</v>
      </c>
      <c r="AD25" s="221">
        <f>L42</f>
        <v>0</v>
      </c>
      <c r="AE25" s="220">
        <f>M41</f>
        <v>6</v>
      </c>
      <c r="AF25" s="221">
        <f>N42</f>
        <v>2</v>
      </c>
      <c r="AG25" s="220">
        <f>O41</f>
        <v>6</v>
      </c>
      <c r="AH25" s="221">
        <f>P42</f>
        <v>1</v>
      </c>
      <c r="AI25" s="220">
        <f>Q41</f>
        <v>4</v>
      </c>
      <c r="AJ25" s="221">
        <f>R42</f>
        <v>1</v>
      </c>
    </row>
    <row r="26" spans="4:36" ht="18.75" customHeight="1" x14ac:dyDescent="0.25">
      <c r="D26" s="721"/>
      <c r="E26" s="727"/>
      <c r="F26" s="63">
        <f>SUM('A.Fab (3)'!G27:AO27)</f>
        <v>9</v>
      </c>
      <c r="G26" s="723"/>
      <c r="H26" s="723"/>
      <c r="I26" s="223"/>
      <c r="J26" s="224">
        <f>COUNTIF('A.Fab (3)'!G27:M27,"3")</f>
        <v>0</v>
      </c>
      <c r="K26" s="223"/>
      <c r="L26" s="224">
        <f>COUNTIF('A.Fab (3)'!N27:T27,"3")</f>
        <v>0</v>
      </c>
      <c r="M26" s="223">
        <f>COUNTIF('A.Fab (3)'!U27:AA27,"P")</f>
        <v>0</v>
      </c>
      <c r="N26" s="224">
        <f>COUNTIF('A.Fab (3)'!U27:AA27,"3")</f>
        <v>2</v>
      </c>
      <c r="O26" s="223">
        <f>COUNTIF('A.Fab (3)'!AB27:AH27,"P")</f>
        <v>0</v>
      </c>
      <c r="P26" s="224">
        <f>COUNTIF('A.Fab (3)'!AB27:AH27,"3")</f>
        <v>0</v>
      </c>
      <c r="Q26" s="341">
        <f>COUNTIF('A.Fab (3)'!AI27:AO27,"P")</f>
        <v>0</v>
      </c>
      <c r="R26" s="224">
        <f>COUNTIF('A.Fab (3)'!AI27:AO27,"3")</f>
        <v>1</v>
      </c>
      <c r="S26" s="64">
        <f>COUNTIF('A.Fab (3)'!J27:AK27,"h")</f>
        <v>0</v>
      </c>
      <c r="T26" s="63">
        <f>COUNTIF('A.Fab (3)'!I27:AJ27,"t")</f>
        <v>0</v>
      </c>
      <c r="U26" s="63">
        <f>COUNTIF('A.Fab (3)'!G27:AO27,"a")</f>
        <v>0</v>
      </c>
      <c r="Z26" s="339">
        <v>18</v>
      </c>
      <c r="AA26" s="222">
        <f>I43</f>
        <v>1</v>
      </c>
      <c r="AB26" s="222">
        <f>J44</f>
        <v>0</v>
      </c>
      <c r="AC26" s="222">
        <f>K43</f>
        <v>6</v>
      </c>
      <c r="AD26" s="222">
        <f>L44</f>
        <v>0</v>
      </c>
      <c r="AE26" s="222">
        <f>M43</f>
        <v>6</v>
      </c>
      <c r="AF26" s="222">
        <f>N44</f>
        <v>2</v>
      </c>
      <c r="AG26" s="222">
        <f>O43</f>
        <v>6</v>
      </c>
      <c r="AH26" s="222">
        <f>P43</f>
        <v>0</v>
      </c>
      <c r="AI26" s="222">
        <f>Q43</f>
        <v>4</v>
      </c>
      <c r="AJ26" s="222">
        <f>R44</f>
        <v>0</v>
      </c>
    </row>
    <row r="27" spans="4:36" ht="18.75" customHeight="1" x14ac:dyDescent="0.25">
      <c r="D27" s="721">
        <v>10</v>
      </c>
      <c r="E27" s="728" t="s">
        <v>154</v>
      </c>
      <c r="F27" s="63">
        <f>COUNTIF('A.Fab (3)'!G28:AO28,"p")+S27</f>
        <v>29</v>
      </c>
      <c r="G27" s="723" t="str">
        <f t="shared" ref="G27" si="8">IF(U27,"0","1")</f>
        <v>1</v>
      </c>
      <c r="H27" s="723"/>
      <c r="I27" s="223">
        <f>COUNTIF('A.Fab (3)'!G28:M28,"P")</f>
        <v>1</v>
      </c>
      <c r="J27" s="224"/>
      <c r="K27" s="223">
        <f>COUNTIF('A.Fab (3)'!N28:T28,"P")</f>
        <v>6</v>
      </c>
      <c r="L27" s="224"/>
      <c r="M27" s="223">
        <f>COUNTIF('A.Fab (3)'!U28:AA28,"P")</f>
        <v>6</v>
      </c>
      <c r="N27" s="224">
        <f>COUNTIF('A.Fab (3)'!U28:AA28,"3")</f>
        <v>0</v>
      </c>
      <c r="O27" s="223">
        <f>COUNTIF('A.Fab (3)'!AB28:AH28,"P")</f>
        <v>6</v>
      </c>
      <c r="P27" s="224">
        <f>COUNTIF('A.Fab (3)'!AB28:AH28,"3")</f>
        <v>0</v>
      </c>
      <c r="Q27" s="341">
        <f>COUNTIF('A.Fab (3)'!AI28:AO28,"P")</f>
        <v>4</v>
      </c>
      <c r="R27" s="224">
        <f>COUNTIF('A.Fab (3)'!AI28:AO28,"3")</f>
        <v>0</v>
      </c>
      <c r="S27" s="64">
        <f>COUNTIF('A.Fab (3)'!J28:AK28,"h")</f>
        <v>6</v>
      </c>
      <c r="T27" s="63">
        <f>COUNTIF('A.Fab (3)'!I28:AJ28,"t")</f>
        <v>0</v>
      </c>
      <c r="U27" s="63">
        <f>COUNTIF('A.Fab (3)'!G28:AO28,"a")</f>
        <v>0</v>
      </c>
      <c r="Y27" s="226"/>
      <c r="Z27" s="339">
        <v>19</v>
      </c>
      <c r="AA27" s="222">
        <f>I45</f>
        <v>1</v>
      </c>
      <c r="AB27" s="222">
        <f>J46</f>
        <v>0</v>
      </c>
      <c r="AC27" s="222">
        <f>K45</f>
        <v>6</v>
      </c>
      <c r="AD27" s="222">
        <f>L46</f>
        <v>4</v>
      </c>
      <c r="AE27" s="222">
        <f>M45</f>
        <v>6</v>
      </c>
      <c r="AF27" s="222">
        <f>N46</f>
        <v>5</v>
      </c>
      <c r="AG27" s="222">
        <f>O45</f>
        <v>6</v>
      </c>
      <c r="AH27" s="222">
        <f>P46</f>
        <v>5</v>
      </c>
      <c r="AI27" s="222">
        <f>Q45</f>
        <v>4</v>
      </c>
      <c r="AJ27" s="222">
        <f>R46</f>
        <v>2</v>
      </c>
    </row>
    <row r="28" spans="4:36" ht="18.75" customHeight="1" x14ac:dyDescent="0.25">
      <c r="D28" s="721"/>
      <c r="E28" s="728"/>
      <c r="F28" s="63">
        <f>SUM('A.Fab (3)'!G29:AO29)</f>
        <v>9</v>
      </c>
      <c r="G28" s="723"/>
      <c r="H28" s="723"/>
      <c r="I28" s="223"/>
      <c r="J28" s="224">
        <f>COUNTIF('A.Fab (3)'!G29:M29,"3")</f>
        <v>0</v>
      </c>
      <c r="K28" s="223"/>
      <c r="L28" s="224">
        <f>COUNTIF('A.Fab (3)'!N29:T29,"3")</f>
        <v>0</v>
      </c>
      <c r="M28" s="223">
        <f>COUNTIF('A.Fab (3)'!U29:AA29,"P")</f>
        <v>0</v>
      </c>
      <c r="N28" s="224">
        <f>COUNTIF('A.Fab (3)'!U29:AA29,"3")</f>
        <v>2</v>
      </c>
      <c r="O28" s="223">
        <f>COUNTIF('A.Fab (3)'!AB29:AH29,"P")</f>
        <v>0</v>
      </c>
      <c r="P28" s="224">
        <f>COUNTIF('A.Fab (3)'!AB29:AH29,"3")</f>
        <v>0</v>
      </c>
      <c r="Q28" s="341">
        <f>COUNTIF('A.Fab (3)'!AI29:AO29,"P")</f>
        <v>0</v>
      </c>
      <c r="R28" s="224">
        <f>COUNTIF('A.Fab (3)'!AI29:AO29,"3")</f>
        <v>1</v>
      </c>
      <c r="S28" s="64">
        <f>COUNTIF('A.Fab (3)'!J29:AK29,"h")</f>
        <v>0</v>
      </c>
      <c r="T28" s="63">
        <f>COUNTIF('A.Fab (3)'!I29:AJ29,"t")</f>
        <v>0</v>
      </c>
      <c r="U28" s="63">
        <f>COUNTIF('A.Fab (3)'!G29:AO29,"a")</f>
        <v>0</v>
      </c>
      <c r="Y28" s="226"/>
      <c r="Z28" s="339">
        <v>20</v>
      </c>
      <c r="AA28" s="222">
        <f>I47</f>
        <v>1</v>
      </c>
      <c r="AB28" s="222">
        <f>J48</f>
        <v>0</v>
      </c>
      <c r="AC28" s="222">
        <f>K47</f>
        <v>6</v>
      </c>
      <c r="AD28" s="222">
        <f>L48</f>
        <v>4</v>
      </c>
      <c r="AE28" s="222">
        <f>M47</f>
        <v>6</v>
      </c>
      <c r="AF28" s="222">
        <f>N48</f>
        <v>5</v>
      </c>
      <c r="AG28" s="222">
        <f>O47</f>
        <v>6</v>
      </c>
      <c r="AH28" s="222">
        <f>P48</f>
        <v>5</v>
      </c>
      <c r="AI28" s="222">
        <f>Q47</f>
        <v>0</v>
      </c>
      <c r="AJ28" s="222">
        <f>R48</f>
        <v>0</v>
      </c>
    </row>
    <row r="29" spans="4:36" ht="18.75" customHeight="1" x14ac:dyDescent="0.25">
      <c r="D29" s="721">
        <v>11</v>
      </c>
      <c r="E29" s="727" t="s">
        <v>23</v>
      </c>
      <c r="F29" s="63">
        <f>COUNTIF('A.Fab (3)'!G30:AO30,"p")+S29</f>
        <v>29</v>
      </c>
      <c r="G29" s="723" t="str">
        <f t="shared" ref="G29" si="9">IF(U29,"0","1")</f>
        <v>1</v>
      </c>
      <c r="H29" s="723"/>
      <c r="I29" s="223">
        <f>COUNTIF('A.Fab (3)'!G30:M30,"P")</f>
        <v>1</v>
      </c>
      <c r="J29" s="224"/>
      <c r="K29" s="223">
        <f>COUNTIF('A.Fab (3)'!N30:T30,"P")</f>
        <v>6</v>
      </c>
      <c r="L29" s="224"/>
      <c r="M29" s="223">
        <f>COUNTIF('A.Fab (3)'!U30:AA30,"P")</f>
        <v>6</v>
      </c>
      <c r="N29" s="224">
        <f>COUNTIF('A.Fab (3)'!U30:AA30,"3")</f>
        <v>0</v>
      </c>
      <c r="O29" s="223">
        <f>COUNTIF('A.Fab (3)'!AB30:AH30,"P")</f>
        <v>6</v>
      </c>
      <c r="P29" s="224">
        <f>COUNTIF('A.Fab (3)'!AB30:AH30,"3")</f>
        <v>0</v>
      </c>
      <c r="Q29" s="341">
        <f>COUNTIF('A.Fab (3)'!AI30:AO30,"P")</f>
        <v>4</v>
      </c>
      <c r="R29" s="224">
        <f>COUNTIF('A.Fab (3)'!AI30:AO30,"3")</f>
        <v>0</v>
      </c>
      <c r="S29" s="64">
        <f>COUNTIF('A.Fab (3)'!J30:AK30,"h")</f>
        <v>6</v>
      </c>
      <c r="T29" s="63">
        <f>COUNTIF('A.Fab (3)'!I30:AJ30,"t")</f>
        <v>0</v>
      </c>
      <c r="U29" s="63">
        <f>COUNTIF('A.Fab (3)'!G30:AO30,"a")</f>
        <v>0</v>
      </c>
      <c r="Z29" s="339">
        <v>21</v>
      </c>
      <c r="AA29" s="222">
        <f>I49</f>
        <v>1</v>
      </c>
      <c r="AB29" s="222">
        <f>J50</f>
        <v>0</v>
      </c>
      <c r="AC29" s="222">
        <f>K49</f>
        <v>6</v>
      </c>
      <c r="AD29" s="222">
        <f>L50</f>
        <v>4</v>
      </c>
      <c r="AE29" s="222">
        <f>M49</f>
        <v>5</v>
      </c>
      <c r="AF29" s="222">
        <f>N50</f>
        <v>4</v>
      </c>
      <c r="AG29" s="222">
        <f>O49</f>
        <v>5</v>
      </c>
      <c r="AH29" s="222">
        <f>P50</f>
        <v>4</v>
      </c>
      <c r="AI29" s="222">
        <f>Q49</f>
        <v>3</v>
      </c>
      <c r="AJ29" s="222">
        <f>R50</f>
        <v>3</v>
      </c>
    </row>
    <row r="30" spans="4:36" ht="18.75" customHeight="1" x14ac:dyDescent="0.25">
      <c r="D30" s="721"/>
      <c r="E30" s="727"/>
      <c r="F30" s="63">
        <f>SUM('A.Fab (3)'!G31:AO31)</f>
        <v>6</v>
      </c>
      <c r="G30" s="723"/>
      <c r="H30" s="723"/>
      <c r="I30" s="223"/>
      <c r="J30" s="224">
        <f>COUNTIF('A.Fab (3)'!G31:M31,"3")</f>
        <v>0</v>
      </c>
      <c r="K30" s="223"/>
      <c r="L30" s="224">
        <f>COUNTIF('A.Fab (3)'!N31:T31,"3")</f>
        <v>0</v>
      </c>
      <c r="M30" s="223">
        <f>COUNTIF('A.Fab (3)'!U31:AA31,"P")</f>
        <v>0</v>
      </c>
      <c r="N30" s="224">
        <f>COUNTIF('A.Fab (3)'!U31:AA31,"3")</f>
        <v>2</v>
      </c>
      <c r="O30" s="223">
        <f>COUNTIF('A.Fab (3)'!AB31:AH31,"P")</f>
        <v>0</v>
      </c>
      <c r="P30" s="224">
        <f>COUNTIF('A.Fab (3)'!AB31:AH31,"3")</f>
        <v>0</v>
      </c>
      <c r="Q30" s="341">
        <f>COUNTIF('A.Fab (3)'!AI31:AO31,"P")</f>
        <v>0</v>
      </c>
      <c r="R30" s="224">
        <f>COUNTIF('A.Fab (3)'!AI31:AO31,"3")</f>
        <v>0</v>
      </c>
      <c r="S30" s="64">
        <f>COUNTIF('A.Fab (3)'!J31:AK31,"h")</f>
        <v>0</v>
      </c>
      <c r="T30" s="63">
        <f>COUNTIF('A.Fab (3)'!I31:AJ31,"t")</f>
        <v>0</v>
      </c>
      <c r="U30" s="63">
        <f>COUNTIF('A.Fab (3)'!G31:AO31,"a")</f>
        <v>0</v>
      </c>
      <c r="Z30" s="339">
        <v>22</v>
      </c>
      <c r="AA30" s="222">
        <f>I51</f>
        <v>1</v>
      </c>
      <c r="AB30" s="222">
        <f>J52</f>
        <v>0</v>
      </c>
      <c r="AC30" s="222">
        <f>K51</f>
        <v>6</v>
      </c>
      <c r="AD30" s="222">
        <f>L52</f>
        <v>4</v>
      </c>
      <c r="AE30" s="222">
        <f>M51</f>
        <v>6</v>
      </c>
      <c r="AF30" s="222">
        <f>N52</f>
        <v>5</v>
      </c>
      <c r="AG30" s="222">
        <f>O51</f>
        <v>6</v>
      </c>
      <c r="AH30" s="222">
        <f>P52</f>
        <v>5</v>
      </c>
      <c r="AI30" s="222">
        <f>Q51</f>
        <v>4</v>
      </c>
      <c r="AJ30" s="222">
        <f>R52</f>
        <v>3</v>
      </c>
    </row>
    <row r="31" spans="4:36" ht="18.75" customHeight="1" x14ac:dyDescent="0.25">
      <c r="D31" s="721">
        <v>12</v>
      </c>
      <c r="E31" s="728" t="s">
        <v>24</v>
      </c>
      <c r="F31" s="63">
        <f>COUNTIF('A.Fab (3)'!G32:AO32,"p")+S31</f>
        <v>29</v>
      </c>
      <c r="G31" s="723" t="str">
        <f t="shared" ref="G31" si="10">IF(U31,"0","1")</f>
        <v>1</v>
      </c>
      <c r="H31" s="723"/>
      <c r="I31" s="223">
        <f>COUNTIF('A.Fab (3)'!G32:M32,"P")</f>
        <v>1</v>
      </c>
      <c r="J31" s="224"/>
      <c r="K31" s="223">
        <f>COUNTIF('A.Fab (3)'!N32:T32,"P")</f>
        <v>6</v>
      </c>
      <c r="L31" s="224"/>
      <c r="M31" s="223">
        <f>COUNTIF('A.Fab (3)'!U32:AA32,"P")</f>
        <v>6</v>
      </c>
      <c r="N31" s="224">
        <f>COUNTIF('A.Fab (3)'!U32:AA32,"3")</f>
        <v>0</v>
      </c>
      <c r="O31" s="223">
        <f>COUNTIF('A.Fab (3)'!AB32:AH32,"P")</f>
        <v>6</v>
      </c>
      <c r="P31" s="224">
        <f>COUNTIF('A.Fab (3)'!AB32:AH32,"3")</f>
        <v>0</v>
      </c>
      <c r="Q31" s="341">
        <f>COUNTIF('A.Fab (3)'!AI32:AO32,"P")</f>
        <v>4</v>
      </c>
      <c r="R31" s="224">
        <f>COUNTIF('A.Fab (3)'!AI32:AO32,"3")</f>
        <v>0</v>
      </c>
      <c r="S31" s="64">
        <f>COUNTIF('A.Fab (3)'!J32:AK32,"h")</f>
        <v>6</v>
      </c>
      <c r="T31" s="63">
        <f>COUNTIF('A.Fab (3)'!I32:AJ32,"t")</f>
        <v>0</v>
      </c>
      <c r="U31" s="63">
        <f>COUNTIF('A.Fab (3)'!G32:AO32,"a")</f>
        <v>0</v>
      </c>
      <c r="Y31" s="226"/>
      <c r="Z31" s="339">
        <v>23</v>
      </c>
      <c r="AA31" s="222">
        <f>I53</f>
        <v>1</v>
      </c>
      <c r="AB31" s="222">
        <f>J54</f>
        <v>0</v>
      </c>
      <c r="AC31" s="222">
        <f>K53</f>
        <v>6</v>
      </c>
      <c r="AD31" s="222">
        <f>L54</f>
        <v>1</v>
      </c>
      <c r="AE31" s="222">
        <f>M53</f>
        <v>6</v>
      </c>
      <c r="AF31" s="222">
        <f>N54</f>
        <v>3</v>
      </c>
      <c r="AG31" s="222">
        <f>O53</f>
        <v>6</v>
      </c>
      <c r="AH31" s="222">
        <f>P54</f>
        <v>4</v>
      </c>
      <c r="AI31" s="222">
        <f>Q53</f>
        <v>3</v>
      </c>
      <c r="AJ31" s="222">
        <f>R54</f>
        <v>2</v>
      </c>
    </row>
    <row r="32" spans="4:36" ht="18.75" customHeight="1" x14ac:dyDescent="0.25">
      <c r="D32" s="721"/>
      <c r="E32" s="728"/>
      <c r="F32" s="63">
        <f>SUM('A.Fab (3)'!G33:AO33)</f>
        <v>6</v>
      </c>
      <c r="G32" s="723"/>
      <c r="H32" s="723"/>
      <c r="I32" s="223"/>
      <c r="J32" s="224">
        <f>COUNTIF('A.Fab (3)'!G33:M33,"3")</f>
        <v>0</v>
      </c>
      <c r="K32" s="223"/>
      <c r="L32" s="224">
        <f>COUNTIF('A.Fab (3)'!N33:T33,"3")</f>
        <v>0</v>
      </c>
      <c r="M32" s="223">
        <f>COUNTIF('A.Fab (3)'!U33:AA33,"P")</f>
        <v>0</v>
      </c>
      <c r="N32" s="224">
        <f>COUNTIF('A.Fab (3)'!U33:AA33,"3")</f>
        <v>2</v>
      </c>
      <c r="O32" s="223">
        <f>COUNTIF('A.Fab (3)'!AB33:AH33,"P")</f>
        <v>0</v>
      </c>
      <c r="P32" s="224">
        <f>COUNTIF('A.Fab (3)'!AB33:AH33,"3")</f>
        <v>0</v>
      </c>
      <c r="Q32" s="341">
        <f>COUNTIF('A.Fab (3)'!AI33:AO33,"P")</f>
        <v>0</v>
      </c>
      <c r="R32" s="224">
        <f>COUNTIF('A.Fab (3)'!AI33:AO33,"3")</f>
        <v>0</v>
      </c>
      <c r="S32" s="64">
        <f>COUNTIF('A.Fab (3)'!J33:AK33,"h")</f>
        <v>0</v>
      </c>
      <c r="T32" s="63">
        <f>COUNTIF('A.Fab (3)'!I33:AJ33,"t")</f>
        <v>0</v>
      </c>
      <c r="U32" s="63">
        <f>COUNTIF('A.Fab (3)'!G33:AO33,"a")</f>
        <v>0</v>
      </c>
      <c r="Y32" s="226"/>
      <c r="Z32" s="339">
        <v>24</v>
      </c>
      <c r="AA32" s="222">
        <f>I55</f>
        <v>1</v>
      </c>
      <c r="AB32" s="222">
        <f>J56</f>
        <v>0</v>
      </c>
      <c r="AC32" s="222">
        <f>K55</f>
        <v>6</v>
      </c>
      <c r="AD32" s="222">
        <f>L56</f>
        <v>2</v>
      </c>
      <c r="AE32" s="222">
        <f>M55</f>
        <v>6</v>
      </c>
      <c r="AF32" s="222">
        <f>N56</f>
        <v>3</v>
      </c>
      <c r="AG32" s="222">
        <f>O55</f>
        <v>5</v>
      </c>
      <c r="AH32" s="222">
        <f>P56</f>
        <v>3</v>
      </c>
      <c r="AI32" s="222">
        <f>Q55</f>
        <v>4</v>
      </c>
      <c r="AJ32" s="222">
        <f>R56</f>
        <v>2</v>
      </c>
    </row>
    <row r="33" spans="4:36" ht="18.75" customHeight="1" x14ac:dyDescent="0.25">
      <c r="D33" s="721">
        <v>13</v>
      </c>
      <c r="E33" s="727" t="s">
        <v>25</v>
      </c>
      <c r="F33" s="63">
        <f>COUNTIF('A.Fab (3)'!G34:AO34,"p")+S33</f>
        <v>25</v>
      </c>
      <c r="G33" s="723" t="str">
        <f t="shared" ref="G33" si="11">IF(U33,"0","1")</f>
        <v>0</v>
      </c>
      <c r="H33" s="723"/>
      <c r="I33" s="223">
        <f>COUNTIF('A.Fab (3)'!G34:M34,"P")</f>
        <v>1</v>
      </c>
      <c r="J33" s="224"/>
      <c r="K33" s="223">
        <f>COUNTIF('A.Fab (3)'!N34:T34,"P")</f>
        <v>5</v>
      </c>
      <c r="L33" s="224"/>
      <c r="M33" s="223">
        <f>COUNTIF('A.Fab (3)'!U34:AA34,"P")</f>
        <v>5</v>
      </c>
      <c r="N33" s="224">
        <f>COUNTIF('A.Fab (3)'!U34:AA34,"3")</f>
        <v>0</v>
      </c>
      <c r="O33" s="223">
        <f>COUNTIF('A.Fab (3)'!AB34:AH34,"P")</f>
        <v>6</v>
      </c>
      <c r="P33" s="224">
        <f>COUNTIF('A.Fab (3)'!AB34:AH34,"3")</f>
        <v>0</v>
      </c>
      <c r="Q33" s="341">
        <f>COUNTIF('A.Fab (3)'!AI34:AO34,"P")</f>
        <v>3</v>
      </c>
      <c r="R33" s="224">
        <f>COUNTIF('A.Fab (3)'!AI34:AO34,"3")</f>
        <v>0</v>
      </c>
      <c r="S33" s="64">
        <f>COUNTIF('A.Fab (3)'!J34:AK34,"h")</f>
        <v>5</v>
      </c>
      <c r="T33" s="63">
        <f>COUNTIF('A.Fab (3)'!I34:AJ34,"t")</f>
        <v>0</v>
      </c>
      <c r="U33" s="63">
        <f>COUNTIF('A.Fab (3)'!G34:AO34,"a")</f>
        <v>4</v>
      </c>
      <c r="Z33" s="339">
        <v>25</v>
      </c>
      <c r="AA33" s="222">
        <f>I57</f>
        <v>1</v>
      </c>
      <c r="AB33" s="222">
        <f>J58</f>
        <v>0</v>
      </c>
      <c r="AC33" s="222">
        <f>K57</f>
        <v>6</v>
      </c>
      <c r="AD33" s="222">
        <f>L58</f>
        <v>2</v>
      </c>
      <c r="AE33" s="222">
        <f>M57</f>
        <v>6</v>
      </c>
      <c r="AF33" s="222">
        <f>N58</f>
        <v>0</v>
      </c>
      <c r="AG33" s="222">
        <f>O57</f>
        <v>5</v>
      </c>
      <c r="AH33" s="222">
        <f>P58</f>
        <v>1</v>
      </c>
      <c r="AI33" s="222">
        <f>Q57</f>
        <v>3</v>
      </c>
      <c r="AJ33" s="222">
        <f>R58</f>
        <v>0</v>
      </c>
    </row>
    <row r="34" spans="4:36" ht="18.75" customHeight="1" thickBot="1" x14ac:dyDescent="0.3">
      <c r="D34" s="721"/>
      <c r="E34" s="727"/>
      <c r="F34" s="63">
        <f>SUM('A.Fab (3)'!G35:AO35)</f>
        <v>6</v>
      </c>
      <c r="G34" s="723"/>
      <c r="H34" s="723"/>
      <c r="I34" s="223"/>
      <c r="J34" s="224">
        <f>COUNTIF('A.Fab (3)'!G35:M35,"3")</f>
        <v>0</v>
      </c>
      <c r="K34" s="223"/>
      <c r="L34" s="224">
        <f>COUNTIF('A.Fab (3)'!N35:T35,"3")</f>
        <v>0</v>
      </c>
      <c r="M34" s="223">
        <f>COUNTIF('A.Fab (3)'!U35:AA35,"P")</f>
        <v>0</v>
      </c>
      <c r="N34" s="224">
        <f>COUNTIF('A.Fab (3)'!U35:AA35,"3")</f>
        <v>2</v>
      </c>
      <c r="O34" s="223">
        <f>COUNTIF('A.Fab (3)'!AB35:AH35,"P")</f>
        <v>0</v>
      </c>
      <c r="P34" s="224">
        <f>COUNTIF('A.Fab (3)'!AB35:AH35,"3")</f>
        <v>0</v>
      </c>
      <c r="Q34" s="341">
        <f>COUNTIF('A.Fab (3)'!AI35:AO35,"P")</f>
        <v>0</v>
      </c>
      <c r="R34" s="224">
        <f>COUNTIF('A.Fab (3)'!AI35:AO35,"3")</f>
        <v>0</v>
      </c>
      <c r="S34" s="64">
        <f>COUNTIF('A.Fab (3)'!J35:AK35,"h")</f>
        <v>0</v>
      </c>
      <c r="T34" s="63">
        <f>COUNTIF('A.Fab (3)'!I35:AJ35,"t")</f>
        <v>0</v>
      </c>
      <c r="U34" s="63">
        <f>COUNTIF('A.Fab (3)'!G35:AO35,"a")</f>
        <v>0</v>
      </c>
      <c r="Z34" s="340">
        <v>26</v>
      </c>
      <c r="AA34">
        <f>I59</f>
        <v>1</v>
      </c>
      <c r="AB34">
        <f>J60</f>
        <v>0</v>
      </c>
      <c r="AC34">
        <f>K59</f>
        <v>6</v>
      </c>
      <c r="AD34">
        <f>L60</f>
        <v>0</v>
      </c>
      <c r="AE34">
        <f>M59</f>
        <v>6</v>
      </c>
      <c r="AF34">
        <f>N60</f>
        <v>0</v>
      </c>
      <c r="AG34">
        <f>O59</f>
        <v>6</v>
      </c>
      <c r="AH34">
        <f>P60</f>
        <v>0</v>
      </c>
      <c r="AI34">
        <f>Q59</f>
        <v>6</v>
      </c>
      <c r="AJ34">
        <f>R60</f>
        <v>0</v>
      </c>
    </row>
    <row r="35" spans="4:36" ht="18.75" customHeight="1" x14ac:dyDescent="0.25">
      <c r="D35" s="721">
        <v>14</v>
      </c>
      <c r="E35" s="728" t="s">
        <v>26</v>
      </c>
      <c r="F35" s="63">
        <f>COUNTIF('A.Fab (3)'!G36:AO36,"p")+S35</f>
        <v>28</v>
      </c>
      <c r="G35" s="723" t="str">
        <f t="shared" ref="G35" si="12">IF(U35,"0","1")</f>
        <v>1</v>
      </c>
      <c r="H35" s="723"/>
      <c r="I35" s="223">
        <f>COUNTIF('A.Fab (3)'!G36:M36,"P")</f>
        <v>1</v>
      </c>
      <c r="J35" s="224"/>
      <c r="K35" s="223">
        <f>COUNTIF('A.Fab (3)'!N36:T36,"P")</f>
        <v>6</v>
      </c>
      <c r="L35" s="224"/>
      <c r="M35" s="223">
        <f>COUNTIF('A.Fab (3)'!U36:AA36,"P")</f>
        <v>6</v>
      </c>
      <c r="N35" s="224">
        <f>COUNTIF('A.Fab (3)'!U36:AA36,"3")</f>
        <v>0</v>
      </c>
      <c r="O35" s="223">
        <f>COUNTIF('A.Fab (3)'!AB36:AH36,"P")</f>
        <v>6</v>
      </c>
      <c r="P35" s="224">
        <f>COUNTIF('A.Fab (3)'!AB36:AH36,"3")</f>
        <v>0</v>
      </c>
      <c r="Q35" s="341">
        <f>COUNTIF('A.Fab (3)'!AI36:AO36,"P")</f>
        <v>3</v>
      </c>
      <c r="R35" s="224">
        <f>COUNTIF('A.Fab (3)'!AI36:AO36,"3")</f>
        <v>0</v>
      </c>
      <c r="S35" s="64">
        <f>COUNTIF('A.Fab (3)'!J36:AK36,"h")</f>
        <v>6</v>
      </c>
      <c r="T35" s="63">
        <f>COUNTIF('A.Fab (3)'!I36:AJ36,"t")</f>
        <v>0</v>
      </c>
      <c r="U35" s="63">
        <f>COUNTIF('A.Fab (3)'!G36:AO36,"a")</f>
        <v>0</v>
      </c>
      <c r="Y35" s="226"/>
    </row>
    <row r="36" spans="4:36" ht="18.75" customHeight="1" x14ac:dyDescent="0.25">
      <c r="D36" s="721"/>
      <c r="E36" s="728"/>
      <c r="F36" s="63">
        <f>SUM('A.Fab (3)'!G37:AO37)</f>
        <v>6</v>
      </c>
      <c r="G36" s="723"/>
      <c r="H36" s="723"/>
      <c r="I36" s="223"/>
      <c r="J36" s="224">
        <f>COUNTIF('A.Fab (3)'!G37:M37,"3")</f>
        <v>0</v>
      </c>
      <c r="K36" s="223"/>
      <c r="L36" s="224">
        <f>COUNTIF('A.Fab (3)'!N37:T37,"3")</f>
        <v>0</v>
      </c>
      <c r="M36" s="223">
        <f>COUNTIF('A.Fab (3)'!U37:AA37,"P")</f>
        <v>0</v>
      </c>
      <c r="N36" s="224">
        <f>COUNTIF('A.Fab (3)'!U37:AA37,"3")</f>
        <v>2</v>
      </c>
      <c r="O36" s="223">
        <f>COUNTIF('A.Fab (3)'!AB37:AH37,"P")</f>
        <v>0</v>
      </c>
      <c r="P36" s="224">
        <f>COUNTIF('A.Fab (3)'!AB37:AH37,"3")</f>
        <v>0</v>
      </c>
      <c r="Q36" s="341">
        <f>COUNTIF('A.Fab (3)'!AI37:AO37,"P")</f>
        <v>0</v>
      </c>
      <c r="R36" s="224">
        <f>COUNTIF('A.Fab (3)'!AI37:AO37,"3")</f>
        <v>0</v>
      </c>
      <c r="S36" s="64">
        <f>COUNTIF('A.Fab (3)'!J37:AK37,"h")</f>
        <v>0</v>
      </c>
      <c r="T36" s="63">
        <f>COUNTIF('A.Fab (3)'!I37:AJ37,"t")</f>
        <v>0</v>
      </c>
      <c r="U36" s="63">
        <f>COUNTIF('A.Fab (3)'!G37:AO37,"a")</f>
        <v>0</v>
      </c>
      <c r="Y36" s="226"/>
    </row>
    <row r="37" spans="4:36" ht="18.75" customHeight="1" x14ac:dyDescent="0.25">
      <c r="D37" s="721">
        <v>15</v>
      </c>
      <c r="E37" s="727" t="s">
        <v>27</v>
      </c>
      <c r="F37" s="63">
        <f>COUNTIF('A.Fab (3)'!G38:AO38,"p")+S37</f>
        <v>26</v>
      </c>
      <c r="G37" s="723" t="str">
        <f t="shared" ref="G37" si="13">IF(U37,"0","1")</f>
        <v>0</v>
      </c>
      <c r="H37" s="723"/>
      <c r="I37" s="223">
        <f>COUNTIF('A.Fab (3)'!G38:M38,"P")</f>
        <v>1</v>
      </c>
      <c r="J37" s="224"/>
      <c r="K37" s="223">
        <f>COUNTIF('A.Fab (3)'!N38:T38,"P")</f>
        <v>5</v>
      </c>
      <c r="L37" s="224"/>
      <c r="M37" s="223">
        <f>COUNTIF('A.Fab (3)'!U38:AA38,"P")</f>
        <v>5</v>
      </c>
      <c r="N37" s="224">
        <f>COUNTIF('A.Fab (3)'!U38:AA38,"3")</f>
        <v>0</v>
      </c>
      <c r="O37" s="223">
        <f>COUNTIF('A.Fab (3)'!AB38:AH38,"P")</f>
        <v>6</v>
      </c>
      <c r="P37" s="224">
        <f>COUNTIF('A.Fab (3)'!AB38:AH38,"3")</f>
        <v>0</v>
      </c>
      <c r="Q37" s="341">
        <f>COUNTIF('A.Fab (3)'!AI38:AO38,"P")</f>
        <v>3</v>
      </c>
      <c r="R37" s="224">
        <f>COUNTIF('A.Fab (3)'!AI38:AO38,"3")</f>
        <v>0</v>
      </c>
      <c r="S37" s="64">
        <f>COUNTIF('A.Fab (3)'!J38:AK38,"h")</f>
        <v>6</v>
      </c>
      <c r="T37" s="63">
        <f>COUNTIF('A.Fab (3)'!I38:AJ38,"t")</f>
        <v>0</v>
      </c>
      <c r="U37" s="63">
        <f>COUNTIF('A.Fab (3)'!G38:AO38,"a")</f>
        <v>2</v>
      </c>
    </row>
    <row r="38" spans="4:36" ht="18.75" customHeight="1" x14ac:dyDescent="0.25">
      <c r="D38" s="721"/>
      <c r="E38" s="727"/>
      <c r="F38" s="63">
        <f>SUM('A.Fab (3)'!G39:AO39)</f>
        <v>6</v>
      </c>
      <c r="G38" s="723"/>
      <c r="H38" s="723"/>
      <c r="I38" s="223"/>
      <c r="J38" s="224">
        <f>COUNTIF('A.Fab (3)'!G39:M39,"3")</f>
        <v>0</v>
      </c>
      <c r="K38" s="223"/>
      <c r="L38" s="224">
        <f>COUNTIF('A.Fab (3)'!N39:T39,"3")</f>
        <v>0</v>
      </c>
      <c r="M38" s="223">
        <f>COUNTIF('A.Fab (3)'!U39:AA39,"P")</f>
        <v>0</v>
      </c>
      <c r="N38" s="224">
        <f>COUNTIF('A.Fab (3)'!U39:AA39,"3")</f>
        <v>2</v>
      </c>
      <c r="O38" s="223">
        <f>COUNTIF('A.Fab (3)'!AB39:AH39,"P")</f>
        <v>0</v>
      </c>
      <c r="P38" s="224">
        <f>COUNTIF('A.Fab (3)'!AB39:AH39,"3")</f>
        <v>0</v>
      </c>
      <c r="Q38" s="341">
        <f>COUNTIF('A.Fab (3)'!AI39:AO39,"P")</f>
        <v>0</v>
      </c>
      <c r="R38" s="224">
        <f>COUNTIF('A.Fab (3)'!AI39:AO39,"3")</f>
        <v>0</v>
      </c>
      <c r="S38" s="64">
        <f>COUNTIF('A.Fab (3)'!J39:AK39,"h")</f>
        <v>0</v>
      </c>
      <c r="T38" s="63">
        <f>COUNTIF('A.Fab (3)'!I39:AJ39,"t")</f>
        <v>0</v>
      </c>
      <c r="U38" s="63">
        <f>COUNTIF('A.Fab (3)'!G39:AO39,"a")</f>
        <v>0</v>
      </c>
    </row>
    <row r="39" spans="4:36" ht="18.75" customHeight="1" x14ac:dyDescent="0.25">
      <c r="D39" s="721">
        <v>16</v>
      </c>
      <c r="E39" s="728" t="s">
        <v>28</v>
      </c>
      <c r="F39" s="63">
        <f>COUNTIF('A.Fab (3)'!G40:AO40,"p")+S39</f>
        <v>29</v>
      </c>
      <c r="G39" s="723" t="str">
        <f t="shared" ref="G39" si="14">IF(U39,"0","1")</f>
        <v>1</v>
      </c>
      <c r="H39" s="723"/>
      <c r="I39" s="223">
        <f>COUNTIF('A.Fab (3)'!G40:M40,"P")</f>
        <v>1</v>
      </c>
      <c r="J39" s="224"/>
      <c r="K39" s="223">
        <f>COUNTIF('A.Fab (3)'!N40:T40,"P")</f>
        <v>6</v>
      </c>
      <c r="L39" s="224"/>
      <c r="M39" s="223">
        <f>COUNTIF('A.Fab (3)'!U40:AA40,"P")</f>
        <v>6</v>
      </c>
      <c r="N39" s="224">
        <f>COUNTIF('A.Fab (3)'!U40:AA40,"3")</f>
        <v>0</v>
      </c>
      <c r="O39" s="223">
        <f>COUNTIF('A.Fab (3)'!AB40:AH40,"P")</f>
        <v>6</v>
      </c>
      <c r="P39" s="224">
        <f>COUNTIF('A.Fab (3)'!AB40:AH40,"3")</f>
        <v>0</v>
      </c>
      <c r="Q39" s="341">
        <f>COUNTIF('A.Fab (3)'!AI40:AO40,"P")</f>
        <v>4</v>
      </c>
      <c r="R39" s="224">
        <f>COUNTIF('A.Fab (3)'!AI40:AO40,"3")</f>
        <v>0</v>
      </c>
      <c r="S39" s="64">
        <f>COUNTIF('A.Fab (3)'!J40:AK40,"h")</f>
        <v>6</v>
      </c>
      <c r="T39" s="63">
        <f>COUNTIF('A.Fab (3)'!I40:AJ40,"t")</f>
        <v>0</v>
      </c>
      <c r="U39" s="63">
        <f>COUNTIF('A.Fab (3)'!G40:AO40,"a")</f>
        <v>0</v>
      </c>
      <c r="Y39" s="226"/>
    </row>
    <row r="40" spans="4:36" ht="18.75" customHeight="1" x14ac:dyDescent="0.25">
      <c r="D40" s="721"/>
      <c r="E40" s="728"/>
      <c r="F40" s="63">
        <f>SUM('A.Fab (3)'!G41:AO41)</f>
        <v>6</v>
      </c>
      <c r="G40" s="723"/>
      <c r="H40" s="723"/>
      <c r="I40" s="223"/>
      <c r="J40" s="224">
        <f>COUNTIF('A.Fab (3)'!G41:M41,"3")</f>
        <v>0</v>
      </c>
      <c r="K40" s="223"/>
      <c r="L40" s="224">
        <f>COUNTIF('A.Fab (3)'!N41:T41,"3")</f>
        <v>0</v>
      </c>
      <c r="M40" s="223">
        <f>COUNTIF('A.Fab (3)'!U41:AA41,"P")</f>
        <v>0</v>
      </c>
      <c r="N40" s="224">
        <f>COUNTIF('A.Fab (3)'!U41:AA41,"3")</f>
        <v>2</v>
      </c>
      <c r="O40" s="223">
        <f>COUNTIF('A.Fab (3)'!AB41:AH41,"P")</f>
        <v>0</v>
      </c>
      <c r="P40" s="224">
        <f>COUNTIF('A.Fab (3)'!AB41:AH41,"3")</f>
        <v>0</v>
      </c>
      <c r="Q40" s="341">
        <f>COUNTIF('A.Fab (3)'!AI41:AO41,"P")</f>
        <v>0</v>
      </c>
      <c r="R40" s="224">
        <f>COUNTIF('A.Fab (3)'!AI41:AO41,"3")</f>
        <v>0</v>
      </c>
      <c r="S40" s="64">
        <f>COUNTIF('A.Fab (3)'!J41:AK41,"h")</f>
        <v>0</v>
      </c>
      <c r="T40" s="63">
        <f>COUNTIF('A.Fab (3)'!I41:AJ41,"t")</f>
        <v>0</v>
      </c>
      <c r="U40" s="63">
        <f>COUNTIF('A.Fab (3)'!G41:AO41,"a")</f>
        <v>0</v>
      </c>
      <c r="Y40" s="226"/>
    </row>
    <row r="41" spans="4:36" ht="18.75" customHeight="1" x14ac:dyDescent="0.25">
      <c r="D41" s="721">
        <v>17</v>
      </c>
      <c r="E41" s="727" t="s">
        <v>29</v>
      </c>
      <c r="F41" s="63">
        <f>COUNTIF('A.Fab (3)'!G42:AO42,"p")+S41</f>
        <v>29</v>
      </c>
      <c r="G41" s="723" t="str">
        <f t="shared" ref="G41" si="15">IF(U41,"0","1")</f>
        <v>1</v>
      </c>
      <c r="H41" s="723"/>
      <c r="I41" s="223">
        <f>COUNTIF('A.Fab (3)'!G42:M42,"P")</f>
        <v>1</v>
      </c>
      <c r="J41" s="224"/>
      <c r="K41" s="223">
        <f>COUNTIF('A.Fab (3)'!N42:T42,"P")</f>
        <v>6</v>
      </c>
      <c r="L41" s="224"/>
      <c r="M41" s="223">
        <f>COUNTIF('A.Fab (3)'!U42:AA42,"P")</f>
        <v>6</v>
      </c>
      <c r="N41" s="224">
        <f>COUNTIF('A.Fab (3)'!U42:AA42,"3")</f>
        <v>0</v>
      </c>
      <c r="O41" s="223">
        <f>COUNTIF('A.Fab (3)'!AB42:AH42,"P")</f>
        <v>6</v>
      </c>
      <c r="P41" s="224">
        <f>COUNTIF('A.Fab (3)'!AB42:AH42,"3")</f>
        <v>0</v>
      </c>
      <c r="Q41" s="341">
        <f>COUNTIF('A.Fab (3)'!AI42:AO42,"P")</f>
        <v>4</v>
      </c>
      <c r="R41" s="224">
        <f>COUNTIF('A.Fab (3)'!AI42:AO42,"3")</f>
        <v>0</v>
      </c>
      <c r="S41" s="64">
        <f>COUNTIF('A.Fab (3)'!J42:AK42,"h")</f>
        <v>6</v>
      </c>
      <c r="T41" s="63">
        <f>COUNTIF('A.Fab (3)'!I42:AJ42,"t")</f>
        <v>0</v>
      </c>
      <c r="U41" s="63">
        <f>COUNTIF('A.Fab (3)'!G42:AO42,"a")</f>
        <v>0</v>
      </c>
    </row>
    <row r="42" spans="4:36" ht="18.75" customHeight="1" x14ac:dyDescent="0.25">
      <c r="D42" s="721"/>
      <c r="E42" s="727"/>
      <c r="F42" s="63">
        <f>SUM('A.Fab (3)'!G43:AO43)</f>
        <v>12</v>
      </c>
      <c r="G42" s="723"/>
      <c r="H42" s="723"/>
      <c r="I42" s="223"/>
      <c r="J42" s="224">
        <f>COUNTIF('A.Fab (3)'!G43:M43,"3")</f>
        <v>0</v>
      </c>
      <c r="K42" s="223"/>
      <c r="L42" s="224">
        <f>COUNTIF('A.Fab (3)'!N43:T43,"3")</f>
        <v>0</v>
      </c>
      <c r="M42" s="223">
        <f>COUNTIF('A.Fab (3)'!U43:AA43,"P")</f>
        <v>0</v>
      </c>
      <c r="N42" s="224">
        <f>COUNTIF('A.Fab (3)'!U43:AA43,"3")</f>
        <v>2</v>
      </c>
      <c r="O42" s="223">
        <f>COUNTIF('A.Fab (3)'!AB43:AH43,"P")</f>
        <v>0</v>
      </c>
      <c r="P42" s="224">
        <f>COUNTIF('A.Fab (3)'!AB43:AH43,"3")</f>
        <v>1</v>
      </c>
      <c r="Q42" s="341">
        <f>COUNTIF('A.Fab (3)'!AI43:AO43,"P")</f>
        <v>0</v>
      </c>
      <c r="R42" s="224">
        <f>COUNTIF('A.Fab (3)'!AI43:AO43,"3")</f>
        <v>1</v>
      </c>
      <c r="S42" s="64">
        <f>COUNTIF('A.Fab (3)'!J43:AK43,"h")</f>
        <v>0</v>
      </c>
      <c r="T42" s="63">
        <f>COUNTIF('A.Fab (3)'!I43:AJ43,"t")</f>
        <v>0</v>
      </c>
      <c r="U42" s="63">
        <f>COUNTIF('A.Fab (3)'!G43:AO43,"a")</f>
        <v>0</v>
      </c>
    </row>
    <row r="43" spans="4:36" ht="18.75" customHeight="1" x14ac:dyDescent="0.25">
      <c r="D43" s="721">
        <v>18</v>
      </c>
      <c r="E43" s="727" t="s">
        <v>275</v>
      </c>
      <c r="F43" s="63">
        <f>COUNTIF('A.Fab (3)'!G44:AO44,"p")+S43</f>
        <v>29</v>
      </c>
      <c r="G43" s="723" t="str">
        <f t="shared" ref="G43" si="16">IF(U43,"0","1")</f>
        <v>1</v>
      </c>
      <c r="H43" s="723"/>
      <c r="I43" s="223">
        <f>COUNTIF('A.Fab (3)'!G44:M44,"P")</f>
        <v>1</v>
      </c>
      <c r="J43" s="224"/>
      <c r="K43" s="223">
        <f>COUNTIF('A.Fab (3)'!N44:T44,"P")</f>
        <v>6</v>
      </c>
      <c r="L43" s="224"/>
      <c r="M43" s="223">
        <f>COUNTIF('A.Fab (3)'!U44:AA44,"P")</f>
        <v>6</v>
      </c>
      <c r="N43" s="224">
        <f>COUNTIF('A.Fab (3)'!U44:AA44,"3")</f>
        <v>0</v>
      </c>
      <c r="O43" s="223">
        <f>COUNTIF('A.Fab (3)'!AB44:AH44,"P")</f>
        <v>6</v>
      </c>
      <c r="P43" s="224">
        <f>COUNTIF('A.Fab (3)'!AB44:AH44,"3")</f>
        <v>0</v>
      </c>
      <c r="Q43" s="341">
        <f>COUNTIF('A.Fab (3)'!AI44:AO44,"P")</f>
        <v>4</v>
      </c>
      <c r="R43" s="224"/>
      <c r="S43" s="64">
        <f>COUNTIF('A.Fab (3)'!J44:AK44,"h")</f>
        <v>6</v>
      </c>
      <c r="T43" s="63">
        <f>COUNTIF('A.Fab (3)'!I44:AJ44,"t")</f>
        <v>0</v>
      </c>
      <c r="U43" s="63">
        <f>COUNTIF('A.Fab (3)'!G44:AO44,"a")</f>
        <v>0</v>
      </c>
    </row>
    <row r="44" spans="4:36" ht="18.75" customHeight="1" x14ac:dyDescent="0.25">
      <c r="D44" s="721"/>
      <c r="E44" s="727"/>
      <c r="F44" s="63">
        <f>SUM('A.Fab (3)'!G45:AO45)</f>
        <v>9</v>
      </c>
      <c r="G44" s="723"/>
      <c r="H44" s="723"/>
      <c r="I44" s="223"/>
      <c r="J44" s="224">
        <f>COUNTIF('A.Fab (3)'!G45:M45,"3")</f>
        <v>0</v>
      </c>
      <c r="K44" s="223"/>
      <c r="L44" s="224">
        <f>COUNTIF('A.Fab (3)'!N45:T45,"3")</f>
        <v>0</v>
      </c>
      <c r="M44" s="223">
        <f>COUNTIF('A.Fab (3)'!U45:AA45,"P")</f>
        <v>0</v>
      </c>
      <c r="N44" s="224">
        <f>COUNTIF('A.Fab (3)'!U45:AA45,"3")</f>
        <v>2</v>
      </c>
      <c r="O44" s="223">
        <f>COUNTIF('A.Fab (3)'!AB45:AH45,"P")</f>
        <v>0</v>
      </c>
      <c r="P44" s="224">
        <f>COUNTIF('A.Fab (3)'!AB45:AH45,"3")</f>
        <v>0</v>
      </c>
      <c r="Q44" s="341">
        <f>COUNTIF('A.Fab (3)'!AI45:AO45,"P")</f>
        <v>0</v>
      </c>
      <c r="R44" s="224"/>
      <c r="S44" s="64">
        <f>COUNTIF('A.Fab (3)'!J45:AK45,"h")</f>
        <v>0</v>
      </c>
      <c r="T44" s="63">
        <f>COUNTIF('A.Fab (3)'!I45:AJ45,"t")</f>
        <v>0</v>
      </c>
      <c r="U44" s="63">
        <f>COUNTIF('A.Fab (3)'!G45:AO45,"a")</f>
        <v>0</v>
      </c>
    </row>
    <row r="45" spans="4:36" ht="18.75" customHeight="1" x14ac:dyDescent="0.25">
      <c r="D45" s="721">
        <v>19</v>
      </c>
      <c r="E45" s="728" t="s">
        <v>30</v>
      </c>
      <c r="F45" s="63">
        <f>COUNTIF('A.Fab (3)'!G46:AO46,"p")+S45</f>
        <v>29</v>
      </c>
      <c r="G45" s="723" t="str">
        <f t="shared" ref="G45" si="17">IF(U45,"0","1")</f>
        <v>1</v>
      </c>
      <c r="H45" s="723"/>
      <c r="I45" s="223">
        <f>COUNTIF('A.Fab (3)'!G46:M46,"P")</f>
        <v>1</v>
      </c>
      <c r="J45" s="224"/>
      <c r="K45" s="223">
        <f>COUNTIF('A.Fab (3)'!N46:T46,"P")</f>
        <v>6</v>
      </c>
      <c r="L45" s="224"/>
      <c r="M45" s="223">
        <f>COUNTIF('A.Fab (3)'!U46:AA46,"P")</f>
        <v>6</v>
      </c>
      <c r="N45" s="224">
        <f>COUNTIF('A.Fab (3)'!U46:AA46,"3")</f>
        <v>0</v>
      </c>
      <c r="O45" s="223">
        <f>COUNTIF('A.Fab (3)'!AB46:AH46,"P")</f>
        <v>6</v>
      </c>
      <c r="P45" s="224">
        <f>COUNTIF('A.Fab (3)'!AB46:AH46,"3")</f>
        <v>0</v>
      </c>
      <c r="Q45" s="341">
        <f>COUNTIF('A.Fab (3)'!AI46:AO46,"P")</f>
        <v>4</v>
      </c>
      <c r="R45" s="224">
        <f>COUNTIF('A.Fab (3)'!AI46:AO46,"3")</f>
        <v>0</v>
      </c>
      <c r="S45" s="64">
        <f>COUNTIF('A.Fab (3)'!J46:AK46,"h")</f>
        <v>6</v>
      </c>
      <c r="T45" s="63">
        <f>COUNTIF('A.Fab (3)'!I46:AJ46,"t")</f>
        <v>0</v>
      </c>
      <c r="U45" s="63">
        <f>COUNTIF('A.Fab (3)'!G46:AO46,"a")</f>
        <v>0</v>
      </c>
      <c r="Y45" s="226"/>
    </row>
    <row r="46" spans="4:36" ht="18.75" customHeight="1" x14ac:dyDescent="0.25">
      <c r="D46" s="721"/>
      <c r="E46" s="728"/>
      <c r="F46" s="63">
        <f>SUM('A.Fab (3)'!G47:AO47)</f>
        <v>48</v>
      </c>
      <c r="G46" s="723"/>
      <c r="H46" s="723"/>
      <c r="I46" s="223"/>
      <c r="J46" s="224">
        <f>COUNTIF('A.Fab (3)'!G47:M47,"3")</f>
        <v>0</v>
      </c>
      <c r="K46" s="223"/>
      <c r="L46" s="224">
        <f>COUNTIF('A.Fab (3)'!N47:T47,"3")</f>
        <v>4</v>
      </c>
      <c r="M46" s="223">
        <f>COUNTIF('A.Fab (3)'!U47:AA47,"P")</f>
        <v>0</v>
      </c>
      <c r="N46" s="224">
        <f>COUNTIF('A.Fab (3)'!U47:AA47,"3")</f>
        <v>5</v>
      </c>
      <c r="O46" s="223">
        <f>COUNTIF('A.Fab (3)'!AB47:AH47,"P")</f>
        <v>0</v>
      </c>
      <c r="P46" s="224">
        <f>COUNTIF('A.Fab (3)'!AB47:AH47,"3")</f>
        <v>5</v>
      </c>
      <c r="Q46" s="341">
        <f>COUNTIF('A.Fab (3)'!AI47:AO47,"P")</f>
        <v>0</v>
      </c>
      <c r="R46" s="224">
        <f>COUNTIF('A.Fab (3)'!AI47:AO47,"3")</f>
        <v>2</v>
      </c>
      <c r="S46" s="64">
        <f>COUNTIF('A.Fab (3)'!J47:AK47,"h")</f>
        <v>0</v>
      </c>
      <c r="T46" s="63">
        <f>COUNTIF('A.Fab (3)'!I47:AJ47,"t")</f>
        <v>0</v>
      </c>
      <c r="U46" s="63">
        <f>COUNTIF('A.Fab (3)'!G47:AO47,"a")</f>
        <v>0</v>
      </c>
      <c r="Y46" s="226"/>
    </row>
    <row r="47" spans="4:36" ht="18.75" customHeight="1" x14ac:dyDescent="0.25">
      <c r="D47" s="721">
        <v>20</v>
      </c>
      <c r="E47" s="727" t="s">
        <v>31</v>
      </c>
      <c r="F47" s="63">
        <f>COUNTIF('A.Fab (3)'!G48:AO48,"p")+S47</f>
        <v>24</v>
      </c>
      <c r="G47" s="723" t="str">
        <f t="shared" ref="G47" si="18">IF(U47,"0","1")</f>
        <v>0</v>
      </c>
      <c r="H47" s="723"/>
      <c r="I47" s="223">
        <f>COUNTIF('A.Fab (3)'!G48:M48,"P")</f>
        <v>1</v>
      </c>
      <c r="J47" s="224"/>
      <c r="K47" s="223">
        <f>COUNTIF('A.Fab (3)'!N48:T48,"P")</f>
        <v>6</v>
      </c>
      <c r="L47" s="224"/>
      <c r="M47" s="223">
        <f>COUNTIF('A.Fab (3)'!U48:AA48,"P")</f>
        <v>6</v>
      </c>
      <c r="N47" s="224">
        <f>COUNTIF('A.Fab (3)'!U48:AA48,"3")</f>
        <v>0</v>
      </c>
      <c r="O47" s="223">
        <f>COUNTIF('A.Fab (3)'!AB48:AH48,"P")</f>
        <v>6</v>
      </c>
      <c r="P47" s="224">
        <f>COUNTIF('A.Fab (3)'!AB48:AH48,"3")</f>
        <v>0</v>
      </c>
      <c r="Q47" s="341">
        <f>COUNTIF('A.Fab (3)'!AI48:AO48,"P")</f>
        <v>0</v>
      </c>
      <c r="R47" s="224">
        <f>COUNTIF('A.Fab (3)'!AI48:AO48,"3")</f>
        <v>0</v>
      </c>
      <c r="S47" s="64">
        <f>COUNTIF('A.Fab (3)'!J48:AK48,"h")</f>
        <v>5</v>
      </c>
      <c r="T47" s="63">
        <f>COUNTIF('A.Fab (3)'!I48:AJ48,"t")</f>
        <v>0</v>
      </c>
      <c r="U47" s="63">
        <f>COUNTIF('A.Fab (3)'!G48:AO48,"a")</f>
        <v>5</v>
      </c>
    </row>
    <row r="48" spans="4:36" ht="18.75" customHeight="1" x14ac:dyDescent="0.25">
      <c r="D48" s="721"/>
      <c r="E48" s="727"/>
      <c r="F48" s="63">
        <f>SUM('A.Fab (3)'!G49:AO49)</f>
        <v>42</v>
      </c>
      <c r="G48" s="723"/>
      <c r="H48" s="723"/>
      <c r="I48" s="223"/>
      <c r="J48" s="224">
        <f>COUNTIF('A.Fab (3)'!G49:M49,"3")</f>
        <v>0</v>
      </c>
      <c r="K48" s="223"/>
      <c r="L48" s="224">
        <f>COUNTIF('A.Fab (3)'!N49:T49,"3")</f>
        <v>4</v>
      </c>
      <c r="M48" s="223">
        <f>COUNTIF('A.Fab (3)'!U49:AA49,"P")</f>
        <v>0</v>
      </c>
      <c r="N48" s="224">
        <f>COUNTIF('A.Fab (3)'!U49:AA49,"3")</f>
        <v>5</v>
      </c>
      <c r="O48" s="223">
        <f>COUNTIF('A.Fab (3)'!AB49:AH49,"P")</f>
        <v>0</v>
      </c>
      <c r="P48" s="224">
        <f>COUNTIF('A.Fab (3)'!AB49:AH49,"3")</f>
        <v>5</v>
      </c>
      <c r="Q48" s="341">
        <f>COUNTIF('A.Fab (3)'!AI49:AO49,"P")</f>
        <v>0</v>
      </c>
      <c r="R48" s="224">
        <f>COUNTIF('A.Fab (3)'!AI49:AO49,"3")</f>
        <v>0</v>
      </c>
      <c r="S48" s="64">
        <f>COUNTIF('A.Fab (3)'!J49:AK49,"h")</f>
        <v>0</v>
      </c>
      <c r="T48" s="63">
        <f>COUNTIF('A.Fab (3)'!I49:AJ49,"t")</f>
        <v>0</v>
      </c>
      <c r="U48" s="63">
        <f>COUNTIF('A.Fab (3)'!G49:AO49,"a")</f>
        <v>0</v>
      </c>
    </row>
    <row r="49" spans="4:25" ht="18.75" customHeight="1" x14ac:dyDescent="0.25">
      <c r="D49" s="721">
        <v>21</v>
      </c>
      <c r="E49" s="728" t="s">
        <v>32</v>
      </c>
      <c r="F49" s="63">
        <f>COUNTIF('A.Fab (3)'!G50:AO50,"p")+S49</f>
        <v>25</v>
      </c>
      <c r="G49" s="723" t="str">
        <f t="shared" ref="G49" si="19">IF(U49,"0","1")</f>
        <v>0</v>
      </c>
      <c r="H49" s="723"/>
      <c r="I49" s="223">
        <f>COUNTIF('A.Fab (3)'!G50:M50,"P")</f>
        <v>1</v>
      </c>
      <c r="J49" s="224"/>
      <c r="K49" s="223">
        <f>COUNTIF('A.Fab (3)'!N50:T50,"P")</f>
        <v>6</v>
      </c>
      <c r="L49" s="224"/>
      <c r="M49" s="223">
        <f>COUNTIF('A.Fab (3)'!U50:AA50,"P")</f>
        <v>5</v>
      </c>
      <c r="N49" s="224">
        <f>COUNTIF('A.Fab (3)'!U50:AA50,"3")</f>
        <v>0</v>
      </c>
      <c r="O49" s="223">
        <f>COUNTIF('A.Fab (3)'!AB50:AH50,"P")</f>
        <v>5</v>
      </c>
      <c r="P49" s="224">
        <f>COUNTIF('A.Fab (3)'!AB50:AH50,"3")</f>
        <v>0</v>
      </c>
      <c r="Q49" s="341">
        <f>COUNTIF('A.Fab (3)'!AI50:AO50,"P")</f>
        <v>3</v>
      </c>
      <c r="R49" s="224">
        <f>COUNTIF('A.Fab (3)'!AI50:AO50,"3")</f>
        <v>0</v>
      </c>
      <c r="S49" s="64">
        <f>COUNTIF('A.Fab (3)'!J50:AK50,"h")</f>
        <v>5</v>
      </c>
      <c r="T49" s="63">
        <f>COUNTIF('A.Fab (3)'!I50:AJ50,"t")</f>
        <v>1</v>
      </c>
      <c r="U49" s="63">
        <f>COUNTIF('A.Fab (3)'!G50:AO50,"a")</f>
        <v>3</v>
      </c>
      <c r="Y49" s="226"/>
    </row>
    <row r="50" spans="4:25" ht="18.75" customHeight="1" x14ac:dyDescent="0.25">
      <c r="D50" s="721"/>
      <c r="E50" s="728"/>
      <c r="F50" s="63">
        <f>SUM('A.Fab (3)'!G51:AO51)</f>
        <v>45</v>
      </c>
      <c r="G50" s="723"/>
      <c r="H50" s="723"/>
      <c r="I50" s="223"/>
      <c r="J50" s="224">
        <f>COUNTIF('A.Fab (3)'!G51:M51,"3")</f>
        <v>0</v>
      </c>
      <c r="K50" s="223"/>
      <c r="L50" s="224">
        <f>COUNTIF('A.Fab (3)'!N51:T51,"3")</f>
        <v>4</v>
      </c>
      <c r="M50" s="223">
        <f>COUNTIF('A.Fab (3)'!U51:AA51,"P")</f>
        <v>0</v>
      </c>
      <c r="N50" s="224">
        <f>COUNTIF('A.Fab (3)'!U51:AA51,"3")</f>
        <v>4</v>
      </c>
      <c r="O50" s="223">
        <f>COUNTIF('A.Fab (3)'!AB51:AH51,"P")</f>
        <v>0</v>
      </c>
      <c r="P50" s="224">
        <f>COUNTIF('A.Fab (3)'!AB51:AH51,"3")</f>
        <v>4</v>
      </c>
      <c r="Q50" s="341">
        <f>COUNTIF('A.Fab (3)'!AI51:AO51,"P")</f>
        <v>0</v>
      </c>
      <c r="R50" s="224">
        <f>COUNTIF('A.Fab (3)'!AI51:AO51,"3")</f>
        <v>3</v>
      </c>
      <c r="S50" s="64">
        <f>COUNTIF('A.Fab (3)'!J51:AK51,"h")</f>
        <v>0</v>
      </c>
      <c r="T50" s="63">
        <f>COUNTIF('A.Fab (3)'!I51:AJ51,"t")</f>
        <v>0</v>
      </c>
      <c r="U50" s="63">
        <f>COUNTIF('A.Fab (3)'!G51:AO51,"a")</f>
        <v>0</v>
      </c>
      <c r="Y50" s="226"/>
    </row>
    <row r="51" spans="4:25" ht="18.75" customHeight="1" x14ac:dyDescent="0.25">
      <c r="D51" s="721">
        <v>22</v>
      </c>
      <c r="E51" s="727" t="s">
        <v>33</v>
      </c>
      <c r="F51" s="63">
        <f>COUNTIF('A.Fab (3)'!G52:AO52,"p")+S51</f>
        <v>29</v>
      </c>
      <c r="G51" s="723" t="str">
        <f t="shared" ref="G51" si="20">IF(U51,"0","1")</f>
        <v>1</v>
      </c>
      <c r="H51" s="723"/>
      <c r="I51" s="223">
        <f>COUNTIF('A.Fab (3)'!G52:M52,"P")</f>
        <v>1</v>
      </c>
      <c r="J51" s="224"/>
      <c r="K51" s="223">
        <f>COUNTIF('A.Fab (3)'!N52:T52,"P")</f>
        <v>6</v>
      </c>
      <c r="L51" s="224"/>
      <c r="M51" s="223">
        <f>COUNTIF('A.Fab (3)'!U52:AA52,"P")</f>
        <v>6</v>
      </c>
      <c r="N51" s="224">
        <f>COUNTIF('A.Fab (3)'!U52:AA52,"3")</f>
        <v>0</v>
      </c>
      <c r="O51" s="223">
        <f>COUNTIF('A.Fab (3)'!AB52:AH52,"P")</f>
        <v>6</v>
      </c>
      <c r="P51" s="224">
        <f>COUNTIF('A.Fab (3)'!AB52:AH52,"3")</f>
        <v>0</v>
      </c>
      <c r="Q51" s="341">
        <f>COUNTIF('A.Fab (3)'!AI52:AO52,"P")</f>
        <v>4</v>
      </c>
      <c r="R51" s="224">
        <f>COUNTIF('A.Fab (3)'!AI52:AO52,"3")</f>
        <v>0</v>
      </c>
      <c r="S51" s="64">
        <f>COUNTIF('A.Fab (3)'!J52:AK52,"h")</f>
        <v>6</v>
      </c>
      <c r="T51" s="63">
        <f>COUNTIF('A.Fab (3)'!I52:AJ52,"t")</f>
        <v>0</v>
      </c>
      <c r="U51" s="63">
        <f>COUNTIF('A.Fab (3)'!G52:AO52,"a")</f>
        <v>0</v>
      </c>
    </row>
    <row r="52" spans="4:25" ht="18.75" customHeight="1" x14ac:dyDescent="0.25">
      <c r="D52" s="721"/>
      <c r="E52" s="727"/>
      <c r="F52" s="63">
        <f>SUM('A.Fab (3)'!G53:AO53)</f>
        <v>51</v>
      </c>
      <c r="G52" s="723"/>
      <c r="H52" s="723"/>
      <c r="I52" s="223"/>
      <c r="J52" s="224">
        <f>COUNTIF('A.Fab (3)'!G53:M53,"3")</f>
        <v>0</v>
      </c>
      <c r="K52" s="223"/>
      <c r="L52" s="224">
        <f>COUNTIF('A.Fab (3)'!N53:T53,"3")</f>
        <v>4</v>
      </c>
      <c r="M52" s="223">
        <f>COUNTIF('A.Fab (3)'!U53:AA53,"P")</f>
        <v>0</v>
      </c>
      <c r="N52" s="224">
        <f>COUNTIF('A.Fab (3)'!U53:AA53,"3")</f>
        <v>5</v>
      </c>
      <c r="O52" s="223">
        <f>COUNTIF('A.Fab (3)'!AB53:AH53,"P")</f>
        <v>0</v>
      </c>
      <c r="P52" s="224">
        <f>COUNTIF('A.Fab (3)'!AB53:AH53,"3")</f>
        <v>5</v>
      </c>
      <c r="Q52" s="341">
        <f>COUNTIF('A.Fab (3)'!AI53:AO53,"P")</f>
        <v>0</v>
      </c>
      <c r="R52" s="224">
        <f>COUNTIF('A.Fab (3)'!AI53:AO53,"3")</f>
        <v>3</v>
      </c>
      <c r="S52" s="64">
        <f>COUNTIF('A.Fab (3)'!J53:AK53,"h")</f>
        <v>0</v>
      </c>
      <c r="T52" s="63">
        <f>COUNTIF('A.Fab (3)'!I53:AJ53,"t")</f>
        <v>0</v>
      </c>
      <c r="U52" s="63">
        <f>COUNTIF('A.Fab (3)'!G53:AO53,"a")</f>
        <v>0</v>
      </c>
    </row>
    <row r="53" spans="4:25" ht="18.75" customHeight="1" x14ac:dyDescent="0.25">
      <c r="D53" s="721">
        <v>23</v>
      </c>
      <c r="E53" s="728" t="s">
        <v>34</v>
      </c>
      <c r="F53" s="63">
        <f>COUNTIF('A.Fab (3)'!G54:AO54,"p")+S53</f>
        <v>28</v>
      </c>
      <c r="G53" s="723" t="str">
        <f t="shared" ref="G53" si="21">IF(U53,"0","1")</f>
        <v>1</v>
      </c>
      <c r="H53" s="723"/>
      <c r="I53" s="223">
        <f>COUNTIF('A.Fab (3)'!G54:M54,"P")</f>
        <v>1</v>
      </c>
      <c r="J53" s="224"/>
      <c r="K53" s="223">
        <f>COUNTIF('A.Fab (3)'!N54:T54,"P")</f>
        <v>6</v>
      </c>
      <c r="L53" s="224"/>
      <c r="M53" s="223">
        <f>COUNTIF('A.Fab (3)'!U54:AA54,"P")</f>
        <v>6</v>
      </c>
      <c r="N53" s="224">
        <f>COUNTIF('A.Fab (3)'!U54:AA54,"3")</f>
        <v>0</v>
      </c>
      <c r="O53" s="223">
        <f>COUNTIF('A.Fab (3)'!AB54:AH54,"P")</f>
        <v>6</v>
      </c>
      <c r="P53" s="224">
        <f>COUNTIF('A.Fab (3)'!AB54:AH54,"3")</f>
        <v>0</v>
      </c>
      <c r="Q53" s="341">
        <f>COUNTIF('A.Fab (3)'!AI54:AO54,"P")</f>
        <v>3</v>
      </c>
      <c r="R53" s="224">
        <f>COUNTIF('A.Fab (3)'!AI54:AO54,"3")</f>
        <v>0</v>
      </c>
      <c r="S53" s="64">
        <f>COUNTIF('A.Fab (3)'!J54:AK54,"h")</f>
        <v>6</v>
      </c>
      <c r="T53" s="63">
        <f>COUNTIF('A.Fab (3)'!I54:AJ54,"t")</f>
        <v>0</v>
      </c>
      <c r="U53" s="63">
        <f>COUNTIF('A.Fab (3)'!G54:AO54,"a")</f>
        <v>0</v>
      </c>
      <c r="Y53" s="226"/>
    </row>
    <row r="54" spans="4:25" ht="18.75" customHeight="1" x14ac:dyDescent="0.25">
      <c r="D54" s="721"/>
      <c r="E54" s="728"/>
      <c r="F54" s="63">
        <f>SUM('A.Fab (3)'!G55:AO55)</f>
        <v>30</v>
      </c>
      <c r="G54" s="723"/>
      <c r="H54" s="723"/>
      <c r="I54" s="223"/>
      <c r="J54" s="224">
        <f>COUNTIF('A.Fab (3)'!G55:M55,"3")</f>
        <v>0</v>
      </c>
      <c r="K54" s="223"/>
      <c r="L54" s="224">
        <f>COUNTIF('A.Fab (3)'!N55:T55,"3")</f>
        <v>1</v>
      </c>
      <c r="M54" s="223">
        <f>COUNTIF('A.Fab (3)'!U55:AA55,"P")</f>
        <v>0</v>
      </c>
      <c r="N54" s="224">
        <f>COUNTIF('A.Fab (3)'!U55:AA55,"3")</f>
        <v>3</v>
      </c>
      <c r="O54" s="223">
        <f>COUNTIF('A.Fab (3)'!AB55:AH55,"P")</f>
        <v>0</v>
      </c>
      <c r="P54" s="224">
        <f>COUNTIF('A.Fab (3)'!AB55:AH55,"3")</f>
        <v>4</v>
      </c>
      <c r="Q54" s="341">
        <f>COUNTIF('A.Fab (3)'!AI55:AO55,"P")</f>
        <v>0</v>
      </c>
      <c r="R54" s="224">
        <f>COUNTIF('A.Fab (3)'!AI55:AO55,"3")</f>
        <v>2</v>
      </c>
      <c r="S54" s="64">
        <f>COUNTIF('A.Fab (3)'!J55:AK55,"h")</f>
        <v>0</v>
      </c>
      <c r="T54" s="63">
        <f>COUNTIF('A.Fab (3)'!I55:AJ55,"t")</f>
        <v>0</v>
      </c>
      <c r="U54" s="63">
        <f>COUNTIF('A.Fab (3)'!G55:AO55,"a")</f>
        <v>0</v>
      </c>
      <c r="Y54" s="226"/>
    </row>
    <row r="55" spans="4:25" ht="18.75" customHeight="1" x14ac:dyDescent="0.25">
      <c r="D55" s="721">
        <v>24</v>
      </c>
      <c r="E55" s="727" t="s">
        <v>35</v>
      </c>
      <c r="F55" s="63">
        <f>COUNTIF('A.Fab (3)'!G56:AO56,"p")+S55</f>
        <v>28</v>
      </c>
      <c r="G55" s="723" t="str">
        <f t="shared" ref="G55" si="22">IF(U55,"0","1")</f>
        <v>0</v>
      </c>
      <c r="H55" s="723"/>
      <c r="I55" s="223">
        <f>COUNTIF('A.Fab (3)'!G56:M56,"P")</f>
        <v>1</v>
      </c>
      <c r="J55" s="224"/>
      <c r="K55" s="223">
        <f>COUNTIF('A.Fab (3)'!N56:T56,"P")</f>
        <v>6</v>
      </c>
      <c r="L55" s="224"/>
      <c r="M55" s="223">
        <f>COUNTIF('A.Fab (3)'!U56:AA56,"P")</f>
        <v>6</v>
      </c>
      <c r="N55" s="224">
        <f>COUNTIF('A.Fab (3)'!U56:AA56,"3")</f>
        <v>0</v>
      </c>
      <c r="O55" s="223">
        <f>COUNTIF('A.Fab (3)'!AB56:AH56,"P")</f>
        <v>5</v>
      </c>
      <c r="P55" s="224">
        <f>COUNTIF('A.Fab (3)'!AB56:AH56,"3")</f>
        <v>0</v>
      </c>
      <c r="Q55" s="341">
        <f>COUNTIF('A.Fab (3)'!AI56:AO56,"P")</f>
        <v>4</v>
      </c>
      <c r="R55" s="224">
        <f>COUNTIF('A.Fab (3)'!AI56:AO56,"3")</f>
        <v>0</v>
      </c>
      <c r="S55" s="64">
        <f>COUNTIF('A.Fab (3)'!J56:AK56,"h")</f>
        <v>6</v>
      </c>
      <c r="T55" s="63">
        <f>COUNTIF('A.Fab (3)'!I56:AJ56,"t")</f>
        <v>0</v>
      </c>
      <c r="U55" s="63">
        <f>COUNTIF('A.Fab (3)'!G56:AO56,"a")</f>
        <v>1</v>
      </c>
    </row>
    <row r="56" spans="4:25" ht="18.75" customHeight="1" x14ac:dyDescent="0.25">
      <c r="D56" s="721"/>
      <c r="E56" s="727"/>
      <c r="F56" s="63">
        <f>SUM('A.Fab (3)'!G57:AO57)</f>
        <v>30</v>
      </c>
      <c r="G56" s="723"/>
      <c r="H56" s="723"/>
      <c r="I56" s="223"/>
      <c r="J56" s="224">
        <f>COUNTIF('A.Fab (3)'!G57:M57,"3")</f>
        <v>0</v>
      </c>
      <c r="K56" s="223"/>
      <c r="L56" s="224">
        <f>COUNTIF('A.Fab (3)'!N57:T57,"3")</f>
        <v>2</v>
      </c>
      <c r="M56" s="223">
        <f>COUNTIF('A.Fab (3)'!U57:AA57,"P")</f>
        <v>0</v>
      </c>
      <c r="N56" s="224">
        <f>COUNTIF('A.Fab (3)'!U57:AA57,"3")</f>
        <v>3</v>
      </c>
      <c r="O56" s="223">
        <f>COUNTIF('A.Fab (3)'!AB57:AH57,"P")</f>
        <v>0</v>
      </c>
      <c r="P56" s="224">
        <f>COUNTIF('A.Fab (3)'!AB57:AH57,"3")</f>
        <v>3</v>
      </c>
      <c r="Q56" s="341">
        <f>COUNTIF('A.Fab (3)'!AI57:AO57,"P")</f>
        <v>0</v>
      </c>
      <c r="R56" s="224">
        <f>COUNTIF('A.Fab (3)'!AI57:AO57,"3")</f>
        <v>2</v>
      </c>
      <c r="S56" s="64">
        <f>COUNTIF('A.Fab (3)'!J57:AK57,"h")</f>
        <v>0</v>
      </c>
      <c r="T56" s="63">
        <f>COUNTIF('A.Fab (3)'!I57:AJ57,"t")</f>
        <v>0</v>
      </c>
      <c r="U56" s="63">
        <f>COUNTIF('A.Fab (3)'!G57:AO57,"a")</f>
        <v>0</v>
      </c>
    </row>
    <row r="57" spans="4:25" ht="18.75" customHeight="1" x14ac:dyDescent="0.25">
      <c r="D57" s="721">
        <v>25</v>
      </c>
      <c r="E57" s="728" t="s">
        <v>36</v>
      </c>
      <c r="F57" s="63">
        <f>COUNTIF('A.Fab (3)'!G58:AO58,"p")+S57</f>
        <v>27</v>
      </c>
      <c r="G57" s="723" t="str">
        <f t="shared" ref="G57" si="23">IF(U57,"0","1")</f>
        <v>1</v>
      </c>
      <c r="H57" s="723"/>
      <c r="I57" s="223">
        <f>COUNTIF('A.Fab (3)'!G58:M58,"P")</f>
        <v>1</v>
      </c>
      <c r="J57" s="224"/>
      <c r="K57" s="223">
        <f>COUNTIF('A.Fab (3)'!N58:T58,"P")</f>
        <v>6</v>
      </c>
      <c r="L57" s="224"/>
      <c r="M57" s="223">
        <f>COUNTIF('A.Fab (3)'!U58:AA58,"P")</f>
        <v>6</v>
      </c>
      <c r="N57" s="224">
        <f>COUNTIF('A.Fab (3)'!U58:AA58,"3")</f>
        <v>0</v>
      </c>
      <c r="O57" s="223">
        <f>COUNTIF('A.Fab (3)'!AB58:AH58,"P")</f>
        <v>5</v>
      </c>
      <c r="P57" s="224">
        <f>COUNTIF('A.Fab (3)'!AB58:AH58,"3")</f>
        <v>0</v>
      </c>
      <c r="Q57" s="341">
        <f>COUNTIF('A.Fab (3)'!AI58:AO58,"P")</f>
        <v>3</v>
      </c>
      <c r="R57" s="224">
        <f>COUNTIF('A.Fab (3)'!AI58:AO58,"3")</f>
        <v>0</v>
      </c>
      <c r="S57" s="64">
        <f>COUNTIF('A.Fab (3)'!J58:AK58,"h")</f>
        <v>6</v>
      </c>
      <c r="T57" s="63">
        <f>COUNTIF('A.Fab (3)'!I58:AJ58,"t")</f>
        <v>1</v>
      </c>
      <c r="U57" s="63">
        <f>COUNTIF('A.Fab (3)'!G58:AO58,"a")</f>
        <v>0</v>
      </c>
      <c r="Y57" s="226"/>
    </row>
    <row r="58" spans="4:25" ht="18.75" customHeight="1" x14ac:dyDescent="0.25">
      <c r="D58" s="721"/>
      <c r="E58" s="728"/>
      <c r="F58" s="63">
        <f>SUM('A.Fab (3)'!G59:AO59)</f>
        <v>9</v>
      </c>
      <c r="G58" s="723"/>
      <c r="H58" s="723"/>
      <c r="I58" s="223"/>
      <c r="J58" s="224">
        <f>COUNTIF('A.Fab (3)'!G59:M59,"3")</f>
        <v>0</v>
      </c>
      <c r="K58" s="223"/>
      <c r="L58" s="224">
        <f>COUNTIF('A.Fab (3)'!N59:T59,"3")</f>
        <v>2</v>
      </c>
      <c r="M58" s="223">
        <f>COUNTIF('A.Fab (3)'!U59:AA59,"P")</f>
        <v>0</v>
      </c>
      <c r="N58" s="224">
        <f>COUNTIF('A.Fab (3)'!U59:AA59,"3")</f>
        <v>0</v>
      </c>
      <c r="O58" s="223">
        <f>COUNTIF('A.Fab (3)'!AB59:AH59,"P")</f>
        <v>0</v>
      </c>
      <c r="P58" s="224">
        <f>COUNTIF('A.Fab (3)'!AB59:AH59,"3")</f>
        <v>1</v>
      </c>
      <c r="Q58" s="341">
        <f>COUNTIF('A.Fab (3)'!AI59:AO59,"P")</f>
        <v>0</v>
      </c>
      <c r="R58" s="224">
        <f>COUNTIF('A.Fab (3)'!AI59:AO59,"3")</f>
        <v>0</v>
      </c>
      <c r="S58" s="64">
        <f>COUNTIF('A.Fab (3)'!J59:AK59,"h")</f>
        <v>0</v>
      </c>
      <c r="T58" s="63">
        <f>COUNTIF('A.Fab (3)'!I59:AJ59,"t")</f>
        <v>0</v>
      </c>
      <c r="U58" s="63">
        <f>COUNTIF('A.Fab (3)'!G59:AO59,"a")</f>
        <v>0</v>
      </c>
      <c r="Y58" s="226"/>
    </row>
    <row r="59" spans="4:25" ht="18.75" customHeight="1" x14ac:dyDescent="0.25">
      <c r="D59" s="721">
        <v>26</v>
      </c>
      <c r="E59" s="727" t="s">
        <v>37</v>
      </c>
      <c r="F59" s="63">
        <f>COUNTIF('A.Fab (3)'!G60:AO60,"p")+S59</f>
        <v>29</v>
      </c>
      <c r="G59" s="723" t="str">
        <f t="shared" ref="G59" si="24">IF(U59,"0","1")</f>
        <v>1</v>
      </c>
      <c r="H59" s="723"/>
      <c r="I59" s="223">
        <f>COUNTIF('A.Fab (3)'!G60:M60,"P")</f>
        <v>1</v>
      </c>
      <c r="J59" s="224"/>
      <c r="K59" s="223">
        <f>COUNTIF('A.Fab (3)'!N60:T60,"P")</f>
        <v>6</v>
      </c>
      <c r="L59" s="224"/>
      <c r="M59" s="223">
        <f>COUNTIF('A.Fab (3)'!U60:AA60,"P")</f>
        <v>6</v>
      </c>
      <c r="N59" s="224">
        <f>COUNTIF('A.Fab (3)'!U60:AA60,"3")</f>
        <v>0</v>
      </c>
      <c r="O59" s="223">
        <f>COUNTIF('A.Fab (3)'!AB60:AH60,"P")</f>
        <v>6</v>
      </c>
      <c r="P59" s="224">
        <f>COUNTIF('A.Fab (3)'!AB60:AH60,"3")</f>
        <v>0</v>
      </c>
      <c r="Q59" s="341">
        <f>COUNTIF('A.Fab (3)'!AI60:AO60,"P")</f>
        <v>6</v>
      </c>
      <c r="R59" s="224"/>
      <c r="S59" s="64">
        <f>COUNTIF('A.Fab (3)'!J60:AK60,"h")</f>
        <v>4</v>
      </c>
      <c r="T59" s="63">
        <f>COUNTIF('A.Fab (3)'!I60:AJ60,"t")</f>
        <v>0</v>
      </c>
      <c r="U59" s="63">
        <f>COUNTIF('A.Fab (3)'!G60:AO60,"a")</f>
        <v>0</v>
      </c>
    </row>
    <row r="60" spans="4:25" ht="18.75" customHeight="1" x14ac:dyDescent="0.25">
      <c r="D60" s="721"/>
      <c r="E60" s="727"/>
      <c r="F60" s="63">
        <f>SUM('A.Fab (3)'!G61:AO61)</f>
        <v>0</v>
      </c>
      <c r="G60" s="723"/>
      <c r="H60" s="723"/>
      <c r="I60" s="223"/>
      <c r="J60" s="224">
        <f>COUNTIF('A.Fab (3)'!G61:M61,"3")</f>
        <v>0</v>
      </c>
      <c r="K60" s="223"/>
      <c r="L60" s="224">
        <f>COUNTIF('A.Fab (3)'!N61:T61,"3")</f>
        <v>0</v>
      </c>
      <c r="M60" s="223">
        <f>COUNTIF('A.Fab (3)'!U61:AA61,"P")</f>
        <v>0</v>
      </c>
      <c r="N60" s="224">
        <f>COUNTIF('A.Fab (3)'!U61:AA61,"3")</f>
        <v>0</v>
      </c>
      <c r="O60" s="223">
        <f>COUNTIF('A.Fab (3)'!AB61:AH61,"P")</f>
        <v>0</v>
      </c>
      <c r="P60" s="224">
        <f>COUNTIF('A.Fab (3)'!AB61:AH61,"3")</f>
        <v>0</v>
      </c>
      <c r="Q60" s="341">
        <f>COUNTIF('A.Fab (3)'!AI61:AO61,"P")</f>
        <v>0</v>
      </c>
      <c r="R60" s="224"/>
      <c r="S60" s="64">
        <f>COUNTIF('A.Fab (3)'!J61:AK61,"h")</f>
        <v>0</v>
      </c>
      <c r="T60" s="63">
        <f>COUNTIF('A.Fab (3)'!I61:AJ61,"t")</f>
        <v>0</v>
      </c>
      <c r="U60" s="63">
        <f>COUNTIF('A.Fab (3)'!G61:AO61,"a")</f>
        <v>0</v>
      </c>
    </row>
    <row r="61" spans="4:25" ht="18.75" customHeight="1" x14ac:dyDescent="0.25">
      <c r="D61" s="721">
        <v>27</v>
      </c>
      <c r="E61" s="722" t="s">
        <v>38</v>
      </c>
      <c r="F61" s="63">
        <f>COUNTIF('A.Fab (3)'!G62:AO62,"p")+S61</f>
        <v>29</v>
      </c>
      <c r="G61" s="723" t="str">
        <f t="shared" ref="G61" si="25">IF(U61,"0","1")</f>
        <v>1</v>
      </c>
      <c r="H61" s="723"/>
      <c r="I61" s="65"/>
      <c r="J61" s="65"/>
      <c r="K61" s="65"/>
      <c r="L61" s="65"/>
      <c r="M61" s="65"/>
      <c r="N61" s="65"/>
      <c r="O61" s="65"/>
      <c r="P61" s="65"/>
      <c r="Q61" s="65"/>
      <c r="R61" s="65"/>
      <c r="S61" s="474">
        <f>COUNTIF('A.Fab (3)'!J62:AK62,"h")</f>
        <v>6</v>
      </c>
      <c r="T61" s="65">
        <f>COUNTIF('A.Fab (3)'!I62:AJ62,"t")</f>
        <v>0</v>
      </c>
      <c r="U61" s="63">
        <f>COUNTIF('A.Fab (3)'!G62:AO62,"a")</f>
        <v>0</v>
      </c>
      <c r="Y61" s="226"/>
    </row>
    <row r="62" spans="4:25" ht="18.75" customHeight="1" x14ac:dyDescent="0.25">
      <c r="D62" s="721"/>
      <c r="E62" s="722"/>
      <c r="F62" s="63">
        <f>SUM('A.Fab (3)'!G63:AO63)</f>
        <v>0</v>
      </c>
      <c r="G62" s="723"/>
      <c r="H62" s="723"/>
      <c r="I62" s="207"/>
      <c r="J62" s="207"/>
      <c r="K62" s="207"/>
      <c r="L62" s="207"/>
      <c r="M62" s="207"/>
      <c r="N62" s="207"/>
      <c r="O62" s="207"/>
      <c r="P62" s="207"/>
      <c r="Q62" s="207"/>
      <c r="R62" s="207"/>
      <c r="S62" s="474">
        <f>COUNTIF('A.Fab (3)'!J63:AK63,"h")</f>
        <v>0</v>
      </c>
      <c r="T62" s="65">
        <f>COUNTIF('A.Fab (3)'!I63:AJ63,"t")</f>
        <v>0</v>
      </c>
      <c r="U62" s="63">
        <f>COUNTIF('A.Fab (3)'!G63:AO63,"a")</f>
        <v>0</v>
      </c>
      <c r="Y62" s="226"/>
    </row>
    <row r="63" spans="4:25" ht="18.75" customHeight="1" x14ac:dyDescent="0.25">
      <c r="D63" s="721">
        <v>28</v>
      </c>
      <c r="E63" s="722" t="s">
        <v>39</v>
      </c>
      <c r="F63" s="63">
        <f>COUNTIF('A.Fab (3)'!G64:AO64,"p")+S63</f>
        <v>28</v>
      </c>
      <c r="G63" s="723" t="str">
        <f t="shared" ref="G63" si="26">IF(U63,"0","1")</f>
        <v>0</v>
      </c>
      <c r="H63" s="723"/>
      <c r="I63" s="63"/>
      <c r="J63" s="63"/>
      <c r="K63" s="63"/>
      <c r="L63" s="63"/>
      <c r="M63" s="63"/>
      <c r="N63" s="63"/>
      <c r="O63" s="63"/>
      <c r="P63" s="63"/>
      <c r="Q63" s="63"/>
      <c r="R63" s="63"/>
      <c r="S63" s="64">
        <f>COUNTIF('A.Fab (3)'!J64:AK64,"h")</f>
        <v>6</v>
      </c>
      <c r="T63" s="63">
        <f>COUNTIF('A.Fab (3)'!I64:AJ64,"t")</f>
        <v>0</v>
      </c>
      <c r="U63" s="63">
        <f>COUNTIF('A.Fab (3)'!G64:AO64,"a")</f>
        <v>1</v>
      </c>
    </row>
    <row r="64" spans="4:25" ht="18.75" customHeight="1" x14ac:dyDescent="0.25">
      <c r="D64" s="721"/>
      <c r="E64" s="722"/>
      <c r="F64" s="63">
        <f>SUM('A.Fab (3)'!G65:AO65)</f>
        <v>0</v>
      </c>
      <c r="G64" s="723"/>
      <c r="H64" s="723"/>
      <c r="I64" s="208"/>
      <c r="J64" s="208"/>
      <c r="K64" s="208"/>
      <c r="L64" s="208"/>
      <c r="M64" s="208"/>
      <c r="N64" s="208"/>
      <c r="O64" s="208"/>
      <c r="P64" s="208"/>
      <c r="Q64" s="208"/>
      <c r="R64" s="208"/>
      <c r="S64" s="64">
        <f>COUNTIF('A.Fab (3)'!J65:AK65,"h")</f>
        <v>0</v>
      </c>
      <c r="T64" s="63">
        <f>COUNTIF('A.Fab (3)'!I65:AJ65,"t")</f>
        <v>0</v>
      </c>
      <c r="U64" s="63">
        <f>COUNTIF('A.Fab (3)'!G65:AO65,"a")</f>
        <v>0</v>
      </c>
    </row>
    <row r="65" spans="4:25" ht="18.75" customHeight="1" x14ac:dyDescent="0.25">
      <c r="D65" s="721">
        <v>29</v>
      </c>
      <c r="E65" s="722" t="s">
        <v>40</v>
      </c>
      <c r="F65" s="63">
        <f>COUNTIF('A.Fab (3)'!G66:AO66,"p")+S65</f>
        <v>29</v>
      </c>
      <c r="G65" s="723" t="str">
        <f t="shared" ref="G65" si="27">IF(U65,"0","1")</f>
        <v>1</v>
      </c>
      <c r="H65" s="723"/>
      <c r="I65" s="65"/>
      <c r="J65" s="65"/>
      <c r="K65" s="65"/>
      <c r="L65" s="65"/>
      <c r="M65" s="65"/>
      <c r="N65" s="65"/>
      <c r="O65" s="65"/>
      <c r="P65" s="65"/>
      <c r="Q65" s="65"/>
      <c r="R65" s="65"/>
      <c r="S65" s="474">
        <f>COUNTIF('A.Fab (3)'!J66:AK66,"h")</f>
        <v>6</v>
      </c>
      <c r="T65" s="65">
        <f>COUNTIF('A.Fab (3)'!I66:AJ66,"t")</f>
        <v>0</v>
      </c>
      <c r="U65" s="63">
        <f>COUNTIF('A.Fab (3)'!G66:AO66,"a")</f>
        <v>0</v>
      </c>
      <c r="Y65" s="226"/>
    </row>
    <row r="66" spans="4:25" ht="18.75" customHeight="1" x14ac:dyDescent="0.25">
      <c r="D66" s="721"/>
      <c r="E66" s="722"/>
      <c r="F66" s="63">
        <f>SUM('A.Fab (3)'!G67:AO67)</f>
        <v>0</v>
      </c>
      <c r="G66" s="723"/>
      <c r="H66" s="723"/>
      <c r="I66" s="207"/>
      <c r="J66" s="207"/>
      <c r="K66" s="207"/>
      <c r="L66" s="207"/>
      <c r="M66" s="207"/>
      <c r="N66" s="207"/>
      <c r="O66" s="207"/>
      <c r="P66" s="207"/>
      <c r="Q66" s="207"/>
      <c r="R66" s="207"/>
      <c r="S66" s="474">
        <f>COUNTIF('A.Fab (3)'!J67:AK67,"h")</f>
        <v>0</v>
      </c>
      <c r="T66" s="65">
        <f>COUNTIF('A.Fab (3)'!I67:AJ67,"t")</f>
        <v>0</v>
      </c>
      <c r="U66" s="63">
        <f>COUNTIF('A.Fab (3)'!G67:AO67,"a")</f>
        <v>0</v>
      </c>
      <c r="Y66" s="226"/>
    </row>
    <row r="67" spans="4:25" ht="18.75" customHeight="1" x14ac:dyDescent="0.25">
      <c r="D67" s="721">
        <v>30</v>
      </c>
      <c r="E67" s="722" t="s">
        <v>41</v>
      </c>
      <c r="F67" s="63">
        <f>COUNTIF('A.Fab (3)'!G68:AO68,"p")+S67</f>
        <v>29</v>
      </c>
      <c r="G67" s="723" t="str">
        <f t="shared" ref="G67" si="28">IF(U67,"0","1")</f>
        <v>1</v>
      </c>
      <c r="H67" s="723"/>
      <c r="I67" s="63"/>
      <c r="J67" s="63"/>
      <c r="K67" s="63"/>
      <c r="L67" s="63"/>
      <c r="M67" s="63"/>
      <c r="N67" s="63"/>
      <c r="O67" s="63"/>
      <c r="P67" s="63"/>
      <c r="Q67" s="63"/>
      <c r="R67" s="63"/>
      <c r="S67" s="64">
        <f>COUNTIF('A.Fab (3)'!J68:AK68,"h")</f>
        <v>6</v>
      </c>
      <c r="T67" s="63">
        <f>COUNTIF('A.Fab (3)'!I68:AJ68,"t")</f>
        <v>0</v>
      </c>
      <c r="U67" s="63">
        <f>COUNTIF('A.Fab (3)'!G68:AO68,"a")</f>
        <v>0</v>
      </c>
    </row>
    <row r="68" spans="4:25" ht="18.75" customHeight="1" x14ac:dyDescent="0.25">
      <c r="D68" s="721"/>
      <c r="E68" s="722"/>
      <c r="F68" s="63">
        <f>SUM('A.Fab (3)'!G69:AO69)</f>
        <v>0</v>
      </c>
      <c r="G68" s="723"/>
      <c r="H68" s="723"/>
      <c r="I68" s="208"/>
      <c r="J68" s="208"/>
      <c r="K68" s="208"/>
      <c r="L68" s="208"/>
      <c r="M68" s="208"/>
      <c r="N68" s="208"/>
      <c r="O68" s="208"/>
      <c r="P68" s="208"/>
      <c r="Q68" s="208"/>
      <c r="R68" s="208"/>
      <c r="S68" s="64">
        <f>COUNTIF('A.Fab (3)'!J69:AK69,"h")</f>
        <v>0</v>
      </c>
      <c r="T68" s="63">
        <f>COUNTIF('A.Fab (3)'!I69:AJ69,"t")</f>
        <v>0</v>
      </c>
      <c r="U68" s="63">
        <f>COUNTIF('A.Fab (3)'!G69:AO69,"a")</f>
        <v>0</v>
      </c>
    </row>
    <row r="69" spans="4:25" ht="18.75" customHeight="1" x14ac:dyDescent="0.25">
      <c r="D69" s="721">
        <v>31</v>
      </c>
      <c r="E69" s="722" t="s">
        <v>42</v>
      </c>
      <c r="F69" s="63">
        <f>COUNTIF('A.Fab (3)'!G70:AO70,"p")+S69</f>
        <v>29</v>
      </c>
      <c r="G69" s="723" t="str">
        <f t="shared" ref="G69" si="29">IF(U69,"0","1")</f>
        <v>1</v>
      </c>
      <c r="H69" s="723"/>
      <c r="I69" s="65"/>
      <c r="J69" s="65"/>
      <c r="K69" s="65"/>
      <c r="L69" s="65"/>
      <c r="M69" s="65"/>
      <c r="N69" s="65"/>
      <c r="O69" s="65"/>
      <c r="P69" s="65"/>
      <c r="Q69" s="65"/>
      <c r="R69" s="65"/>
      <c r="S69" s="474">
        <f>COUNTIF('A.Fab (3)'!J70:AK70,"h")</f>
        <v>6</v>
      </c>
      <c r="T69" s="65">
        <f>COUNTIF('A.Fab (3)'!I70:AJ70,"t")</f>
        <v>0</v>
      </c>
      <c r="U69" s="63">
        <f>COUNTIF('A.Fab (3)'!G70:AO70,"a")</f>
        <v>0</v>
      </c>
      <c r="Y69" s="226"/>
    </row>
    <row r="70" spans="4:25" ht="18.75" customHeight="1" x14ac:dyDescent="0.25">
      <c r="D70" s="721"/>
      <c r="E70" s="722"/>
      <c r="F70" s="63">
        <f>SUM('A.Fab (3)'!G71:AO71)</f>
        <v>0</v>
      </c>
      <c r="G70" s="723"/>
      <c r="H70" s="723"/>
      <c r="I70" s="207"/>
      <c r="J70" s="207"/>
      <c r="K70" s="207"/>
      <c r="L70" s="207"/>
      <c r="M70" s="207"/>
      <c r="N70" s="207"/>
      <c r="O70" s="207"/>
      <c r="P70" s="207"/>
      <c r="Q70" s="207"/>
      <c r="R70" s="207"/>
      <c r="S70" s="474">
        <f>COUNTIF('A.Fab (3)'!J71:AK71,"h")</f>
        <v>0</v>
      </c>
      <c r="T70" s="65">
        <f>COUNTIF('A.Fab (3)'!I71:AJ71,"t")</f>
        <v>0</v>
      </c>
      <c r="U70" s="63">
        <f>COUNTIF('A.Fab (3)'!G71:AO71,"a")</f>
        <v>0</v>
      </c>
      <c r="Y70" s="226"/>
    </row>
    <row r="71" spans="4:25" ht="18.75" customHeight="1" x14ac:dyDescent="0.25">
      <c r="D71" s="721">
        <v>32</v>
      </c>
      <c r="E71" s="722" t="s">
        <v>43</v>
      </c>
      <c r="F71" s="63">
        <f>COUNTIF('A.Fab (3)'!G72:AO72,"p")+S71</f>
        <v>24</v>
      </c>
      <c r="G71" s="723" t="str">
        <f t="shared" ref="G71" si="30">IF(U71,"0","1")</f>
        <v>0</v>
      </c>
      <c r="H71" s="723"/>
      <c r="I71" s="63"/>
      <c r="J71" s="63"/>
      <c r="K71" s="63"/>
      <c r="L71" s="63"/>
      <c r="M71" s="63"/>
      <c r="N71" s="63"/>
      <c r="O71" s="63"/>
      <c r="P71" s="63"/>
      <c r="Q71" s="63"/>
      <c r="R71" s="63"/>
      <c r="S71" s="64">
        <f>COUNTIF('A.Fab (3)'!J72:AK72,"h")</f>
        <v>6</v>
      </c>
      <c r="T71" s="63">
        <f>COUNTIF('A.Fab (3)'!I72:AJ72,"t")</f>
        <v>0</v>
      </c>
      <c r="U71" s="63">
        <f>COUNTIF('A.Fab (3)'!G72:AO72,"a")</f>
        <v>5</v>
      </c>
    </row>
    <row r="72" spans="4:25" ht="18.75" customHeight="1" x14ac:dyDescent="0.25">
      <c r="D72" s="721"/>
      <c r="E72" s="722"/>
      <c r="F72" s="63">
        <f>SUM('A.Fab (3)'!G73:AO73)</f>
        <v>0</v>
      </c>
      <c r="G72" s="723"/>
      <c r="H72" s="723"/>
      <c r="I72" s="209"/>
      <c r="J72" s="209"/>
      <c r="K72" s="209"/>
      <c r="L72" s="209"/>
      <c r="M72" s="209"/>
      <c r="N72" s="209"/>
      <c r="O72" s="209"/>
      <c r="P72" s="209"/>
      <c r="Q72" s="209"/>
      <c r="R72" s="209"/>
      <c r="S72" s="64">
        <f>COUNTIF('A.Fab (3)'!J73:AK73,"h")</f>
        <v>0</v>
      </c>
      <c r="T72" s="63">
        <f>COUNTIF('A.Fab (3)'!I73:AJ73,"t")</f>
        <v>0</v>
      </c>
      <c r="U72" s="63">
        <f>COUNTIF('A.Fab (3)'!G73:AO73,"a")</f>
        <v>0</v>
      </c>
    </row>
    <row r="73" spans="4:25" ht="18.75" customHeight="1" x14ac:dyDescent="0.25">
      <c r="D73" s="721">
        <v>33</v>
      </c>
      <c r="E73" s="722" t="s">
        <v>26</v>
      </c>
      <c r="F73" s="63">
        <f>COUNTIF('A.Fab (3)'!G74:AO74,"p")+S73</f>
        <v>29</v>
      </c>
      <c r="G73" s="723" t="str">
        <f t="shared" ref="G73" si="31">IF(U73,"0","1")</f>
        <v>1</v>
      </c>
      <c r="H73" s="723"/>
      <c r="I73" s="65"/>
      <c r="J73" s="65"/>
      <c r="K73" s="65"/>
      <c r="L73" s="65"/>
      <c r="M73" s="65"/>
      <c r="N73" s="65"/>
      <c r="O73" s="65"/>
      <c r="P73" s="65"/>
      <c r="Q73" s="65"/>
      <c r="R73" s="65"/>
      <c r="S73" s="474">
        <f>COUNTIF('A.Fab (3)'!J74:AK74,"h")</f>
        <v>6</v>
      </c>
      <c r="T73" s="65">
        <f>COUNTIF('A.Fab (3)'!I74:AJ74,"t")</f>
        <v>0</v>
      </c>
      <c r="U73" s="63">
        <f>COUNTIF('A.Fab (3)'!G74:AO74,"a")</f>
        <v>0</v>
      </c>
      <c r="Y73" s="226"/>
    </row>
    <row r="74" spans="4:25" ht="18.75" customHeight="1" x14ac:dyDescent="0.25">
      <c r="D74" s="721"/>
      <c r="E74" s="722"/>
      <c r="F74" s="63">
        <f>SUM('A.Fab (3)'!G75:AO75)</f>
        <v>0</v>
      </c>
      <c r="G74" s="723"/>
      <c r="H74" s="723"/>
      <c r="I74" s="207"/>
      <c r="J74" s="207"/>
      <c r="K74" s="207"/>
      <c r="L74" s="207"/>
      <c r="M74" s="207"/>
      <c r="N74" s="207"/>
      <c r="O74" s="207"/>
      <c r="P74" s="207"/>
      <c r="Q74" s="207"/>
      <c r="R74" s="207"/>
      <c r="S74" s="474">
        <f>COUNTIF('A.Fab (3)'!J75:AK75,"h")</f>
        <v>0</v>
      </c>
      <c r="T74" s="65">
        <f>COUNTIF('A.Fab (3)'!I75:AJ75,"t")</f>
        <v>0</v>
      </c>
      <c r="U74" s="63">
        <f>COUNTIF('A.Fab (3)'!G75:AO75,"a")</f>
        <v>0</v>
      </c>
      <c r="Y74" s="226"/>
    </row>
    <row r="75" spans="4:25" ht="18.75" customHeight="1" x14ac:dyDescent="0.25">
      <c r="D75" s="721">
        <v>34</v>
      </c>
      <c r="E75" s="722" t="s">
        <v>44</v>
      </c>
      <c r="F75" s="63">
        <f>COUNTIF('A.Fab (3)'!G76:AO76,"p")+S75</f>
        <v>29</v>
      </c>
      <c r="G75" s="723" t="str">
        <f t="shared" ref="G75" si="32">IF(U75,"0","1")</f>
        <v>1</v>
      </c>
      <c r="H75" s="723"/>
      <c r="I75" s="63"/>
      <c r="J75" s="63"/>
      <c r="K75" s="63"/>
      <c r="L75" s="63"/>
      <c r="M75" s="63"/>
      <c r="N75" s="63"/>
      <c r="O75" s="63"/>
      <c r="P75" s="63"/>
      <c r="Q75" s="63"/>
      <c r="R75" s="63"/>
      <c r="S75" s="64">
        <f>COUNTIF('A.Fab (3)'!J76:AK76,"h")</f>
        <v>6</v>
      </c>
      <c r="T75" s="63">
        <f>COUNTIF('A.Fab (3)'!I76:AJ76,"t")</f>
        <v>0</v>
      </c>
      <c r="U75" s="63">
        <f>COUNTIF('A.Fab (3)'!G76:AO76,"a")</f>
        <v>0</v>
      </c>
    </row>
    <row r="76" spans="4:25" ht="18.75" customHeight="1" x14ac:dyDescent="0.25">
      <c r="D76" s="721"/>
      <c r="E76" s="722"/>
      <c r="F76" s="63">
        <f>SUM('A.Fab (3)'!G77:AO77)</f>
        <v>0</v>
      </c>
      <c r="G76" s="723"/>
      <c r="H76" s="723"/>
      <c r="I76" s="208"/>
      <c r="J76" s="208"/>
      <c r="K76" s="208"/>
      <c r="L76" s="208"/>
      <c r="M76" s="208"/>
      <c r="N76" s="208"/>
      <c r="O76" s="208"/>
      <c r="P76" s="208"/>
      <c r="Q76" s="208"/>
      <c r="R76" s="208"/>
      <c r="S76" s="64">
        <f>COUNTIF('A.Fab (3)'!J77:AK77,"h")</f>
        <v>0</v>
      </c>
      <c r="T76" s="63">
        <f>COUNTIF('A.Fab (3)'!I77:AJ77,"t")</f>
        <v>0</v>
      </c>
      <c r="U76" s="63">
        <f>COUNTIF('A.Fab (3)'!G77:AO77,"a")</f>
        <v>0</v>
      </c>
    </row>
    <row r="77" spans="4:25" ht="18.75" customHeight="1" x14ac:dyDescent="0.25">
      <c r="D77" s="721">
        <v>35</v>
      </c>
      <c r="E77" s="722" t="s">
        <v>45</v>
      </c>
      <c r="F77" s="63">
        <f>COUNTIF('A.Fab (3)'!G78:AO78,"p")+S77</f>
        <v>29</v>
      </c>
      <c r="G77" s="723" t="str">
        <f t="shared" ref="G77" si="33">IF(U77,"0","1")</f>
        <v>1</v>
      </c>
      <c r="H77" s="723"/>
      <c r="I77" s="65"/>
      <c r="J77" s="65"/>
      <c r="K77" s="65"/>
      <c r="L77" s="65"/>
      <c r="M77" s="65"/>
      <c r="N77" s="65"/>
      <c r="O77" s="65"/>
      <c r="P77" s="65"/>
      <c r="Q77" s="65"/>
      <c r="R77" s="65"/>
      <c r="S77" s="474">
        <f>COUNTIF('A.Fab (3)'!J78:AK78,"h")</f>
        <v>6</v>
      </c>
      <c r="T77" s="65">
        <f>COUNTIF('A.Fab (3)'!I78:AJ78,"t")</f>
        <v>0</v>
      </c>
      <c r="U77" s="63">
        <f>COUNTIF('A.Fab (3)'!G78:AO78,"a")</f>
        <v>0</v>
      </c>
      <c r="Y77" s="226"/>
    </row>
    <row r="78" spans="4:25" ht="18.75" customHeight="1" x14ac:dyDescent="0.25">
      <c r="D78" s="721"/>
      <c r="E78" s="722"/>
      <c r="F78" s="63">
        <f>SUM('A.Fab (3)'!G79:AO79)</f>
        <v>0</v>
      </c>
      <c r="G78" s="723"/>
      <c r="H78" s="723"/>
      <c r="I78" s="207"/>
      <c r="J78" s="207"/>
      <c r="K78" s="207"/>
      <c r="L78" s="207"/>
      <c r="M78" s="207"/>
      <c r="N78" s="207"/>
      <c r="O78" s="207"/>
      <c r="P78" s="207"/>
      <c r="Q78" s="207"/>
      <c r="R78" s="207"/>
      <c r="S78" s="474">
        <f>COUNTIF('A.Fab (3)'!J79:AK79,"h")</f>
        <v>0</v>
      </c>
      <c r="T78" s="65">
        <f>COUNTIF('A.Fab (3)'!I79:AJ79,"t")</f>
        <v>0</v>
      </c>
      <c r="U78" s="63">
        <f>COUNTIF('A.Fab (3)'!G79:AO79,"a")</f>
        <v>0</v>
      </c>
      <c r="Y78" s="226"/>
    </row>
    <row r="79" spans="4:25" ht="18.75" customHeight="1" x14ac:dyDescent="0.25">
      <c r="D79" s="721">
        <v>36</v>
      </c>
      <c r="E79" s="722" t="s">
        <v>46</v>
      </c>
      <c r="F79" s="63">
        <f>COUNTIF('A.Fab (3)'!G80:AO80,"p")+S79</f>
        <v>29</v>
      </c>
      <c r="G79" s="723" t="str">
        <f t="shared" ref="G79" si="34">IF(U79,"0","1")</f>
        <v>1</v>
      </c>
      <c r="H79" s="723"/>
      <c r="I79" s="63"/>
      <c r="J79" s="63"/>
      <c r="K79" s="63"/>
      <c r="L79" s="63"/>
      <c r="M79" s="63"/>
      <c r="N79" s="63"/>
      <c r="O79" s="63"/>
      <c r="P79" s="63"/>
      <c r="Q79" s="63"/>
      <c r="R79" s="63"/>
      <c r="S79" s="64">
        <f>COUNTIF('A.Fab (3)'!J80:AK80,"h")</f>
        <v>6</v>
      </c>
      <c r="T79" s="63">
        <f>COUNTIF('A.Fab (3)'!I80:AJ80,"t")</f>
        <v>0</v>
      </c>
      <c r="U79" s="63">
        <f>COUNTIF('A.Fab (3)'!G80:AO80,"a")</f>
        <v>0</v>
      </c>
    </row>
    <row r="80" spans="4:25" ht="18.75" customHeight="1" x14ac:dyDescent="0.25">
      <c r="D80" s="721"/>
      <c r="E80" s="722"/>
      <c r="F80" s="63">
        <f>SUM('A.Fab (3)'!G81:AO81)</f>
        <v>0</v>
      </c>
      <c r="G80" s="723"/>
      <c r="H80" s="723"/>
      <c r="I80" s="208"/>
      <c r="J80" s="208"/>
      <c r="K80" s="208"/>
      <c r="L80" s="208"/>
      <c r="M80" s="208"/>
      <c r="N80" s="208"/>
      <c r="O80" s="208"/>
      <c r="P80" s="208"/>
      <c r="Q80" s="208"/>
      <c r="R80" s="208"/>
      <c r="S80" s="64">
        <f>COUNTIF('A.Fab (3)'!J81:AK81,"h")</f>
        <v>0</v>
      </c>
      <c r="T80" s="63">
        <f>COUNTIF('A.Fab (3)'!I81:AJ81,"t")</f>
        <v>0</v>
      </c>
      <c r="U80" s="63">
        <f>COUNTIF('A.Fab (3)'!G81:AO81,"a")</f>
        <v>0</v>
      </c>
    </row>
    <row r="81" spans="4:25" ht="18.75" customHeight="1" x14ac:dyDescent="0.25">
      <c r="D81" s="721">
        <v>37</v>
      </c>
      <c r="E81" s="722" t="s">
        <v>47</v>
      </c>
      <c r="F81" s="63">
        <f>COUNTIF('A.Fab (3)'!G82:AO82,"p")+S81</f>
        <v>27</v>
      </c>
      <c r="G81" s="723" t="str">
        <f t="shared" ref="G81" si="35">IF(U81,"0","1")</f>
        <v>0</v>
      </c>
      <c r="H81" s="723"/>
      <c r="I81" s="65"/>
      <c r="J81" s="65"/>
      <c r="K81" s="65"/>
      <c r="L81" s="65"/>
      <c r="M81" s="65"/>
      <c r="N81" s="65"/>
      <c r="O81" s="65"/>
      <c r="P81" s="65"/>
      <c r="Q81" s="65"/>
      <c r="R81" s="65"/>
      <c r="S81" s="474">
        <f>COUNTIF('A.Fab (3)'!J82:AK82,"h")</f>
        <v>6</v>
      </c>
      <c r="T81" s="65">
        <f>COUNTIF('A.Fab (3)'!I82:AJ82,"t")</f>
        <v>0</v>
      </c>
      <c r="U81" s="63">
        <f>COUNTIF('A.Fab (3)'!G82:AO82,"a")</f>
        <v>2</v>
      </c>
      <c r="Y81" s="226"/>
    </row>
    <row r="82" spans="4:25" ht="19.5" customHeight="1" thickBot="1" x14ac:dyDescent="0.3">
      <c r="D82" s="724"/>
      <c r="E82" s="725"/>
      <c r="F82" s="475">
        <f>SUM('A.Fab (3)'!G83:AO83)</f>
        <v>0</v>
      </c>
      <c r="G82" s="726"/>
      <c r="H82" s="726"/>
      <c r="I82" s="472"/>
      <c r="J82" s="472"/>
      <c r="K82" s="472"/>
      <c r="L82" s="472"/>
      <c r="M82" s="472"/>
      <c r="N82" s="472"/>
      <c r="O82" s="472"/>
      <c r="P82" s="472"/>
      <c r="Q82" s="472"/>
      <c r="R82" s="472"/>
      <c r="S82" s="476">
        <f>COUNTIF('A.Fab (3)'!J83:AK83,"h")</f>
        <v>0</v>
      </c>
      <c r="T82" s="477">
        <f>COUNTIF('A.Fab (3)'!I83:AJ83,"t")</f>
        <v>0</v>
      </c>
      <c r="U82" s="63">
        <f>COUNTIF('A.Fab (3)'!G83:AO83,"a")</f>
        <v>0</v>
      </c>
      <c r="Y82" s="226"/>
    </row>
    <row r="83" spans="4:25" ht="15.75" thickTop="1" x14ac:dyDescent="0.25"/>
  </sheetData>
  <sheetProtection algorithmName="SHA-512" hashValue="vDnIka24kLjpqZfIe7hHSmu+EeXRvA25StVtwPzNc9xzVFNZFigZTKaH8GdUJkDY0ndYj+3VSml4ujQkt9WZnA==" saltValue="Fjdtq3vRx0uBACQH01UZgw==" spinCount="100000" sheet="1" objects="1" scenarios="1"/>
  <mergeCells count="169">
    <mergeCell ref="J6:K6"/>
    <mergeCell ref="N6:O6"/>
    <mergeCell ref="D7:D8"/>
    <mergeCell ref="E7:E8"/>
    <mergeCell ref="F7:F8"/>
    <mergeCell ref="G7:G8"/>
    <mergeCell ref="H7:H8"/>
    <mergeCell ref="I7:J7"/>
    <mergeCell ref="K7:L7"/>
    <mergeCell ref="M7:N7"/>
    <mergeCell ref="AA7:AB7"/>
    <mergeCell ref="AC7:AD7"/>
    <mergeCell ref="AE7:AF7"/>
    <mergeCell ref="AG7:AH7"/>
    <mergeCell ref="AI7:AJ7"/>
    <mergeCell ref="D9:D10"/>
    <mergeCell ref="E9:E10"/>
    <mergeCell ref="G9:G10"/>
    <mergeCell ref="H9:H10"/>
    <mergeCell ref="O7:P7"/>
    <mergeCell ref="Q7:R7"/>
    <mergeCell ref="S7:S8"/>
    <mergeCell ref="T7:T8"/>
    <mergeCell ref="U7:U8"/>
    <mergeCell ref="Z7:Z8"/>
    <mergeCell ref="D15:D16"/>
    <mergeCell ref="E15:E16"/>
    <mergeCell ref="G15:G16"/>
    <mergeCell ref="H15:H16"/>
    <mergeCell ref="D17:D18"/>
    <mergeCell ref="E17:E18"/>
    <mergeCell ref="G17:G18"/>
    <mergeCell ref="H17:H18"/>
    <mergeCell ref="D11:D12"/>
    <mergeCell ref="E11:E12"/>
    <mergeCell ref="G11:G12"/>
    <mergeCell ref="H11:H12"/>
    <mergeCell ref="D13:D14"/>
    <mergeCell ref="E13:E14"/>
    <mergeCell ref="G13:G14"/>
    <mergeCell ref="H13:H14"/>
    <mergeCell ref="D23:D24"/>
    <mergeCell ref="E23:E24"/>
    <mergeCell ref="G23:G24"/>
    <mergeCell ref="H23:H24"/>
    <mergeCell ref="D25:D26"/>
    <mergeCell ref="E25:E26"/>
    <mergeCell ref="G25:G26"/>
    <mergeCell ref="H25:H26"/>
    <mergeCell ref="D19:D20"/>
    <mergeCell ref="E19:E20"/>
    <mergeCell ref="G19:G20"/>
    <mergeCell ref="H19:H20"/>
    <mergeCell ref="D21:D22"/>
    <mergeCell ref="E21:E22"/>
    <mergeCell ref="G21:G22"/>
    <mergeCell ref="H21:H22"/>
    <mergeCell ref="D31:D32"/>
    <mergeCell ref="E31:E32"/>
    <mergeCell ref="G31:G32"/>
    <mergeCell ref="H31:H32"/>
    <mergeCell ref="D33:D34"/>
    <mergeCell ref="E33:E34"/>
    <mergeCell ref="G33:G34"/>
    <mergeCell ref="H33:H34"/>
    <mergeCell ref="D27:D28"/>
    <mergeCell ref="E27:E28"/>
    <mergeCell ref="G27:G28"/>
    <mergeCell ref="H27:H28"/>
    <mergeCell ref="D29:D30"/>
    <mergeCell ref="E29:E30"/>
    <mergeCell ref="G29:G30"/>
    <mergeCell ref="H29:H30"/>
    <mergeCell ref="D39:D40"/>
    <mergeCell ref="E39:E40"/>
    <mergeCell ref="G39:G40"/>
    <mergeCell ref="H39:H40"/>
    <mergeCell ref="D41:D42"/>
    <mergeCell ref="E41:E42"/>
    <mergeCell ref="G41:G42"/>
    <mergeCell ref="H41:H42"/>
    <mergeCell ref="D35:D36"/>
    <mergeCell ref="E35:E36"/>
    <mergeCell ref="G35:G36"/>
    <mergeCell ref="H35:H36"/>
    <mergeCell ref="D37:D38"/>
    <mergeCell ref="E37:E38"/>
    <mergeCell ref="G37:G38"/>
    <mergeCell ref="H37:H38"/>
    <mergeCell ref="D47:D48"/>
    <mergeCell ref="E47:E48"/>
    <mergeCell ref="G47:G48"/>
    <mergeCell ref="H47:H48"/>
    <mergeCell ref="D49:D50"/>
    <mergeCell ref="E49:E50"/>
    <mergeCell ref="G49:G50"/>
    <mergeCell ref="H49:H50"/>
    <mergeCell ref="D43:D44"/>
    <mergeCell ref="E43:E44"/>
    <mergeCell ref="G43:G44"/>
    <mergeCell ref="H43:H44"/>
    <mergeCell ref="D45:D46"/>
    <mergeCell ref="E45:E46"/>
    <mergeCell ref="G45:G46"/>
    <mergeCell ref="H45:H46"/>
    <mergeCell ref="D55:D56"/>
    <mergeCell ref="E55:E56"/>
    <mergeCell ref="G55:G56"/>
    <mergeCell ref="H55:H56"/>
    <mergeCell ref="D57:D58"/>
    <mergeCell ref="E57:E58"/>
    <mergeCell ref="G57:G58"/>
    <mergeCell ref="H57:H58"/>
    <mergeCell ref="D51:D52"/>
    <mergeCell ref="E51:E52"/>
    <mergeCell ref="G51:G52"/>
    <mergeCell ref="H51:H52"/>
    <mergeCell ref="D53:D54"/>
    <mergeCell ref="E53:E54"/>
    <mergeCell ref="G53:G54"/>
    <mergeCell ref="H53:H54"/>
    <mergeCell ref="D63:D64"/>
    <mergeCell ref="E63:E64"/>
    <mergeCell ref="G63:G64"/>
    <mergeCell ref="H63:H64"/>
    <mergeCell ref="D65:D66"/>
    <mergeCell ref="E65:E66"/>
    <mergeCell ref="G65:G66"/>
    <mergeCell ref="H65:H66"/>
    <mergeCell ref="D59:D60"/>
    <mergeCell ref="E59:E60"/>
    <mergeCell ref="G59:G60"/>
    <mergeCell ref="H59:H60"/>
    <mergeCell ref="D61:D62"/>
    <mergeCell ref="E61:E62"/>
    <mergeCell ref="G61:G62"/>
    <mergeCell ref="H61:H62"/>
    <mergeCell ref="D71:D72"/>
    <mergeCell ref="E71:E72"/>
    <mergeCell ref="G71:G72"/>
    <mergeCell ref="H71:H72"/>
    <mergeCell ref="D73:D74"/>
    <mergeCell ref="E73:E74"/>
    <mergeCell ref="G73:G74"/>
    <mergeCell ref="H73:H74"/>
    <mergeCell ref="D67:D68"/>
    <mergeCell ref="E67:E68"/>
    <mergeCell ref="G67:G68"/>
    <mergeCell ref="H67:H68"/>
    <mergeCell ref="D69:D70"/>
    <mergeCell ref="E69:E70"/>
    <mergeCell ref="G69:G70"/>
    <mergeCell ref="H69:H70"/>
    <mergeCell ref="D79:D80"/>
    <mergeCell ref="E79:E80"/>
    <mergeCell ref="G79:G80"/>
    <mergeCell ref="H79:H80"/>
    <mergeCell ref="D81:D82"/>
    <mergeCell ref="E81:E82"/>
    <mergeCell ref="G81:G82"/>
    <mergeCell ref="H81:H82"/>
    <mergeCell ref="D75:D76"/>
    <mergeCell ref="E75:E76"/>
    <mergeCell ref="G75:G76"/>
    <mergeCell ref="H75:H76"/>
    <mergeCell ref="D77:D78"/>
    <mergeCell ref="E77:E78"/>
    <mergeCell ref="G77:G78"/>
    <mergeCell ref="H77:H78"/>
  </mergeCells>
  <conditionalFormatting sqref="D9:D10 D13:D14 D17:D18 D21:D22 D25:D26 D29:D30 D33:D34 D37:D38 D41:D42 D45:D46 D49:D50 D53:D54 D57:D58 D61:D62 D65:D66 D69:D70 D73:D74 D77:D78 D81:D82">
    <cfRule type="expression" dxfId="154" priority="12">
      <formula>D$11&lt;&gt;""</formula>
    </cfRule>
  </conditionalFormatting>
  <conditionalFormatting sqref="F9 F11 F13 F15 F17 F19 F21 F23 F25 F27 F29 F31 F33 F35 F37 F39 F41 F43 F45 F47 F49 F51 F53 F55 F57 F59 F61 F63 F65 F67 F69 F71 F73 F75 F77 F79 F81">
    <cfRule type="notContainsBlanks" dxfId="153" priority="9">
      <formula>LEN(TRIM(F9))&gt;0</formula>
    </cfRule>
    <cfRule type="containsBlanks" dxfId="152" priority="11">
      <formula>LEN(TRIM(F9))=0</formula>
    </cfRule>
  </conditionalFormatting>
  <conditionalFormatting sqref="F10 F12 F14 F16 F18 F20 F22 F24 F26 F28 F30 F32 F34 F36 F38 F40 F42 F44 F46 F48 F50 F52 F54 F56 F58 F60 F62 F64 F66 F68 F70 F72 F74 F76 F78 F80 F82">
    <cfRule type="notContainsBlanks" dxfId="151" priority="8">
      <formula>LEN(TRIM(F10))&gt;0</formula>
    </cfRule>
    <cfRule type="containsBlanks" dxfId="150" priority="10">
      <formula>LEN(TRIM(F10))=0</formula>
    </cfRule>
  </conditionalFormatting>
  <conditionalFormatting sqref="G9 G11 G13 G15 G17 G19 G21 G23 G25 G27 G29 G31 G33 G35 G37 G39 G41 G43 G45 G47 G49 G51 G53 G55 G57 G59 G61 G63 G65 G67 G69 G71 G73 G75 G77 G79 G81">
    <cfRule type="notContainsBlanks" dxfId="149" priority="7">
      <formula>LEN(TRIM(G9))&gt;0</formula>
    </cfRule>
  </conditionalFormatting>
  <conditionalFormatting sqref="G9:G82">
    <cfRule type="containsText" dxfId="148" priority="1" operator="containsText" text="0">
      <formula>NOT(ISERROR(SEARCH("0",G9)))</formula>
    </cfRule>
    <cfRule type="containsText" dxfId="147" priority="2" operator="containsText" text="1">
      <formula>NOT(ISERROR(SEARCH("1",G9)))</formula>
    </cfRule>
    <cfRule type="containsText" dxfId="146" priority="3" operator="containsText" text="1">
      <formula>NOT(ISERROR(SEARCH("1",G9)))</formula>
    </cfRule>
    <cfRule type="containsText" dxfId="145" priority="4" operator="containsText" text="0">
      <formula>NOT(ISERROR(SEARCH("0",G9)))</formula>
    </cfRule>
    <cfRule type="containsText" dxfId="144" priority="6" operator="containsText" text="0">
      <formula>NOT(ISERROR(SEARCH("0",G9)))</formula>
    </cfRule>
  </conditionalFormatting>
  <conditionalFormatting sqref="H9:H82">
    <cfRule type="dataBar" priority="5">
      <dataBar>
        <cfvo type="min"/>
        <cfvo type="max"/>
        <color rgb="FF008AEF"/>
      </dataBar>
      <extLst>
        <ext xmlns:x14="http://schemas.microsoft.com/office/spreadsheetml/2009/9/main" uri="{B025F937-C7B1-47D3-B67F-A62EFF666E3E}">
          <x14:id>{5C893A19-C750-4056-9094-81680D0BAF32}</x14:id>
        </ext>
      </extLst>
    </cfRule>
  </conditionalFormatting>
  <pageMargins left="0.7" right="0.7" top="0.75" bottom="0.75" header="0.3" footer="0.3"/>
  <pageSetup scale="47" orientation="portrait" blackAndWhite="1" r:id="rId1"/>
  <colBreaks count="1" manualBreakCount="1">
    <brk id="25" min="6" max="79" man="1"/>
  </colBreaks>
  <drawing r:id="rId2"/>
  <extLst>
    <ext xmlns:x14="http://schemas.microsoft.com/office/spreadsheetml/2009/9/main" uri="{78C0D931-6437-407d-A8EE-F0AAD7539E65}">
      <x14:conditionalFormattings>
        <x14:conditionalFormatting xmlns:xm="http://schemas.microsoft.com/office/excel/2006/main">
          <x14:cfRule type="dataBar" id="{5C893A19-C750-4056-9094-81680D0BAF32}">
            <x14:dataBar minLength="0" maxLength="100" border="1" negativeBarBorderColorSameAsPositive="0">
              <x14:cfvo type="autoMin"/>
              <x14:cfvo type="autoMax"/>
              <x14:borderColor rgb="FF008AEF"/>
              <x14:negativeFillColor rgb="FFFF0000"/>
              <x14:negativeBorderColor rgb="FFFF0000"/>
              <x14:axisColor rgb="FF000000"/>
            </x14:dataBar>
          </x14:cfRule>
          <xm:sqref>H9:H82</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A9E48-3337-4F48-A760-B8FE6B3DF871}">
  <sheetPr codeName="Sheet34">
    <tabColor rgb="FF00B050"/>
  </sheetPr>
  <dimension ref="C2:L82"/>
  <sheetViews>
    <sheetView showGridLines="0" showRowColHeaders="0" showZeros="0" view="pageBreakPreview" zoomScale="85" zoomScaleSheetLayoutView="85" workbookViewId="0">
      <pane ySplit="5" topLeftCell="A6" activePane="bottomLeft" state="frozen"/>
      <selection pane="bottomLeft" activeCell="D2" sqref="D2"/>
    </sheetView>
  </sheetViews>
  <sheetFormatPr defaultRowHeight="15" x14ac:dyDescent="0.25"/>
  <cols>
    <col min="1" max="1" width="29.5703125" customWidth="1"/>
    <col min="2" max="2" width="6.42578125" customWidth="1"/>
    <col min="3" max="3" width="13.28515625" customWidth="1"/>
    <col min="4" max="4" width="25.7109375" customWidth="1"/>
    <col min="5" max="5" width="27.140625" customWidth="1"/>
    <col min="6" max="6" width="22.85546875" style="482" customWidth="1"/>
    <col min="7" max="7" width="20.7109375" customWidth="1"/>
    <col min="8" max="8" width="21.42578125" customWidth="1"/>
    <col min="9" max="9" width="23.42578125" customWidth="1"/>
    <col min="10" max="10" width="21.7109375" customWidth="1"/>
    <col min="11" max="11" width="27" style="484" customWidth="1"/>
    <col min="12" max="12" width="34.28515625" style="47" customWidth="1"/>
  </cols>
  <sheetData>
    <row r="2" spans="3:12" ht="86.25" customHeight="1" x14ac:dyDescent="0.25"/>
    <row r="3" spans="3:12" ht="31.5" customHeight="1" thickBot="1" x14ac:dyDescent="0.3">
      <c r="E3" s="478"/>
    </row>
    <row r="4" spans="3:12" ht="37.5" customHeight="1" thickTop="1" x14ac:dyDescent="0.25">
      <c r="C4" s="1012" t="s">
        <v>245</v>
      </c>
      <c r="D4" s="1014" t="s">
        <v>10</v>
      </c>
      <c r="E4" s="1016" t="s">
        <v>3</v>
      </c>
      <c r="F4" s="1018" t="s">
        <v>4</v>
      </c>
      <c r="G4" s="1020" t="s">
        <v>5</v>
      </c>
      <c r="H4" s="1022" t="s">
        <v>6</v>
      </c>
      <c r="I4" s="999" t="s">
        <v>94</v>
      </c>
      <c r="J4" s="1001" t="s">
        <v>7</v>
      </c>
      <c r="K4" s="1003" t="s">
        <v>509</v>
      </c>
      <c r="L4" s="1005" t="s">
        <v>8</v>
      </c>
    </row>
    <row r="5" spans="3:12" ht="29.25" customHeight="1" thickBot="1" x14ac:dyDescent="0.3">
      <c r="C5" s="1013"/>
      <c r="D5" s="1015"/>
      <c r="E5" s="1017"/>
      <c r="F5" s="1019"/>
      <c r="G5" s="1021"/>
      <c r="H5" s="1023"/>
      <c r="I5" s="1000"/>
      <c r="J5" s="1002"/>
      <c r="K5" s="1004"/>
      <c r="L5" s="1006"/>
    </row>
    <row r="6" spans="3:12" ht="24" customHeight="1" x14ac:dyDescent="0.25">
      <c r="C6" s="1007">
        <v>1</v>
      </c>
      <c r="D6" s="1008" t="s">
        <v>14</v>
      </c>
      <c r="E6" s="1009">
        <v>22000</v>
      </c>
      <c r="F6" s="1010">
        <f>E6/'A.Fab (3)'!$J$7*'P.Fab (3)'!F9</f>
        <v>22000</v>
      </c>
      <c r="G6" s="1011">
        <f>E6/30/2*'P.Fab (3)'!T9</f>
        <v>0</v>
      </c>
      <c r="H6" s="1011">
        <f>E6/30/12*'P.Fab (3)'!F10</f>
        <v>2077.7777777777778</v>
      </c>
      <c r="I6" s="1011"/>
      <c r="J6" s="1024">
        <f>E6/30*'P.Fab (3)'!G9</f>
        <v>733.33333333333337</v>
      </c>
      <c r="K6" s="1025">
        <f>F6+J6</f>
        <v>22733.333333333332</v>
      </c>
      <c r="L6" s="1026">
        <f>K6+G6+H6+I6</f>
        <v>24811.111111111109</v>
      </c>
    </row>
    <row r="7" spans="3:12" ht="24" customHeight="1" x14ac:dyDescent="0.25">
      <c r="C7" s="984"/>
      <c r="D7" s="997"/>
      <c r="E7" s="998"/>
      <c r="F7" s="990"/>
      <c r="G7" s="992"/>
      <c r="H7" s="992"/>
      <c r="I7" s="992"/>
      <c r="J7" s="982"/>
      <c r="K7" s="983"/>
      <c r="L7" s="977"/>
    </row>
    <row r="8" spans="3:12" ht="24" customHeight="1" x14ac:dyDescent="0.25">
      <c r="C8" s="984">
        <v>2</v>
      </c>
      <c r="D8" s="997" t="s">
        <v>15</v>
      </c>
      <c r="E8" s="998">
        <v>20000</v>
      </c>
      <c r="F8" s="990">
        <f>E8/'A.Fab (3)'!$J$7*'P.Fab (3)'!F11</f>
        <v>20000</v>
      </c>
      <c r="G8" s="992">
        <f>E8/30/2*'P.Fab (3)'!T11</f>
        <v>0</v>
      </c>
      <c r="H8" s="992">
        <f>E8/30/12*'P.Fab (3)'!F12</f>
        <v>333.33333333333331</v>
      </c>
      <c r="I8" s="992"/>
      <c r="J8" s="982">
        <f>E8/30*'P.Fab (3)'!G11</f>
        <v>666.66666666666663</v>
      </c>
      <c r="K8" s="983">
        <f t="shared" ref="K8" si="0">F8+J8</f>
        <v>20666.666666666668</v>
      </c>
      <c r="L8" s="977">
        <f t="shared" ref="L8" si="1">K8+G8+H8+I8</f>
        <v>21000</v>
      </c>
    </row>
    <row r="9" spans="3:12" ht="24" customHeight="1" x14ac:dyDescent="0.25">
      <c r="C9" s="984"/>
      <c r="D9" s="997"/>
      <c r="E9" s="998"/>
      <c r="F9" s="990"/>
      <c r="G9" s="992"/>
      <c r="H9" s="992"/>
      <c r="I9" s="992"/>
      <c r="J9" s="982"/>
      <c r="K9" s="983"/>
      <c r="L9" s="977"/>
    </row>
    <row r="10" spans="3:12" ht="24" customHeight="1" x14ac:dyDescent="0.25">
      <c r="C10" s="984">
        <v>3</v>
      </c>
      <c r="D10" s="997" t="s">
        <v>16</v>
      </c>
      <c r="E10" s="998">
        <v>18000</v>
      </c>
      <c r="F10" s="990">
        <f>E10/'A.Fab (3)'!$J$7*'P.Fab (3)'!F13</f>
        <v>15517.241379310346</v>
      </c>
      <c r="G10" s="992">
        <f>E10/30/2*'P.Fab (3)'!T13</f>
        <v>0</v>
      </c>
      <c r="H10" s="992">
        <f>E10/30/12*'P.Fab (3)'!F14</f>
        <v>450</v>
      </c>
      <c r="I10" s="992"/>
      <c r="J10" s="982">
        <f>E10/30*'P.Fab (3)'!G13</f>
        <v>0</v>
      </c>
      <c r="K10" s="983">
        <f t="shared" ref="K10" si="2">F10+J10</f>
        <v>15517.241379310346</v>
      </c>
      <c r="L10" s="977">
        <f t="shared" ref="L10" si="3">K10+G10+H10+I10</f>
        <v>15967.241379310346</v>
      </c>
    </row>
    <row r="11" spans="3:12" ht="24" customHeight="1" x14ac:dyDescent="0.25">
      <c r="C11" s="984"/>
      <c r="D11" s="997"/>
      <c r="E11" s="998"/>
      <c r="F11" s="990"/>
      <c r="G11" s="992"/>
      <c r="H11" s="992"/>
      <c r="I11" s="992"/>
      <c r="J11" s="982"/>
      <c r="K11" s="983"/>
      <c r="L11" s="977"/>
    </row>
    <row r="12" spans="3:12" ht="24" customHeight="1" x14ac:dyDescent="0.25">
      <c r="C12" s="984">
        <v>4</v>
      </c>
      <c r="D12" s="997" t="s">
        <v>17</v>
      </c>
      <c r="E12" s="998">
        <v>13000</v>
      </c>
      <c r="F12" s="990">
        <f>E12/'A.Fab (3)'!$J$7*'P.Fab (3)'!F15</f>
        <v>13000</v>
      </c>
      <c r="G12" s="992">
        <f>E12/30/2*'P.Fab (3)'!T15</f>
        <v>0</v>
      </c>
      <c r="H12" s="992">
        <f>E12/30/12*'P.Fab (3)'!F16</f>
        <v>1841.6666666666665</v>
      </c>
      <c r="I12" s="992"/>
      <c r="J12" s="982">
        <f>E12/30*'P.Fab (3)'!G15</f>
        <v>433.33333333333331</v>
      </c>
      <c r="K12" s="983">
        <f t="shared" ref="K12" si="4">F12+J12</f>
        <v>13433.333333333334</v>
      </c>
      <c r="L12" s="977">
        <f t="shared" ref="L12" si="5">K12+G12+H12+I12</f>
        <v>15275</v>
      </c>
    </row>
    <row r="13" spans="3:12" ht="24" customHeight="1" x14ac:dyDescent="0.25">
      <c r="C13" s="984"/>
      <c r="D13" s="997"/>
      <c r="E13" s="998"/>
      <c r="F13" s="990"/>
      <c r="G13" s="992"/>
      <c r="H13" s="992"/>
      <c r="I13" s="992"/>
      <c r="J13" s="982"/>
      <c r="K13" s="983"/>
      <c r="L13" s="977"/>
    </row>
    <row r="14" spans="3:12" ht="24" customHeight="1" x14ac:dyDescent="0.25">
      <c r="C14" s="984">
        <v>5</v>
      </c>
      <c r="D14" s="997" t="s">
        <v>18</v>
      </c>
      <c r="E14" s="998">
        <v>11500</v>
      </c>
      <c r="F14" s="990">
        <f>E14/'A.Fab (3)'!$J$7*'P.Fab (3)'!F17</f>
        <v>11500</v>
      </c>
      <c r="G14" s="992">
        <f>E14/30/2*'P.Fab (3)'!T17</f>
        <v>0</v>
      </c>
      <c r="H14" s="992">
        <f>E14/30/12*'P.Fab (3)'!F18</f>
        <v>1629.1666666666665</v>
      </c>
      <c r="I14" s="992"/>
      <c r="J14" s="982">
        <f>E14/30*'P.Fab (3)'!G17</f>
        <v>383.33333333333331</v>
      </c>
      <c r="K14" s="983">
        <f t="shared" ref="K14" si="6">F14+J14</f>
        <v>11883.333333333334</v>
      </c>
      <c r="L14" s="977">
        <f t="shared" ref="L14" si="7">K14+G14+H14+I14</f>
        <v>13512.5</v>
      </c>
    </row>
    <row r="15" spans="3:12" ht="24" customHeight="1" x14ac:dyDescent="0.25">
      <c r="C15" s="984"/>
      <c r="D15" s="997"/>
      <c r="E15" s="998"/>
      <c r="F15" s="990"/>
      <c r="G15" s="992"/>
      <c r="H15" s="992"/>
      <c r="I15" s="992"/>
      <c r="J15" s="982"/>
      <c r="K15" s="983"/>
      <c r="L15" s="977"/>
    </row>
    <row r="16" spans="3:12" ht="24" customHeight="1" x14ac:dyDescent="0.25">
      <c r="C16" s="984">
        <v>6</v>
      </c>
      <c r="D16" s="997" t="s">
        <v>19</v>
      </c>
      <c r="E16" s="998">
        <v>12000</v>
      </c>
      <c r="F16" s="990">
        <f>E16/'A.Fab (3)'!$J$7*'P.Fab (3)'!F19</f>
        <v>12000</v>
      </c>
      <c r="G16" s="992">
        <f>E16/30/2*'P.Fab (3)'!T19</f>
        <v>0</v>
      </c>
      <c r="H16" s="992">
        <f>E16/30/12*'P.Fab (3)'!F20</f>
        <v>300</v>
      </c>
      <c r="I16" s="992"/>
      <c r="J16" s="982">
        <f>E16/30*'P.Fab (3)'!G19</f>
        <v>400</v>
      </c>
      <c r="K16" s="983">
        <f t="shared" ref="K16" si="8">F16+J16</f>
        <v>12400</v>
      </c>
      <c r="L16" s="977">
        <f t="shared" ref="L16" si="9">K16+G16+H16+I16</f>
        <v>12700</v>
      </c>
    </row>
    <row r="17" spans="3:12" ht="24" customHeight="1" x14ac:dyDescent="0.25">
      <c r="C17" s="984"/>
      <c r="D17" s="997"/>
      <c r="E17" s="998"/>
      <c r="F17" s="990"/>
      <c r="G17" s="992"/>
      <c r="H17" s="992"/>
      <c r="I17" s="992"/>
      <c r="J17" s="982"/>
      <c r="K17" s="983"/>
      <c r="L17" s="977"/>
    </row>
    <row r="18" spans="3:12" ht="24" customHeight="1" x14ac:dyDescent="0.25">
      <c r="C18" s="984">
        <v>7</v>
      </c>
      <c r="D18" s="997" t="s">
        <v>20</v>
      </c>
      <c r="E18" s="998">
        <v>13500</v>
      </c>
      <c r="F18" s="990">
        <f>E18/'A.Fab (3)'!$J$7*'P.Fab (3)'!F21</f>
        <v>13500</v>
      </c>
      <c r="G18" s="992">
        <f>E18/30/2*'P.Fab (3)'!T21</f>
        <v>0</v>
      </c>
      <c r="H18" s="992">
        <f>E18/30/12*'P.Fab (3)'!F22</f>
        <v>337.5</v>
      </c>
      <c r="I18" s="992"/>
      <c r="J18" s="982">
        <f>E18/30*'P.Fab (3)'!G21</f>
        <v>450</v>
      </c>
      <c r="K18" s="983">
        <f t="shared" ref="K18:K78" si="10">F18+J18</f>
        <v>13950</v>
      </c>
      <c r="L18" s="977">
        <f t="shared" ref="L18" si="11">K18+G18+H18+I18</f>
        <v>14287.5</v>
      </c>
    </row>
    <row r="19" spans="3:12" ht="24" customHeight="1" x14ac:dyDescent="0.25">
      <c r="C19" s="984"/>
      <c r="D19" s="997"/>
      <c r="E19" s="998"/>
      <c r="F19" s="990"/>
      <c r="G19" s="992"/>
      <c r="H19" s="992"/>
      <c r="I19" s="992"/>
      <c r="J19" s="982"/>
      <c r="K19" s="983"/>
      <c r="L19" s="977"/>
    </row>
    <row r="20" spans="3:12" ht="24" customHeight="1" x14ac:dyDescent="0.25">
      <c r="C20" s="984">
        <v>8</v>
      </c>
      <c r="D20" s="997" t="s">
        <v>21</v>
      </c>
      <c r="E20" s="998">
        <v>10000</v>
      </c>
      <c r="F20" s="990">
        <f>E20/'A.Fab (3)'!$J$7*'P.Fab (3)'!F23</f>
        <v>9310.3448275862065</v>
      </c>
      <c r="G20" s="992">
        <f>E20/30/2*'P.Fab (3)'!T23</f>
        <v>0</v>
      </c>
      <c r="H20" s="992">
        <f>E20/30/12*'P.Fab (3)'!F24</f>
        <v>249.99999999999997</v>
      </c>
      <c r="I20" s="992"/>
      <c r="J20" s="982">
        <f>E20/30*'P.Fab (3)'!G23</f>
        <v>0</v>
      </c>
      <c r="K20" s="983">
        <f t="shared" ref="K20:K70" si="12">F20+J20</f>
        <v>9310.3448275862065</v>
      </c>
      <c r="L20" s="977">
        <f t="shared" ref="L20" si="13">K20+G20+H20+I20</f>
        <v>9560.3448275862065</v>
      </c>
    </row>
    <row r="21" spans="3:12" ht="24" customHeight="1" x14ac:dyDescent="0.25">
      <c r="C21" s="984"/>
      <c r="D21" s="997"/>
      <c r="E21" s="998"/>
      <c r="F21" s="990"/>
      <c r="G21" s="992"/>
      <c r="H21" s="992"/>
      <c r="I21" s="992"/>
      <c r="J21" s="982"/>
      <c r="K21" s="983"/>
      <c r="L21" s="977"/>
    </row>
    <row r="22" spans="3:12" ht="24" customHeight="1" x14ac:dyDescent="0.25">
      <c r="C22" s="984">
        <v>9</v>
      </c>
      <c r="D22" s="997" t="s">
        <v>22</v>
      </c>
      <c r="E22" s="998">
        <v>10000</v>
      </c>
      <c r="F22" s="990">
        <f>E22/'A.Fab (3)'!$J$7*'P.Fab (3)'!F25</f>
        <v>10000</v>
      </c>
      <c r="G22" s="992">
        <f>E22/30/2*'P.Fab (3)'!T25</f>
        <v>0</v>
      </c>
      <c r="H22" s="992">
        <f>E22/30/12*'P.Fab (3)'!F26</f>
        <v>249.99999999999997</v>
      </c>
      <c r="I22" s="992"/>
      <c r="J22" s="982">
        <f>E22/30*'P.Fab (3)'!G25</f>
        <v>333.33333333333331</v>
      </c>
      <c r="K22" s="983">
        <f t="shared" ref="K22:K72" si="14">F22+J22</f>
        <v>10333.333333333334</v>
      </c>
      <c r="L22" s="977">
        <f t="shared" ref="L22" si="15">K22+G22+H22+I22</f>
        <v>10583.333333333334</v>
      </c>
    </row>
    <row r="23" spans="3:12" ht="24" customHeight="1" x14ac:dyDescent="0.25">
      <c r="C23" s="984"/>
      <c r="D23" s="997"/>
      <c r="E23" s="998"/>
      <c r="F23" s="990"/>
      <c r="G23" s="992"/>
      <c r="H23" s="992"/>
      <c r="I23" s="992"/>
      <c r="J23" s="982"/>
      <c r="K23" s="983"/>
      <c r="L23" s="977"/>
    </row>
    <row r="24" spans="3:12" ht="24" customHeight="1" x14ac:dyDescent="0.25">
      <c r="C24" s="984">
        <v>10</v>
      </c>
      <c r="D24" s="997" t="s">
        <v>154</v>
      </c>
      <c r="E24" s="998">
        <v>7000</v>
      </c>
      <c r="F24" s="990">
        <f>E24/'A.Fab (3)'!$J$7*'P.Fab (3)'!F27</f>
        <v>7000</v>
      </c>
      <c r="G24" s="992">
        <f>E24/30/2*'P.Fab (3)'!T27</f>
        <v>0</v>
      </c>
      <c r="H24" s="992">
        <f>E24/30/12*'P.Fab (3)'!F28</f>
        <v>175.00000000000003</v>
      </c>
      <c r="I24" s="992"/>
      <c r="J24" s="982">
        <f>E24/30*'P.Fab (3)'!G27</f>
        <v>233.33333333333334</v>
      </c>
      <c r="K24" s="983">
        <f t="shared" ref="K24:K74" si="16">F24+J24</f>
        <v>7233.333333333333</v>
      </c>
      <c r="L24" s="977">
        <f t="shared" ref="L24" si="17">K24+G24+H24+I24</f>
        <v>7408.333333333333</v>
      </c>
    </row>
    <row r="25" spans="3:12" ht="24" customHeight="1" x14ac:dyDescent="0.25">
      <c r="C25" s="984"/>
      <c r="D25" s="997"/>
      <c r="E25" s="998"/>
      <c r="F25" s="990"/>
      <c r="G25" s="992"/>
      <c r="H25" s="992"/>
      <c r="I25" s="992"/>
      <c r="J25" s="982"/>
      <c r="K25" s="983"/>
      <c r="L25" s="977"/>
    </row>
    <row r="26" spans="3:12" ht="24" customHeight="1" x14ac:dyDescent="0.25">
      <c r="C26" s="984">
        <v>11</v>
      </c>
      <c r="D26" s="997" t="s">
        <v>23</v>
      </c>
      <c r="E26" s="998">
        <v>11500</v>
      </c>
      <c r="F26" s="990">
        <f>E26/'A.Fab (3)'!$J$7*'P.Fab (3)'!F29</f>
        <v>11500</v>
      </c>
      <c r="G26" s="992">
        <f>E26/30/2*'P.Fab (3)'!T29</f>
        <v>0</v>
      </c>
      <c r="H26" s="992">
        <f>E26/30/12*'P.Fab (3)'!F30</f>
        <v>191.66666666666666</v>
      </c>
      <c r="I26" s="992"/>
      <c r="J26" s="982">
        <f>E26/30*'P.Fab (3)'!G29</f>
        <v>383.33333333333331</v>
      </c>
      <c r="K26" s="983">
        <f t="shared" ref="K26" si="18">F26+J26</f>
        <v>11883.333333333334</v>
      </c>
      <c r="L26" s="977">
        <f t="shared" ref="L26" si="19">K26+G26+H26+I26</f>
        <v>12075</v>
      </c>
    </row>
    <row r="27" spans="3:12" ht="24" customHeight="1" x14ac:dyDescent="0.25">
      <c r="C27" s="984"/>
      <c r="D27" s="997"/>
      <c r="E27" s="998"/>
      <c r="F27" s="990"/>
      <c r="G27" s="992"/>
      <c r="H27" s="992"/>
      <c r="I27" s="992"/>
      <c r="J27" s="982"/>
      <c r="K27" s="983"/>
      <c r="L27" s="977"/>
    </row>
    <row r="28" spans="3:12" ht="24" customHeight="1" x14ac:dyDescent="0.25">
      <c r="C28" s="984">
        <v>12</v>
      </c>
      <c r="D28" s="997" t="s">
        <v>24</v>
      </c>
      <c r="E28" s="998">
        <v>10200</v>
      </c>
      <c r="F28" s="990">
        <f>E28/'A.Fab (3)'!$J$7*'P.Fab (3)'!F31</f>
        <v>10200</v>
      </c>
      <c r="G28" s="992">
        <f>E28/30/2*'P.Fab (3)'!T31</f>
        <v>0</v>
      </c>
      <c r="H28" s="992">
        <f>E28/30/12*'P.Fab (3)'!F32</f>
        <v>170</v>
      </c>
      <c r="I28" s="992"/>
      <c r="J28" s="982">
        <f>E28/30*'P.Fab (3)'!G31</f>
        <v>340</v>
      </c>
      <c r="K28" s="983">
        <f t="shared" si="10"/>
        <v>10540</v>
      </c>
      <c r="L28" s="977">
        <f t="shared" ref="L28" si="20">K28+G28+H28+I28</f>
        <v>10710</v>
      </c>
    </row>
    <row r="29" spans="3:12" ht="24" customHeight="1" x14ac:dyDescent="0.25">
      <c r="C29" s="984"/>
      <c r="D29" s="997"/>
      <c r="E29" s="998"/>
      <c r="F29" s="990"/>
      <c r="G29" s="992"/>
      <c r="H29" s="992"/>
      <c r="I29" s="992"/>
      <c r="J29" s="982"/>
      <c r="K29" s="983"/>
      <c r="L29" s="977"/>
    </row>
    <row r="30" spans="3:12" ht="24" customHeight="1" x14ac:dyDescent="0.25">
      <c r="C30" s="984">
        <v>13</v>
      </c>
      <c r="D30" s="997" t="s">
        <v>25</v>
      </c>
      <c r="E30" s="998">
        <v>7000</v>
      </c>
      <c r="F30" s="990">
        <f>E30/'A.Fab (3)'!$J$7*'P.Fab (3)'!F33</f>
        <v>6034.4827586206893</v>
      </c>
      <c r="G30" s="992">
        <f>E30/30/2*'P.Fab (3)'!T33</f>
        <v>0</v>
      </c>
      <c r="H30" s="992">
        <f>E30/30/12*'P.Fab (3)'!F34</f>
        <v>116.66666666666669</v>
      </c>
      <c r="I30" s="992"/>
      <c r="J30" s="982">
        <f>E30/30*'P.Fab (3)'!G33</f>
        <v>0</v>
      </c>
      <c r="K30" s="983">
        <f t="shared" si="12"/>
        <v>6034.4827586206893</v>
      </c>
      <c r="L30" s="977">
        <f t="shared" ref="L30" si="21">K30+G30+H30+I30</f>
        <v>6151.1494252873563</v>
      </c>
    </row>
    <row r="31" spans="3:12" ht="24" customHeight="1" x14ac:dyDescent="0.25">
      <c r="C31" s="984"/>
      <c r="D31" s="997"/>
      <c r="E31" s="998"/>
      <c r="F31" s="990"/>
      <c r="G31" s="992"/>
      <c r="H31" s="992"/>
      <c r="I31" s="992"/>
      <c r="J31" s="982"/>
      <c r="K31" s="983"/>
      <c r="L31" s="977"/>
    </row>
    <row r="32" spans="3:12" ht="24" customHeight="1" x14ac:dyDescent="0.25">
      <c r="C32" s="984">
        <v>14</v>
      </c>
      <c r="D32" s="997" t="s">
        <v>26</v>
      </c>
      <c r="E32" s="998">
        <v>7000</v>
      </c>
      <c r="F32" s="990">
        <f>E32/'A.Fab (3)'!$J$7*'P.Fab (3)'!F35</f>
        <v>6758.6206896551721</v>
      </c>
      <c r="G32" s="992">
        <f>E32/30/2*'P.Fab (3)'!T35</f>
        <v>0</v>
      </c>
      <c r="H32" s="992">
        <f>E32/30/12*'P.Fab (3)'!F36</f>
        <v>116.66666666666669</v>
      </c>
      <c r="I32" s="992"/>
      <c r="J32" s="982">
        <f>E32/30*'P.Fab (3)'!G35</f>
        <v>233.33333333333334</v>
      </c>
      <c r="K32" s="983">
        <f t="shared" si="14"/>
        <v>6991.9540229885051</v>
      </c>
      <c r="L32" s="977">
        <f t="shared" ref="L32" si="22">K32+G32+H32+I32</f>
        <v>7108.6206896551721</v>
      </c>
    </row>
    <row r="33" spans="3:12" ht="24" customHeight="1" x14ac:dyDescent="0.25">
      <c r="C33" s="984"/>
      <c r="D33" s="997"/>
      <c r="E33" s="998"/>
      <c r="F33" s="990"/>
      <c r="G33" s="992"/>
      <c r="H33" s="992"/>
      <c r="I33" s="992"/>
      <c r="J33" s="982"/>
      <c r="K33" s="983"/>
      <c r="L33" s="977"/>
    </row>
    <row r="34" spans="3:12" ht="24" customHeight="1" x14ac:dyDescent="0.25">
      <c r="C34" s="984">
        <v>15</v>
      </c>
      <c r="D34" s="997" t="s">
        <v>27</v>
      </c>
      <c r="E34" s="998">
        <v>10000</v>
      </c>
      <c r="F34" s="990">
        <f>E34/'A.Fab (3)'!$J$7*'P.Fab (3)'!F37</f>
        <v>8965.5172413793116</v>
      </c>
      <c r="G34" s="992">
        <f>E34/30/2*'P.Fab (3)'!T37</f>
        <v>0</v>
      </c>
      <c r="H34" s="992">
        <f>E34/30/12*'P.Fab (3)'!F38</f>
        <v>166.66666666666666</v>
      </c>
      <c r="I34" s="992"/>
      <c r="J34" s="982">
        <f>E34/30*'P.Fab (3)'!G37</f>
        <v>0</v>
      </c>
      <c r="K34" s="983">
        <f t="shared" si="16"/>
        <v>8965.5172413793116</v>
      </c>
      <c r="L34" s="977">
        <f t="shared" ref="L34" si="23">K34+G34+H34+I34</f>
        <v>9132.1839080459777</v>
      </c>
    </row>
    <row r="35" spans="3:12" ht="24" customHeight="1" x14ac:dyDescent="0.25">
      <c r="C35" s="984"/>
      <c r="D35" s="997"/>
      <c r="E35" s="998"/>
      <c r="F35" s="990"/>
      <c r="G35" s="992"/>
      <c r="H35" s="992"/>
      <c r="I35" s="992"/>
      <c r="J35" s="982"/>
      <c r="K35" s="983"/>
      <c r="L35" s="977"/>
    </row>
    <row r="36" spans="3:12" ht="24" customHeight="1" x14ac:dyDescent="0.25">
      <c r="C36" s="984">
        <v>16</v>
      </c>
      <c r="D36" s="997" t="s">
        <v>28</v>
      </c>
      <c r="E36" s="998">
        <v>9000</v>
      </c>
      <c r="F36" s="990">
        <f>E36/'A.Fab (3)'!$J$7*'P.Fab (3)'!F39</f>
        <v>9000</v>
      </c>
      <c r="G36" s="992">
        <f>E36/30/2*'P.Fab (3)'!T39</f>
        <v>0</v>
      </c>
      <c r="H36" s="992">
        <f>E36/30/12*'P.Fab (3)'!F40</f>
        <v>150</v>
      </c>
      <c r="I36" s="992"/>
      <c r="J36" s="982">
        <f>E36/30*'P.Fab (3)'!G39</f>
        <v>300</v>
      </c>
      <c r="K36" s="983">
        <f t="shared" ref="K36" si="24">F36+J36</f>
        <v>9300</v>
      </c>
      <c r="L36" s="977">
        <f t="shared" ref="L36" si="25">K36+G36+H36+I36</f>
        <v>9450</v>
      </c>
    </row>
    <row r="37" spans="3:12" ht="24" customHeight="1" x14ac:dyDescent="0.25">
      <c r="C37" s="984"/>
      <c r="D37" s="997"/>
      <c r="E37" s="998"/>
      <c r="F37" s="990"/>
      <c r="G37" s="992"/>
      <c r="H37" s="992"/>
      <c r="I37" s="992"/>
      <c r="J37" s="982"/>
      <c r="K37" s="983"/>
      <c r="L37" s="977"/>
    </row>
    <row r="38" spans="3:12" ht="24" customHeight="1" x14ac:dyDescent="0.25">
      <c r="C38" s="984">
        <v>17</v>
      </c>
      <c r="D38" s="997" t="s">
        <v>29</v>
      </c>
      <c r="E38" s="998">
        <v>10000</v>
      </c>
      <c r="F38" s="990">
        <f>E38/'A.Fab (3)'!$J$7*'P.Fab (3)'!F41</f>
        <v>10000</v>
      </c>
      <c r="G38" s="992">
        <f>E38/30/2*'P.Fab (3)'!T41</f>
        <v>0</v>
      </c>
      <c r="H38" s="992">
        <f>E38/30/12*'P.Fab (3)'!F42</f>
        <v>333.33333333333331</v>
      </c>
      <c r="I38" s="992"/>
      <c r="J38" s="982">
        <f>E38/30*'P.Fab (3)'!G41</f>
        <v>333.33333333333331</v>
      </c>
      <c r="K38" s="983">
        <f t="shared" si="10"/>
        <v>10333.333333333334</v>
      </c>
      <c r="L38" s="977">
        <f t="shared" ref="L38" si="26">K38+G38+H38+I38</f>
        <v>10666.666666666668</v>
      </c>
    </row>
    <row r="39" spans="3:12" ht="24" customHeight="1" x14ac:dyDescent="0.25">
      <c r="C39" s="984"/>
      <c r="D39" s="997"/>
      <c r="E39" s="998"/>
      <c r="F39" s="990"/>
      <c r="G39" s="992"/>
      <c r="H39" s="992"/>
      <c r="I39" s="992"/>
      <c r="J39" s="982"/>
      <c r="K39" s="983"/>
      <c r="L39" s="977"/>
    </row>
    <row r="40" spans="3:12" ht="24" customHeight="1" x14ac:dyDescent="0.25">
      <c r="C40" s="984">
        <v>18</v>
      </c>
      <c r="D40" s="997" t="s">
        <v>275</v>
      </c>
      <c r="E40" s="998">
        <v>8000</v>
      </c>
      <c r="F40" s="990">
        <f>E40/'A.Fab (3)'!$J$7*'P.Fab (3)'!F43</f>
        <v>8000.0000000000009</v>
      </c>
      <c r="G40" s="992">
        <f>E40/30/2*'P.Fab (3)'!T43</f>
        <v>0</v>
      </c>
      <c r="H40" s="992">
        <f>E40/30/12*'P.Fab (3)'!F44</f>
        <v>200.00000000000003</v>
      </c>
      <c r="I40" s="992"/>
      <c r="J40" s="982">
        <f>E40/30*'P.Fab (3)'!G43</f>
        <v>266.66666666666669</v>
      </c>
      <c r="K40" s="983">
        <f t="shared" si="12"/>
        <v>8266.6666666666679</v>
      </c>
      <c r="L40" s="977">
        <f t="shared" ref="L40" si="27">K40+G40+H40+I40</f>
        <v>8466.6666666666679</v>
      </c>
    </row>
    <row r="41" spans="3:12" ht="24" customHeight="1" x14ac:dyDescent="0.25">
      <c r="C41" s="984"/>
      <c r="D41" s="997"/>
      <c r="E41" s="998"/>
      <c r="F41" s="990"/>
      <c r="G41" s="992"/>
      <c r="H41" s="992"/>
      <c r="I41" s="992"/>
      <c r="J41" s="982"/>
      <c r="K41" s="983"/>
      <c r="L41" s="977"/>
    </row>
    <row r="42" spans="3:12" ht="24" customHeight="1" x14ac:dyDescent="0.25">
      <c r="C42" s="984">
        <v>19</v>
      </c>
      <c r="D42" s="997" t="s">
        <v>30</v>
      </c>
      <c r="E42" s="998">
        <v>11000</v>
      </c>
      <c r="F42" s="990">
        <f>E42/'A.Fab (3)'!$J$7*'P.Fab (3)'!F45</f>
        <v>11000</v>
      </c>
      <c r="G42" s="992">
        <f>E42/30/2*'P.Fab (3)'!T45</f>
        <v>0</v>
      </c>
      <c r="H42" s="992">
        <f>E42/30/12*'P.Fab (3)'!F46</f>
        <v>1466.6666666666667</v>
      </c>
      <c r="I42" s="992"/>
      <c r="J42" s="982">
        <f>E42/30*'P.Fab (3)'!G45</f>
        <v>366.66666666666669</v>
      </c>
      <c r="K42" s="983">
        <f t="shared" si="14"/>
        <v>11366.666666666666</v>
      </c>
      <c r="L42" s="977">
        <f t="shared" ref="L42" si="28">K42+G42+H42+I42</f>
        <v>12833.333333333332</v>
      </c>
    </row>
    <row r="43" spans="3:12" ht="24" customHeight="1" x14ac:dyDescent="0.25">
      <c r="C43" s="984"/>
      <c r="D43" s="997"/>
      <c r="E43" s="998"/>
      <c r="F43" s="990"/>
      <c r="G43" s="992"/>
      <c r="H43" s="992"/>
      <c r="I43" s="992"/>
      <c r="J43" s="982"/>
      <c r="K43" s="983"/>
      <c r="L43" s="977"/>
    </row>
    <row r="44" spans="3:12" ht="24" customHeight="1" x14ac:dyDescent="0.25">
      <c r="C44" s="984">
        <v>20</v>
      </c>
      <c r="D44" s="997" t="s">
        <v>31</v>
      </c>
      <c r="E44" s="998">
        <v>8000</v>
      </c>
      <c r="F44" s="990">
        <f>E44/'A.Fab (3)'!$J$7*'P.Fab (3)'!F47</f>
        <v>6620.6896551724149</v>
      </c>
      <c r="G44" s="992">
        <f>E44/30/2*'P.Fab (3)'!T47</f>
        <v>0</v>
      </c>
      <c r="H44" s="992">
        <f>E44/30/12*'P.Fab (3)'!F48</f>
        <v>933.33333333333348</v>
      </c>
      <c r="I44" s="992"/>
      <c r="J44" s="982">
        <f>E44/30*'P.Fab (3)'!G47</f>
        <v>0</v>
      </c>
      <c r="K44" s="983">
        <f t="shared" si="16"/>
        <v>6620.6896551724149</v>
      </c>
      <c r="L44" s="977">
        <f t="shared" ref="L44" si="29">K44+G44+H44+I44</f>
        <v>7554.0229885057488</v>
      </c>
    </row>
    <row r="45" spans="3:12" ht="24" customHeight="1" x14ac:dyDescent="0.25">
      <c r="C45" s="984"/>
      <c r="D45" s="997"/>
      <c r="E45" s="998"/>
      <c r="F45" s="990"/>
      <c r="G45" s="992"/>
      <c r="H45" s="992"/>
      <c r="I45" s="992"/>
      <c r="J45" s="982"/>
      <c r="K45" s="983"/>
      <c r="L45" s="977"/>
    </row>
    <row r="46" spans="3:12" ht="24" customHeight="1" x14ac:dyDescent="0.25">
      <c r="C46" s="984">
        <v>21</v>
      </c>
      <c r="D46" s="997" t="s">
        <v>32</v>
      </c>
      <c r="E46" s="998">
        <v>11000</v>
      </c>
      <c r="F46" s="990">
        <f>E46/'A.Fab (3)'!$J$7*'P.Fab (3)'!F49</f>
        <v>9482.7586206896558</v>
      </c>
      <c r="G46" s="992">
        <f>E46/30/2*'P.Fab (3)'!T49</f>
        <v>183.33333333333334</v>
      </c>
      <c r="H46" s="992">
        <f>E46/30/12*'P.Fab (3)'!F50</f>
        <v>1375</v>
      </c>
      <c r="I46" s="992"/>
      <c r="J46" s="982">
        <f>E46/30*'P.Fab (3)'!G49</f>
        <v>0</v>
      </c>
      <c r="K46" s="983">
        <f t="shared" ref="K46" si="30">F46+J46</f>
        <v>9482.7586206896558</v>
      </c>
      <c r="L46" s="977">
        <f t="shared" ref="L46" si="31">K46+G46+H46+I46</f>
        <v>11041.09195402299</v>
      </c>
    </row>
    <row r="47" spans="3:12" ht="24" customHeight="1" x14ac:dyDescent="0.25">
      <c r="C47" s="984"/>
      <c r="D47" s="997"/>
      <c r="E47" s="998"/>
      <c r="F47" s="990"/>
      <c r="G47" s="992"/>
      <c r="H47" s="992"/>
      <c r="I47" s="992"/>
      <c r="J47" s="982"/>
      <c r="K47" s="983"/>
      <c r="L47" s="977"/>
    </row>
    <row r="48" spans="3:12" ht="24" customHeight="1" x14ac:dyDescent="0.25">
      <c r="C48" s="984">
        <v>22</v>
      </c>
      <c r="D48" s="997" t="s">
        <v>33</v>
      </c>
      <c r="E48" s="998">
        <v>8000</v>
      </c>
      <c r="F48" s="990">
        <f>E48/'A.Fab (3)'!$J$7*'P.Fab (3)'!F51</f>
        <v>8000.0000000000009</v>
      </c>
      <c r="G48" s="992">
        <f>E48/30/2*'P.Fab (3)'!T51</f>
        <v>0</v>
      </c>
      <c r="H48" s="992">
        <f>E48/30/12*'P.Fab (3)'!F52</f>
        <v>1133.3333333333335</v>
      </c>
      <c r="I48" s="992"/>
      <c r="J48" s="982">
        <f>E48/30*'P.Fab (3)'!G51</f>
        <v>266.66666666666669</v>
      </c>
      <c r="K48" s="983">
        <f t="shared" si="10"/>
        <v>8266.6666666666679</v>
      </c>
      <c r="L48" s="977">
        <f t="shared" ref="L48" si="32">K48+G48+H48+I48</f>
        <v>9400.0000000000018</v>
      </c>
    </row>
    <row r="49" spans="3:12" ht="24" customHeight="1" x14ac:dyDescent="0.25">
      <c r="C49" s="984"/>
      <c r="D49" s="997"/>
      <c r="E49" s="998"/>
      <c r="F49" s="990"/>
      <c r="G49" s="992"/>
      <c r="H49" s="992"/>
      <c r="I49" s="992"/>
      <c r="J49" s="982"/>
      <c r="K49" s="983"/>
      <c r="L49" s="977"/>
    </row>
    <row r="50" spans="3:12" ht="24" customHeight="1" x14ac:dyDescent="0.25">
      <c r="C50" s="984">
        <v>23</v>
      </c>
      <c r="D50" s="997" t="s">
        <v>34</v>
      </c>
      <c r="E50" s="998">
        <v>9000</v>
      </c>
      <c r="F50" s="990">
        <f>E50/'A.Fab (3)'!$J$7*'P.Fab (3)'!F53</f>
        <v>8689.6551724137935</v>
      </c>
      <c r="G50" s="992">
        <f>E50/30/2*'P.Fab (3)'!T53</f>
        <v>0</v>
      </c>
      <c r="H50" s="992">
        <f>E50/30/12*'P.Fab (3)'!F54</f>
        <v>750</v>
      </c>
      <c r="I50" s="992"/>
      <c r="J50" s="982">
        <f>E50/30*'P.Fab (3)'!G53</f>
        <v>300</v>
      </c>
      <c r="K50" s="983">
        <f t="shared" si="12"/>
        <v>8989.6551724137935</v>
      </c>
      <c r="L50" s="977">
        <f t="shared" ref="L50" si="33">K50+G50+H50+I50</f>
        <v>9739.6551724137935</v>
      </c>
    </row>
    <row r="51" spans="3:12" ht="24" customHeight="1" x14ac:dyDescent="0.25">
      <c r="C51" s="984"/>
      <c r="D51" s="997"/>
      <c r="E51" s="998"/>
      <c r="F51" s="990"/>
      <c r="G51" s="992"/>
      <c r="H51" s="992"/>
      <c r="I51" s="992"/>
      <c r="J51" s="982"/>
      <c r="K51" s="983"/>
      <c r="L51" s="977"/>
    </row>
    <row r="52" spans="3:12" ht="24" customHeight="1" x14ac:dyDescent="0.25">
      <c r="C52" s="984">
        <v>24</v>
      </c>
      <c r="D52" s="997" t="s">
        <v>35</v>
      </c>
      <c r="E52" s="998">
        <v>11000</v>
      </c>
      <c r="F52" s="990">
        <f>E52/'A.Fab (3)'!$J$7*'P.Fab (3)'!F55</f>
        <v>10620.689655172415</v>
      </c>
      <c r="G52" s="992">
        <f>E52/30/2*'P.Fab (3)'!T55</f>
        <v>0</v>
      </c>
      <c r="H52" s="992">
        <f>E52/30/12*'P.Fab (3)'!F56</f>
        <v>916.66666666666674</v>
      </c>
      <c r="I52" s="992"/>
      <c r="J52" s="982">
        <f>E52/30*'P.Fab (3)'!G55</f>
        <v>0</v>
      </c>
      <c r="K52" s="983">
        <f t="shared" si="14"/>
        <v>10620.689655172415</v>
      </c>
      <c r="L52" s="977">
        <f t="shared" ref="L52" si="34">K52+G52+H52+I52</f>
        <v>11537.356321839081</v>
      </c>
    </row>
    <row r="53" spans="3:12" ht="24" customHeight="1" x14ac:dyDescent="0.25">
      <c r="C53" s="984"/>
      <c r="D53" s="997"/>
      <c r="E53" s="998"/>
      <c r="F53" s="990"/>
      <c r="G53" s="992"/>
      <c r="H53" s="992"/>
      <c r="I53" s="992"/>
      <c r="J53" s="982"/>
      <c r="K53" s="983"/>
      <c r="L53" s="977"/>
    </row>
    <row r="54" spans="3:12" ht="24" customHeight="1" x14ac:dyDescent="0.25">
      <c r="C54" s="984">
        <v>25</v>
      </c>
      <c r="D54" s="997" t="s">
        <v>36</v>
      </c>
      <c r="E54" s="998">
        <v>7000</v>
      </c>
      <c r="F54" s="990">
        <f>E54/'A.Fab (3)'!$J$7*'P.Fab (3)'!F57</f>
        <v>6517.2413793103451</v>
      </c>
      <c r="G54" s="992">
        <f>E54/30/2*'P.Fab (3)'!T57</f>
        <v>116.66666666666667</v>
      </c>
      <c r="H54" s="992">
        <f>E54/30/12*'P.Fab (3)'!F58</f>
        <v>175.00000000000003</v>
      </c>
      <c r="I54" s="992"/>
      <c r="J54" s="982">
        <f>E54/30*'P.Fab (3)'!G57</f>
        <v>233.33333333333334</v>
      </c>
      <c r="K54" s="983">
        <f t="shared" si="16"/>
        <v>6750.5747126436781</v>
      </c>
      <c r="L54" s="977">
        <f t="shared" ref="L54" si="35">K54+G54+H54+I54</f>
        <v>7042.2413793103451</v>
      </c>
    </row>
    <row r="55" spans="3:12" ht="24" customHeight="1" x14ac:dyDescent="0.25">
      <c r="C55" s="984"/>
      <c r="D55" s="997"/>
      <c r="E55" s="998"/>
      <c r="F55" s="990"/>
      <c r="G55" s="992"/>
      <c r="H55" s="992"/>
      <c r="I55" s="992"/>
      <c r="J55" s="982"/>
      <c r="K55" s="983"/>
      <c r="L55" s="977"/>
    </row>
    <row r="56" spans="3:12" ht="24" customHeight="1" x14ac:dyDescent="0.25">
      <c r="C56" s="984">
        <v>26</v>
      </c>
      <c r="D56" s="997" t="s">
        <v>37</v>
      </c>
      <c r="E56" s="998">
        <v>16000</v>
      </c>
      <c r="F56" s="990">
        <f>E56/'A.Fab (3)'!$J$7*'P.Fab (3)'!F59</f>
        <v>16000.000000000002</v>
      </c>
      <c r="G56" s="992">
        <f>E56/30/2*'P.Fab (3)'!T59</f>
        <v>0</v>
      </c>
      <c r="H56" s="992">
        <f>E56/30/12*'P.Fab (3)'!F60</f>
        <v>0</v>
      </c>
      <c r="I56" s="992"/>
      <c r="J56" s="982">
        <f>E56/30*'P.Fab (3)'!G59</f>
        <v>533.33333333333337</v>
      </c>
      <c r="K56" s="983">
        <f t="shared" ref="K56" si="36">F56+J56</f>
        <v>16533.333333333336</v>
      </c>
      <c r="L56" s="977">
        <f t="shared" ref="L56" si="37">K56+G56+H56+I56</f>
        <v>16533.333333333336</v>
      </c>
    </row>
    <row r="57" spans="3:12" ht="24" customHeight="1" x14ac:dyDescent="0.25">
      <c r="C57" s="984"/>
      <c r="D57" s="997"/>
      <c r="E57" s="998"/>
      <c r="F57" s="990"/>
      <c r="G57" s="992"/>
      <c r="H57" s="992"/>
      <c r="I57" s="992"/>
      <c r="J57" s="982"/>
      <c r="K57" s="983"/>
      <c r="L57" s="977"/>
    </row>
    <row r="58" spans="3:12" ht="24" customHeight="1" x14ac:dyDescent="0.25">
      <c r="C58" s="984">
        <v>27</v>
      </c>
      <c r="D58" s="986" t="s">
        <v>38</v>
      </c>
      <c r="E58" s="988"/>
      <c r="F58" s="990">
        <f>E58/'A.Fab (3)'!$J$7*'P.Fab (3)'!F61</f>
        <v>0</v>
      </c>
      <c r="G58" s="992">
        <f>E58/30/2*'P.Fab (3)'!T61</f>
        <v>0</v>
      </c>
      <c r="H58" s="992">
        <f>E58/30/12*'P.Fab (3)'!F62</f>
        <v>0</v>
      </c>
      <c r="I58" s="981">
        <f>'P.Fab (3)'!F62</f>
        <v>0</v>
      </c>
      <c r="J58" s="982">
        <f>E58/30*'P.Fab (3)'!G61</f>
        <v>0</v>
      </c>
      <c r="K58" s="983">
        <f t="shared" si="10"/>
        <v>0</v>
      </c>
      <c r="L58" s="977">
        <f t="shared" ref="L58" si="38">K58+G58+H58+I58</f>
        <v>0</v>
      </c>
    </row>
    <row r="59" spans="3:12" ht="24" customHeight="1" x14ac:dyDescent="0.25">
      <c r="C59" s="984"/>
      <c r="D59" s="986"/>
      <c r="E59" s="988"/>
      <c r="F59" s="990"/>
      <c r="G59" s="992"/>
      <c r="H59" s="992"/>
      <c r="I59" s="981"/>
      <c r="J59" s="982"/>
      <c r="K59" s="983"/>
      <c r="L59" s="977"/>
    </row>
    <row r="60" spans="3:12" ht="24" customHeight="1" x14ac:dyDescent="0.25">
      <c r="C60" s="984">
        <v>28</v>
      </c>
      <c r="D60" s="986" t="s">
        <v>39</v>
      </c>
      <c r="E60" s="988"/>
      <c r="F60" s="990">
        <f>E60/'A.Fab (3)'!$J$7*'P.Fab (3)'!F63</f>
        <v>0</v>
      </c>
      <c r="G60" s="992">
        <f>E60/30/2*'P.Fab (3)'!T63</f>
        <v>0</v>
      </c>
      <c r="H60" s="992">
        <f>E60/30/12*'P.Fab (3)'!F64</f>
        <v>0</v>
      </c>
      <c r="I60" s="981">
        <f>'P.Fab (3)'!F64</f>
        <v>0</v>
      </c>
      <c r="J60" s="982">
        <f>E60/30*'P.Fab (3)'!G63</f>
        <v>0</v>
      </c>
      <c r="K60" s="983">
        <f t="shared" si="12"/>
        <v>0</v>
      </c>
      <c r="L60" s="977">
        <f t="shared" ref="L60" si="39">K60+G60+H60+I60</f>
        <v>0</v>
      </c>
    </row>
    <row r="61" spans="3:12" ht="24" customHeight="1" x14ac:dyDescent="0.25">
      <c r="C61" s="984"/>
      <c r="D61" s="986"/>
      <c r="E61" s="988"/>
      <c r="F61" s="990"/>
      <c r="G61" s="992"/>
      <c r="H61" s="992"/>
      <c r="I61" s="981"/>
      <c r="J61" s="982"/>
      <c r="K61" s="983"/>
      <c r="L61" s="977"/>
    </row>
    <row r="62" spans="3:12" ht="24" customHeight="1" x14ac:dyDescent="0.25">
      <c r="C62" s="984">
        <v>29</v>
      </c>
      <c r="D62" s="986" t="s">
        <v>40</v>
      </c>
      <c r="E62" s="988"/>
      <c r="F62" s="990">
        <f>E62/'A.Fab (3)'!$J$7*'P.Fab (3)'!F65</f>
        <v>0</v>
      </c>
      <c r="G62" s="992">
        <f>E62/30/2*'P.Fab (3)'!T65</f>
        <v>0</v>
      </c>
      <c r="H62" s="992">
        <f>E62/30/12*'P.Fab (3)'!F66</f>
        <v>0</v>
      </c>
      <c r="I62" s="981">
        <f>'P.Fab (3)'!F66</f>
        <v>0</v>
      </c>
      <c r="J62" s="982">
        <f>E62/30*'P.Fab (3)'!G65</f>
        <v>0</v>
      </c>
      <c r="K62" s="983">
        <f t="shared" si="14"/>
        <v>0</v>
      </c>
      <c r="L62" s="977">
        <f t="shared" ref="L62" si="40">K62+G62+H62+I62</f>
        <v>0</v>
      </c>
    </row>
    <row r="63" spans="3:12" ht="24" customHeight="1" x14ac:dyDescent="0.25">
      <c r="C63" s="984"/>
      <c r="D63" s="986"/>
      <c r="E63" s="988"/>
      <c r="F63" s="990"/>
      <c r="G63" s="992"/>
      <c r="H63" s="992"/>
      <c r="I63" s="981"/>
      <c r="J63" s="982"/>
      <c r="K63" s="983"/>
      <c r="L63" s="977"/>
    </row>
    <row r="64" spans="3:12" ht="24" customHeight="1" x14ac:dyDescent="0.25">
      <c r="C64" s="984">
        <v>30</v>
      </c>
      <c r="D64" s="986" t="s">
        <v>41</v>
      </c>
      <c r="E64" s="988"/>
      <c r="F64" s="990">
        <f>E64/'A.Fab (3)'!$J$7*'P.Fab (3)'!F67</f>
        <v>0</v>
      </c>
      <c r="G64" s="992">
        <f>E64/30/2*'P.Fab (3)'!T67</f>
        <v>0</v>
      </c>
      <c r="H64" s="992">
        <f>E64/30/12*'P.Fab (3)'!F68</f>
        <v>0</v>
      </c>
      <c r="I64" s="981">
        <f>'P.Fab (3)'!F68</f>
        <v>0</v>
      </c>
      <c r="J64" s="982">
        <f>E64/30*'P.Fab (3)'!G67</f>
        <v>0</v>
      </c>
      <c r="K64" s="983">
        <f t="shared" si="16"/>
        <v>0</v>
      </c>
      <c r="L64" s="977">
        <f t="shared" ref="L64" si="41">K64+G64+H64+I64</f>
        <v>0</v>
      </c>
    </row>
    <row r="65" spans="3:12" ht="24" customHeight="1" x14ac:dyDescent="0.25">
      <c r="C65" s="984"/>
      <c r="D65" s="986"/>
      <c r="E65" s="988"/>
      <c r="F65" s="990"/>
      <c r="G65" s="992"/>
      <c r="H65" s="992"/>
      <c r="I65" s="981"/>
      <c r="J65" s="982"/>
      <c r="K65" s="983"/>
      <c r="L65" s="977"/>
    </row>
    <row r="66" spans="3:12" ht="24" customHeight="1" x14ac:dyDescent="0.25">
      <c r="C66" s="984">
        <v>31</v>
      </c>
      <c r="D66" s="986" t="s">
        <v>42</v>
      </c>
      <c r="E66" s="988"/>
      <c r="F66" s="990">
        <f>E66/'A.Fab (3)'!$J$7*'P.Fab (3)'!F69</f>
        <v>0</v>
      </c>
      <c r="G66" s="992">
        <f>E66/30/2*'P.Fab (3)'!T69</f>
        <v>0</v>
      </c>
      <c r="H66" s="992">
        <f>E66/30/12*'P.Fab (3)'!F70</f>
        <v>0</v>
      </c>
      <c r="I66" s="981">
        <f>'P.Fab (3)'!F70</f>
        <v>0</v>
      </c>
      <c r="J66" s="982">
        <f>E66/30*'P.Fab (3)'!G69</f>
        <v>0</v>
      </c>
      <c r="K66" s="983">
        <f t="shared" ref="K66" si="42">F66+J66</f>
        <v>0</v>
      </c>
      <c r="L66" s="977">
        <f t="shared" ref="L66" si="43">K66+G66+H66+I66</f>
        <v>0</v>
      </c>
    </row>
    <row r="67" spans="3:12" ht="24" customHeight="1" x14ac:dyDescent="0.25">
      <c r="C67" s="984"/>
      <c r="D67" s="986"/>
      <c r="E67" s="988"/>
      <c r="F67" s="990"/>
      <c r="G67" s="992"/>
      <c r="H67" s="992"/>
      <c r="I67" s="981"/>
      <c r="J67" s="982"/>
      <c r="K67" s="983"/>
      <c r="L67" s="977"/>
    </row>
    <row r="68" spans="3:12" ht="24" customHeight="1" x14ac:dyDescent="0.25">
      <c r="C68" s="984">
        <v>32</v>
      </c>
      <c r="D68" s="986" t="s">
        <v>43</v>
      </c>
      <c r="E68" s="988"/>
      <c r="F68" s="990">
        <f>E68/'A.Fab (3)'!$J$7*'P.Fab (3)'!F71</f>
        <v>0</v>
      </c>
      <c r="G68" s="992">
        <f>E68/30/2*'P.Fab (3)'!T71</f>
        <v>0</v>
      </c>
      <c r="H68" s="992">
        <f>E68/30/12*'P.Fab (3)'!F72</f>
        <v>0</v>
      </c>
      <c r="I68" s="981">
        <f>'P.Fab (3)'!F72</f>
        <v>0</v>
      </c>
      <c r="J68" s="982">
        <f>E68/30*'P.Fab (3)'!G71</f>
        <v>0</v>
      </c>
      <c r="K68" s="983">
        <f t="shared" si="10"/>
        <v>0</v>
      </c>
      <c r="L68" s="977">
        <f t="shared" ref="L68" si="44">K68+G68+H68+I68</f>
        <v>0</v>
      </c>
    </row>
    <row r="69" spans="3:12" ht="24" customHeight="1" x14ac:dyDescent="0.25">
      <c r="C69" s="984"/>
      <c r="D69" s="986"/>
      <c r="E69" s="988"/>
      <c r="F69" s="990"/>
      <c r="G69" s="992"/>
      <c r="H69" s="992"/>
      <c r="I69" s="981"/>
      <c r="J69" s="982"/>
      <c r="K69" s="983"/>
      <c r="L69" s="977"/>
    </row>
    <row r="70" spans="3:12" ht="24" customHeight="1" x14ac:dyDescent="0.25">
      <c r="C70" s="984">
        <v>33</v>
      </c>
      <c r="D70" s="986" t="s">
        <v>26</v>
      </c>
      <c r="E70" s="988"/>
      <c r="F70" s="990">
        <f>E70/'A.Fab (3)'!$J$7*'P.Fab (3)'!F73</f>
        <v>0</v>
      </c>
      <c r="G70" s="992">
        <f>E70/30/2*'P.Fab (3)'!T73</f>
        <v>0</v>
      </c>
      <c r="H70" s="992">
        <f>E70/30/12*'P.Fab (3)'!F74</f>
        <v>0</v>
      </c>
      <c r="I70" s="981">
        <f>'P.Fab (3)'!F74</f>
        <v>0</v>
      </c>
      <c r="J70" s="982">
        <f>E70/30*'P.Fab (3)'!G73</f>
        <v>0</v>
      </c>
      <c r="K70" s="983">
        <f t="shared" si="12"/>
        <v>0</v>
      </c>
      <c r="L70" s="977">
        <f t="shared" ref="L70" si="45">K70+G70+H70+I70</f>
        <v>0</v>
      </c>
    </row>
    <row r="71" spans="3:12" ht="24" customHeight="1" x14ac:dyDescent="0.25">
      <c r="C71" s="984"/>
      <c r="D71" s="986"/>
      <c r="E71" s="988"/>
      <c r="F71" s="990"/>
      <c r="G71" s="992"/>
      <c r="H71" s="992"/>
      <c r="I71" s="981"/>
      <c r="J71" s="982"/>
      <c r="K71" s="983"/>
      <c r="L71" s="977"/>
    </row>
    <row r="72" spans="3:12" ht="24" customHeight="1" x14ac:dyDescent="0.25">
      <c r="C72" s="984">
        <v>34</v>
      </c>
      <c r="D72" s="986" t="s">
        <v>44</v>
      </c>
      <c r="E72" s="988"/>
      <c r="F72" s="990">
        <f>E72/'A.Fab (3)'!$J$7*'P.Fab (3)'!F75</f>
        <v>0</v>
      </c>
      <c r="G72" s="992">
        <f>E72/30/2*'P.Fab (3)'!T75</f>
        <v>0</v>
      </c>
      <c r="H72" s="992">
        <f>E72/30/12*'P.Fab (3)'!F76</f>
        <v>0</v>
      </c>
      <c r="I72" s="981">
        <f>'P.Fab (3)'!F76</f>
        <v>0</v>
      </c>
      <c r="J72" s="982">
        <f>E72/30*'P.Fab (3)'!G75</f>
        <v>0</v>
      </c>
      <c r="K72" s="983">
        <f t="shared" si="14"/>
        <v>0</v>
      </c>
      <c r="L72" s="977">
        <f t="shared" ref="L72" si="46">K72+G72+H72+I72</f>
        <v>0</v>
      </c>
    </row>
    <row r="73" spans="3:12" ht="24" customHeight="1" x14ac:dyDescent="0.25">
      <c r="C73" s="984"/>
      <c r="D73" s="986"/>
      <c r="E73" s="988"/>
      <c r="F73" s="990"/>
      <c r="G73" s="992"/>
      <c r="H73" s="992"/>
      <c r="I73" s="981"/>
      <c r="J73" s="982"/>
      <c r="K73" s="983"/>
      <c r="L73" s="977"/>
    </row>
    <row r="74" spans="3:12" ht="24" customHeight="1" x14ac:dyDescent="0.25">
      <c r="C74" s="984">
        <v>35</v>
      </c>
      <c r="D74" s="986" t="s">
        <v>45</v>
      </c>
      <c r="E74" s="988"/>
      <c r="F74" s="990">
        <f>E74/'A.Fab (3)'!$J$7*'P.Fab (3)'!F77</f>
        <v>0</v>
      </c>
      <c r="G74" s="992">
        <f>E74/30/2*'P.Fab (3)'!T77</f>
        <v>0</v>
      </c>
      <c r="H74" s="992">
        <f>E74/30/12*'P.Fab (3)'!F78</f>
        <v>0</v>
      </c>
      <c r="I74" s="981">
        <f>'P.Fab (3)'!F78</f>
        <v>0</v>
      </c>
      <c r="J74" s="982">
        <f>E74/30*'P.Fab (3)'!G77</f>
        <v>0</v>
      </c>
      <c r="K74" s="983">
        <f t="shared" si="16"/>
        <v>0</v>
      </c>
      <c r="L74" s="977">
        <f t="shared" ref="L74" si="47">K74+G74+H74+I74</f>
        <v>0</v>
      </c>
    </row>
    <row r="75" spans="3:12" ht="24" customHeight="1" x14ac:dyDescent="0.25">
      <c r="C75" s="984"/>
      <c r="D75" s="986"/>
      <c r="E75" s="988"/>
      <c r="F75" s="990"/>
      <c r="G75" s="992"/>
      <c r="H75" s="992"/>
      <c r="I75" s="981"/>
      <c r="J75" s="982"/>
      <c r="K75" s="983"/>
      <c r="L75" s="977"/>
    </row>
    <row r="76" spans="3:12" ht="24" customHeight="1" x14ac:dyDescent="0.25">
      <c r="C76" s="984">
        <v>36</v>
      </c>
      <c r="D76" s="986" t="s">
        <v>46</v>
      </c>
      <c r="E76" s="988"/>
      <c r="F76" s="990">
        <f>E76/'A.Fab (3)'!$J$7*'P.Fab (3)'!F79</f>
        <v>0</v>
      </c>
      <c r="G76" s="992">
        <f>E76/30/2*'P.Fab (3)'!T79</f>
        <v>0</v>
      </c>
      <c r="H76" s="992">
        <f>E76/30/12*'P.Fab (3)'!F80</f>
        <v>0</v>
      </c>
      <c r="I76" s="981">
        <f>'P.Fab (3)'!F80</f>
        <v>0</v>
      </c>
      <c r="J76" s="982">
        <f>E76/30*'P.Fab (3)'!G79</f>
        <v>0</v>
      </c>
      <c r="K76" s="983">
        <f t="shared" ref="K76" si="48">F76+J76</f>
        <v>0</v>
      </c>
      <c r="L76" s="977">
        <f t="shared" ref="L76" si="49">K76+G76+H76+I76</f>
        <v>0</v>
      </c>
    </row>
    <row r="77" spans="3:12" ht="24" customHeight="1" x14ac:dyDescent="0.25">
      <c r="C77" s="984"/>
      <c r="D77" s="986"/>
      <c r="E77" s="988"/>
      <c r="F77" s="990"/>
      <c r="G77" s="992"/>
      <c r="H77" s="992"/>
      <c r="I77" s="981"/>
      <c r="J77" s="982"/>
      <c r="K77" s="983"/>
      <c r="L77" s="977"/>
    </row>
    <row r="78" spans="3:12" ht="24" customHeight="1" x14ac:dyDescent="0.25">
      <c r="C78" s="984">
        <v>37</v>
      </c>
      <c r="D78" s="986" t="s">
        <v>47</v>
      </c>
      <c r="E78" s="988"/>
      <c r="F78" s="990">
        <f>E78/'A.Fab (3)'!$J$7*'P.Fab (3)'!F81</f>
        <v>0</v>
      </c>
      <c r="G78" s="992">
        <f>E78/30/2*'P.Fab (3)'!T81</f>
        <v>0</v>
      </c>
      <c r="H78" s="992">
        <f>E78/30/12*'P.Fab (3)'!F82</f>
        <v>0</v>
      </c>
      <c r="I78" s="981">
        <f>'P.Fab (3)'!F82</f>
        <v>0</v>
      </c>
      <c r="J78" s="982">
        <f>E78/30*'P.Fab (3)'!G81</f>
        <v>0</v>
      </c>
      <c r="K78" s="983">
        <f t="shared" si="10"/>
        <v>0</v>
      </c>
      <c r="L78" s="977">
        <f t="shared" ref="L78" si="50">K78+G78+H78+I78</f>
        <v>0</v>
      </c>
    </row>
    <row r="79" spans="3:12" ht="24" customHeight="1" thickBot="1" x14ac:dyDescent="0.3">
      <c r="C79" s="985"/>
      <c r="D79" s="987"/>
      <c r="E79" s="989"/>
      <c r="F79" s="991"/>
      <c r="G79" s="993"/>
      <c r="H79" s="993"/>
      <c r="I79" s="994"/>
      <c r="J79" s="995"/>
      <c r="K79" s="996"/>
      <c r="L79" s="978"/>
    </row>
    <row r="80" spans="3:12" ht="53.25" customHeight="1" thickTop="1" thickBot="1" x14ac:dyDescent="0.5">
      <c r="C80" s="667"/>
      <c r="D80" s="667"/>
      <c r="E80" s="669">
        <f t="shared" ref="E80:L80" si="51">SUM(E6:E79)</f>
        <v>290700</v>
      </c>
      <c r="F80" s="670">
        <f t="shared" si="51"/>
        <v>281217.24137931032</v>
      </c>
      <c r="G80" s="669">
        <f t="shared" si="51"/>
        <v>300</v>
      </c>
      <c r="H80" s="669">
        <f t="shared" si="51"/>
        <v>15839.444444444443</v>
      </c>
      <c r="I80" s="669"/>
      <c r="J80" s="671">
        <f t="shared" si="51"/>
        <v>7190</v>
      </c>
      <c r="K80" s="672">
        <f t="shared" si="51"/>
        <v>288407.24137931032</v>
      </c>
      <c r="L80" s="673">
        <f t="shared" si="51"/>
        <v>304546.68582375476</v>
      </c>
    </row>
    <row r="81" spans="3:12" ht="35.25" thickTop="1" thickBot="1" x14ac:dyDescent="0.5">
      <c r="C81" s="667"/>
      <c r="D81" s="667"/>
      <c r="E81" s="979" t="s">
        <v>48</v>
      </c>
      <c r="F81" s="979"/>
      <c r="G81" s="979"/>
      <c r="H81" s="668"/>
      <c r="I81" s="668"/>
      <c r="J81" s="980">
        <f>L80</f>
        <v>304546.68582375476</v>
      </c>
      <c r="K81" s="980"/>
      <c r="L81" s="980"/>
    </row>
    <row r="82" spans="3:12" ht="15.75" thickTop="1" x14ac:dyDescent="0.25"/>
  </sheetData>
  <mergeCells count="382">
    <mergeCell ref="I4:I5"/>
    <mergeCell ref="J4:J5"/>
    <mergeCell ref="K4:K5"/>
    <mergeCell ref="L4:L5"/>
    <mergeCell ref="C6:C7"/>
    <mergeCell ref="D6:D7"/>
    <mergeCell ref="E6:E7"/>
    <mergeCell ref="F6:F7"/>
    <mergeCell ref="G6:G7"/>
    <mergeCell ref="H6:H7"/>
    <mergeCell ref="C4:C5"/>
    <mergeCell ref="D4:D5"/>
    <mergeCell ref="E4:E5"/>
    <mergeCell ref="F4:F5"/>
    <mergeCell ref="G4:G5"/>
    <mergeCell ref="H4:H5"/>
    <mergeCell ref="I6:I7"/>
    <mergeCell ref="J6:J7"/>
    <mergeCell ref="K6:K7"/>
    <mergeCell ref="L6:L7"/>
    <mergeCell ref="L8:L9"/>
    <mergeCell ref="C10:C11"/>
    <mergeCell ref="D10:D11"/>
    <mergeCell ref="E10:E11"/>
    <mergeCell ref="F10:F11"/>
    <mergeCell ref="G10:G11"/>
    <mergeCell ref="H10:H11"/>
    <mergeCell ref="I10:I11"/>
    <mergeCell ref="J10:J11"/>
    <mergeCell ref="K10:K11"/>
    <mergeCell ref="L10:L11"/>
    <mergeCell ref="C8:C9"/>
    <mergeCell ref="D8:D9"/>
    <mergeCell ref="E8:E9"/>
    <mergeCell ref="F8:F9"/>
    <mergeCell ref="G8:G9"/>
    <mergeCell ref="H8:H9"/>
    <mergeCell ref="I8:I9"/>
    <mergeCell ref="J8:J9"/>
    <mergeCell ref="K8:K9"/>
    <mergeCell ref="L12:L13"/>
    <mergeCell ref="C14:C15"/>
    <mergeCell ref="D14:D15"/>
    <mergeCell ref="E14:E15"/>
    <mergeCell ref="F14:F15"/>
    <mergeCell ref="G14:G15"/>
    <mergeCell ref="H14:H15"/>
    <mergeCell ref="I14:I15"/>
    <mergeCell ref="J14:J15"/>
    <mergeCell ref="K14:K15"/>
    <mergeCell ref="L14:L15"/>
    <mergeCell ref="C12:C13"/>
    <mergeCell ref="D12:D13"/>
    <mergeCell ref="E12:E13"/>
    <mergeCell ref="F12:F13"/>
    <mergeCell ref="G12:G13"/>
    <mergeCell ref="H12:H13"/>
    <mergeCell ref="I12:I13"/>
    <mergeCell ref="J12:J13"/>
    <mergeCell ref="K12:K13"/>
    <mergeCell ref="L16:L17"/>
    <mergeCell ref="C18:C19"/>
    <mergeCell ref="D18:D19"/>
    <mergeCell ref="E18:E19"/>
    <mergeCell ref="F18:F19"/>
    <mergeCell ref="G18:G19"/>
    <mergeCell ref="H18:H19"/>
    <mergeCell ref="I18:I19"/>
    <mergeCell ref="J18:J19"/>
    <mergeCell ref="K18:K19"/>
    <mergeCell ref="L18:L19"/>
    <mergeCell ref="C16:C17"/>
    <mergeCell ref="D16:D17"/>
    <mergeCell ref="E16:E17"/>
    <mergeCell ref="F16:F17"/>
    <mergeCell ref="G16:G17"/>
    <mergeCell ref="H16:H17"/>
    <mergeCell ref="I16:I17"/>
    <mergeCell ref="J16:J17"/>
    <mergeCell ref="K16:K17"/>
    <mergeCell ref="L20:L21"/>
    <mergeCell ref="C22:C23"/>
    <mergeCell ref="D22:D23"/>
    <mergeCell ref="E22:E23"/>
    <mergeCell ref="F22:F23"/>
    <mergeCell ref="G22:G23"/>
    <mergeCell ref="H22:H23"/>
    <mergeCell ref="I22:I23"/>
    <mergeCell ref="J22:J23"/>
    <mergeCell ref="K22:K23"/>
    <mergeCell ref="L22:L23"/>
    <mergeCell ref="C20:C21"/>
    <mergeCell ref="D20:D21"/>
    <mergeCell ref="E20:E21"/>
    <mergeCell ref="F20:F21"/>
    <mergeCell ref="G20:G21"/>
    <mergeCell ref="H20:H21"/>
    <mergeCell ref="I20:I21"/>
    <mergeCell ref="J20:J21"/>
    <mergeCell ref="K20:K21"/>
    <mergeCell ref="L24:L25"/>
    <mergeCell ref="C26:C27"/>
    <mergeCell ref="D26:D27"/>
    <mergeCell ref="E26:E27"/>
    <mergeCell ref="F26:F27"/>
    <mergeCell ref="G26:G27"/>
    <mergeCell ref="H26:H27"/>
    <mergeCell ref="I26:I27"/>
    <mergeCell ref="J26:J27"/>
    <mergeCell ref="K26:K27"/>
    <mergeCell ref="L26:L27"/>
    <mergeCell ref="C24:C25"/>
    <mergeCell ref="D24:D25"/>
    <mergeCell ref="E24:E25"/>
    <mergeCell ref="F24:F25"/>
    <mergeCell ref="G24:G25"/>
    <mergeCell ref="H24:H25"/>
    <mergeCell ref="I24:I25"/>
    <mergeCell ref="J24:J25"/>
    <mergeCell ref="K24:K25"/>
    <mergeCell ref="L28:L29"/>
    <mergeCell ref="C30:C31"/>
    <mergeCell ref="D30:D31"/>
    <mergeCell ref="E30:E31"/>
    <mergeCell ref="F30:F31"/>
    <mergeCell ref="G30:G31"/>
    <mergeCell ref="H30:H31"/>
    <mergeCell ref="I30:I31"/>
    <mergeCell ref="J30:J31"/>
    <mergeCell ref="K30:K31"/>
    <mergeCell ref="L30:L31"/>
    <mergeCell ref="C28:C29"/>
    <mergeCell ref="D28:D29"/>
    <mergeCell ref="E28:E29"/>
    <mergeCell ref="F28:F29"/>
    <mergeCell ref="G28:G29"/>
    <mergeCell ref="H28:H29"/>
    <mergeCell ref="I28:I29"/>
    <mergeCell ref="J28:J29"/>
    <mergeCell ref="K28:K29"/>
    <mergeCell ref="L32:L33"/>
    <mergeCell ref="C34:C35"/>
    <mergeCell ref="D34:D35"/>
    <mergeCell ref="E34:E35"/>
    <mergeCell ref="F34:F35"/>
    <mergeCell ref="G34:G35"/>
    <mergeCell ref="H34:H35"/>
    <mergeCell ref="I34:I35"/>
    <mergeCell ref="J34:J35"/>
    <mergeCell ref="K34:K35"/>
    <mergeCell ref="L34:L35"/>
    <mergeCell ref="C32:C33"/>
    <mergeCell ref="D32:D33"/>
    <mergeCell ref="E32:E33"/>
    <mergeCell ref="F32:F33"/>
    <mergeCell ref="G32:G33"/>
    <mergeCell ref="H32:H33"/>
    <mergeCell ref="I32:I33"/>
    <mergeCell ref="J32:J33"/>
    <mergeCell ref="K32:K33"/>
    <mergeCell ref="L36:L37"/>
    <mergeCell ref="C38:C39"/>
    <mergeCell ref="D38:D39"/>
    <mergeCell ref="E38:E39"/>
    <mergeCell ref="F38:F39"/>
    <mergeCell ref="G38:G39"/>
    <mergeCell ref="H38:H39"/>
    <mergeCell ref="I38:I39"/>
    <mergeCell ref="J38:J39"/>
    <mergeCell ref="K38:K39"/>
    <mergeCell ref="L38:L39"/>
    <mergeCell ref="C36:C37"/>
    <mergeCell ref="D36:D37"/>
    <mergeCell ref="E36:E37"/>
    <mergeCell ref="F36:F37"/>
    <mergeCell ref="G36:G37"/>
    <mergeCell ref="H36:H37"/>
    <mergeCell ref="I36:I37"/>
    <mergeCell ref="J36:J37"/>
    <mergeCell ref="K36:K37"/>
    <mergeCell ref="L40:L41"/>
    <mergeCell ref="C42:C43"/>
    <mergeCell ref="D42:D43"/>
    <mergeCell ref="E42:E43"/>
    <mergeCell ref="F42:F43"/>
    <mergeCell ref="G42:G43"/>
    <mergeCell ref="H42:H43"/>
    <mergeCell ref="I42:I43"/>
    <mergeCell ref="J42:J43"/>
    <mergeCell ref="K42:K43"/>
    <mergeCell ref="L42:L43"/>
    <mergeCell ref="C40:C41"/>
    <mergeCell ref="D40:D41"/>
    <mergeCell ref="E40:E41"/>
    <mergeCell ref="F40:F41"/>
    <mergeCell ref="G40:G41"/>
    <mergeCell ref="H40:H41"/>
    <mergeCell ref="I40:I41"/>
    <mergeCell ref="J40:J41"/>
    <mergeCell ref="K40:K41"/>
    <mergeCell ref="L44:L45"/>
    <mergeCell ref="C46:C47"/>
    <mergeCell ref="D46:D47"/>
    <mergeCell ref="E46:E47"/>
    <mergeCell ref="F46:F47"/>
    <mergeCell ref="G46:G47"/>
    <mergeCell ref="H46:H47"/>
    <mergeCell ref="I46:I47"/>
    <mergeCell ref="J46:J47"/>
    <mergeCell ref="K46:K47"/>
    <mergeCell ref="L46:L47"/>
    <mergeCell ref="C44:C45"/>
    <mergeCell ref="D44:D45"/>
    <mergeCell ref="E44:E45"/>
    <mergeCell ref="F44:F45"/>
    <mergeCell ref="G44:G45"/>
    <mergeCell ref="H44:H45"/>
    <mergeCell ref="I44:I45"/>
    <mergeCell ref="J44:J45"/>
    <mergeCell ref="K44:K45"/>
    <mergeCell ref="L48:L49"/>
    <mergeCell ref="C50:C51"/>
    <mergeCell ref="D50:D51"/>
    <mergeCell ref="E50:E51"/>
    <mergeCell ref="F50:F51"/>
    <mergeCell ref="G50:G51"/>
    <mergeCell ref="H50:H51"/>
    <mergeCell ref="I50:I51"/>
    <mergeCell ref="J50:J51"/>
    <mergeCell ref="K50:K51"/>
    <mergeCell ref="L50:L51"/>
    <mergeCell ref="C48:C49"/>
    <mergeCell ref="D48:D49"/>
    <mergeCell ref="E48:E49"/>
    <mergeCell ref="F48:F49"/>
    <mergeCell ref="G48:G49"/>
    <mergeCell ref="H48:H49"/>
    <mergeCell ref="I48:I49"/>
    <mergeCell ref="J48:J49"/>
    <mergeCell ref="K48:K49"/>
    <mergeCell ref="L52:L53"/>
    <mergeCell ref="C54:C55"/>
    <mergeCell ref="D54:D55"/>
    <mergeCell ref="E54:E55"/>
    <mergeCell ref="F54:F55"/>
    <mergeCell ref="G54:G55"/>
    <mergeCell ref="H54:H55"/>
    <mergeCell ref="I54:I55"/>
    <mergeCell ref="J54:J55"/>
    <mergeCell ref="K54:K55"/>
    <mergeCell ref="L54:L55"/>
    <mergeCell ref="C52:C53"/>
    <mergeCell ref="D52:D53"/>
    <mergeCell ref="E52:E53"/>
    <mergeCell ref="F52:F53"/>
    <mergeCell ref="G52:G53"/>
    <mergeCell ref="H52:H53"/>
    <mergeCell ref="I52:I53"/>
    <mergeCell ref="J52:J53"/>
    <mergeCell ref="K52:K53"/>
    <mergeCell ref="L56:L57"/>
    <mergeCell ref="C58:C59"/>
    <mergeCell ref="D58:D59"/>
    <mergeCell ref="E58:E59"/>
    <mergeCell ref="F58:F59"/>
    <mergeCell ref="G58:G59"/>
    <mergeCell ref="H58:H59"/>
    <mergeCell ref="I58:I59"/>
    <mergeCell ref="J58:J59"/>
    <mergeCell ref="K58:K59"/>
    <mergeCell ref="L58:L59"/>
    <mergeCell ref="C56:C57"/>
    <mergeCell ref="D56:D57"/>
    <mergeCell ref="E56:E57"/>
    <mergeCell ref="F56:F57"/>
    <mergeCell ref="G56:G57"/>
    <mergeCell ref="H56:H57"/>
    <mergeCell ref="I56:I57"/>
    <mergeCell ref="J56:J57"/>
    <mergeCell ref="K56:K57"/>
    <mergeCell ref="L60:L61"/>
    <mergeCell ref="C62:C63"/>
    <mergeCell ref="D62:D63"/>
    <mergeCell ref="E62:E63"/>
    <mergeCell ref="F62:F63"/>
    <mergeCell ref="G62:G63"/>
    <mergeCell ref="H62:H63"/>
    <mergeCell ref="I62:I63"/>
    <mergeCell ref="J62:J63"/>
    <mergeCell ref="K62:K63"/>
    <mergeCell ref="L62:L63"/>
    <mergeCell ref="C60:C61"/>
    <mergeCell ref="D60:D61"/>
    <mergeCell ref="E60:E61"/>
    <mergeCell ref="F60:F61"/>
    <mergeCell ref="G60:G61"/>
    <mergeCell ref="H60:H61"/>
    <mergeCell ref="I60:I61"/>
    <mergeCell ref="J60:J61"/>
    <mergeCell ref="K60:K61"/>
    <mergeCell ref="C72:C73"/>
    <mergeCell ref="D72:D73"/>
    <mergeCell ref="L64:L65"/>
    <mergeCell ref="C66:C67"/>
    <mergeCell ref="D66:D67"/>
    <mergeCell ref="E66:E67"/>
    <mergeCell ref="F66:F67"/>
    <mergeCell ref="G66:G67"/>
    <mergeCell ref="H66:H67"/>
    <mergeCell ref="I66:I67"/>
    <mergeCell ref="J66:J67"/>
    <mergeCell ref="K66:K67"/>
    <mergeCell ref="L66:L67"/>
    <mergeCell ref="C64:C65"/>
    <mergeCell ref="D64:D65"/>
    <mergeCell ref="E64:E65"/>
    <mergeCell ref="F64:F65"/>
    <mergeCell ref="G64:G65"/>
    <mergeCell ref="H64:H65"/>
    <mergeCell ref="I64:I65"/>
    <mergeCell ref="J64:J65"/>
    <mergeCell ref="K64:K65"/>
    <mergeCell ref="L68:L69"/>
    <mergeCell ref="C70:C71"/>
    <mergeCell ref="D70:D71"/>
    <mergeCell ref="E70:E71"/>
    <mergeCell ref="F70:F71"/>
    <mergeCell ref="G70:G71"/>
    <mergeCell ref="H70:H71"/>
    <mergeCell ref="I70:I71"/>
    <mergeCell ref="J70:J71"/>
    <mergeCell ref="K70:K71"/>
    <mergeCell ref="L70:L71"/>
    <mergeCell ref="C68:C69"/>
    <mergeCell ref="D68:D69"/>
    <mergeCell ref="E68:E69"/>
    <mergeCell ref="F68:F69"/>
    <mergeCell ref="G68:G69"/>
    <mergeCell ref="H68:H69"/>
    <mergeCell ref="I68:I69"/>
    <mergeCell ref="J68:J69"/>
    <mergeCell ref="K68:K69"/>
    <mergeCell ref="E72:E73"/>
    <mergeCell ref="F72:F73"/>
    <mergeCell ref="G72:G73"/>
    <mergeCell ref="H72:H73"/>
    <mergeCell ref="L74:L75"/>
    <mergeCell ref="C76:C77"/>
    <mergeCell ref="D76:D77"/>
    <mergeCell ref="E76:E77"/>
    <mergeCell ref="F76:F77"/>
    <mergeCell ref="G76:G77"/>
    <mergeCell ref="H76:H77"/>
    <mergeCell ref="I72:I73"/>
    <mergeCell ref="J72:J73"/>
    <mergeCell ref="K72:K73"/>
    <mergeCell ref="L72:L73"/>
    <mergeCell ref="C74:C75"/>
    <mergeCell ref="D74:D75"/>
    <mergeCell ref="E74:E75"/>
    <mergeCell ref="F74:F75"/>
    <mergeCell ref="G74:G75"/>
    <mergeCell ref="H74:H75"/>
    <mergeCell ref="I74:I75"/>
    <mergeCell ref="J74:J75"/>
    <mergeCell ref="K74:K75"/>
    <mergeCell ref="L78:L79"/>
    <mergeCell ref="E81:G81"/>
    <mergeCell ref="J81:L81"/>
    <mergeCell ref="I76:I77"/>
    <mergeCell ref="J76:J77"/>
    <mergeCell ref="K76:K77"/>
    <mergeCell ref="L76:L77"/>
    <mergeCell ref="C78:C79"/>
    <mergeCell ref="D78:D79"/>
    <mergeCell ref="E78:E79"/>
    <mergeCell ref="F78:F79"/>
    <mergeCell ref="G78:G79"/>
    <mergeCell ref="H78:H79"/>
    <mergeCell ref="I78:I79"/>
    <mergeCell ref="J78:J79"/>
    <mergeCell ref="K78:K79"/>
  </mergeCells>
  <conditionalFormatting sqref="C6:C7 C10:C11 C14:C15 C18:C19 C22:C23 C26:C27 C30:C31 C34:C35 C38:C39 C42:C43 C46:C47 C50:C51 C54:C55 C58:C59 C62:C63 C66:C67 C70:C71 C74:C75 C78:C79">
    <cfRule type="expression" dxfId="143" priority="2">
      <formula>C$11&lt;&gt;""</formula>
    </cfRule>
  </conditionalFormatting>
  <conditionalFormatting sqref="K6:K79">
    <cfRule type="dataBar" priority="1">
      <dataBar>
        <cfvo type="min"/>
        <cfvo type="max"/>
        <color rgb="FF008AEF"/>
      </dataBar>
      <extLst>
        <ext xmlns:x14="http://schemas.microsoft.com/office/spreadsheetml/2009/9/main" uri="{B025F937-C7B1-47D3-B67F-A62EFF666E3E}">
          <x14:id>{3040FFF4-46C9-46A4-A3EC-DC60B00678E1}</x14:id>
        </ext>
      </extLst>
    </cfRule>
  </conditionalFormatting>
  <pageMargins left="0.25" right="0.25" top="0.73" bottom="0.2" header="0.12" footer="0.12"/>
  <pageSetup paperSize="9" scale="41" orientation="portrait" blackAndWhite="1" r:id="rId1"/>
  <colBreaks count="1" manualBreakCount="1">
    <brk id="13" max="1048575" man="1"/>
  </colBreaks>
  <drawing r:id="rId2"/>
  <extLst>
    <ext xmlns:x14="http://schemas.microsoft.com/office/spreadsheetml/2009/9/main" uri="{78C0D931-6437-407d-A8EE-F0AAD7539E65}">
      <x14:conditionalFormattings>
        <x14:conditionalFormatting xmlns:xm="http://schemas.microsoft.com/office/excel/2006/main">
          <x14:cfRule type="dataBar" id="{3040FFF4-46C9-46A4-A3EC-DC60B00678E1}">
            <x14:dataBar minLength="0" maxLength="100" gradient="0">
              <x14:cfvo type="autoMin"/>
              <x14:cfvo type="autoMax"/>
              <x14:negativeFillColor rgb="FFFF0000"/>
              <x14:axisColor rgb="FF000000"/>
            </x14:dataBar>
          </x14:cfRule>
          <xm:sqref>K6:K79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BD990-42C3-404F-8294-054D1B205413}">
  <sheetPr codeName="Sheet35">
    <tabColor rgb="FF00B050"/>
  </sheetPr>
  <dimension ref="B1:Q35"/>
  <sheetViews>
    <sheetView showGridLines="0" showRowColHeaders="0" showZeros="0" view="pageBreakPreview" zoomScaleSheetLayoutView="100" workbookViewId="0">
      <pane ySplit="6" topLeftCell="A7" activePane="bottomLeft" state="frozen"/>
      <selection pane="bottomLeft" activeCell="K31" sqref="K31"/>
    </sheetView>
  </sheetViews>
  <sheetFormatPr defaultRowHeight="15" x14ac:dyDescent="0.25"/>
  <cols>
    <col min="1" max="1" width="2.7109375" customWidth="1"/>
    <col min="2" max="2" width="14.85546875" customWidth="1"/>
    <col min="3" max="3" width="22.28515625" customWidth="1"/>
    <col min="4" max="4" width="17.85546875" customWidth="1"/>
    <col min="5" max="5" width="17" customWidth="1"/>
    <col min="6" max="6" width="17.85546875" customWidth="1"/>
    <col min="7" max="7" width="17.28515625" customWidth="1"/>
    <col min="8" max="8" width="22.28515625" customWidth="1"/>
    <col min="9" max="9" width="5" customWidth="1"/>
    <col min="10" max="10" width="4.85546875" customWidth="1"/>
    <col min="11" max="11" width="13.5703125" customWidth="1"/>
    <col min="12" max="12" width="22" customWidth="1"/>
    <col min="13" max="13" width="15.85546875" customWidth="1"/>
    <col min="14" max="14" width="16" customWidth="1"/>
    <col min="15" max="15" width="15.85546875" customWidth="1"/>
    <col min="16" max="16" width="16" customWidth="1"/>
    <col min="17" max="17" width="23.5703125" customWidth="1"/>
  </cols>
  <sheetData>
    <row r="1" spans="2:17" ht="39" customHeight="1" x14ac:dyDescent="0.25"/>
    <row r="2" spans="2:17" ht="39.75" customHeight="1" x14ac:dyDescent="0.25"/>
    <row r="3" spans="2:17" ht="27" customHeight="1" thickBot="1" x14ac:dyDescent="0.3"/>
    <row r="4" spans="2:17" ht="91.5" customHeight="1" x14ac:dyDescent="0.25">
      <c r="B4" s="4"/>
      <c r="C4" s="5"/>
      <c r="D4" s="805" t="s">
        <v>50</v>
      </c>
      <c r="E4" s="806"/>
      <c r="F4" s="806"/>
      <c r="G4" s="6"/>
      <c r="H4" s="7"/>
      <c r="K4" s="4"/>
      <c r="L4" s="5"/>
      <c r="M4" s="805" t="s">
        <v>50</v>
      </c>
      <c r="N4" s="806"/>
      <c r="O4" s="806"/>
      <c r="P4" s="5"/>
      <c r="Q4" s="7"/>
    </row>
    <row r="5" spans="2:17" ht="20.25" customHeight="1" thickBot="1" x14ac:dyDescent="0.3">
      <c r="B5" s="8"/>
      <c r="F5" s="9"/>
      <c r="G5" s="9"/>
      <c r="H5" s="10"/>
      <c r="K5" s="8"/>
      <c r="O5" s="9"/>
      <c r="Q5" s="10"/>
    </row>
    <row r="6" spans="2:17" ht="28.5" customHeight="1" thickBot="1" x14ac:dyDescent="0.3">
      <c r="B6" s="237" t="s">
        <v>245</v>
      </c>
      <c r="C6" s="11" t="s">
        <v>52</v>
      </c>
      <c r="D6" s="11" t="s">
        <v>53</v>
      </c>
      <c r="E6" s="11" t="s">
        <v>62</v>
      </c>
      <c r="F6" s="11" t="s">
        <v>63</v>
      </c>
      <c r="G6" s="12" t="s">
        <v>64</v>
      </c>
      <c r="H6" s="12" t="s">
        <v>54</v>
      </c>
      <c r="K6" s="237" t="s">
        <v>245</v>
      </c>
      <c r="L6" s="11" t="s">
        <v>52</v>
      </c>
      <c r="M6" s="11" t="s">
        <v>53</v>
      </c>
      <c r="N6" s="11" t="s">
        <v>62</v>
      </c>
      <c r="O6" s="11" t="s">
        <v>63</v>
      </c>
      <c r="P6" s="11" t="s">
        <v>64</v>
      </c>
      <c r="Q6" s="12" t="s">
        <v>54</v>
      </c>
    </row>
    <row r="7" spans="2:17" ht="30" customHeight="1" x14ac:dyDescent="0.25">
      <c r="B7" s="249">
        <v>1</v>
      </c>
      <c r="C7" s="13" t="s">
        <v>14</v>
      </c>
      <c r="D7" s="33">
        <f>'Fab.1Week (3)'!J9</f>
        <v>4000</v>
      </c>
      <c r="E7" s="33">
        <f>'F.2week (3)'!J9</f>
        <v>3500</v>
      </c>
      <c r="F7" s="33">
        <f>'F.3week (3)'!J9</f>
        <v>5000</v>
      </c>
      <c r="G7" s="33">
        <f>'F.4week (3)'!J9</f>
        <v>0</v>
      </c>
      <c r="H7" s="41">
        <f>D7+E7+F7+G7</f>
        <v>12500</v>
      </c>
      <c r="K7" s="249">
        <v>27</v>
      </c>
      <c r="L7" s="13" t="s">
        <v>38</v>
      </c>
      <c r="M7" s="33">
        <f>'Fab.1Week (3)'!T9</f>
        <v>4000</v>
      </c>
      <c r="N7" s="33">
        <f>'F.2week (3)'!T9</f>
        <v>3500</v>
      </c>
      <c r="O7" s="33">
        <f>'F.3week (3)'!T9</f>
        <v>3500</v>
      </c>
      <c r="P7" s="33">
        <f>'F.4week (3)'!T9</f>
        <v>0</v>
      </c>
      <c r="Q7" s="34">
        <f>M7+N7+O7+P7</f>
        <v>11000</v>
      </c>
    </row>
    <row r="8" spans="2:17" ht="30" customHeight="1" x14ac:dyDescent="0.25">
      <c r="B8" s="250">
        <v>2</v>
      </c>
      <c r="C8" s="14" t="s">
        <v>15</v>
      </c>
      <c r="D8" s="35">
        <f>'Fab.1Week (3)'!J10</f>
        <v>2000</v>
      </c>
      <c r="E8" s="35">
        <f>'F.2week (3)'!J10</f>
        <v>1500</v>
      </c>
      <c r="F8" s="35">
        <f>'F.3week (3)'!J10</f>
        <v>1500</v>
      </c>
      <c r="G8" s="35">
        <f>'F.4week (3)'!J10</f>
        <v>0</v>
      </c>
      <c r="H8" s="42">
        <f t="shared" ref="H8" si="0">D8+E8+F8+G8</f>
        <v>5000</v>
      </c>
      <c r="K8" s="250">
        <v>28</v>
      </c>
      <c r="L8" s="14" t="s">
        <v>39</v>
      </c>
      <c r="M8" s="35">
        <f>'Fab.1Week (3)'!T10</f>
        <v>3500</v>
      </c>
      <c r="N8" s="35">
        <f>'F.2week (3)'!T10</f>
        <v>0</v>
      </c>
      <c r="O8" s="35">
        <f>'F.3week (3)'!T10</f>
        <v>3000</v>
      </c>
      <c r="P8" s="35">
        <f>'F.4week (3)'!T10</f>
        <v>0</v>
      </c>
      <c r="Q8" s="36">
        <f t="shared" ref="Q8:Q17" si="1">M8+N8+O8+P8</f>
        <v>6500</v>
      </c>
    </row>
    <row r="9" spans="2:17" ht="30" customHeight="1" x14ac:dyDescent="0.25">
      <c r="B9" s="251">
        <v>3</v>
      </c>
      <c r="C9" s="15" t="s">
        <v>16</v>
      </c>
      <c r="D9" s="37">
        <f>'Fab.1Week (3)'!J11</f>
        <v>2000</v>
      </c>
      <c r="E9" s="37">
        <f>'F.2week (3)'!J11</f>
        <v>0</v>
      </c>
      <c r="F9" s="37">
        <f>'F.3week (3)'!J11</f>
        <v>2000</v>
      </c>
      <c r="G9" s="37">
        <f>'F.4week (3)'!J11</f>
        <v>0</v>
      </c>
      <c r="H9" s="43">
        <f>D9+E9+F9+G9</f>
        <v>4000</v>
      </c>
      <c r="K9" s="251">
        <v>29</v>
      </c>
      <c r="L9" s="15" t="s">
        <v>40</v>
      </c>
      <c r="M9" s="37">
        <f>'Fab.1Week (3)'!T11</f>
        <v>2000</v>
      </c>
      <c r="N9" s="37">
        <f>'F.2week (3)'!T11</f>
        <v>1500</v>
      </c>
      <c r="O9" s="37">
        <f>'F.3week (3)'!T11</f>
        <v>2500</v>
      </c>
      <c r="P9" s="37">
        <f>'F.4week (3)'!T11</f>
        <v>0</v>
      </c>
      <c r="Q9" s="38">
        <f t="shared" si="1"/>
        <v>6000</v>
      </c>
    </row>
    <row r="10" spans="2:17" ht="30" customHeight="1" x14ac:dyDescent="0.25">
      <c r="B10" s="250">
        <v>4</v>
      </c>
      <c r="C10" s="14" t="s">
        <v>17</v>
      </c>
      <c r="D10" s="35">
        <f>'Fab.1Week (3)'!J12</f>
        <v>1500</v>
      </c>
      <c r="E10" s="35">
        <f>'F.2week (3)'!J12</f>
        <v>2000</v>
      </c>
      <c r="F10" s="35">
        <f>'F.3week (3)'!J12</f>
        <v>2000</v>
      </c>
      <c r="G10" s="35">
        <f>'F.4week (3)'!J12</f>
        <v>0</v>
      </c>
      <c r="H10" s="42">
        <f t="shared" ref="H10:H32" si="2">D10+E10+F10+G10</f>
        <v>5500</v>
      </c>
      <c r="K10" s="250">
        <v>30</v>
      </c>
      <c r="L10" s="14" t="s">
        <v>41</v>
      </c>
      <c r="M10" s="35">
        <f>'Fab.1Week (3)'!T12</f>
        <v>3000</v>
      </c>
      <c r="N10" s="35">
        <f>'F.2week (3)'!T12</f>
        <v>5000</v>
      </c>
      <c r="O10" s="35">
        <f>'F.3week (3)'!T12</f>
        <v>3000</v>
      </c>
      <c r="P10" s="35">
        <f>'F.4week (3)'!T12</f>
        <v>0</v>
      </c>
      <c r="Q10" s="36">
        <f t="shared" si="1"/>
        <v>11000</v>
      </c>
    </row>
    <row r="11" spans="2:17" ht="30" customHeight="1" x14ac:dyDescent="0.25">
      <c r="B11" s="251">
        <v>5</v>
      </c>
      <c r="C11" s="15" t="s">
        <v>18</v>
      </c>
      <c r="D11" s="37">
        <f>'Fab.1Week (3)'!J13</f>
        <v>2500</v>
      </c>
      <c r="E11" s="37">
        <f>'F.2week (3)'!J13</f>
        <v>1000</v>
      </c>
      <c r="F11" s="37">
        <f>'F.3week (3)'!J13</f>
        <v>1000</v>
      </c>
      <c r="G11" s="37">
        <f>'F.4week (3)'!J13</f>
        <v>0</v>
      </c>
      <c r="H11" s="43">
        <f t="shared" si="2"/>
        <v>4500</v>
      </c>
      <c r="K11" s="251">
        <v>31</v>
      </c>
      <c r="L11" s="15" t="s">
        <v>42</v>
      </c>
      <c r="M11" s="37">
        <f>'Fab.1Week (3)'!T13</f>
        <v>3500</v>
      </c>
      <c r="N11" s="37">
        <f>'F.2week (3)'!T13</f>
        <v>3000</v>
      </c>
      <c r="O11" s="37">
        <f>'F.3week (3)'!T13</f>
        <v>4000</v>
      </c>
      <c r="P11" s="37">
        <f>'F.4week (3)'!T13</f>
        <v>0</v>
      </c>
      <c r="Q11" s="38">
        <f t="shared" si="1"/>
        <v>10500</v>
      </c>
    </row>
    <row r="12" spans="2:17" ht="30" customHeight="1" x14ac:dyDescent="0.25">
      <c r="B12" s="250">
        <v>6</v>
      </c>
      <c r="C12" s="14" t="s">
        <v>19</v>
      </c>
      <c r="D12" s="35">
        <f>'Fab.1Week (3)'!J14</f>
        <v>1500</v>
      </c>
      <c r="E12" s="35">
        <f>'F.2week (3)'!J14</f>
        <v>1000</v>
      </c>
      <c r="F12" s="35">
        <f>'F.3week (3)'!J14</f>
        <v>1000</v>
      </c>
      <c r="G12" s="35">
        <f>'F.4week (3)'!J14</f>
        <v>0</v>
      </c>
      <c r="H12" s="42">
        <f t="shared" si="2"/>
        <v>3500</v>
      </c>
      <c r="K12" s="250">
        <v>32</v>
      </c>
      <c r="L12" s="14" t="s">
        <v>43</v>
      </c>
      <c r="M12" s="35">
        <f>'Fab.1Week (3)'!T14</f>
        <v>4000</v>
      </c>
      <c r="N12" s="35">
        <f>'F.2week (3)'!T14</f>
        <v>3000</v>
      </c>
      <c r="O12" s="35">
        <f>'F.3week (3)'!T14</f>
        <v>3000</v>
      </c>
      <c r="P12" s="35">
        <f>'F.4week (3)'!T14</f>
        <v>0</v>
      </c>
      <c r="Q12" s="36">
        <f t="shared" si="1"/>
        <v>10000</v>
      </c>
    </row>
    <row r="13" spans="2:17" ht="30" customHeight="1" x14ac:dyDescent="0.25">
      <c r="B13" s="251">
        <v>7</v>
      </c>
      <c r="C13" s="15" t="s">
        <v>20</v>
      </c>
      <c r="D13" s="37">
        <f>'Fab.1Week (3)'!J15</f>
        <v>1000</v>
      </c>
      <c r="E13" s="37">
        <f>'F.2week (3)'!J15</f>
        <v>1500</v>
      </c>
      <c r="F13" s="37">
        <f>'F.3week (3)'!J15</f>
        <v>11000</v>
      </c>
      <c r="G13" s="37">
        <f>'F.4week (3)'!J15</f>
        <v>0</v>
      </c>
      <c r="H13" s="43">
        <f t="shared" si="2"/>
        <v>13500</v>
      </c>
      <c r="K13" s="251">
        <v>33</v>
      </c>
      <c r="L13" s="15" t="s">
        <v>26</v>
      </c>
      <c r="M13" s="37">
        <f>'Fab.1Week (3)'!T15</f>
        <v>4000</v>
      </c>
      <c r="N13" s="37">
        <f>'F.2week (3)'!T15</f>
        <v>3500</v>
      </c>
      <c r="O13" s="37">
        <f>'F.3week (3)'!T15</f>
        <v>3500</v>
      </c>
      <c r="P13" s="37">
        <f>'F.4week (3)'!T15</f>
        <v>0</v>
      </c>
      <c r="Q13" s="38">
        <f t="shared" si="1"/>
        <v>11000</v>
      </c>
    </row>
    <row r="14" spans="2:17" ht="30" customHeight="1" x14ac:dyDescent="0.25">
      <c r="B14" s="250">
        <v>8</v>
      </c>
      <c r="C14" s="14" t="s">
        <v>21</v>
      </c>
      <c r="D14" s="35">
        <f>'Fab.1Week (3)'!J16</f>
        <v>1000</v>
      </c>
      <c r="E14" s="35">
        <f>'F.2week (3)'!J16</f>
        <v>1500</v>
      </c>
      <c r="F14" s="35">
        <f>'F.3week (3)'!J16</f>
        <v>1000</v>
      </c>
      <c r="G14" s="35">
        <f>'F.4week (3)'!J16</f>
        <v>0</v>
      </c>
      <c r="H14" s="42">
        <f t="shared" si="2"/>
        <v>3500</v>
      </c>
      <c r="K14" s="250">
        <v>34</v>
      </c>
      <c r="L14" s="14" t="s">
        <v>44</v>
      </c>
      <c r="M14" s="35">
        <f>'Fab.1Week (3)'!T16</f>
        <v>4000</v>
      </c>
      <c r="N14" s="35">
        <f>'F.2week (3)'!T16</f>
        <v>3500</v>
      </c>
      <c r="O14" s="35">
        <f>'F.3week (3)'!T16</f>
        <v>3500</v>
      </c>
      <c r="P14" s="35">
        <f>'F.4week (3)'!T16</f>
        <v>0</v>
      </c>
      <c r="Q14" s="36">
        <f t="shared" si="1"/>
        <v>11000</v>
      </c>
    </row>
    <row r="15" spans="2:17" ht="30" customHeight="1" x14ac:dyDescent="0.25">
      <c r="B15" s="251">
        <v>9</v>
      </c>
      <c r="C15" s="16" t="s">
        <v>22</v>
      </c>
      <c r="D15" s="37">
        <f>'Fab.1Week (3)'!J17</f>
        <v>1200</v>
      </c>
      <c r="E15" s="37">
        <f>'F.2week (3)'!J17</f>
        <v>1000</v>
      </c>
      <c r="F15" s="37">
        <f>'F.3week (3)'!J17</f>
        <v>2000</v>
      </c>
      <c r="G15" s="37">
        <f>'F.4week (3)'!J17</f>
        <v>0</v>
      </c>
      <c r="H15" s="43">
        <f t="shared" si="2"/>
        <v>4200</v>
      </c>
      <c r="K15" s="251">
        <v>35</v>
      </c>
      <c r="L15" s="16" t="s">
        <v>45</v>
      </c>
      <c r="M15" s="37">
        <f>'Fab.1Week (3)'!T17</f>
        <v>2000</v>
      </c>
      <c r="N15" s="37">
        <f>'F.2week (3)'!T17</f>
        <v>1500</v>
      </c>
      <c r="O15" s="37">
        <f>'F.3week (3)'!T17</f>
        <v>1500</v>
      </c>
      <c r="P15" s="37">
        <f>'F.4week (3)'!T17</f>
        <v>0</v>
      </c>
      <c r="Q15" s="38">
        <f t="shared" si="1"/>
        <v>5000</v>
      </c>
    </row>
    <row r="16" spans="2:17" ht="30" customHeight="1" x14ac:dyDescent="0.25">
      <c r="B16" s="250">
        <v>10</v>
      </c>
      <c r="C16" s="14" t="s">
        <v>154</v>
      </c>
      <c r="D16" s="35">
        <f>'Fab.1Week (3)'!J18</f>
        <v>1500</v>
      </c>
      <c r="E16" s="35">
        <f>'F.2week (3)'!J18</f>
        <v>800</v>
      </c>
      <c r="F16" s="35">
        <f>'F.3week (3)'!J18</f>
        <v>1500</v>
      </c>
      <c r="G16" s="35">
        <f>'F.4week (3)'!J18</f>
        <v>0</v>
      </c>
      <c r="H16" s="42">
        <f t="shared" si="2"/>
        <v>3800</v>
      </c>
      <c r="K16" s="250">
        <v>36</v>
      </c>
      <c r="L16" s="14" t="s">
        <v>46</v>
      </c>
      <c r="M16" s="35">
        <f>'Fab.1Week (3)'!T18</f>
        <v>3500</v>
      </c>
      <c r="N16" s="35">
        <f>'F.2week (3)'!T18</f>
        <v>3500</v>
      </c>
      <c r="O16" s="35">
        <f>'F.3week (3)'!T18</f>
        <v>3000</v>
      </c>
      <c r="P16" s="35">
        <f>'F.4week (3)'!T18</f>
        <v>0</v>
      </c>
      <c r="Q16" s="36">
        <f t="shared" si="1"/>
        <v>10000</v>
      </c>
    </row>
    <row r="17" spans="2:17" ht="30" customHeight="1" thickBot="1" x14ac:dyDescent="0.3">
      <c r="B17" s="251">
        <v>11</v>
      </c>
      <c r="C17" s="15" t="s">
        <v>55</v>
      </c>
      <c r="D17" s="37">
        <f>'Fab.1Week (3)'!J19</f>
        <v>0</v>
      </c>
      <c r="E17" s="37">
        <f>'F.2week (3)'!J19</f>
        <v>6000</v>
      </c>
      <c r="F17" s="37">
        <f>'F.3week (3)'!J19</f>
        <v>0</v>
      </c>
      <c r="G17" s="37">
        <f>'F.4week (3)'!J19</f>
        <v>0</v>
      </c>
      <c r="H17" s="43">
        <f t="shared" si="2"/>
        <v>6000</v>
      </c>
      <c r="K17" s="252">
        <v>37</v>
      </c>
      <c r="L17" s="17" t="s">
        <v>47</v>
      </c>
      <c r="M17" s="39">
        <f>'Fab.1Week (3)'!T19</f>
        <v>3500</v>
      </c>
      <c r="N17" s="39">
        <f>'F.2week (3)'!T19</f>
        <v>0</v>
      </c>
      <c r="O17" s="39">
        <f>'F.3week (3)'!T19</f>
        <v>3000</v>
      </c>
      <c r="P17" s="39">
        <f>'F.4week (3)'!T19</f>
        <v>0</v>
      </c>
      <c r="Q17" s="40">
        <f t="shared" si="1"/>
        <v>6500</v>
      </c>
    </row>
    <row r="18" spans="2:17" ht="30" customHeight="1" thickBot="1" x14ac:dyDescent="0.65">
      <c r="B18" s="250">
        <v>12</v>
      </c>
      <c r="C18" s="14" t="s">
        <v>24</v>
      </c>
      <c r="D18" s="35">
        <f>'Fab.1Week (3)'!J20</f>
        <v>2000</v>
      </c>
      <c r="E18" s="35">
        <f>'F.2week (3)'!J20</f>
        <v>1000</v>
      </c>
      <c r="F18" s="35">
        <f>'F.3week (3)'!J20</f>
        <v>1000</v>
      </c>
      <c r="G18" s="35">
        <f>'F.4week (3)'!J20</f>
        <v>0</v>
      </c>
      <c r="H18" s="42">
        <f t="shared" si="2"/>
        <v>4000</v>
      </c>
      <c r="K18" s="807"/>
      <c r="L18" s="807"/>
      <c r="M18" s="238">
        <f>SUM(M7:M17)</f>
        <v>37000</v>
      </c>
      <c r="N18" s="239">
        <f t="shared" ref="N18:P18" si="3">SUM(N7:N17)</f>
        <v>28000</v>
      </c>
      <c r="O18" s="239">
        <f t="shared" si="3"/>
        <v>33500</v>
      </c>
      <c r="P18" s="239">
        <f t="shared" si="3"/>
        <v>0</v>
      </c>
      <c r="Q18" s="240">
        <f>SUM(Q7:Q17)</f>
        <v>98500</v>
      </c>
    </row>
    <row r="19" spans="2:17" ht="30" customHeight="1" thickBot="1" x14ac:dyDescent="0.3">
      <c r="B19" s="251">
        <v>13</v>
      </c>
      <c r="C19" s="15" t="s">
        <v>25</v>
      </c>
      <c r="D19" s="37">
        <f>'Fab.1Week (3)'!J21</f>
        <v>200</v>
      </c>
      <c r="E19" s="37">
        <f>'F.2week (3)'!J21</f>
        <v>0</v>
      </c>
      <c r="F19" s="37">
        <f>'F.3week (3)'!J21</f>
        <v>0</v>
      </c>
      <c r="G19" s="37">
        <f>'F.4week (3)'!J21</f>
        <v>0</v>
      </c>
      <c r="H19" s="43">
        <f t="shared" si="2"/>
        <v>200</v>
      </c>
      <c r="K19" s="807"/>
      <c r="L19" s="807"/>
      <c r="M19" s="19" t="s">
        <v>56</v>
      </c>
      <c r="N19" s="20" t="s">
        <v>65</v>
      </c>
      <c r="O19" s="20" t="s">
        <v>66</v>
      </c>
      <c r="P19" s="20" t="s">
        <v>67</v>
      </c>
      <c r="Q19" s="21" t="s">
        <v>60</v>
      </c>
    </row>
    <row r="20" spans="2:17" ht="30" customHeight="1" x14ac:dyDescent="0.25">
      <c r="B20" s="250">
        <v>14</v>
      </c>
      <c r="C20" s="14" t="s">
        <v>26</v>
      </c>
      <c r="D20" s="35">
        <f>'Fab.1Week (3)'!J22</f>
        <v>900</v>
      </c>
      <c r="E20" s="35">
        <f>'F.2week (3)'!J22</f>
        <v>1000</v>
      </c>
      <c r="F20" s="35">
        <f>'F.3week (3)'!J22</f>
        <v>900</v>
      </c>
      <c r="G20" s="35">
        <f>'F.4week (3)'!J22</f>
        <v>0</v>
      </c>
      <c r="H20" s="42">
        <f t="shared" si="2"/>
        <v>2800</v>
      </c>
      <c r="K20" s="18"/>
      <c r="L20" s="22"/>
      <c r="M20" s="22"/>
      <c r="N20" s="22"/>
      <c r="O20" s="22"/>
      <c r="P20" s="22"/>
    </row>
    <row r="21" spans="2:17" ht="30" customHeight="1" thickBot="1" x14ac:dyDescent="0.3">
      <c r="B21" s="251">
        <v>15</v>
      </c>
      <c r="C21" s="15" t="s">
        <v>27</v>
      </c>
      <c r="D21" s="37">
        <f>'Fab.1Week (3)'!J23</f>
        <v>1500</v>
      </c>
      <c r="E21" s="37">
        <f>'F.2week (3)'!J23</f>
        <v>0</v>
      </c>
      <c r="F21" s="37">
        <f>'F.3week (3)'!J23</f>
        <v>1100</v>
      </c>
      <c r="G21" s="37">
        <f>'F.4week (3)'!J23</f>
        <v>0</v>
      </c>
      <c r="H21" s="43">
        <f t="shared" si="2"/>
        <v>2600</v>
      </c>
      <c r="K21" s="18"/>
      <c r="L21" s="22"/>
      <c r="M21" s="22"/>
      <c r="N21" s="22"/>
      <c r="O21" s="22"/>
      <c r="P21" s="22"/>
    </row>
    <row r="22" spans="2:17" ht="30" customHeight="1" thickTop="1" x14ac:dyDescent="0.25">
      <c r="B22" s="250">
        <v>16</v>
      </c>
      <c r="C22" s="14" t="s">
        <v>28</v>
      </c>
      <c r="D22" s="35">
        <f>'Fab.1Week (3)'!J24</f>
        <v>1500</v>
      </c>
      <c r="E22" s="35">
        <f>'F.2week (3)'!J24</f>
        <v>900</v>
      </c>
      <c r="F22" s="35">
        <f>'F.3week (3)'!J24</f>
        <v>900</v>
      </c>
      <c r="G22" s="35">
        <f>'F.4week (3)'!J24</f>
        <v>0</v>
      </c>
      <c r="H22" s="42">
        <f t="shared" si="2"/>
        <v>3300</v>
      </c>
      <c r="K22" s="2"/>
      <c r="L22" s="808" t="s">
        <v>56</v>
      </c>
      <c r="M22" s="809"/>
      <c r="N22" s="810">
        <f>D33+M18</f>
        <v>72300</v>
      </c>
      <c r="O22" s="810"/>
      <c r="P22" s="811"/>
    </row>
    <row r="23" spans="2:17" ht="30" customHeight="1" x14ac:dyDescent="0.25">
      <c r="B23" s="251">
        <v>17</v>
      </c>
      <c r="C23" s="15" t="s">
        <v>29</v>
      </c>
      <c r="D23" s="37">
        <f>'Fab.1Week (3)'!J25</f>
        <v>1500</v>
      </c>
      <c r="E23" s="37">
        <f>'F.2week (3)'!J25</f>
        <v>2000</v>
      </c>
      <c r="F23" s="37">
        <f>'F.3week (3)'!J25</f>
        <v>1000</v>
      </c>
      <c r="G23" s="37">
        <f>'F.4week (3)'!J25</f>
        <v>0</v>
      </c>
      <c r="H23" s="43">
        <f t="shared" si="2"/>
        <v>4500</v>
      </c>
      <c r="K23" s="23"/>
      <c r="L23" s="795"/>
      <c r="M23" s="796"/>
      <c r="N23" s="797"/>
      <c r="O23" s="797"/>
      <c r="P23" s="798"/>
    </row>
    <row r="24" spans="2:17" ht="30" customHeight="1" x14ac:dyDescent="0.25">
      <c r="B24" s="250">
        <v>18</v>
      </c>
      <c r="C24" s="14" t="s">
        <v>275</v>
      </c>
      <c r="D24" s="35">
        <f>'Fab.1Week (3)'!J26</f>
        <v>1500</v>
      </c>
      <c r="E24" s="35">
        <f>'F.2week (3)'!J26</f>
        <v>1000</v>
      </c>
      <c r="F24" s="35">
        <f>'F.3week (3)'!J26</f>
        <v>1000</v>
      </c>
      <c r="G24" s="35">
        <f>'F.4week (3)'!J26</f>
        <v>0</v>
      </c>
      <c r="H24" s="42">
        <f t="shared" si="2"/>
        <v>3500</v>
      </c>
      <c r="K24" s="23"/>
      <c r="L24" s="334"/>
      <c r="M24" s="335"/>
      <c r="N24" s="336"/>
      <c r="O24" s="336"/>
      <c r="P24" s="337"/>
    </row>
    <row r="25" spans="2:17" ht="30" customHeight="1" x14ac:dyDescent="0.25">
      <c r="B25" s="359">
        <v>19</v>
      </c>
      <c r="C25" s="16" t="s">
        <v>30</v>
      </c>
      <c r="D25" s="358">
        <f>'Fab.1Week (3)'!J27</f>
        <v>2000</v>
      </c>
      <c r="E25" s="358">
        <f>'F.2week (3)'!J27</f>
        <v>5000</v>
      </c>
      <c r="F25" s="358">
        <f>'F.3week (3)'!J27</f>
        <v>2000</v>
      </c>
      <c r="G25" s="358">
        <f>'F.4week (3)'!J27</f>
        <v>0</v>
      </c>
      <c r="H25" s="360">
        <f t="shared" si="2"/>
        <v>9000</v>
      </c>
      <c r="K25" s="23"/>
      <c r="L25" s="795" t="s">
        <v>57</v>
      </c>
      <c r="M25" s="796"/>
      <c r="N25" s="797">
        <f>E33+N18</f>
        <v>63200</v>
      </c>
      <c r="O25" s="797"/>
      <c r="P25" s="798"/>
    </row>
    <row r="26" spans="2:17" ht="30" customHeight="1" x14ac:dyDescent="0.25">
      <c r="B26" s="250">
        <v>20</v>
      </c>
      <c r="C26" s="14" t="s">
        <v>31</v>
      </c>
      <c r="D26" s="35">
        <f>'Fab.1Week (3)'!J28</f>
        <v>1000</v>
      </c>
      <c r="E26" s="35">
        <f>'F.2week (3)'!J28</f>
        <v>0</v>
      </c>
      <c r="F26" s="35">
        <f>'F.3week (3)'!J28</f>
        <v>0</v>
      </c>
      <c r="G26" s="35">
        <f>'F.4week (3)'!J28</f>
        <v>0</v>
      </c>
      <c r="H26" s="42">
        <f t="shared" si="2"/>
        <v>1000</v>
      </c>
      <c r="K26" s="23"/>
      <c r="L26" s="795"/>
      <c r="M26" s="796"/>
      <c r="N26" s="797"/>
      <c r="O26" s="797"/>
      <c r="P26" s="798"/>
    </row>
    <row r="27" spans="2:17" ht="30" customHeight="1" x14ac:dyDescent="0.25">
      <c r="B27" s="359">
        <v>21</v>
      </c>
      <c r="C27" s="16" t="s">
        <v>32</v>
      </c>
      <c r="D27" s="358">
        <f>'Fab.1Week (3)'!J29</f>
        <v>2000</v>
      </c>
      <c r="E27" s="358">
        <f>'F.2week (3)'!J29</f>
        <v>2000</v>
      </c>
      <c r="F27" s="358">
        <f>'F.3week (3)'!J29</f>
        <v>2000</v>
      </c>
      <c r="G27" s="358">
        <f>'F.4week (3)'!J29</f>
        <v>0</v>
      </c>
      <c r="H27" s="360">
        <f t="shared" si="2"/>
        <v>6000</v>
      </c>
      <c r="K27" s="24"/>
      <c r="L27" s="795" t="s">
        <v>58</v>
      </c>
      <c r="M27" s="796"/>
      <c r="N27" s="797">
        <f>F33+O18</f>
        <v>72400</v>
      </c>
      <c r="O27" s="797"/>
      <c r="P27" s="798"/>
    </row>
    <row r="28" spans="2:17" ht="30" customHeight="1" x14ac:dyDescent="0.25">
      <c r="B28" s="250">
        <v>22</v>
      </c>
      <c r="C28" s="14" t="s">
        <v>33</v>
      </c>
      <c r="D28" s="35">
        <f>'Fab.1Week (3)'!J30</f>
        <v>1000</v>
      </c>
      <c r="E28" s="35">
        <f>'F.2week (3)'!J30</f>
        <v>1000</v>
      </c>
      <c r="F28" s="35">
        <f>'F.3week (3)'!J30</f>
        <v>1000</v>
      </c>
      <c r="G28" s="35">
        <f>'F.4week (3)'!J30</f>
        <v>0</v>
      </c>
      <c r="H28" s="42">
        <f t="shared" si="2"/>
        <v>3000</v>
      </c>
      <c r="K28" s="24"/>
      <c r="L28" s="795"/>
      <c r="M28" s="796"/>
      <c r="N28" s="797"/>
      <c r="O28" s="797"/>
      <c r="P28" s="798"/>
    </row>
    <row r="29" spans="2:17" ht="30" customHeight="1" x14ac:dyDescent="0.25">
      <c r="B29" s="359">
        <v>23</v>
      </c>
      <c r="C29" s="16" t="s">
        <v>34</v>
      </c>
      <c r="D29" s="358">
        <f>'Fab.1Week (3)'!J31</f>
        <v>0</v>
      </c>
      <c r="E29" s="358">
        <f>'F.2week (3)'!J31</f>
        <v>0</v>
      </c>
      <c r="F29" s="358">
        <f>'F.3week (3)'!J31</f>
        <v>0</v>
      </c>
      <c r="G29" s="358">
        <f>'F.4week (3)'!J31</f>
        <v>0</v>
      </c>
      <c r="H29" s="360">
        <f t="shared" si="2"/>
        <v>0</v>
      </c>
      <c r="L29" s="795" t="s">
        <v>59</v>
      </c>
      <c r="M29" s="796"/>
      <c r="N29" s="797">
        <f>G33+P18</f>
        <v>0</v>
      </c>
      <c r="O29" s="797"/>
      <c r="P29" s="798"/>
    </row>
    <row r="30" spans="2:17" ht="30" customHeight="1" x14ac:dyDescent="0.25">
      <c r="B30" s="250">
        <v>24</v>
      </c>
      <c r="C30" s="14" t="s">
        <v>35</v>
      </c>
      <c r="D30" s="35">
        <f>'Fab.1Week (3)'!J32</f>
        <v>0</v>
      </c>
      <c r="E30" s="35">
        <f>'F.2week (3)'!J32</f>
        <v>0</v>
      </c>
      <c r="F30" s="35">
        <f>'F.3week (3)'!J32</f>
        <v>0</v>
      </c>
      <c r="G30" s="35">
        <f>'F.4week (3)'!J32</f>
        <v>0</v>
      </c>
      <c r="H30" s="42">
        <f t="shared" si="2"/>
        <v>0</v>
      </c>
      <c r="L30" s="795"/>
      <c r="M30" s="796"/>
      <c r="N30" s="797"/>
      <c r="O30" s="797"/>
      <c r="P30" s="798"/>
    </row>
    <row r="31" spans="2:17" ht="30" customHeight="1" x14ac:dyDescent="0.25">
      <c r="B31" s="359">
        <v>25</v>
      </c>
      <c r="C31" s="16" t="s">
        <v>36</v>
      </c>
      <c r="D31" s="358">
        <f>'Fab.1Week (3)'!J33</f>
        <v>0</v>
      </c>
      <c r="E31" s="358">
        <f>'F.2week (3)'!J33</f>
        <v>0</v>
      </c>
      <c r="F31" s="358">
        <f>'F.3week (3)'!J33</f>
        <v>0</v>
      </c>
      <c r="G31" s="358">
        <f>'F.4week (3)'!J33</f>
        <v>0</v>
      </c>
      <c r="H31" s="360">
        <f t="shared" si="2"/>
        <v>0</v>
      </c>
      <c r="L31" s="799" t="s">
        <v>60</v>
      </c>
      <c r="M31" s="800"/>
      <c r="N31" s="797">
        <f>SUM(N22+N25+N27)</f>
        <v>207900</v>
      </c>
      <c r="O31" s="797"/>
      <c r="P31" s="798"/>
    </row>
    <row r="32" spans="2:17" ht="30" customHeight="1" thickBot="1" x14ac:dyDescent="0.3">
      <c r="B32" s="347">
        <v>26</v>
      </c>
      <c r="C32" s="361" t="s">
        <v>37</v>
      </c>
      <c r="D32" s="362">
        <f>'Fab.1Week (3)'!J34</f>
        <v>2000</v>
      </c>
      <c r="E32" s="362">
        <f>'F.2week (3)'!J34</f>
        <v>1500</v>
      </c>
      <c r="F32" s="362">
        <f>'F.3week (3)'!J34</f>
        <v>0</v>
      </c>
      <c r="G32" s="362">
        <f>'F.4week (3)'!J34</f>
        <v>0</v>
      </c>
      <c r="H32" s="363">
        <f t="shared" si="2"/>
        <v>3500</v>
      </c>
      <c r="L32" s="801"/>
      <c r="M32" s="802"/>
      <c r="N32" s="803"/>
      <c r="O32" s="803"/>
      <c r="P32" s="804"/>
    </row>
    <row r="33" spans="2:8" ht="39.75" customHeight="1" thickBot="1" x14ac:dyDescent="0.3">
      <c r="B33" s="29"/>
      <c r="C33" s="29"/>
      <c r="D33" s="44">
        <f>SUM(D7:D32)</f>
        <v>35300</v>
      </c>
      <c r="E33" s="45">
        <f t="shared" ref="E33:G33" si="4">SUM(E7:E32)</f>
        <v>35200</v>
      </c>
      <c r="F33" s="45">
        <f t="shared" si="4"/>
        <v>38900</v>
      </c>
      <c r="G33" s="45">
        <f t="shared" si="4"/>
        <v>0</v>
      </c>
      <c r="H33" s="46">
        <f>SUM(H7:H32)</f>
        <v>109400</v>
      </c>
    </row>
    <row r="34" spans="2:8" ht="38.25" thickBot="1" x14ac:dyDescent="0.3">
      <c r="B34" s="29"/>
      <c r="C34" s="29"/>
      <c r="D34" s="25" t="s">
        <v>56</v>
      </c>
      <c r="E34" s="26" t="s">
        <v>65</v>
      </c>
      <c r="F34" s="26" t="s">
        <v>66</v>
      </c>
      <c r="G34" s="27" t="s">
        <v>67</v>
      </c>
      <c r="H34" s="28" t="s">
        <v>60</v>
      </c>
    </row>
    <row r="35" spans="2:8" ht="50.1" customHeight="1" x14ac:dyDescent="0.25"/>
  </sheetData>
  <mergeCells count="13">
    <mergeCell ref="L25:M26"/>
    <mergeCell ref="N25:P26"/>
    <mergeCell ref="D4:F4"/>
    <mergeCell ref="M4:O4"/>
    <mergeCell ref="K18:L19"/>
    <mergeCell ref="L22:M23"/>
    <mergeCell ref="N22:P23"/>
    <mergeCell ref="L27:M28"/>
    <mergeCell ref="N27:P28"/>
    <mergeCell ref="L29:M30"/>
    <mergeCell ref="N29:P30"/>
    <mergeCell ref="L31:M32"/>
    <mergeCell ref="N31:P32"/>
  </mergeCells>
  <pageMargins left="0.7" right="0.7" top="0.75" bottom="0.75" header="0.3" footer="0.3"/>
  <pageSetup paperSize="9" scale="32" orientation="landscape" r:id="rId1"/>
  <colBreaks count="1" manualBreakCount="1">
    <brk id="9" min="3" max="33" man="1"/>
  </col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9A34-3EA9-49EB-8AB7-F4020B2173CD}">
  <sheetPr codeName="Sheet36">
    <tabColor rgb="FF00B050"/>
  </sheetPr>
  <dimension ref="F2:W37"/>
  <sheetViews>
    <sheetView showGridLines="0" showRowColHeaders="0" showZeros="0" view="pageBreakPreview" zoomScale="55" zoomScaleSheetLayoutView="55" workbookViewId="0">
      <pane ySplit="8" topLeftCell="A27" activePane="bottomLeft" state="frozen"/>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271</v>
      </c>
      <c r="I5" s="833"/>
      <c r="J5" s="833"/>
      <c r="K5" s="833"/>
      <c r="L5" s="833"/>
      <c r="M5" s="7"/>
      <c r="P5" s="4"/>
      <c r="Q5" s="5"/>
      <c r="R5" s="833" t="s">
        <v>271</v>
      </c>
      <c r="S5" s="833"/>
      <c r="T5" s="833"/>
      <c r="U5" s="833"/>
      <c r="V5" s="833"/>
      <c r="W5" s="7"/>
    </row>
    <row r="6" spans="6:23" ht="33.75" customHeight="1" thickBot="1" x14ac:dyDescent="0.3">
      <c r="F6" s="280"/>
      <c r="G6" s="257"/>
      <c r="H6" s="257"/>
      <c r="I6" s="257"/>
      <c r="J6" s="257"/>
      <c r="K6" s="257"/>
      <c r="L6" s="843">
        <f ca="1">TODAY()</f>
        <v>45360</v>
      </c>
      <c r="M6" s="844"/>
      <c r="P6" s="8"/>
      <c r="U6" s="257"/>
      <c r="V6" s="843">
        <f ca="1">L6</f>
        <v>45360</v>
      </c>
      <c r="W6" s="844"/>
    </row>
    <row r="7" spans="6:23" ht="32.25" customHeight="1" x14ac:dyDescent="0.25">
      <c r="F7" s="834" t="s">
        <v>245</v>
      </c>
      <c r="G7" s="836" t="s">
        <v>52</v>
      </c>
      <c r="H7" s="836" t="s">
        <v>270</v>
      </c>
      <c r="I7" s="836" t="s">
        <v>263</v>
      </c>
      <c r="J7" s="836" t="s">
        <v>61</v>
      </c>
      <c r="K7" s="289" t="s">
        <v>264</v>
      </c>
      <c r="L7" s="289" t="s">
        <v>265</v>
      </c>
      <c r="M7" s="838" t="s">
        <v>266</v>
      </c>
      <c r="P7" s="834" t="s">
        <v>245</v>
      </c>
      <c r="Q7" s="836" t="s">
        <v>52</v>
      </c>
      <c r="R7" s="836" t="s">
        <v>270</v>
      </c>
      <c r="S7" s="836" t="s">
        <v>263</v>
      </c>
      <c r="T7" s="838" t="s">
        <v>266</v>
      </c>
      <c r="U7" s="290"/>
      <c r="V7" s="290"/>
      <c r="W7" s="2"/>
    </row>
    <row r="8" spans="6:23" ht="30.75" customHeight="1" thickBot="1" x14ac:dyDescent="0.3">
      <c r="F8" s="835"/>
      <c r="G8" s="837"/>
      <c r="H8" s="837"/>
      <c r="I8" s="837"/>
      <c r="J8" s="837"/>
      <c r="K8" s="291">
        <v>25</v>
      </c>
      <c r="L8" s="291">
        <v>15</v>
      </c>
      <c r="M8" s="839"/>
      <c r="P8" s="840"/>
      <c r="Q8" s="841"/>
      <c r="R8" s="841"/>
      <c r="S8" s="841"/>
      <c r="T8" s="842"/>
      <c r="U8" s="290"/>
      <c r="V8" s="290"/>
      <c r="W8" s="2"/>
    </row>
    <row r="9" spans="6:23" ht="45" customHeight="1" x14ac:dyDescent="0.25">
      <c r="F9" s="296">
        <v>1</v>
      </c>
      <c r="G9" s="297" t="s">
        <v>14</v>
      </c>
      <c r="H9" s="329"/>
      <c r="I9" s="329">
        <v>4000</v>
      </c>
      <c r="J9" s="635">
        <f>H9+I9</f>
        <v>4000</v>
      </c>
      <c r="K9" s="635">
        <f>'P.Fab (3)'!AA9*$K$8</f>
        <v>25</v>
      </c>
      <c r="L9" s="635">
        <f>'P.Fab (3)'!AB9*$L$8</f>
        <v>0</v>
      </c>
      <c r="M9" s="298">
        <f>I9+K9+L9</f>
        <v>4025</v>
      </c>
      <c r="P9" s="296">
        <v>27</v>
      </c>
      <c r="Q9" s="297" t="s">
        <v>38</v>
      </c>
      <c r="R9" s="329"/>
      <c r="S9" s="329">
        <v>4000</v>
      </c>
      <c r="T9" s="298">
        <f>R9+S9</f>
        <v>4000</v>
      </c>
      <c r="U9" s="299"/>
      <c r="V9" s="299"/>
      <c r="W9" s="299"/>
    </row>
    <row r="10" spans="6:23" ht="45" customHeight="1" x14ac:dyDescent="0.25">
      <c r="F10" s="300">
        <v>2</v>
      </c>
      <c r="G10" s="301" t="s">
        <v>15</v>
      </c>
      <c r="H10" s="325"/>
      <c r="I10" s="325">
        <v>2000</v>
      </c>
      <c r="J10" s="302">
        <f t="shared" ref="J10:J34" si="0">H10+I10</f>
        <v>2000</v>
      </c>
      <c r="K10" s="302">
        <f>'P.Fab (3)'!AA10*$K$8</f>
        <v>25</v>
      </c>
      <c r="L10" s="302">
        <f>'P.Fab (3)'!AB10*$L$8</f>
        <v>0</v>
      </c>
      <c r="M10" s="303">
        <f t="shared" ref="M10:M34" si="1">I10+K10+L10</f>
        <v>2025</v>
      </c>
      <c r="P10" s="300">
        <v>28</v>
      </c>
      <c r="Q10" s="301" t="s">
        <v>39</v>
      </c>
      <c r="R10" s="325"/>
      <c r="S10" s="325">
        <v>3500</v>
      </c>
      <c r="T10" s="303">
        <f t="shared" ref="T10:T19" si="2">R10+S10</f>
        <v>3500</v>
      </c>
      <c r="U10" s="299"/>
      <c r="V10" s="299"/>
      <c r="W10" s="299"/>
    </row>
    <row r="11" spans="6:23" ht="45" customHeight="1" x14ac:dyDescent="0.25">
      <c r="F11" s="304">
        <v>3</v>
      </c>
      <c r="G11" s="305" t="s">
        <v>16</v>
      </c>
      <c r="H11" s="326"/>
      <c r="I11" s="326">
        <v>2000</v>
      </c>
      <c r="J11" s="306">
        <f t="shared" si="0"/>
        <v>2000</v>
      </c>
      <c r="K11" s="306">
        <f>'P.Fab (3)'!AA11*$K$8</f>
        <v>25</v>
      </c>
      <c r="L11" s="306">
        <f>'P.Fab (3)'!AB11*$L$8</f>
        <v>0</v>
      </c>
      <c r="M11" s="307">
        <f t="shared" si="1"/>
        <v>2025</v>
      </c>
      <c r="P11" s="304">
        <v>29</v>
      </c>
      <c r="Q11" s="305" t="s">
        <v>40</v>
      </c>
      <c r="R11" s="326"/>
      <c r="S11" s="326">
        <v>2000</v>
      </c>
      <c r="T11" s="307">
        <f t="shared" si="2"/>
        <v>2000</v>
      </c>
      <c r="U11" s="299"/>
      <c r="V11" s="299"/>
      <c r="W11" s="299"/>
    </row>
    <row r="12" spans="6:23" ht="45" customHeight="1" x14ac:dyDescent="0.25">
      <c r="F12" s="300">
        <v>4</v>
      </c>
      <c r="G12" s="301" t="s">
        <v>17</v>
      </c>
      <c r="H12" s="325"/>
      <c r="I12" s="325">
        <v>1500</v>
      </c>
      <c r="J12" s="302">
        <f t="shared" si="0"/>
        <v>1500</v>
      </c>
      <c r="K12" s="302">
        <f>'P.Fab (3)'!AA12*$K$8</f>
        <v>25</v>
      </c>
      <c r="L12" s="302">
        <f>'P.Fab (3)'!AB12*$L$8</f>
        <v>0</v>
      </c>
      <c r="M12" s="303">
        <f t="shared" si="1"/>
        <v>1525</v>
      </c>
      <c r="P12" s="300">
        <v>30</v>
      </c>
      <c r="Q12" s="301" t="s">
        <v>41</v>
      </c>
      <c r="R12" s="325"/>
      <c r="S12" s="325">
        <v>3000</v>
      </c>
      <c r="T12" s="303">
        <f t="shared" si="2"/>
        <v>3000</v>
      </c>
      <c r="U12" s="299"/>
      <c r="V12" s="299"/>
      <c r="W12" s="299"/>
    </row>
    <row r="13" spans="6:23" ht="45" customHeight="1" x14ac:dyDescent="0.25">
      <c r="F13" s="304">
        <v>5</v>
      </c>
      <c r="G13" s="305" t="s">
        <v>18</v>
      </c>
      <c r="H13" s="326"/>
      <c r="I13" s="326">
        <v>2500</v>
      </c>
      <c r="J13" s="306">
        <f t="shared" si="0"/>
        <v>2500</v>
      </c>
      <c r="K13" s="306">
        <f>'P.Fab (3)'!AA13*$K$8</f>
        <v>25</v>
      </c>
      <c r="L13" s="306">
        <f>'P.Fab (3)'!AB13*$L$8</f>
        <v>0</v>
      </c>
      <c r="M13" s="307">
        <f t="shared" si="1"/>
        <v>2525</v>
      </c>
      <c r="P13" s="304">
        <v>31</v>
      </c>
      <c r="Q13" s="305" t="s">
        <v>42</v>
      </c>
      <c r="R13" s="326"/>
      <c r="S13" s="326">
        <v>3500</v>
      </c>
      <c r="T13" s="307">
        <f t="shared" si="2"/>
        <v>3500</v>
      </c>
      <c r="U13" s="299"/>
      <c r="V13" s="299"/>
      <c r="W13" s="299"/>
    </row>
    <row r="14" spans="6:23" ht="45" customHeight="1" x14ac:dyDescent="0.25">
      <c r="F14" s="300">
        <v>6</v>
      </c>
      <c r="G14" s="301" t="s">
        <v>19</v>
      </c>
      <c r="H14" s="325"/>
      <c r="I14" s="325">
        <v>1500</v>
      </c>
      <c r="J14" s="302">
        <f t="shared" si="0"/>
        <v>1500</v>
      </c>
      <c r="K14" s="302">
        <f>'P.Fab (3)'!AA14*$K$8</f>
        <v>25</v>
      </c>
      <c r="L14" s="302">
        <f>'P.Fab (3)'!AB14*$L$8</f>
        <v>0</v>
      </c>
      <c r="M14" s="303">
        <f t="shared" si="1"/>
        <v>1525</v>
      </c>
      <c r="P14" s="300">
        <v>32</v>
      </c>
      <c r="Q14" s="301" t="s">
        <v>43</v>
      </c>
      <c r="R14" s="325"/>
      <c r="S14" s="325">
        <v>4000</v>
      </c>
      <c r="T14" s="303">
        <f t="shared" si="2"/>
        <v>4000</v>
      </c>
      <c r="U14" s="299"/>
      <c r="V14" s="299"/>
      <c r="W14" s="299"/>
    </row>
    <row r="15" spans="6:23" ht="45" customHeight="1" x14ac:dyDescent="0.25">
      <c r="F15" s="304">
        <v>7</v>
      </c>
      <c r="G15" s="305" t="s">
        <v>20</v>
      </c>
      <c r="H15" s="326"/>
      <c r="I15" s="326">
        <v>1000</v>
      </c>
      <c r="J15" s="306">
        <f t="shared" si="0"/>
        <v>1000</v>
      </c>
      <c r="K15" s="306">
        <f>'P.Fab (3)'!AA15*$K$8</f>
        <v>25</v>
      </c>
      <c r="L15" s="306">
        <f>'P.Fab (3)'!AB15*$L$8</f>
        <v>0</v>
      </c>
      <c r="M15" s="307">
        <f t="shared" si="1"/>
        <v>1025</v>
      </c>
      <c r="P15" s="304">
        <v>33</v>
      </c>
      <c r="Q15" s="305" t="s">
        <v>26</v>
      </c>
      <c r="R15" s="326"/>
      <c r="S15" s="326">
        <v>4000</v>
      </c>
      <c r="T15" s="307">
        <f t="shared" si="2"/>
        <v>4000</v>
      </c>
      <c r="U15" s="299"/>
      <c r="V15" s="299"/>
      <c r="W15" s="299"/>
    </row>
    <row r="16" spans="6:23" ht="45" customHeight="1" x14ac:dyDescent="0.25">
      <c r="F16" s="300">
        <v>8</v>
      </c>
      <c r="G16" s="301" t="s">
        <v>21</v>
      </c>
      <c r="H16" s="325"/>
      <c r="I16" s="325">
        <v>1000</v>
      </c>
      <c r="J16" s="302">
        <f t="shared" si="0"/>
        <v>1000</v>
      </c>
      <c r="K16" s="302">
        <f>'P.Fab (3)'!AA16*$K$8</f>
        <v>25</v>
      </c>
      <c r="L16" s="302">
        <f>'P.Fab (3)'!AB16*$L$8</f>
        <v>0</v>
      </c>
      <c r="M16" s="303">
        <f t="shared" si="1"/>
        <v>1025</v>
      </c>
      <c r="P16" s="300">
        <v>34</v>
      </c>
      <c r="Q16" s="301" t="s">
        <v>44</v>
      </c>
      <c r="R16" s="325"/>
      <c r="S16" s="325">
        <v>4000</v>
      </c>
      <c r="T16" s="303">
        <f t="shared" si="2"/>
        <v>4000</v>
      </c>
      <c r="U16" s="299"/>
      <c r="V16" s="299"/>
      <c r="W16" s="299"/>
    </row>
    <row r="17" spans="6:23" ht="45" customHeight="1" x14ac:dyDescent="0.25">
      <c r="F17" s="304">
        <v>9</v>
      </c>
      <c r="G17" s="308" t="s">
        <v>22</v>
      </c>
      <c r="H17" s="327"/>
      <c r="I17" s="327">
        <v>1200</v>
      </c>
      <c r="J17" s="306">
        <f t="shared" si="0"/>
        <v>1200</v>
      </c>
      <c r="K17" s="306">
        <f>'P.Fab (3)'!AA17*$K$8</f>
        <v>25</v>
      </c>
      <c r="L17" s="306">
        <f>'P.Fab (3)'!AB17*$L$8</f>
        <v>0</v>
      </c>
      <c r="M17" s="307">
        <f t="shared" si="1"/>
        <v>1225</v>
      </c>
      <c r="P17" s="304">
        <v>35</v>
      </c>
      <c r="Q17" s="308" t="s">
        <v>45</v>
      </c>
      <c r="R17" s="327"/>
      <c r="S17" s="327">
        <v>2000</v>
      </c>
      <c r="T17" s="307">
        <f t="shared" si="2"/>
        <v>2000</v>
      </c>
      <c r="U17" s="299"/>
      <c r="V17" s="299"/>
      <c r="W17" s="299"/>
    </row>
    <row r="18" spans="6:23" ht="45" customHeight="1" x14ac:dyDescent="0.25">
      <c r="F18" s="300">
        <v>10</v>
      </c>
      <c r="G18" s="301" t="s">
        <v>154</v>
      </c>
      <c r="H18" s="325"/>
      <c r="I18" s="325">
        <v>1500</v>
      </c>
      <c r="J18" s="302">
        <f t="shared" si="0"/>
        <v>1500</v>
      </c>
      <c r="K18" s="302">
        <f>'P.Fab (3)'!AA18*$K$8</f>
        <v>25</v>
      </c>
      <c r="L18" s="302">
        <f>'P.Fab (3)'!AB18*$L$8</f>
        <v>0</v>
      </c>
      <c r="M18" s="303">
        <f t="shared" si="1"/>
        <v>1525</v>
      </c>
      <c r="P18" s="300">
        <v>36</v>
      </c>
      <c r="Q18" s="301" t="s">
        <v>46</v>
      </c>
      <c r="R18" s="325"/>
      <c r="S18" s="325">
        <v>3500</v>
      </c>
      <c r="T18" s="303">
        <f t="shared" si="2"/>
        <v>3500</v>
      </c>
      <c r="U18" s="299"/>
      <c r="V18" s="299"/>
      <c r="W18" s="309"/>
    </row>
    <row r="19" spans="6:23" ht="45" customHeight="1" thickBot="1" x14ac:dyDescent="0.3">
      <c r="F19" s="304">
        <v>11</v>
      </c>
      <c r="G19" s="305" t="s">
        <v>55</v>
      </c>
      <c r="H19" s="326"/>
      <c r="I19" s="326"/>
      <c r="J19" s="306">
        <f t="shared" si="0"/>
        <v>0</v>
      </c>
      <c r="K19" s="306">
        <f>'P.Fab (3)'!AA19*$K$8</f>
        <v>25</v>
      </c>
      <c r="L19" s="306">
        <f>'P.Fab (3)'!AB19*$L$8</f>
        <v>0</v>
      </c>
      <c r="M19" s="307">
        <f t="shared" si="1"/>
        <v>25</v>
      </c>
      <c r="P19" s="310">
        <v>37</v>
      </c>
      <c r="Q19" s="311" t="s">
        <v>47</v>
      </c>
      <c r="R19" s="328"/>
      <c r="S19" s="328">
        <v>3500</v>
      </c>
      <c r="T19" s="320">
        <f t="shared" si="2"/>
        <v>3500</v>
      </c>
      <c r="U19" s="299"/>
      <c r="V19" s="299"/>
      <c r="W19" s="299"/>
    </row>
    <row r="20" spans="6:23" ht="45" customHeight="1" x14ac:dyDescent="0.25">
      <c r="F20" s="300">
        <v>12</v>
      </c>
      <c r="G20" s="301" t="s">
        <v>24</v>
      </c>
      <c r="H20" s="325"/>
      <c r="I20" s="325">
        <v>2000</v>
      </c>
      <c r="J20" s="302">
        <f t="shared" si="0"/>
        <v>2000</v>
      </c>
      <c r="K20" s="302">
        <f>'P.Fab (3)'!AA20*$K$8</f>
        <v>25</v>
      </c>
      <c r="L20" s="302">
        <f>'P.Fab (3)'!AB20*$L$8</f>
        <v>0</v>
      </c>
      <c r="M20" s="303">
        <f t="shared" si="1"/>
        <v>2025</v>
      </c>
      <c r="P20" s="312"/>
      <c r="Q20" s="312"/>
      <c r="R20" s="321">
        <f>SUM(R9:R19)</f>
        <v>0</v>
      </c>
      <c r="S20" s="354">
        <f t="shared" ref="S20:T20" si="3">SUM(S9:S19)</f>
        <v>37000</v>
      </c>
      <c r="T20" s="355">
        <f t="shared" si="3"/>
        <v>37000</v>
      </c>
      <c r="U20" s="313">
        <f>W1</f>
        <v>0</v>
      </c>
      <c r="V20" s="314"/>
      <c r="W20" s="315"/>
    </row>
    <row r="21" spans="6:23" ht="45" customHeight="1" thickBot="1" x14ac:dyDescent="0.3">
      <c r="F21" s="304">
        <v>13</v>
      </c>
      <c r="G21" s="305" t="s">
        <v>25</v>
      </c>
      <c r="H21" s="326"/>
      <c r="I21" s="326">
        <v>200</v>
      </c>
      <c r="J21" s="306">
        <f t="shared" si="0"/>
        <v>200</v>
      </c>
      <c r="K21" s="306">
        <f>'P.Fab (3)'!AA21*$K$8</f>
        <v>25</v>
      </c>
      <c r="L21" s="306">
        <f>'P.Fab (3)'!AB21*$L$8</f>
        <v>0</v>
      </c>
      <c r="M21" s="307">
        <f t="shared" si="1"/>
        <v>225</v>
      </c>
      <c r="P21" s="312"/>
      <c r="Q21" s="312"/>
      <c r="R21" s="316" t="s">
        <v>270</v>
      </c>
      <c r="S21" s="317" t="s">
        <v>263</v>
      </c>
      <c r="T21" s="318" t="s">
        <v>61</v>
      </c>
      <c r="U21" s="290"/>
      <c r="V21" s="290"/>
      <c r="W21" s="290"/>
    </row>
    <row r="22" spans="6:23" ht="45" customHeight="1" x14ac:dyDescent="0.25">
      <c r="F22" s="300">
        <v>14</v>
      </c>
      <c r="G22" s="301" t="s">
        <v>26</v>
      </c>
      <c r="H22" s="325"/>
      <c r="I22" s="325">
        <v>900</v>
      </c>
      <c r="J22" s="302">
        <f t="shared" si="0"/>
        <v>900</v>
      </c>
      <c r="K22" s="302">
        <f>'P.Fab (3)'!AA22*$K$8</f>
        <v>25</v>
      </c>
      <c r="L22" s="302">
        <f>'P.Fab (3)'!AB22*$L$8</f>
        <v>0</v>
      </c>
      <c r="M22" s="303">
        <f t="shared" si="1"/>
        <v>925</v>
      </c>
      <c r="P22" s="286"/>
      <c r="Q22" s="319"/>
      <c r="R22" s="319"/>
      <c r="S22" s="319"/>
      <c r="T22" s="319"/>
      <c r="U22" s="319"/>
      <c r="V22" s="319"/>
      <c r="W22" s="319"/>
    </row>
    <row r="23" spans="6:23" ht="45" customHeight="1" x14ac:dyDescent="0.25">
      <c r="F23" s="304">
        <v>15</v>
      </c>
      <c r="G23" s="305" t="s">
        <v>27</v>
      </c>
      <c r="H23" s="326"/>
      <c r="I23" s="326">
        <v>1500</v>
      </c>
      <c r="J23" s="306">
        <f t="shared" si="0"/>
        <v>1500</v>
      </c>
      <c r="K23" s="306">
        <f>'P.Fab (3)'!AA23*$K$8</f>
        <v>25</v>
      </c>
      <c r="L23" s="306">
        <f>'P.Fab (3)'!AB23*$L$8</f>
        <v>0</v>
      </c>
      <c r="M23" s="307">
        <f t="shared" si="1"/>
        <v>1525</v>
      </c>
      <c r="P23" s="286"/>
      <c r="Q23" s="319"/>
      <c r="R23" s="319"/>
      <c r="S23" s="319"/>
      <c r="T23" s="319"/>
      <c r="U23" s="319"/>
      <c r="V23" s="319"/>
      <c r="W23" s="319"/>
    </row>
    <row r="24" spans="6:23" ht="45" customHeight="1" thickBot="1" x14ac:dyDescent="0.3">
      <c r="F24" s="300">
        <v>16</v>
      </c>
      <c r="G24" s="301" t="s">
        <v>28</v>
      </c>
      <c r="H24" s="325"/>
      <c r="I24" s="325">
        <v>1500</v>
      </c>
      <c r="J24" s="302">
        <f t="shared" si="0"/>
        <v>1500</v>
      </c>
      <c r="K24" s="302">
        <f>'P.Fab (3)'!AA24*$K$8</f>
        <v>25</v>
      </c>
      <c r="L24" s="302">
        <f>'P.Fab (3)'!AB24*$L$8</f>
        <v>0</v>
      </c>
      <c r="M24" s="303">
        <f t="shared" si="1"/>
        <v>1525</v>
      </c>
      <c r="P24" s="2"/>
      <c r="Q24" s="2"/>
      <c r="R24" s="2"/>
      <c r="S24" s="2"/>
      <c r="T24" s="2"/>
      <c r="U24" s="2"/>
      <c r="V24" s="2"/>
      <c r="W24" s="2"/>
    </row>
    <row r="25" spans="6:23" ht="45" customHeight="1" thickTop="1" x14ac:dyDescent="0.25">
      <c r="F25" s="304">
        <v>17</v>
      </c>
      <c r="G25" s="305" t="s">
        <v>29</v>
      </c>
      <c r="H25" s="326"/>
      <c r="I25" s="326">
        <v>1500</v>
      </c>
      <c r="J25" s="306">
        <f t="shared" si="0"/>
        <v>1500</v>
      </c>
      <c r="K25" s="306">
        <f>'P.Fab (3)'!AA25*$K$8</f>
        <v>25</v>
      </c>
      <c r="L25" s="306">
        <f>'P.Fab (3)'!AB25*$L$8</f>
        <v>0</v>
      </c>
      <c r="M25" s="307">
        <f t="shared" si="1"/>
        <v>1525</v>
      </c>
      <c r="P25" s="23"/>
      <c r="Q25" s="23"/>
      <c r="R25" s="829" t="s">
        <v>271</v>
      </c>
      <c r="S25" s="830"/>
      <c r="T25" s="812">
        <f>T30+T29+T28</f>
        <v>72975</v>
      </c>
      <c r="U25" s="813"/>
      <c r="V25" s="2"/>
      <c r="W25" s="2"/>
    </row>
    <row r="26" spans="6:23" ht="45" customHeight="1" x14ac:dyDescent="0.25">
      <c r="F26" s="300">
        <v>18</v>
      </c>
      <c r="G26" s="301" t="s">
        <v>275</v>
      </c>
      <c r="H26" s="325"/>
      <c r="I26" s="325">
        <v>1500</v>
      </c>
      <c r="J26" s="302">
        <f t="shared" si="0"/>
        <v>1500</v>
      </c>
      <c r="K26" s="302">
        <f>'P.Fab (3)'!AA26*$K$8</f>
        <v>25</v>
      </c>
      <c r="L26" s="302">
        <f>'P.Fab (3)'!AB26*$L$8</f>
        <v>0</v>
      </c>
      <c r="M26" s="303">
        <f t="shared" si="1"/>
        <v>1525</v>
      </c>
      <c r="P26" s="23"/>
      <c r="Q26" s="23"/>
      <c r="R26" s="831"/>
      <c r="S26" s="832"/>
      <c r="T26" s="814"/>
      <c r="U26" s="815"/>
      <c r="V26" s="2"/>
      <c r="W26" s="2"/>
    </row>
    <row r="27" spans="6:23" ht="45" customHeight="1" x14ac:dyDescent="0.25">
      <c r="F27" s="636">
        <v>19</v>
      </c>
      <c r="G27" s="308" t="s">
        <v>30</v>
      </c>
      <c r="H27" s="327"/>
      <c r="I27" s="327">
        <v>2000</v>
      </c>
      <c r="J27" s="344">
        <f t="shared" si="0"/>
        <v>2000</v>
      </c>
      <c r="K27" s="344">
        <f>'P.Fab (3)'!AA27*$K$8</f>
        <v>25</v>
      </c>
      <c r="L27" s="344">
        <f>'P.Fab (3)'!AB27*$L$8</f>
        <v>0</v>
      </c>
      <c r="M27" s="637">
        <f t="shared" si="1"/>
        <v>2025</v>
      </c>
      <c r="P27" s="23"/>
      <c r="Q27" s="23"/>
      <c r="R27" s="831"/>
      <c r="S27" s="832"/>
      <c r="T27" s="814"/>
      <c r="U27" s="815"/>
      <c r="V27" s="2"/>
      <c r="W27" s="2"/>
    </row>
    <row r="28" spans="6:23" ht="45" customHeight="1" x14ac:dyDescent="0.25">
      <c r="F28" s="300">
        <v>20</v>
      </c>
      <c r="G28" s="301" t="s">
        <v>31</v>
      </c>
      <c r="H28" s="325"/>
      <c r="I28" s="325">
        <v>1000</v>
      </c>
      <c r="J28" s="302">
        <f t="shared" si="0"/>
        <v>1000</v>
      </c>
      <c r="K28" s="302">
        <f>'P.Fab (3)'!AA28*$K$8</f>
        <v>25</v>
      </c>
      <c r="L28" s="302">
        <f>'P.Fab (3)'!AB28*$L$8</f>
        <v>0</v>
      </c>
      <c r="M28" s="303">
        <f t="shared" si="1"/>
        <v>1025</v>
      </c>
      <c r="P28" s="23"/>
      <c r="Q28" s="23"/>
      <c r="R28" s="821" t="s">
        <v>267</v>
      </c>
      <c r="S28" s="822"/>
      <c r="T28" s="823">
        <f>K35</f>
        <v>675</v>
      </c>
      <c r="U28" s="824"/>
    </row>
    <row r="29" spans="6:23" ht="45" customHeight="1" x14ac:dyDescent="0.25">
      <c r="F29" s="636">
        <v>21</v>
      </c>
      <c r="G29" s="308" t="s">
        <v>32</v>
      </c>
      <c r="H29" s="327"/>
      <c r="I29" s="327">
        <v>2000</v>
      </c>
      <c r="J29" s="344">
        <f t="shared" si="0"/>
        <v>2000</v>
      </c>
      <c r="K29" s="344">
        <f>'P.Fab (3)'!AA29*$K$8</f>
        <v>25</v>
      </c>
      <c r="L29" s="344">
        <f>'P.Fab (3)'!AB29*$L$8</f>
        <v>0</v>
      </c>
      <c r="M29" s="637">
        <f t="shared" si="1"/>
        <v>2025</v>
      </c>
      <c r="P29" s="24"/>
      <c r="Q29" s="24"/>
      <c r="R29" s="821" t="s">
        <v>268</v>
      </c>
      <c r="S29" s="822"/>
      <c r="T29" s="823">
        <f>L35</f>
        <v>0</v>
      </c>
      <c r="U29" s="824"/>
    </row>
    <row r="30" spans="6:23" ht="45" customHeight="1" x14ac:dyDescent="0.25">
      <c r="F30" s="300">
        <v>22</v>
      </c>
      <c r="G30" s="301" t="s">
        <v>33</v>
      </c>
      <c r="H30" s="325"/>
      <c r="I30" s="325">
        <v>1000</v>
      </c>
      <c r="J30" s="302">
        <f t="shared" si="0"/>
        <v>1000</v>
      </c>
      <c r="K30" s="302">
        <f>'P.Fab (3)'!AA30*$K$8</f>
        <v>25</v>
      </c>
      <c r="L30" s="302">
        <f>'P.Fab (3)'!AB30*$L$8</f>
        <v>0</v>
      </c>
      <c r="M30" s="303">
        <f t="shared" si="1"/>
        <v>1025</v>
      </c>
      <c r="P30" s="24"/>
      <c r="Q30" s="24"/>
      <c r="R30" s="821" t="s">
        <v>61</v>
      </c>
      <c r="S30" s="822"/>
      <c r="T30" s="823">
        <f>I35+S20</f>
        <v>72300</v>
      </c>
      <c r="U30" s="824"/>
    </row>
    <row r="31" spans="6:23" ht="45" customHeight="1" thickBot="1" x14ac:dyDescent="0.3">
      <c r="F31" s="636">
        <v>23</v>
      </c>
      <c r="G31" s="308" t="s">
        <v>34</v>
      </c>
      <c r="H31" s="327"/>
      <c r="I31" s="327"/>
      <c r="J31" s="344">
        <f t="shared" si="0"/>
        <v>0</v>
      </c>
      <c r="K31" s="344">
        <f>'P.Fab (3)'!AA31*$K$8</f>
        <v>25</v>
      </c>
      <c r="L31" s="344">
        <f>'P.Fab (3)'!AB31*$L$8</f>
        <v>0</v>
      </c>
      <c r="M31" s="637">
        <f t="shared" si="1"/>
        <v>25</v>
      </c>
      <c r="R31" s="825" t="s">
        <v>270</v>
      </c>
      <c r="S31" s="826"/>
      <c r="T31" s="827">
        <f>H35+R20</f>
        <v>0</v>
      </c>
      <c r="U31" s="828"/>
    </row>
    <row r="32" spans="6:23" ht="45" customHeight="1" thickTop="1" thickBot="1" x14ac:dyDescent="0.3">
      <c r="F32" s="300">
        <v>24</v>
      </c>
      <c r="G32" s="301" t="s">
        <v>35</v>
      </c>
      <c r="H32" s="325"/>
      <c r="I32" s="325"/>
      <c r="J32" s="302">
        <f t="shared" si="0"/>
        <v>0</v>
      </c>
      <c r="K32" s="302">
        <f>'P.Fab (3)'!AA32*$K$8</f>
        <v>25</v>
      </c>
      <c r="L32" s="302">
        <f>'P.Fab (3)'!AB32*$L$8</f>
        <v>0</v>
      </c>
      <c r="M32" s="303">
        <f t="shared" si="1"/>
        <v>25</v>
      </c>
      <c r="R32" s="816" t="s">
        <v>269</v>
      </c>
      <c r="S32" s="817"/>
      <c r="T32" s="818">
        <f>T28+T29+T30+T31</f>
        <v>72975</v>
      </c>
      <c r="U32" s="819"/>
    </row>
    <row r="33" spans="6:13" ht="45" customHeight="1" thickTop="1" x14ac:dyDescent="0.25">
      <c r="F33" s="636">
        <v>25</v>
      </c>
      <c r="G33" s="308" t="s">
        <v>36</v>
      </c>
      <c r="H33" s="327"/>
      <c r="I33" s="327"/>
      <c r="J33" s="344">
        <f t="shared" si="0"/>
        <v>0</v>
      </c>
      <c r="K33" s="344">
        <f>'P.Fab (3)'!AA33*$K$8</f>
        <v>25</v>
      </c>
      <c r="L33" s="344">
        <f>'P.Fab (3)'!AB33*$L$8</f>
        <v>0</v>
      </c>
      <c r="M33" s="637">
        <f t="shared" si="1"/>
        <v>25</v>
      </c>
    </row>
    <row r="34" spans="6:13" ht="45" customHeight="1" thickBot="1" x14ac:dyDescent="0.3">
      <c r="F34" s="638">
        <v>26</v>
      </c>
      <c r="G34" s="639" t="s">
        <v>37</v>
      </c>
      <c r="H34" s="349"/>
      <c r="I34" s="349">
        <v>2000</v>
      </c>
      <c r="J34" s="634">
        <f t="shared" si="0"/>
        <v>2000</v>
      </c>
      <c r="K34" s="634">
        <f>'P.Fab (3)'!AA34*50</f>
        <v>50</v>
      </c>
      <c r="L34" s="634">
        <f>'P.Fab (3)'!AB34*$L$8</f>
        <v>0</v>
      </c>
      <c r="M34" s="640">
        <f t="shared" si="1"/>
        <v>2050</v>
      </c>
    </row>
    <row r="35" spans="6:13" ht="50.25" customHeight="1" x14ac:dyDescent="0.25">
      <c r="F35" s="820"/>
      <c r="G35" s="820"/>
      <c r="H35" s="321">
        <f>SUM(H9:H34)</f>
        <v>0</v>
      </c>
      <c r="I35" s="321">
        <f t="shared" ref="I35:M35" si="4">SUM(I9:I34)</f>
        <v>35300</v>
      </c>
      <c r="J35" s="321">
        <f t="shared" si="4"/>
        <v>35300</v>
      </c>
      <c r="K35" s="321">
        <f t="shared" si="4"/>
        <v>675</v>
      </c>
      <c r="L35" s="321">
        <f t="shared" si="4"/>
        <v>0</v>
      </c>
      <c r="M35" s="321">
        <f t="shared" si="4"/>
        <v>35975</v>
      </c>
    </row>
    <row r="36" spans="6:13" ht="64.5" customHeight="1" thickBot="1" x14ac:dyDescent="0.3">
      <c r="F36" s="820"/>
      <c r="G36" s="820"/>
      <c r="H36" s="316" t="s">
        <v>270</v>
      </c>
      <c r="I36" s="322" t="s">
        <v>263</v>
      </c>
      <c r="J36" s="322" t="s">
        <v>61</v>
      </c>
      <c r="K36" s="323" t="s">
        <v>267</v>
      </c>
      <c r="L36" s="323" t="s">
        <v>268</v>
      </c>
      <c r="M36" s="318" t="s">
        <v>60</v>
      </c>
    </row>
    <row r="37" spans="6:13" ht="16.5" customHeight="1" x14ac:dyDescent="0.25"/>
  </sheetData>
  <sheetProtection algorithmName="SHA-512" hashValue="bSpcJBeVtWX4jE+WSwmNWxs9e3tRpjJJ3hzL53Uh6uErFQJD24TgdpzbfO86MUJ1aaBSQcot/qUU2MwJLhgnuQ==" saltValue="8gs+Rfuq6OkbOoVqkaJXKQ==" spinCount="100000" sheet="1" objects="1" scenarios="1"/>
  <mergeCells count="28">
    <mergeCell ref="F7:F8"/>
    <mergeCell ref="G7:G8"/>
    <mergeCell ref="H7:H8"/>
    <mergeCell ref="I7:I8"/>
    <mergeCell ref="J7:J8"/>
    <mergeCell ref="R25:S27"/>
    <mergeCell ref="T25:U27"/>
    <mergeCell ref="H5:L5"/>
    <mergeCell ref="R5:V5"/>
    <mergeCell ref="L6:M6"/>
    <mergeCell ref="V6:W6"/>
    <mergeCell ref="M7:M8"/>
    <mergeCell ref="P7:P8"/>
    <mergeCell ref="Q7:Q8"/>
    <mergeCell ref="R7:R8"/>
    <mergeCell ref="S7:S8"/>
    <mergeCell ref="T7:T8"/>
    <mergeCell ref="R28:S28"/>
    <mergeCell ref="T28:U28"/>
    <mergeCell ref="R29:S29"/>
    <mergeCell ref="T29:U29"/>
    <mergeCell ref="R30:S30"/>
    <mergeCell ref="T30:U30"/>
    <mergeCell ref="R31:S31"/>
    <mergeCell ref="T31:U31"/>
    <mergeCell ref="R32:S32"/>
    <mergeCell ref="T32:U32"/>
    <mergeCell ref="F35:G36"/>
  </mergeCells>
  <printOptions horizontalCentered="1"/>
  <pageMargins left="0.23" right="0.19" top="0.34" bottom="0.54" header="0" footer="0"/>
  <pageSetup paperSize="9" scale="50" fitToWidth="0" orientation="portrait" blackAndWhite="1" r:id="rId1"/>
  <colBreaks count="1" manualBreakCount="1">
    <brk id="14" min="4" max="33" man="1"/>
  </col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19D0E-4DDC-49FB-BBB1-D625697613E1}">
  <sheetPr codeName="Sheet37">
    <tabColor rgb="FF00B050"/>
  </sheetPr>
  <dimension ref="F2:W37"/>
  <sheetViews>
    <sheetView showGridLines="0" showRowColHeaders="0" view="pageBreakPreview" zoomScale="55" zoomScaleNormal="55" zoomScaleSheetLayoutView="55" workbookViewId="0">
      <pane ySplit="8" topLeftCell="A30" activePane="bottomLeft" state="frozen"/>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272</v>
      </c>
      <c r="I5" s="833"/>
      <c r="J5" s="833"/>
      <c r="K5" s="833"/>
      <c r="L5" s="833"/>
      <c r="M5" s="7"/>
      <c r="P5" s="4"/>
      <c r="Q5" s="5"/>
      <c r="R5" s="833" t="s">
        <v>272</v>
      </c>
      <c r="S5" s="833"/>
      <c r="T5" s="833"/>
      <c r="U5" s="833"/>
      <c r="V5" s="833"/>
      <c r="W5" s="7"/>
    </row>
    <row r="6" spans="6:23" ht="33.75" customHeight="1" thickBot="1" x14ac:dyDescent="0.3">
      <c r="F6" s="280"/>
      <c r="G6" s="257"/>
      <c r="H6" s="257"/>
      <c r="I6" s="257"/>
      <c r="J6" s="257"/>
      <c r="K6" s="257"/>
      <c r="L6" s="843">
        <f ca="1">TODAY()</f>
        <v>45360</v>
      </c>
      <c r="M6" s="844"/>
      <c r="P6" s="8"/>
      <c r="U6" s="257"/>
      <c r="V6" s="843">
        <f ca="1">L6</f>
        <v>45360</v>
      </c>
      <c r="W6" s="844"/>
    </row>
    <row r="7" spans="6:23" ht="32.25" customHeight="1" x14ac:dyDescent="0.25">
      <c r="F7" s="847" t="s">
        <v>245</v>
      </c>
      <c r="G7" s="849" t="s">
        <v>52</v>
      </c>
      <c r="H7" s="849" t="s">
        <v>270</v>
      </c>
      <c r="I7" s="849" t="s">
        <v>263</v>
      </c>
      <c r="J7" s="849" t="s">
        <v>61</v>
      </c>
      <c r="K7" s="260" t="s">
        <v>264</v>
      </c>
      <c r="L7" s="260" t="s">
        <v>265</v>
      </c>
      <c r="M7" s="851" t="s">
        <v>266</v>
      </c>
      <c r="P7" s="847" t="s">
        <v>245</v>
      </c>
      <c r="Q7" s="849" t="s">
        <v>52</v>
      </c>
      <c r="R7" s="849" t="s">
        <v>270</v>
      </c>
      <c r="S7" s="849" t="s">
        <v>263</v>
      </c>
      <c r="T7" s="851" t="s">
        <v>266</v>
      </c>
      <c r="U7" s="261"/>
      <c r="V7" s="261"/>
      <c r="W7" s="2"/>
    </row>
    <row r="8" spans="6:23" ht="30.75" customHeight="1" thickBot="1" x14ac:dyDescent="0.3">
      <c r="F8" s="848"/>
      <c r="G8" s="850"/>
      <c r="H8" s="850"/>
      <c r="I8" s="850"/>
      <c r="J8" s="850"/>
      <c r="K8" s="287">
        <v>25</v>
      </c>
      <c r="L8" s="287">
        <v>15</v>
      </c>
      <c r="M8" s="852"/>
      <c r="P8" s="848"/>
      <c r="Q8" s="850"/>
      <c r="R8" s="850"/>
      <c r="S8" s="850"/>
      <c r="T8" s="852"/>
      <c r="U8" s="261"/>
      <c r="V8" s="261"/>
      <c r="W8" s="2"/>
    </row>
    <row r="9" spans="6:23" ht="45" customHeight="1" x14ac:dyDescent="0.25">
      <c r="F9" s="249">
        <v>1</v>
      </c>
      <c r="G9" s="279" t="s">
        <v>14</v>
      </c>
      <c r="H9" s="329"/>
      <c r="I9" s="329">
        <v>3500</v>
      </c>
      <c r="J9" s="281">
        <f>H9+I9</f>
        <v>3500</v>
      </c>
      <c r="K9" s="281">
        <f>'P.Fab (3)'!AC9*'F.2week (3)'!$K$8</f>
        <v>150</v>
      </c>
      <c r="L9" s="281">
        <f>'P.Fab (3)'!AD9*'F.2week (3)'!$L$8</f>
        <v>45</v>
      </c>
      <c r="M9" s="285">
        <f>I9+K9+L9</f>
        <v>3695</v>
      </c>
      <c r="P9" s="249">
        <v>27</v>
      </c>
      <c r="Q9" s="279" t="s">
        <v>38</v>
      </c>
      <c r="R9" s="329"/>
      <c r="S9" s="329">
        <v>3500</v>
      </c>
      <c r="T9" s="285">
        <f>R9+S9</f>
        <v>3500</v>
      </c>
      <c r="U9" s="262"/>
      <c r="V9" s="262"/>
      <c r="W9" s="262"/>
    </row>
    <row r="10" spans="6:23" ht="45" customHeight="1" x14ac:dyDescent="0.25">
      <c r="F10" s="250">
        <v>2</v>
      </c>
      <c r="G10" s="268" t="s">
        <v>15</v>
      </c>
      <c r="H10" s="325"/>
      <c r="I10" s="325">
        <v>1500</v>
      </c>
      <c r="J10" s="277">
        <f t="shared" ref="J10:J34" si="0">H10+I10</f>
        <v>1500</v>
      </c>
      <c r="K10" s="277">
        <f>'P.Fab (3)'!AC10*'F.2week (3)'!$K$8</f>
        <v>150</v>
      </c>
      <c r="L10" s="277">
        <f>'P.Fab (3)'!AD10*'F.2week (3)'!$L$8</f>
        <v>0</v>
      </c>
      <c r="M10" s="282">
        <f t="shared" ref="M10:M34" si="1">I10+K10+L10</f>
        <v>1650</v>
      </c>
      <c r="P10" s="250">
        <v>28</v>
      </c>
      <c r="Q10" s="268" t="s">
        <v>39</v>
      </c>
      <c r="R10" s="325"/>
      <c r="S10" s="325"/>
      <c r="T10" s="282">
        <f t="shared" ref="T10:T19" si="2">R10+S10</f>
        <v>0</v>
      </c>
      <c r="U10" s="262"/>
      <c r="V10" s="262"/>
      <c r="W10" s="262"/>
    </row>
    <row r="11" spans="6:23" ht="45" customHeight="1" x14ac:dyDescent="0.25">
      <c r="F11" s="251">
        <v>3</v>
      </c>
      <c r="G11" s="267" t="s">
        <v>16</v>
      </c>
      <c r="H11" s="326"/>
      <c r="I11" s="326"/>
      <c r="J11" s="276">
        <f t="shared" si="0"/>
        <v>0</v>
      </c>
      <c r="K11" s="276">
        <f>'P.Fab (3)'!AC11*'F.2week (3)'!$K$8</f>
        <v>50</v>
      </c>
      <c r="L11" s="276">
        <f>'P.Fab (3)'!AD11*'F.2week (3)'!$L$8</f>
        <v>0</v>
      </c>
      <c r="M11" s="283">
        <f t="shared" si="1"/>
        <v>50</v>
      </c>
      <c r="P11" s="251">
        <v>29</v>
      </c>
      <c r="Q11" s="267" t="s">
        <v>40</v>
      </c>
      <c r="R11" s="326"/>
      <c r="S11" s="326">
        <v>1500</v>
      </c>
      <c r="T11" s="283">
        <f t="shared" si="2"/>
        <v>1500</v>
      </c>
      <c r="U11" s="262"/>
      <c r="V11" s="262"/>
      <c r="W11" s="262"/>
    </row>
    <row r="12" spans="6:23" ht="45" customHeight="1" x14ac:dyDescent="0.25">
      <c r="F12" s="250">
        <v>4</v>
      </c>
      <c r="G12" s="268" t="s">
        <v>17</v>
      </c>
      <c r="H12" s="325"/>
      <c r="I12" s="325">
        <v>2000</v>
      </c>
      <c r="J12" s="277">
        <f t="shared" si="0"/>
        <v>2000</v>
      </c>
      <c r="K12" s="277">
        <f>'P.Fab (3)'!AC12*'F.2week (3)'!$K$8</f>
        <v>150</v>
      </c>
      <c r="L12" s="277">
        <f>'P.Fab (3)'!AD12*'F.2week (3)'!$L$8</f>
        <v>45</v>
      </c>
      <c r="M12" s="282">
        <f t="shared" si="1"/>
        <v>2195</v>
      </c>
      <c r="P12" s="250">
        <v>30</v>
      </c>
      <c r="Q12" s="268" t="s">
        <v>41</v>
      </c>
      <c r="R12" s="325"/>
      <c r="S12" s="325">
        <v>5000</v>
      </c>
      <c r="T12" s="282">
        <f t="shared" si="2"/>
        <v>5000</v>
      </c>
      <c r="U12" s="262"/>
      <c r="V12" s="262"/>
      <c r="W12" s="262"/>
    </row>
    <row r="13" spans="6:23" ht="45" customHeight="1" x14ac:dyDescent="0.25">
      <c r="F13" s="251">
        <v>5</v>
      </c>
      <c r="G13" s="267" t="s">
        <v>18</v>
      </c>
      <c r="H13" s="326"/>
      <c r="I13" s="326">
        <v>1000</v>
      </c>
      <c r="J13" s="276">
        <f t="shared" si="0"/>
        <v>1000</v>
      </c>
      <c r="K13" s="276">
        <f>'P.Fab (3)'!AC13*'F.2week (3)'!$K$8</f>
        <v>150</v>
      </c>
      <c r="L13" s="276">
        <f>'P.Fab (3)'!AD13*'F.2week (3)'!$L$8</f>
        <v>60</v>
      </c>
      <c r="M13" s="283">
        <f t="shared" si="1"/>
        <v>1210</v>
      </c>
      <c r="P13" s="251">
        <v>31</v>
      </c>
      <c r="Q13" s="267" t="s">
        <v>42</v>
      </c>
      <c r="R13" s="326"/>
      <c r="S13" s="326">
        <v>3000</v>
      </c>
      <c r="T13" s="283">
        <f t="shared" si="2"/>
        <v>3000</v>
      </c>
      <c r="U13" s="262"/>
      <c r="V13" s="262"/>
      <c r="W13" s="262"/>
    </row>
    <row r="14" spans="6:23" ht="45" customHeight="1" x14ac:dyDescent="0.25">
      <c r="F14" s="250">
        <v>6</v>
      </c>
      <c r="G14" s="268" t="s">
        <v>19</v>
      </c>
      <c r="H14" s="325"/>
      <c r="I14" s="325">
        <v>1000</v>
      </c>
      <c r="J14" s="277">
        <f t="shared" si="0"/>
        <v>1000</v>
      </c>
      <c r="K14" s="277">
        <f>'P.Fab (3)'!AC14*'F.2week (3)'!$K$8</f>
        <v>150</v>
      </c>
      <c r="L14" s="277">
        <f>'P.Fab (3)'!AD14*'F.2week (3)'!$L$8</f>
        <v>0</v>
      </c>
      <c r="M14" s="282">
        <f t="shared" si="1"/>
        <v>1150</v>
      </c>
      <c r="P14" s="250">
        <v>32</v>
      </c>
      <c r="Q14" s="268" t="s">
        <v>43</v>
      </c>
      <c r="R14" s="325"/>
      <c r="S14" s="325">
        <v>3000</v>
      </c>
      <c r="T14" s="282">
        <f t="shared" si="2"/>
        <v>3000</v>
      </c>
      <c r="U14" s="262"/>
      <c r="V14" s="262"/>
      <c r="W14" s="262"/>
    </row>
    <row r="15" spans="6:23" ht="45" customHeight="1" x14ac:dyDescent="0.25">
      <c r="F15" s="251">
        <v>7</v>
      </c>
      <c r="G15" s="267" t="s">
        <v>20</v>
      </c>
      <c r="H15" s="326"/>
      <c r="I15" s="326">
        <v>1500</v>
      </c>
      <c r="J15" s="276">
        <f t="shared" si="0"/>
        <v>1500</v>
      </c>
      <c r="K15" s="276">
        <f>'P.Fab (3)'!AC15*'F.2week (3)'!$K$8</f>
        <v>150</v>
      </c>
      <c r="L15" s="276">
        <f>'P.Fab (3)'!AD15*'F.2week (3)'!$L$8</f>
        <v>0</v>
      </c>
      <c r="M15" s="283">
        <f t="shared" si="1"/>
        <v>1650</v>
      </c>
      <c r="P15" s="251">
        <v>33</v>
      </c>
      <c r="Q15" s="267" t="s">
        <v>26</v>
      </c>
      <c r="R15" s="326"/>
      <c r="S15" s="326">
        <v>3500</v>
      </c>
      <c r="T15" s="283">
        <f t="shared" si="2"/>
        <v>3500</v>
      </c>
      <c r="U15" s="262"/>
      <c r="V15" s="262"/>
      <c r="W15" s="262"/>
    </row>
    <row r="16" spans="6:23" ht="45" customHeight="1" x14ac:dyDescent="0.25">
      <c r="F16" s="250">
        <v>8</v>
      </c>
      <c r="G16" s="268" t="s">
        <v>21</v>
      </c>
      <c r="H16" s="325"/>
      <c r="I16" s="325">
        <v>1500</v>
      </c>
      <c r="J16" s="277">
        <f t="shared" si="0"/>
        <v>1500</v>
      </c>
      <c r="K16" s="277">
        <f>'P.Fab (3)'!AC16*'F.2week (3)'!$K$8</f>
        <v>150</v>
      </c>
      <c r="L16" s="277">
        <f>'P.Fab (3)'!AD16*'F.2week (3)'!$L$8</f>
        <v>0</v>
      </c>
      <c r="M16" s="282">
        <f t="shared" si="1"/>
        <v>1650</v>
      </c>
      <c r="P16" s="250">
        <v>34</v>
      </c>
      <c r="Q16" s="268" t="s">
        <v>44</v>
      </c>
      <c r="R16" s="325"/>
      <c r="S16" s="325">
        <v>3500</v>
      </c>
      <c r="T16" s="282">
        <f t="shared" si="2"/>
        <v>3500</v>
      </c>
      <c r="U16" s="262"/>
      <c r="V16" s="262"/>
      <c r="W16" s="262"/>
    </row>
    <row r="17" spans="6:23" ht="45" customHeight="1" x14ac:dyDescent="0.25">
      <c r="F17" s="251">
        <v>9</v>
      </c>
      <c r="G17" s="269" t="s">
        <v>22</v>
      </c>
      <c r="H17" s="327"/>
      <c r="I17" s="327">
        <v>1000</v>
      </c>
      <c r="J17" s="276">
        <f t="shared" si="0"/>
        <v>1000</v>
      </c>
      <c r="K17" s="276">
        <f>'P.Fab (3)'!AC17*'F.2week (3)'!$K$8</f>
        <v>150</v>
      </c>
      <c r="L17" s="276">
        <f>'P.Fab (3)'!AD17*'F.2week (3)'!$L$8</f>
        <v>0</v>
      </c>
      <c r="M17" s="283">
        <f t="shared" si="1"/>
        <v>1150</v>
      </c>
      <c r="P17" s="251">
        <v>35</v>
      </c>
      <c r="Q17" s="269" t="s">
        <v>45</v>
      </c>
      <c r="R17" s="327"/>
      <c r="S17" s="327">
        <v>1500</v>
      </c>
      <c r="T17" s="283">
        <f t="shared" si="2"/>
        <v>1500</v>
      </c>
      <c r="U17" s="262"/>
      <c r="V17" s="262"/>
      <c r="W17" s="262"/>
    </row>
    <row r="18" spans="6:23" ht="45" customHeight="1" x14ac:dyDescent="0.25">
      <c r="F18" s="250">
        <v>10</v>
      </c>
      <c r="G18" s="268" t="s">
        <v>154</v>
      </c>
      <c r="H18" s="325"/>
      <c r="I18" s="325">
        <v>800</v>
      </c>
      <c r="J18" s="277">
        <f t="shared" si="0"/>
        <v>800</v>
      </c>
      <c r="K18" s="277">
        <f>'P.Fab (3)'!AC18*'F.2week (3)'!$K$8</f>
        <v>150</v>
      </c>
      <c r="L18" s="277">
        <f>'P.Fab (3)'!AD18*'F.2week (3)'!$L$8</f>
        <v>0</v>
      </c>
      <c r="M18" s="282">
        <f t="shared" si="1"/>
        <v>950</v>
      </c>
      <c r="P18" s="250">
        <v>36</v>
      </c>
      <c r="Q18" s="268" t="s">
        <v>46</v>
      </c>
      <c r="R18" s="325"/>
      <c r="S18" s="325">
        <v>3500</v>
      </c>
      <c r="T18" s="282">
        <f t="shared" si="2"/>
        <v>3500</v>
      </c>
      <c r="U18" s="262"/>
      <c r="V18" s="262"/>
      <c r="W18" s="263"/>
    </row>
    <row r="19" spans="6:23" ht="45" customHeight="1" thickBot="1" x14ac:dyDescent="0.3">
      <c r="F19" s="251">
        <v>11</v>
      </c>
      <c r="G19" s="267" t="s">
        <v>55</v>
      </c>
      <c r="H19" s="326"/>
      <c r="I19" s="326">
        <v>6000</v>
      </c>
      <c r="J19" s="276">
        <f t="shared" si="0"/>
        <v>6000</v>
      </c>
      <c r="K19" s="276">
        <f>'P.Fab (3)'!AC19*'F.2week (3)'!$K$8</f>
        <v>150</v>
      </c>
      <c r="L19" s="276">
        <f>'P.Fab (3)'!AD19*'F.2week (3)'!$L$8</f>
        <v>0</v>
      </c>
      <c r="M19" s="283">
        <f t="shared" si="1"/>
        <v>6150</v>
      </c>
      <c r="P19" s="252">
        <v>37</v>
      </c>
      <c r="Q19" s="270" t="s">
        <v>47</v>
      </c>
      <c r="R19" s="328"/>
      <c r="S19" s="328"/>
      <c r="T19" s="284">
        <f t="shared" si="2"/>
        <v>0</v>
      </c>
      <c r="U19" s="262"/>
      <c r="V19" s="262"/>
      <c r="W19" s="262"/>
    </row>
    <row r="20" spans="6:23" ht="45" customHeight="1" x14ac:dyDescent="0.25">
      <c r="F20" s="250">
        <v>12</v>
      </c>
      <c r="G20" s="268" t="s">
        <v>24</v>
      </c>
      <c r="H20" s="325"/>
      <c r="I20" s="325">
        <v>1000</v>
      </c>
      <c r="J20" s="277">
        <f t="shared" si="0"/>
        <v>1000</v>
      </c>
      <c r="K20" s="277">
        <f>'P.Fab (3)'!AC20*'F.2week (3)'!$K$8</f>
        <v>150</v>
      </c>
      <c r="L20" s="277">
        <f>'P.Fab (3)'!AD20*'F.2week (3)'!$L$8</f>
        <v>0</v>
      </c>
      <c r="M20" s="282">
        <f t="shared" si="1"/>
        <v>1150</v>
      </c>
      <c r="P20" s="29"/>
      <c r="Q20" s="29"/>
      <c r="R20" s="278">
        <f>SUM(R9:R19)</f>
        <v>0</v>
      </c>
      <c r="S20" s="356">
        <f t="shared" ref="S20:T20" si="3">SUM(S9:S19)</f>
        <v>28000</v>
      </c>
      <c r="T20" s="357">
        <f t="shared" si="3"/>
        <v>28000</v>
      </c>
      <c r="U20" s="264">
        <f>W1</f>
        <v>0</v>
      </c>
      <c r="V20" s="265"/>
      <c r="W20" s="266"/>
    </row>
    <row r="21" spans="6:23" ht="45" customHeight="1" thickBot="1" x14ac:dyDescent="0.3">
      <c r="F21" s="251">
        <v>13</v>
      </c>
      <c r="G21" s="267" t="s">
        <v>25</v>
      </c>
      <c r="H21" s="326"/>
      <c r="I21" s="326"/>
      <c r="J21" s="276">
        <f t="shared" si="0"/>
        <v>0</v>
      </c>
      <c r="K21" s="276">
        <f>'P.Fab (3)'!AC21*'F.2week (3)'!$K$8</f>
        <v>125</v>
      </c>
      <c r="L21" s="276">
        <f>'P.Fab (3)'!AD21*'F.2week (3)'!$L$8</f>
        <v>0</v>
      </c>
      <c r="M21" s="283">
        <f t="shared" si="1"/>
        <v>125</v>
      </c>
      <c r="P21" s="29"/>
      <c r="Q21" s="29"/>
      <c r="R21" s="273" t="s">
        <v>270</v>
      </c>
      <c r="S21" s="274" t="s">
        <v>263</v>
      </c>
      <c r="T21" s="272" t="s">
        <v>61</v>
      </c>
      <c r="U21" s="261"/>
      <c r="V21" s="261"/>
      <c r="W21" s="261"/>
    </row>
    <row r="22" spans="6:23" ht="45" customHeight="1" x14ac:dyDescent="0.25">
      <c r="F22" s="250">
        <v>14</v>
      </c>
      <c r="G22" s="268" t="s">
        <v>26</v>
      </c>
      <c r="H22" s="325"/>
      <c r="I22" s="325">
        <v>1000</v>
      </c>
      <c r="J22" s="277">
        <f t="shared" si="0"/>
        <v>1000</v>
      </c>
      <c r="K22" s="277">
        <f>'P.Fab (3)'!AC22*'F.2week (3)'!$K$8</f>
        <v>150</v>
      </c>
      <c r="L22" s="277">
        <f>'P.Fab (3)'!AD22*'F.2week (3)'!$L$8</f>
        <v>0</v>
      </c>
      <c r="M22" s="282">
        <f t="shared" si="1"/>
        <v>1150</v>
      </c>
      <c r="P22" s="18"/>
      <c r="Q22" s="22"/>
      <c r="R22" s="22"/>
      <c r="S22" s="22"/>
      <c r="T22" s="22"/>
      <c r="U22" s="22"/>
      <c r="V22" s="22"/>
      <c r="W22" s="22"/>
    </row>
    <row r="23" spans="6:23" ht="45" customHeight="1" x14ac:dyDescent="0.25">
      <c r="F23" s="251">
        <v>15</v>
      </c>
      <c r="G23" s="267" t="s">
        <v>27</v>
      </c>
      <c r="H23" s="326"/>
      <c r="I23" s="326"/>
      <c r="J23" s="276">
        <f t="shared" si="0"/>
        <v>0</v>
      </c>
      <c r="K23" s="276">
        <f>'P.Fab (3)'!AC23*'F.2week (3)'!$K$8</f>
        <v>125</v>
      </c>
      <c r="L23" s="276">
        <f>'P.Fab (3)'!AD23*'F.2week (3)'!$L$8</f>
        <v>0</v>
      </c>
      <c r="M23" s="283">
        <f t="shared" si="1"/>
        <v>125</v>
      </c>
      <c r="P23" s="18"/>
      <c r="Q23" s="22"/>
      <c r="R23" s="22"/>
      <c r="S23" s="22"/>
      <c r="T23" s="22"/>
      <c r="U23" s="22"/>
      <c r="V23" s="22"/>
      <c r="W23" s="22"/>
    </row>
    <row r="24" spans="6:23" ht="45" customHeight="1" thickBot="1" x14ac:dyDescent="0.3">
      <c r="F24" s="250">
        <v>16</v>
      </c>
      <c r="G24" s="268" t="s">
        <v>28</v>
      </c>
      <c r="H24" s="325"/>
      <c r="I24" s="325">
        <v>900</v>
      </c>
      <c r="J24" s="277">
        <f t="shared" si="0"/>
        <v>900</v>
      </c>
      <c r="K24" s="277">
        <f>'P.Fab (3)'!AC24*'F.2week (3)'!$K$8</f>
        <v>150</v>
      </c>
      <c r="L24" s="277">
        <f>'P.Fab (3)'!AD24*'F.2week (3)'!$L$8</f>
        <v>0</v>
      </c>
      <c r="M24" s="282">
        <f t="shared" si="1"/>
        <v>1050</v>
      </c>
      <c r="P24" s="2"/>
      <c r="Q24" s="2"/>
      <c r="R24" s="2"/>
      <c r="S24" s="2"/>
      <c r="T24" s="2"/>
      <c r="U24" s="2"/>
      <c r="V24" s="2"/>
      <c r="W24" s="2"/>
    </row>
    <row r="25" spans="6:23" ht="45" customHeight="1" thickTop="1" x14ac:dyDescent="0.25">
      <c r="F25" s="251">
        <v>17</v>
      </c>
      <c r="G25" s="267" t="s">
        <v>29</v>
      </c>
      <c r="H25" s="326"/>
      <c r="I25" s="326">
        <v>2000</v>
      </c>
      <c r="J25" s="276">
        <f t="shared" si="0"/>
        <v>2000</v>
      </c>
      <c r="K25" s="276">
        <f>'P.Fab (3)'!AC25*'F.2week (3)'!$K$8</f>
        <v>150</v>
      </c>
      <c r="L25" s="276">
        <f>'P.Fab (3)'!AD25*'F.2week (3)'!$L$8</f>
        <v>0</v>
      </c>
      <c r="M25" s="283">
        <f t="shared" si="1"/>
        <v>2150</v>
      </c>
      <c r="P25" s="23"/>
      <c r="Q25" s="23"/>
      <c r="R25" s="829" t="s">
        <v>272</v>
      </c>
      <c r="S25" s="830"/>
      <c r="T25" s="812">
        <f>T30+T29+T28</f>
        <v>67565</v>
      </c>
      <c r="U25" s="813"/>
      <c r="V25" s="2"/>
      <c r="W25" s="2"/>
    </row>
    <row r="26" spans="6:23" ht="45" customHeight="1" x14ac:dyDescent="0.25">
      <c r="F26" s="250">
        <v>18</v>
      </c>
      <c r="G26" s="268" t="s">
        <v>275</v>
      </c>
      <c r="H26" s="325"/>
      <c r="I26" s="325">
        <v>1000</v>
      </c>
      <c r="J26" s="277">
        <f t="shared" si="0"/>
        <v>1000</v>
      </c>
      <c r="K26" s="277">
        <f>'P.Fab (3)'!AC26*'F.2week (3)'!$K$8</f>
        <v>150</v>
      </c>
      <c r="L26" s="277">
        <f>'P.Fab (3)'!AD26*'F.2week (3)'!$L$8</f>
        <v>0</v>
      </c>
      <c r="M26" s="282">
        <f t="shared" si="1"/>
        <v>1150</v>
      </c>
      <c r="P26" s="23"/>
      <c r="Q26" s="23"/>
      <c r="R26" s="831"/>
      <c r="S26" s="832"/>
      <c r="T26" s="814"/>
      <c r="U26" s="815"/>
      <c r="V26" s="2"/>
      <c r="W26" s="2"/>
    </row>
    <row r="27" spans="6:23" ht="45" customHeight="1" x14ac:dyDescent="0.25">
      <c r="F27" s="251">
        <v>19</v>
      </c>
      <c r="G27" s="269" t="s">
        <v>30</v>
      </c>
      <c r="H27" s="327"/>
      <c r="I27" s="327">
        <v>5000</v>
      </c>
      <c r="J27" s="352">
        <f t="shared" si="0"/>
        <v>5000</v>
      </c>
      <c r="K27" s="276">
        <f>'P.Fab (3)'!AC27*'F.2week (3)'!$K$8</f>
        <v>150</v>
      </c>
      <c r="L27" s="276">
        <f>'P.Fab (3)'!AD27*'F.2week (3)'!$L$8</f>
        <v>60</v>
      </c>
      <c r="M27" s="353">
        <f t="shared" si="1"/>
        <v>5210</v>
      </c>
      <c r="P27" s="23"/>
      <c r="Q27" s="23"/>
      <c r="R27" s="831"/>
      <c r="S27" s="832"/>
      <c r="T27" s="814"/>
      <c r="U27" s="815"/>
      <c r="V27" s="2"/>
      <c r="W27" s="2"/>
    </row>
    <row r="28" spans="6:23" ht="45" customHeight="1" x14ac:dyDescent="0.25">
      <c r="F28" s="250">
        <v>20</v>
      </c>
      <c r="G28" s="268" t="s">
        <v>31</v>
      </c>
      <c r="H28" s="325"/>
      <c r="I28" s="325"/>
      <c r="J28" s="277">
        <f t="shared" si="0"/>
        <v>0</v>
      </c>
      <c r="K28" s="277">
        <f>'P.Fab (3)'!AC28*'F.2week (3)'!$K$8</f>
        <v>150</v>
      </c>
      <c r="L28" s="277">
        <f>'P.Fab (3)'!AD28*'F.2week (3)'!$L$8</f>
        <v>60</v>
      </c>
      <c r="M28" s="282">
        <f t="shared" si="1"/>
        <v>210</v>
      </c>
      <c r="P28" s="23"/>
      <c r="Q28" s="23"/>
      <c r="R28" s="821" t="s">
        <v>267</v>
      </c>
      <c r="S28" s="822"/>
      <c r="T28" s="823">
        <f>K35</f>
        <v>3900</v>
      </c>
      <c r="U28" s="824"/>
    </row>
    <row r="29" spans="6:23" ht="45" customHeight="1" x14ac:dyDescent="0.25">
      <c r="F29" s="251">
        <v>21</v>
      </c>
      <c r="G29" s="269" t="s">
        <v>32</v>
      </c>
      <c r="H29" s="327"/>
      <c r="I29" s="327">
        <v>2000</v>
      </c>
      <c r="J29" s="352">
        <f t="shared" si="0"/>
        <v>2000</v>
      </c>
      <c r="K29" s="276">
        <f>'P.Fab (3)'!AC29*'F.2week (3)'!$K$8</f>
        <v>150</v>
      </c>
      <c r="L29" s="276">
        <f>'P.Fab (3)'!AD29*'F.2week (3)'!$L$8</f>
        <v>60</v>
      </c>
      <c r="M29" s="353">
        <f t="shared" si="1"/>
        <v>2210</v>
      </c>
      <c r="P29" s="24"/>
      <c r="Q29" s="24"/>
      <c r="R29" s="821" t="s">
        <v>268</v>
      </c>
      <c r="S29" s="822"/>
      <c r="T29" s="823">
        <f>L35</f>
        <v>465</v>
      </c>
      <c r="U29" s="824"/>
    </row>
    <row r="30" spans="6:23" ht="45" customHeight="1" x14ac:dyDescent="0.25">
      <c r="F30" s="250">
        <v>22</v>
      </c>
      <c r="G30" s="268" t="s">
        <v>33</v>
      </c>
      <c r="H30" s="325"/>
      <c r="I30" s="325">
        <v>1000</v>
      </c>
      <c r="J30" s="277">
        <f t="shared" si="0"/>
        <v>1000</v>
      </c>
      <c r="K30" s="277">
        <f>'P.Fab (3)'!AC30*'F.2week (3)'!$K$8</f>
        <v>150</v>
      </c>
      <c r="L30" s="277">
        <f>'P.Fab (3)'!AD30*'F.2week (3)'!$L$8</f>
        <v>60</v>
      </c>
      <c r="M30" s="282">
        <f t="shared" si="1"/>
        <v>1210</v>
      </c>
      <c r="P30" s="24"/>
      <c r="Q30" s="24"/>
      <c r="R30" s="821" t="s">
        <v>61</v>
      </c>
      <c r="S30" s="822"/>
      <c r="T30" s="823">
        <f>I35+S20</f>
        <v>63200</v>
      </c>
      <c r="U30" s="824"/>
    </row>
    <row r="31" spans="6:23" ht="45" customHeight="1" thickBot="1" x14ac:dyDescent="0.3">
      <c r="F31" s="251">
        <v>23</v>
      </c>
      <c r="G31" s="269" t="s">
        <v>34</v>
      </c>
      <c r="H31" s="327"/>
      <c r="I31" s="327"/>
      <c r="J31" s="352">
        <f t="shared" si="0"/>
        <v>0</v>
      </c>
      <c r="K31" s="276">
        <f>'P.Fab (3)'!AC31*'F.2week (3)'!$K$8</f>
        <v>150</v>
      </c>
      <c r="L31" s="276">
        <f>'P.Fab (3)'!AD31*'F.2week (3)'!$L$8</f>
        <v>15</v>
      </c>
      <c r="M31" s="353">
        <f t="shared" si="1"/>
        <v>165</v>
      </c>
      <c r="R31" s="845" t="s">
        <v>270</v>
      </c>
      <c r="S31" s="846"/>
      <c r="T31" s="827">
        <f>H35+R20</f>
        <v>0</v>
      </c>
      <c r="U31" s="828"/>
    </row>
    <row r="32" spans="6:23" ht="45" customHeight="1" thickTop="1" thickBot="1" x14ac:dyDescent="0.3">
      <c r="F32" s="250">
        <v>24</v>
      </c>
      <c r="G32" s="268" t="s">
        <v>35</v>
      </c>
      <c r="H32" s="325"/>
      <c r="I32" s="325"/>
      <c r="J32" s="277">
        <f t="shared" si="0"/>
        <v>0</v>
      </c>
      <c r="K32" s="277">
        <f>'P.Fab (3)'!AC32*'F.2week (3)'!$K$8</f>
        <v>150</v>
      </c>
      <c r="L32" s="277">
        <f>'P.Fab (3)'!AD32*'F.2week (3)'!$L$8</f>
        <v>30</v>
      </c>
      <c r="M32" s="282">
        <f t="shared" si="1"/>
        <v>180</v>
      </c>
      <c r="R32" s="816" t="s">
        <v>269</v>
      </c>
      <c r="S32" s="817"/>
      <c r="T32" s="818">
        <f>T28+T29+T30+T31</f>
        <v>67565</v>
      </c>
      <c r="U32" s="819"/>
    </row>
    <row r="33" spans="6:13" ht="45" customHeight="1" thickTop="1" x14ac:dyDescent="0.25">
      <c r="F33" s="251">
        <v>25</v>
      </c>
      <c r="G33" s="269" t="s">
        <v>36</v>
      </c>
      <c r="H33" s="327"/>
      <c r="I33" s="327"/>
      <c r="J33" s="352">
        <f t="shared" si="0"/>
        <v>0</v>
      </c>
      <c r="K33" s="276">
        <f>'P.Fab (3)'!AC33*'F.2week (3)'!$K$8</f>
        <v>150</v>
      </c>
      <c r="L33" s="276">
        <f>'P.Fab (3)'!AD33*'F.2week (3)'!$L$8</f>
        <v>30</v>
      </c>
      <c r="M33" s="353">
        <f t="shared" si="1"/>
        <v>180</v>
      </c>
    </row>
    <row r="34" spans="6:13" ht="45" customHeight="1" thickBot="1" x14ac:dyDescent="0.3">
      <c r="F34" s="347">
        <v>26</v>
      </c>
      <c r="G34" s="348" t="s">
        <v>37</v>
      </c>
      <c r="H34" s="349"/>
      <c r="I34" s="349">
        <v>1500</v>
      </c>
      <c r="J34" s="350">
        <f t="shared" si="0"/>
        <v>1500</v>
      </c>
      <c r="K34" s="350">
        <f>'P.Fab (3)'!AC34*50</f>
        <v>300</v>
      </c>
      <c r="L34" s="350">
        <f>'P.Fab (3)'!AD34*'F.2week (3)'!$L$8</f>
        <v>0</v>
      </c>
      <c r="M34" s="351">
        <f t="shared" si="1"/>
        <v>1800</v>
      </c>
    </row>
    <row r="35" spans="6:13" ht="50.25" customHeight="1" x14ac:dyDescent="0.25">
      <c r="F35" s="807"/>
      <c r="G35" s="807"/>
      <c r="H35" s="278">
        <f>SUM(H9:H34)</f>
        <v>0</v>
      </c>
      <c r="I35" s="278">
        <f t="shared" ref="I35:M35" si="4">SUM(I9:I34)</f>
        <v>35200</v>
      </c>
      <c r="J35" s="278">
        <f t="shared" si="4"/>
        <v>35200</v>
      </c>
      <c r="K35" s="278">
        <f t="shared" si="4"/>
        <v>3900</v>
      </c>
      <c r="L35" s="278">
        <f t="shared" si="4"/>
        <v>465</v>
      </c>
      <c r="M35" s="278">
        <f t="shared" si="4"/>
        <v>39565</v>
      </c>
    </row>
    <row r="36" spans="6:13" ht="64.5" customHeight="1" thickBot="1" x14ac:dyDescent="0.3">
      <c r="F36" s="807"/>
      <c r="G36" s="807"/>
      <c r="H36" s="273" t="s">
        <v>270</v>
      </c>
      <c r="I36" s="271" t="s">
        <v>263</v>
      </c>
      <c r="J36" s="271" t="s">
        <v>61</v>
      </c>
      <c r="K36" s="275" t="s">
        <v>267</v>
      </c>
      <c r="L36" s="275" t="s">
        <v>268</v>
      </c>
      <c r="M36" s="272" t="s">
        <v>60</v>
      </c>
    </row>
    <row r="37" spans="6:13" ht="16.5" customHeight="1" x14ac:dyDescent="0.25"/>
  </sheetData>
  <sheetProtection algorithmName="SHA-512" hashValue="IYwbQluUHcRUCCubT5fcLk5EPvan7fA16eJlALAMRFvqB52BtkpWXJOGJXGRIreAY0uDyC491AFWzAviEgm2lA==" saltValue="LzGHLnFlcoBv6FHCXI6C7Q==" spinCount="100000" sheet="1" objects="1" scenarios="1"/>
  <mergeCells count="28">
    <mergeCell ref="F7:F8"/>
    <mergeCell ref="G7:G8"/>
    <mergeCell ref="H7:H8"/>
    <mergeCell ref="I7:I8"/>
    <mergeCell ref="J7:J8"/>
    <mergeCell ref="R25:S27"/>
    <mergeCell ref="T25:U27"/>
    <mergeCell ref="H5:L5"/>
    <mergeCell ref="R5:V5"/>
    <mergeCell ref="L6:M6"/>
    <mergeCell ref="V6:W6"/>
    <mergeCell ref="M7:M8"/>
    <mergeCell ref="P7:P8"/>
    <mergeCell ref="Q7:Q8"/>
    <mergeCell ref="R7:R8"/>
    <mergeCell ref="S7:S8"/>
    <mergeCell ref="T7:T8"/>
    <mergeCell ref="R28:S28"/>
    <mergeCell ref="T28:U28"/>
    <mergeCell ref="R29:S29"/>
    <mergeCell ref="T29:U29"/>
    <mergeCell ref="R30:S30"/>
    <mergeCell ref="T30:U30"/>
    <mergeCell ref="R31:S31"/>
    <mergeCell ref="T31:U31"/>
    <mergeCell ref="R32:S32"/>
    <mergeCell ref="T32:U32"/>
    <mergeCell ref="F35:G36"/>
  </mergeCells>
  <pageMargins left="0.7" right="0.7" top="0.75" bottom="0.75" header="0.3" footer="0.3"/>
  <pageSetup scale="45" orientation="portrait" blackAndWhite="1" r:id="rId1"/>
  <colBreaks count="2" manualBreakCount="2">
    <brk id="14" min="4" max="34" man="1"/>
    <brk id="23" max="1048575"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47DF1-0F98-439F-A9AD-F5245FB310F8}">
  <sheetPr codeName="Sheet38">
    <tabColor rgb="FF00B050"/>
  </sheetPr>
  <dimension ref="F2:W37"/>
  <sheetViews>
    <sheetView showGridLines="0" showRowColHeaders="0" view="pageBreakPreview" zoomScale="55" zoomScaleNormal="55" zoomScaleSheetLayoutView="55" workbookViewId="0">
      <pane ySplit="8" topLeftCell="A30" activePane="bottomLeft" state="frozen"/>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273</v>
      </c>
      <c r="I5" s="833"/>
      <c r="J5" s="833"/>
      <c r="K5" s="833"/>
      <c r="L5" s="833"/>
      <c r="M5" s="7"/>
      <c r="P5" s="4"/>
      <c r="Q5" s="5"/>
      <c r="R5" s="833" t="s">
        <v>273</v>
      </c>
      <c r="S5" s="833"/>
      <c r="T5" s="833"/>
      <c r="U5" s="833"/>
      <c r="V5" s="833"/>
      <c r="W5" s="7"/>
    </row>
    <row r="6" spans="6:23" ht="33.75" customHeight="1" thickBot="1" x14ac:dyDescent="0.3">
      <c r="F6" s="280"/>
      <c r="G6" s="257"/>
      <c r="H6" s="257"/>
      <c r="I6" s="257"/>
      <c r="J6" s="257"/>
      <c r="K6" s="257"/>
      <c r="L6" s="843">
        <f ca="1">TODAY()</f>
        <v>45360</v>
      </c>
      <c r="M6" s="844"/>
      <c r="P6" s="8"/>
      <c r="U6" s="257"/>
      <c r="V6" s="843">
        <f ca="1">L6</f>
        <v>45360</v>
      </c>
      <c r="W6" s="844"/>
    </row>
    <row r="7" spans="6:23" ht="32.25" customHeight="1" x14ac:dyDescent="0.25">
      <c r="F7" s="847" t="s">
        <v>245</v>
      </c>
      <c r="G7" s="849" t="s">
        <v>52</v>
      </c>
      <c r="H7" s="849" t="s">
        <v>270</v>
      </c>
      <c r="I7" s="849" t="s">
        <v>263</v>
      </c>
      <c r="J7" s="849" t="s">
        <v>61</v>
      </c>
      <c r="K7" s="260" t="s">
        <v>264</v>
      </c>
      <c r="L7" s="260" t="s">
        <v>265</v>
      </c>
      <c r="M7" s="851" t="s">
        <v>266</v>
      </c>
      <c r="P7" s="847" t="s">
        <v>245</v>
      </c>
      <c r="Q7" s="849" t="s">
        <v>52</v>
      </c>
      <c r="R7" s="849" t="s">
        <v>270</v>
      </c>
      <c r="S7" s="849" t="s">
        <v>263</v>
      </c>
      <c r="T7" s="851" t="s">
        <v>266</v>
      </c>
      <c r="U7" s="261"/>
      <c r="V7" s="261"/>
      <c r="W7" s="2"/>
    </row>
    <row r="8" spans="6:23" ht="30.75" customHeight="1" thickBot="1" x14ac:dyDescent="0.3">
      <c r="F8" s="848"/>
      <c r="G8" s="850"/>
      <c r="H8" s="850"/>
      <c r="I8" s="850"/>
      <c r="J8" s="850"/>
      <c r="K8" s="287">
        <v>25</v>
      </c>
      <c r="L8" s="287">
        <v>15</v>
      </c>
      <c r="M8" s="852"/>
      <c r="P8" s="848"/>
      <c r="Q8" s="850"/>
      <c r="R8" s="850"/>
      <c r="S8" s="850"/>
      <c r="T8" s="852"/>
      <c r="U8" s="261"/>
      <c r="V8" s="261"/>
      <c r="W8" s="2"/>
    </row>
    <row r="9" spans="6:23" ht="45" customHeight="1" x14ac:dyDescent="0.25">
      <c r="F9" s="249">
        <v>1</v>
      </c>
      <c r="G9" s="279" t="s">
        <v>14</v>
      </c>
      <c r="H9" s="329"/>
      <c r="I9" s="329">
        <v>5000</v>
      </c>
      <c r="J9" s="281">
        <f>H9+I9</f>
        <v>5000</v>
      </c>
      <c r="K9" s="281">
        <f>'P.Fab (3)'!AE9*'F.3week (3)'!$K$8</f>
        <v>150</v>
      </c>
      <c r="L9" s="281">
        <f>'P.Fab (3)'!AF9*'F.3week (3)'!$L$8</f>
        <v>90</v>
      </c>
      <c r="M9" s="285">
        <f>I9+K9+L9</f>
        <v>5240</v>
      </c>
      <c r="P9" s="249">
        <v>27</v>
      </c>
      <c r="Q9" s="279" t="s">
        <v>38</v>
      </c>
      <c r="R9" s="329">
        <v>3500</v>
      </c>
      <c r="S9" s="329"/>
      <c r="T9" s="285">
        <f>R9+S9</f>
        <v>3500</v>
      </c>
      <c r="U9" s="262"/>
      <c r="V9" s="262"/>
      <c r="W9" s="262"/>
    </row>
    <row r="10" spans="6:23" ht="45" customHeight="1" x14ac:dyDescent="0.25">
      <c r="F10" s="250">
        <v>2</v>
      </c>
      <c r="G10" s="268" t="s">
        <v>15</v>
      </c>
      <c r="H10" s="325"/>
      <c r="I10" s="325">
        <v>1500</v>
      </c>
      <c r="J10" s="277">
        <f t="shared" ref="J10:J34" si="0">H10+I10</f>
        <v>1500</v>
      </c>
      <c r="K10" s="277">
        <f>'P.Fab (3)'!AE10*'F.3week (3)'!$K$8</f>
        <v>150</v>
      </c>
      <c r="L10" s="277">
        <f>'P.Fab (3)'!AF10*'F.3week (3)'!$L$8</f>
        <v>30</v>
      </c>
      <c r="M10" s="282">
        <f t="shared" ref="M10:M34" si="1">I10+K10+L10</f>
        <v>1680</v>
      </c>
      <c r="P10" s="250">
        <v>28</v>
      </c>
      <c r="Q10" s="268" t="s">
        <v>39</v>
      </c>
      <c r="R10" s="325">
        <v>3000</v>
      </c>
      <c r="S10" s="325"/>
      <c r="T10" s="282">
        <f t="shared" ref="T10:T19" si="2">R10+S10</f>
        <v>3000</v>
      </c>
      <c r="U10" s="262"/>
      <c r="V10" s="262"/>
      <c r="W10" s="262"/>
    </row>
    <row r="11" spans="6:23" ht="45" customHeight="1" x14ac:dyDescent="0.25">
      <c r="F11" s="251">
        <v>3</v>
      </c>
      <c r="G11" s="267" t="s">
        <v>16</v>
      </c>
      <c r="H11" s="326"/>
      <c r="I11" s="326">
        <v>2000</v>
      </c>
      <c r="J11" s="276">
        <f t="shared" si="0"/>
        <v>2000</v>
      </c>
      <c r="K11" s="276">
        <f>'P.Fab (3)'!AE11*'F.3week (3)'!$K$8</f>
        <v>150</v>
      </c>
      <c r="L11" s="276">
        <f>'P.Fab (3)'!AF11*'F.3week (3)'!$L$8</f>
        <v>30</v>
      </c>
      <c r="M11" s="283">
        <f t="shared" si="1"/>
        <v>2180</v>
      </c>
      <c r="P11" s="251">
        <v>29</v>
      </c>
      <c r="Q11" s="267" t="s">
        <v>40</v>
      </c>
      <c r="R11" s="326">
        <v>2500</v>
      </c>
      <c r="S11" s="326"/>
      <c r="T11" s="283">
        <f t="shared" si="2"/>
        <v>2500</v>
      </c>
      <c r="U11" s="262"/>
      <c r="V11" s="262"/>
      <c r="W11" s="262"/>
    </row>
    <row r="12" spans="6:23" ht="45" customHeight="1" x14ac:dyDescent="0.25">
      <c r="F12" s="250">
        <v>4</v>
      </c>
      <c r="G12" s="268" t="s">
        <v>17</v>
      </c>
      <c r="H12" s="325"/>
      <c r="I12" s="325">
        <v>2000</v>
      </c>
      <c r="J12" s="277">
        <f t="shared" si="0"/>
        <v>2000</v>
      </c>
      <c r="K12" s="277">
        <f>'P.Fab (3)'!AE12*'F.3week (3)'!$K$8</f>
        <v>150</v>
      </c>
      <c r="L12" s="277">
        <f>'P.Fab (3)'!AF12*'F.3week (3)'!$L$8</f>
        <v>90</v>
      </c>
      <c r="M12" s="282">
        <f t="shared" si="1"/>
        <v>2240</v>
      </c>
      <c r="P12" s="250">
        <v>30</v>
      </c>
      <c r="Q12" s="268" t="s">
        <v>41</v>
      </c>
      <c r="R12" s="325">
        <v>3000</v>
      </c>
      <c r="S12" s="325"/>
      <c r="T12" s="282">
        <f t="shared" si="2"/>
        <v>3000</v>
      </c>
      <c r="U12" s="262"/>
      <c r="V12" s="262"/>
      <c r="W12" s="262"/>
    </row>
    <row r="13" spans="6:23" ht="45" customHeight="1" x14ac:dyDescent="0.25">
      <c r="F13" s="251">
        <v>5</v>
      </c>
      <c r="G13" s="267" t="s">
        <v>18</v>
      </c>
      <c r="H13" s="326"/>
      <c r="I13" s="326">
        <v>1000</v>
      </c>
      <c r="J13" s="276">
        <f t="shared" si="0"/>
        <v>1000</v>
      </c>
      <c r="K13" s="276">
        <f>'P.Fab (3)'!AE13*'F.3week (3)'!$K$8</f>
        <v>150</v>
      </c>
      <c r="L13" s="276">
        <f>'P.Fab (3)'!AF13*'F.3week (3)'!$L$8</f>
        <v>90</v>
      </c>
      <c r="M13" s="283">
        <f t="shared" si="1"/>
        <v>1240</v>
      </c>
      <c r="P13" s="251">
        <v>31</v>
      </c>
      <c r="Q13" s="267" t="s">
        <v>42</v>
      </c>
      <c r="R13" s="326">
        <v>4000</v>
      </c>
      <c r="S13" s="326"/>
      <c r="T13" s="283">
        <f t="shared" si="2"/>
        <v>4000</v>
      </c>
      <c r="U13" s="262"/>
      <c r="V13" s="262"/>
      <c r="W13" s="262"/>
    </row>
    <row r="14" spans="6:23" ht="45" customHeight="1" x14ac:dyDescent="0.25">
      <c r="F14" s="250">
        <v>6</v>
      </c>
      <c r="G14" s="268" t="s">
        <v>19</v>
      </c>
      <c r="H14" s="325"/>
      <c r="I14" s="325">
        <v>1000</v>
      </c>
      <c r="J14" s="277">
        <f t="shared" si="0"/>
        <v>1000</v>
      </c>
      <c r="K14" s="277">
        <f>'P.Fab (3)'!AE14*'F.3week (3)'!$K$8</f>
        <v>150</v>
      </c>
      <c r="L14" s="277">
        <f>'P.Fab (3)'!AF14*'F.3week (3)'!$L$8</f>
        <v>30</v>
      </c>
      <c r="M14" s="282">
        <f t="shared" si="1"/>
        <v>1180</v>
      </c>
      <c r="P14" s="250">
        <v>32</v>
      </c>
      <c r="Q14" s="268" t="s">
        <v>43</v>
      </c>
      <c r="R14" s="325">
        <v>3000</v>
      </c>
      <c r="S14" s="325"/>
      <c r="T14" s="282">
        <f t="shared" si="2"/>
        <v>3000</v>
      </c>
      <c r="U14" s="262"/>
      <c r="V14" s="262"/>
      <c r="W14" s="262"/>
    </row>
    <row r="15" spans="6:23" ht="45" customHeight="1" x14ac:dyDescent="0.25">
      <c r="F15" s="251">
        <v>7</v>
      </c>
      <c r="G15" s="267" t="s">
        <v>20</v>
      </c>
      <c r="H15" s="326"/>
      <c r="I15" s="326">
        <v>11000</v>
      </c>
      <c r="J15" s="276">
        <f t="shared" si="0"/>
        <v>11000</v>
      </c>
      <c r="K15" s="276">
        <f>'P.Fab (3)'!AE15*'F.3week (3)'!$K$8</f>
        <v>150</v>
      </c>
      <c r="L15" s="276">
        <f>'P.Fab (3)'!AF15*'F.3week (3)'!$L$8</f>
        <v>30</v>
      </c>
      <c r="M15" s="283">
        <f t="shared" si="1"/>
        <v>11180</v>
      </c>
      <c r="P15" s="251">
        <v>33</v>
      </c>
      <c r="Q15" s="267" t="s">
        <v>26</v>
      </c>
      <c r="R15" s="326">
        <v>3500</v>
      </c>
      <c r="S15" s="326"/>
      <c r="T15" s="283">
        <f t="shared" si="2"/>
        <v>3500</v>
      </c>
      <c r="U15" s="262"/>
      <c r="V15" s="262"/>
      <c r="W15" s="262"/>
    </row>
    <row r="16" spans="6:23" ht="45" customHeight="1" x14ac:dyDescent="0.25">
      <c r="F16" s="250">
        <v>8</v>
      </c>
      <c r="G16" s="268" t="s">
        <v>21</v>
      </c>
      <c r="H16" s="325"/>
      <c r="I16" s="325">
        <v>1000</v>
      </c>
      <c r="J16" s="277">
        <f t="shared" si="0"/>
        <v>1000</v>
      </c>
      <c r="K16" s="277">
        <f>'P.Fab (3)'!AE16*'F.3week (3)'!$K$8</f>
        <v>150</v>
      </c>
      <c r="L16" s="277">
        <f>'P.Fab (3)'!AF16*'F.3week (3)'!$L$8</f>
        <v>30</v>
      </c>
      <c r="M16" s="282">
        <f t="shared" si="1"/>
        <v>1180</v>
      </c>
      <c r="P16" s="250">
        <v>34</v>
      </c>
      <c r="Q16" s="268" t="s">
        <v>44</v>
      </c>
      <c r="R16" s="325">
        <v>3500</v>
      </c>
      <c r="S16" s="325"/>
      <c r="T16" s="282">
        <f t="shared" si="2"/>
        <v>3500</v>
      </c>
      <c r="U16" s="262"/>
      <c r="V16" s="262"/>
      <c r="W16" s="262"/>
    </row>
    <row r="17" spans="6:23" ht="45" customHeight="1" x14ac:dyDescent="0.25">
      <c r="F17" s="251">
        <v>9</v>
      </c>
      <c r="G17" s="269" t="s">
        <v>22</v>
      </c>
      <c r="H17" s="327"/>
      <c r="I17" s="327">
        <v>2000</v>
      </c>
      <c r="J17" s="276">
        <f t="shared" si="0"/>
        <v>2000</v>
      </c>
      <c r="K17" s="276">
        <f>'P.Fab (3)'!AE17*'F.3week (3)'!$K$8</f>
        <v>150</v>
      </c>
      <c r="L17" s="276">
        <f>'P.Fab (3)'!AF17*'F.3week (3)'!$L$8</f>
        <v>30</v>
      </c>
      <c r="M17" s="283">
        <f t="shared" si="1"/>
        <v>2180</v>
      </c>
      <c r="P17" s="251">
        <v>35</v>
      </c>
      <c r="Q17" s="269" t="s">
        <v>45</v>
      </c>
      <c r="R17" s="327">
        <v>1500</v>
      </c>
      <c r="S17" s="327"/>
      <c r="T17" s="283">
        <f t="shared" si="2"/>
        <v>1500</v>
      </c>
      <c r="U17" s="262"/>
      <c r="V17" s="262"/>
      <c r="W17" s="262"/>
    </row>
    <row r="18" spans="6:23" ht="45" customHeight="1" x14ac:dyDescent="0.25">
      <c r="F18" s="250">
        <v>10</v>
      </c>
      <c r="G18" s="268" t="s">
        <v>154</v>
      </c>
      <c r="H18" s="325"/>
      <c r="I18" s="325">
        <v>1500</v>
      </c>
      <c r="J18" s="277">
        <f t="shared" si="0"/>
        <v>1500</v>
      </c>
      <c r="K18" s="277">
        <f>'P.Fab (3)'!AE18*'F.3week (3)'!$K$8</f>
        <v>150</v>
      </c>
      <c r="L18" s="277">
        <f>'P.Fab (3)'!AF18*'F.3week (3)'!$L$8</f>
        <v>30</v>
      </c>
      <c r="M18" s="282">
        <f t="shared" si="1"/>
        <v>1680</v>
      </c>
      <c r="P18" s="250">
        <v>36</v>
      </c>
      <c r="Q18" s="268" t="s">
        <v>46</v>
      </c>
      <c r="R18" s="325">
        <v>3000</v>
      </c>
      <c r="S18" s="325"/>
      <c r="T18" s="282">
        <f t="shared" si="2"/>
        <v>3000</v>
      </c>
      <c r="U18" s="262"/>
      <c r="V18" s="262"/>
      <c r="W18" s="263"/>
    </row>
    <row r="19" spans="6:23" ht="45" customHeight="1" thickBot="1" x14ac:dyDescent="0.3">
      <c r="F19" s="251">
        <v>11</v>
      </c>
      <c r="G19" s="267" t="s">
        <v>55</v>
      </c>
      <c r="H19" s="326"/>
      <c r="I19" s="326">
        <v>0</v>
      </c>
      <c r="J19" s="276">
        <f t="shared" si="0"/>
        <v>0</v>
      </c>
      <c r="K19" s="276">
        <f>'P.Fab (3)'!AE19*'F.3week (3)'!$K$8</f>
        <v>150</v>
      </c>
      <c r="L19" s="276">
        <f>'P.Fab (3)'!AF19*'F.3week (3)'!$L$8</f>
        <v>30</v>
      </c>
      <c r="M19" s="283">
        <f t="shared" si="1"/>
        <v>180</v>
      </c>
      <c r="P19" s="252">
        <v>37</v>
      </c>
      <c r="Q19" s="270" t="s">
        <v>47</v>
      </c>
      <c r="R19" s="328">
        <v>3000</v>
      </c>
      <c r="S19" s="328"/>
      <c r="T19" s="284">
        <f t="shared" si="2"/>
        <v>3000</v>
      </c>
      <c r="U19" s="262"/>
      <c r="V19" s="262"/>
      <c r="W19" s="262"/>
    </row>
    <row r="20" spans="6:23" ht="45" customHeight="1" x14ac:dyDescent="0.25">
      <c r="F20" s="250">
        <v>12</v>
      </c>
      <c r="G20" s="268" t="s">
        <v>24</v>
      </c>
      <c r="H20" s="325"/>
      <c r="I20" s="325">
        <v>1000</v>
      </c>
      <c r="J20" s="277">
        <f t="shared" si="0"/>
        <v>1000</v>
      </c>
      <c r="K20" s="277">
        <f>'P.Fab (3)'!AE20*'F.3week (3)'!$K$8</f>
        <v>150</v>
      </c>
      <c r="L20" s="277">
        <f>'P.Fab (3)'!AF20*'F.3week (3)'!$L$8</f>
        <v>30</v>
      </c>
      <c r="M20" s="282">
        <f t="shared" si="1"/>
        <v>1180</v>
      </c>
      <c r="P20" s="29"/>
      <c r="Q20" s="29"/>
      <c r="R20" s="278">
        <f>SUM(R9:R19)</f>
        <v>33500</v>
      </c>
      <c r="S20" s="356">
        <f t="shared" ref="S20:T20" si="3">SUM(S9:S19)</f>
        <v>0</v>
      </c>
      <c r="T20" s="357">
        <f t="shared" si="3"/>
        <v>33500</v>
      </c>
      <c r="U20" s="264">
        <f>W1</f>
        <v>0</v>
      </c>
      <c r="V20" s="265"/>
      <c r="W20" s="266"/>
    </row>
    <row r="21" spans="6:23" ht="45" customHeight="1" thickBot="1" x14ac:dyDescent="0.3">
      <c r="F21" s="251">
        <v>13</v>
      </c>
      <c r="G21" s="267" t="s">
        <v>25</v>
      </c>
      <c r="H21" s="326"/>
      <c r="I21" s="326"/>
      <c r="J21" s="276">
        <f t="shared" si="0"/>
        <v>0</v>
      </c>
      <c r="K21" s="276">
        <f>'P.Fab (3)'!AE21*'F.3week (3)'!$K$8</f>
        <v>125</v>
      </c>
      <c r="L21" s="276">
        <f>'P.Fab (3)'!AF21*'F.3week (3)'!$L$8</f>
        <v>30</v>
      </c>
      <c r="M21" s="283">
        <f t="shared" si="1"/>
        <v>155</v>
      </c>
      <c r="P21" s="29"/>
      <c r="Q21" s="29"/>
      <c r="R21" s="273" t="s">
        <v>270</v>
      </c>
      <c r="S21" s="274" t="s">
        <v>263</v>
      </c>
      <c r="T21" s="272" t="s">
        <v>61</v>
      </c>
      <c r="U21" s="261"/>
      <c r="V21" s="261"/>
      <c r="W21" s="261"/>
    </row>
    <row r="22" spans="6:23" ht="45" customHeight="1" x14ac:dyDescent="0.25">
      <c r="F22" s="250">
        <v>14</v>
      </c>
      <c r="G22" s="268" t="s">
        <v>26</v>
      </c>
      <c r="H22" s="325"/>
      <c r="I22" s="325">
        <v>900</v>
      </c>
      <c r="J22" s="277">
        <f t="shared" si="0"/>
        <v>900</v>
      </c>
      <c r="K22" s="277">
        <f>'P.Fab (3)'!AE22*'F.3week (3)'!$K$8</f>
        <v>150</v>
      </c>
      <c r="L22" s="277">
        <f>'P.Fab (3)'!AF22*'F.3week (3)'!$L$8</f>
        <v>30</v>
      </c>
      <c r="M22" s="282">
        <f t="shared" si="1"/>
        <v>1080</v>
      </c>
      <c r="P22" s="18"/>
      <c r="Q22" s="22"/>
      <c r="R22" s="22"/>
      <c r="S22" s="22"/>
      <c r="T22" s="22"/>
      <c r="U22" s="22"/>
      <c r="V22" s="22"/>
      <c r="W22" s="22"/>
    </row>
    <row r="23" spans="6:23" ht="45" customHeight="1" x14ac:dyDescent="0.25">
      <c r="F23" s="251">
        <v>15</v>
      </c>
      <c r="G23" s="267" t="s">
        <v>27</v>
      </c>
      <c r="H23" s="326">
        <v>100</v>
      </c>
      <c r="I23" s="326">
        <v>1000</v>
      </c>
      <c r="J23" s="276">
        <f t="shared" si="0"/>
        <v>1100</v>
      </c>
      <c r="K23" s="276">
        <f>'P.Fab (3)'!AE23*'F.3week (3)'!$K$8</f>
        <v>125</v>
      </c>
      <c r="L23" s="276">
        <f>'P.Fab (3)'!AF23*'F.3week (3)'!$L$8</f>
        <v>30</v>
      </c>
      <c r="M23" s="283">
        <f t="shared" si="1"/>
        <v>1155</v>
      </c>
      <c r="P23" s="18"/>
      <c r="Q23" s="22"/>
      <c r="R23" s="22"/>
      <c r="S23" s="22"/>
      <c r="T23" s="22"/>
      <c r="U23" s="22"/>
      <c r="V23" s="22"/>
      <c r="W23" s="22"/>
    </row>
    <row r="24" spans="6:23" ht="45" customHeight="1" thickBot="1" x14ac:dyDescent="0.3">
      <c r="F24" s="250">
        <v>16</v>
      </c>
      <c r="G24" s="268" t="s">
        <v>28</v>
      </c>
      <c r="H24" s="325"/>
      <c r="I24" s="325">
        <v>900</v>
      </c>
      <c r="J24" s="277">
        <f t="shared" si="0"/>
        <v>900</v>
      </c>
      <c r="K24" s="277">
        <f>'P.Fab (3)'!AE24*'F.3week (3)'!$K$8</f>
        <v>150</v>
      </c>
      <c r="L24" s="277">
        <f>'P.Fab (3)'!AF24*'F.3week (3)'!$L$8</f>
        <v>30</v>
      </c>
      <c r="M24" s="282">
        <f t="shared" si="1"/>
        <v>1080</v>
      </c>
      <c r="P24" s="2"/>
      <c r="Q24" s="2"/>
      <c r="R24" s="2"/>
      <c r="S24" s="2"/>
      <c r="T24" s="2"/>
      <c r="U24" s="2"/>
      <c r="V24" s="2"/>
      <c r="W24" s="2"/>
    </row>
    <row r="25" spans="6:23" ht="45" customHeight="1" thickTop="1" x14ac:dyDescent="0.25">
      <c r="F25" s="251">
        <v>17</v>
      </c>
      <c r="G25" s="267" t="s">
        <v>29</v>
      </c>
      <c r="H25" s="326"/>
      <c r="I25" s="326">
        <v>1000</v>
      </c>
      <c r="J25" s="276">
        <f t="shared" si="0"/>
        <v>1000</v>
      </c>
      <c r="K25" s="276">
        <f>'P.Fab (3)'!AE25*'F.3week (3)'!$K$8</f>
        <v>150</v>
      </c>
      <c r="L25" s="276">
        <f>'P.Fab (3)'!AF25*'F.3week (3)'!$L$8</f>
        <v>30</v>
      </c>
      <c r="M25" s="283">
        <f t="shared" si="1"/>
        <v>1180</v>
      </c>
      <c r="P25" s="23"/>
      <c r="Q25" s="23"/>
      <c r="R25" s="829" t="s">
        <v>273</v>
      </c>
      <c r="S25" s="830"/>
      <c r="T25" s="812">
        <f>T30+T29+T28</f>
        <v>43870</v>
      </c>
      <c r="U25" s="813"/>
      <c r="V25" s="2"/>
      <c r="W25" s="2"/>
    </row>
    <row r="26" spans="6:23" ht="45" customHeight="1" x14ac:dyDescent="0.25">
      <c r="F26" s="250">
        <v>18</v>
      </c>
      <c r="G26" s="268" t="s">
        <v>275</v>
      </c>
      <c r="H26" s="325"/>
      <c r="I26" s="325">
        <v>1000</v>
      </c>
      <c r="J26" s="277">
        <f t="shared" si="0"/>
        <v>1000</v>
      </c>
      <c r="K26" s="277">
        <f>'P.Fab (3)'!AE26*'F.3week (3)'!$K$8</f>
        <v>150</v>
      </c>
      <c r="L26" s="277">
        <f>'P.Fab (3)'!AF26*'F.3week (3)'!$L$8</f>
        <v>30</v>
      </c>
      <c r="M26" s="282">
        <f t="shared" si="1"/>
        <v>1180</v>
      </c>
      <c r="P26" s="23"/>
      <c r="Q26" s="23"/>
      <c r="R26" s="831"/>
      <c r="S26" s="832"/>
      <c r="T26" s="814"/>
      <c r="U26" s="815"/>
      <c r="V26" s="2"/>
      <c r="W26" s="2"/>
    </row>
    <row r="27" spans="6:23" ht="45" customHeight="1" x14ac:dyDescent="0.25">
      <c r="F27" s="251">
        <v>19</v>
      </c>
      <c r="G27" s="269" t="s">
        <v>30</v>
      </c>
      <c r="H27" s="327"/>
      <c r="I27" s="327">
        <v>2000</v>
      </c>
      <c r="J27" s="352">
        <f t="shared" si="0"/>
        <v>2000</v>
      </c>
      <c r="K27" s="276">
        <f>'P.Fab (3)'!AE27*'F.3week (3)'!$K$8</f>
        <v>150</v>
      </c>
      <c r="L27" s="276">
        <f>'P.Fab (3)'!AF27*'F.3week (3)'!$L$8</f>
        <v>75</v>
      </c>
      <c r="M27" s="353">
        <f t="shared" si="1"/>
        <v>2225</v>
      </c>
      <c r="P27" s="23"/>
      <c r="Q27" s="23"/>
      <c r="R27" s="831"/>
      <c r="S27" s="832"/>
      <c r="T27" s="814"/>
      <c r="U27" s="815"/>
      <c r="V27" s="2"/>
      <c r="W27" s="2"/>
    </row>
    <row r="28" spans="6:23" ht="45" customHeight="1" x14ac:dyDescent="0.25">
      <c r="F28" s="250">
        <v>20</v>
      </c>
      <c r="G28" s="268" t="s">
        <v>31</v>
      </c>
      <c r="H28" s="325"/>
      <c r="I28" s="325"/>
      <c r="J28" s="277">
        <f t="shared" si="0"/>
        <v>0</v>
      </c>
      <c r="K28" s="277">
        <f>'P.Fab (3)'!AE28*'F.3week (3)'!$K$8</f>
        <v>150</v>
      </c>
      <c r="L28" s="277">
        <f>'P.Fab (3)'!AF28*'F.3week (3)'!$L$8</f>
        <v>75</v>
      </c>
      <c r="M28" s="282">
        <f t="shared" si="1"/>
        <v>225</v>
      </c>
      <c r="P28" s="23"/>
      <c r="Q28" s="23"/>
      <c r="R28" s="821" t="s">
        <v>267</v>
      </c>
      <c r="S28" s="822"/>
      <c r="T28" s="823">
        <f>K35</f>
        <v>3975</v>
      </c>
      <c r="U28" s="824"/>
    </row>
    <row r="29" spans="6:23" ht="45" customHeight="1" x14ac:dyDescent="0.25">
      <c r="F29" s="251">
        <v>21</v>
      </c>
      <c r="G29" s="269" t="s">
        <v>32</v>
      </c>
      <c r="H29" s="327"/>
      <c r="I29" s="327">
        <v>2000</v>
      </c>
      <c r="J29" s="352">
        <f t="shared" si="0"/>
        <v>2000</v>
      </c>
      <c r="K29" s="276">
        <f>'P.Fab (3)'!AE29*'F.3week (3)'!$K$8</f>
        <v>125</v>
      </c>
      <c r="L29" s="276">
        <f>'P.Fab (3)'!AF29*'F.3week (3)'!$L$8</f>
        <v>60</v>
      </c>
      <c r="M29" s="353">
        <f t="shared" si="1"/>
        <v>2185</v>
      </c>
      <c r="P29" s="24"/>
      <c r="Q29" s="24"/>
      <c r="R29" s="821" t="s">
        <v>268</v>
      </c>
      <c r="S29" s="822"/>
      <c r="T29" s="823">
        <f>L35</f>
        <v>1095</v>
      </c>
      <c r="U29" s="824"/>
    </row>
    <row r="30" spans="6:23" ht="45" customHeight="1" x14ac:dyDescent="0.25">
      <c r="F30" s="250">
        <v>22</v>
      </c>
      <c r="G30" s="268" t="s">
        <v>33</v>
      </c>
      <c r="H30" s="325"/>
      <c r="I30" s="325">
        <v>1000</v>
      </c>
      <c r="J30" s="277">
        <f t="shared" si="0"/>
        <v>1000</v>
      </c>
      <c r="K30" s="277">
        <f>'P.Fab (3)'!AE30*'F.3week (3)'!$K$8</f>
        <v>150</v>
      </c>
      <c r="L30" s="277">
        <f>'P.Fab (3)'!AF30*'F.3week (3)'!$L$8</f>
        <v>75</v>
      </c>
      <c r="M30" s="282">
        <f t="shared" si="1"/>
        <v>1225</v>
      </c>
      <c r="P30" s="24"/>
      <c r="Q30" s="24"/>
      <c r="R30" s="821" t="s">
        <v>61</v>
      </c>
      <c r="S30" s="822"/>
      <c r="T30" s="823">
        <f>I35+S20</f>
        <v>38800</v>
      </c>
      <c r="U30" s="824"/>
    </row>
    <row r="31" spans="6:23" ht="45" customHeight="1" thickBot="1" x14ac:dyDescent="0.3">
      <c r="F31" s="251">
        <v>23</v>
      </c>
      <c r="G31" s="269" t="s">
        <v>34</v>
      </c>
      <c r="H31" s="327"/>
      <c r="I31" s="327"/>
      <c r="J31" s="352">
        <f t="shared" si="0"/>
        <v>0</v>
      </c>
      <c r="K31" s="276">
        <f>'P.Fab (3)'!AE31*'F.3week (3)'!$K$8</f>
        <v>150</v>
      </c>
      <c r="L31" s="276">
        <f>'P.Fab (3)'!AF31*'F.3week (3)'!$L$8</f>
        <v>45</v>
      </c>
      <c r="M31" s="353">
        <f t="shared" si="1"/>
        <v>195</v>
      </c>
      <c r="R31" s="845" t="s">
        <v>270</v>
      </c>
      <c r="S31" s="846"/>
      <c r="T31" s="827">
        <f>H35+R20</f>
        <v>33600</v>
      </c>
      <c r="U31" s="828"/>
    </row>
    <row r="32" spans="6:23" ht="45" customHeight="1" thickTop="1" thickBot="1" x14ac:dyDescent="0.3">
      <c r="F32" s="250">
        <v>24</v>
      </c>
      <c r="G32" s="268" t="s">
        <v>35</v>
      </c>
      <c r="H32" s="325"/>
      <c r="I32" s="325"/>
      <c r="J32" s="277">
        <f t="shared" si="0"/>
        <v>0</v>
      </c>
      <c r="K32" s="277">
        <f>'P.Fab (3)'!AE32*'F.3week (3)'!$K$8</f>
        <v>150</v>
      </c>
      <c r="L32" s="277">
        <f>'P.Fab (3)'!AF32*'F.3week (3)'!$L$8</f>
        <v>45</v>
      </c>
      <c r="M32" s="282">
        <f t="shared" si="1"/>
        <v>195</v>
      </c>
      <c r="R32" s="816" t="s">
        <v>269</v>
      </c>
      <c r="S32" s="817"/>
      <c r="T32" s="818">
        <f>T28+T29+T30+T31</f>
        <v>77470</v>
      </c>
      <c r="U32" s="819"/>
    </row>
    <row r="33" spans="6:13" ht="45" customHeight="1" thickTop="1" x14ac:dyDescent="0.25">
      <c r="F33" s="251">
        <v>25</v>
      </c>
      <c r="G33" s="269" t="s">
        <v>36</v>
      </c>
      <c r="H33" s="327"/>
      <c r="I33" s="327"/>
      <c r="J33" s="352">
        <f t="shared" si="0"/>
        <v>0</v>
      </c>
      <c r="K33" s="276">
        <f>'P.Fab (3)'!AE33*'F.3week (3)'!$K$8</f>
        <v>150</v>
      </c>
      <c r="L33" s="276">
        <f>'P.Fab (3)'!AF33*'F.3week (3)'!$L$8</f>
        <v>0</v>
      </c>
      <c r="M33" s="353">
        <f t="shared" si="1"/>
        <v>150</v>
      </c>
    </row>
    <row r="34" spans="6:13" ht="45" customHeight="1" thickBot="1" x14ac:dyDescent="0.3">
      <c r="F34" s="347">
        <v>26</v>
      </c>
      <c r="G34" s="348" t="s">
        <v>37</v>
      </c>
      <c r="H34" s="349"/>
      <c r="I34" s="349"/>
      <c r="J34" s="350">
        <f t="shared" si="0"/>
        <v>0</v>
      </c>
      <c r="K34" s="350">
        <f>'P.Fab (3)'!AE34*50</f>
        <v>300</v>
      </c>
      <c r="L34" s="350">
        <f>'P.Fab (3)'!AF34*'F.3week (3)'!$L$8</f>
        <v>0</v>
      </c>
      <c r="M34" s="351">
        <f t="shared" si="1"/>
        <v>300</v>
      </c>
    </row>
    <row r="35" spans="6:13" ht="50.25" customHeight="1" x14ac:dyDescent="0.25">
      <c r="F35" s="807"/>
      <c r="G35" s="807"/>
      <c r="H35" s="278">
        <f>SUM(H9:H34)</f>
        <v>100</v>
      </c>
      <c r="I35" s="278">
        <f t="shared" ref="I35:M35" si="4">SUM(I9:I34)</f>
        <v>38800</v>
      </c>
      <c r="J35" s="278">
        <f t="shared" si="4"/>
        <v>38900</v>
      </c>
      <c r="K35" s="278">
        <f t="shared" si="4"/>
        <v>3975</v>
      </c>
      <c r="L35" s="278">
        <f t="shared" si="4"/>
        <v>1095</v>
      </c>
      <c r="M35" s="278">
        <f t="shared" si="4"/>
        <v>43870</v>
      </c>
    </row>
    <row r="36" spans="6:13" ht="64.5" customHeight="1" thickBot="1" x14ac:dyDescent="0.3">
      <c r="F36" s="807"/>
      <c r="G36" s="807"/>
      <c r="H36" s="273" t="s">
        <v>270</v>
      </c>
      <c r="I36" s="271" t="s">
        <v>263</v>
      </c>
      <c r="J36" s="271" t="s">
        <v>61</v>
      </c>
      <c r="K36" s="275" t="s">
        <v>267</v>
      </c>
      <c r="L36" s="275" t="s">
        <v>268</v>
      </c>
      <c r="M36" s="272" t="s">
        <v>60</v>
      </c>
    </row>
    <row r="37" spans="6:13" ht="16.5" customHeight="1" x14ac:dyDescent="0.25"/>
  </sheetData>
  <sheetProtection algorithmName="SHA-512" hashValue="WQxDEkNI03QI/tXmkzHUTRuAZ+VyUgmJHX2M9zTVx76Otl6k3XRGh5nH+ydu+78K1CkVT7/OpDna+FIVffc9Ew==" saltValue="KzP5W+HMTq5VApz72HCwGg==" spinCount="100000" sheet="1" objects="1" scenarios="1"/>
  <mergeCells count="28">
    <mergeCell ref="F7:F8"/>
    <mergeCell ref="G7:G8"/>
    <mergeCell ref="H7:H8"/>
    <mergeCell ref="I7:I8"/>
    <mergeCell ref="J7:J8"/>
    <mergeCell ref="R25:S27"/>
    <mergeCell ref="T25:U27"/>
    <mergeCell ref="H5:L5"/>
    <mergeCell ref="R5:V5"/>
    <mergeCell ref="L6:M6"/>
    <mergeCell ref="V6:W6"/>
    <mergeCell ref="M7:M8"/>
    <mergeCell ref="P7:P8"/>
    <mergeCell ref="Q7:Q8"/>
    <mergeCell ref="R7:R8"/>
    <mergeCell ref="S7:S8"/>
    <mergeCell ref="T7:T8"/>
    <mergeCell ref="R28:S28"/>
    <mergeCell ref="T28:U28"/>
    <mergeCell ref="R29:S29"/>
    <mergeCell ref="T29:U29"/>
    <mergeCell ref="R30:S30"/>
    <mergeCell ref="T30:U30"/>
    <mergeCell ref="R31:S31"/>
    <mergeCell ref="T31:U31"/>
    <mergeCell ref="R32:S32"/>
    <mergeCell ref="T32:U32"/>
    <mergeCell ref="F35:G36"/>
  </mergeCells>
  <pageMargins left="0.7" right="0.7" top="0.75" bottom="0.75" header="0.3" footer="0.3"/>
  <pageSetup scale="43" orientation="portrait" blackAndWhite="1" r:id="rId1"/>
  <colBreaks count="1" manualBreakCount="1">
    <brk id="14" min="4" max="34" man="1"/>
  </col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3AFF5-F355-4AA1-99F5-F0A307B602A0}">
  <sheetPr codeName="Sheet39">
    <tabColor rgb="FF00B050"/>
  </sheetPr>
  <dimension ref="F2:W37"/>
  <sheetViews>
    <sheetView showGridLines="0" showRowColHeaders="0" showZeros="0" view="pageBreakPreview" zoomScale="55" zoomScaleNormal="55" zoomScaleSheetLayoutView="55" workbookViewId="0">
      <pane ySplit="8" topLeftCell="A9" activePane="bottomLeft" state="frozen"/>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274</v>
      </c>
      <c r="I5" s="833"/>
      <c r="J5" s="833"/>
      <c r="K5" s="833"/>
      <c r="L5" s="833"/>
      <c r="M5" s="7"/>
      <c r="P5" s="4"/>
      <c r="Q5" s="5"/>
      <c r="R5" s="833" t="s">
        <v>274</v>
      </c>
      <c r="S5" s="833"/>
      <c r="T5" s="833"/>
      <c r="U5" s="833"/>
      <c r="V5" s="833"/>
      <c r="W5" s="7"/>
    </row>
    <row r="6" spans="6:23" ht="33.75" customHeight="1" thickBot="1" x14ac:dyDescent="0.3">
      <c r="F6" s="280"/>
      <c r="G6" s="257"/>
      <c r="H6" s="257"/>
      <c r="I6" s="257"/>
      <c r="J6" s="257"/>
      <c r="K6" s="257"/>
      <c r="L6" s="843">
        <f ca="1">TODAY()</f>
        <v>45360</v>
      </c>
      <c r="M6" s="844"/>
      <c r="P6" s="8"/>
      <c r="U6" s="257"/>
      <c r="V6" s="843">
        <f ca="1">L6</f>
        <v>45360</v>
      </c>
      <c r="W6" s="844"/>
    </row>
    <row r="7" spans="6:23" ht="32.25" customHeight="1" x14ac:dyDescent="0.25">
      <c r="F7" s="847" t="s">
        <v>245</v>
      </c>
      <c r="G7" s="849" t="s">
        <v>52</v>
      </c>
      <c r="H7" s="849" t="s">
        <v>270</v>
      </c>
      <c r="I7" s="849" t="s">
        <v>263</v>
      </c>
      <c r="J7" s="849" t="s">
        <v>61</v>
      </c>
      <c r="K7" s="260" t="s">
        <v>264</v>
      </c>
      <c r="L7" s="260" t="s">
        <v>265</v>
      </c>
      <c r="M7" s="851" t="s">
        <v>266</v>
      </c>
      <c r="P7" s="847" t="s">
        <v>245</v>
      </c>
      <c r="Q7" s="849" t="s">
        <v>52</v>
      </c>
      <c r="R7" s="849" t="s">
        <v>270</v>
      </c>
      <c r="S7" s="849" t="s">
        <v>263</v>
      </c>
      <c r="T7" s="851" t="s">
        <v>266</v>
      </c>
      <c r="U7" s="261"/>
      <c r="V7" s="261"/>
      <c r="W7" s="2"/>
    </row>
    <row r="8" spans="6:23" ht="30.75" customHeight="1" thickBot="1" x14ac:dyDescent="0.3">
      <c r="F8" s="848"/>
      <c r="G8" s="850"/>
      <c r="H8" s="850"/>
      <c r="I8" s="850"/>
      <c r="J8" s="850"/>
      <c r="K8" s="287">
        <v>25</v>
      </c>
      <c r="L8" s="287">
        <v>15</v>
      </c>
      <c r="M8" s="852"/>
      <c r="P8" s="848"/>
      <c r="Q8" s="850"/>
      <c r="R8" s="850"/>
      <c r="S8" s="850"/>
      <c r="T8" s="852"/>
      <c r="U8" s="261"/>
      <c r="V8" s="261"/>
      <c r="W8" s="2"/>
    </row>
    <row r="9" spans="6:23" ht="45" customHeight="1" x14ac:dyDescent="0.25">
      <c r="F9" s="249">
        <v>1</v>
      </c>
      <c r="G9" s="279" t="s">
        <v>14</v>
      </c>
      <c r="H9" s="329"/>
      <c r="I9" s="329"/>
      <c r="J9" s="281">
        <f>H9+I9</f>
        <v>0</v>
      </c>
      <c r="K9" s="281">
        <f>'P.Fab (3)'!AG9*'F.4week (3)'!$K$8</f>
        <v>150</v>
      </c>
      <c r="L9" s="281">
        <f>'P.Fab (3)'!AH9*'F.4week (3)'!$L$8</f>
        <v>75</v>
      </c>
      <c r="M9" s="285">
        <f>I9+K9+L9</f>
        <v>225</v>
      </c>
      <c r="P9" s="249">
        <v>27</v>
      </c>
      <c r="Q9" s="279" t="s">
        <v>38</v>
      </c>
      <c r="R9" s="329"/>
      <c r="S9" s="329"/>
      <c r="T9" s="285">
        <f>R9+S9</f>
        <v>0</v>
      </c>
      <c r="U9" s="262"/>
      <c r="V9" s="262"/>
      <c r="W9" s="262"/>
    </row>
    <row r="10" spans="6:23" ht="45" customHeight="1" x14ac:dyDescent="0.25">
      <c r="F10" s="250">
        <v>2</v>
      </c>
      <c r="G10" s="268" t="s">
        <v>15</v>
      </c>
      <c r="H10" s="325"/>
      <c r="I10" s="325"/>
      <c r="J10" s="277">
        <f t="shared" ref="J10:J34" si="0">H10+I10</f>
        <v>0</v>
      </c>
      <c r="K10" s="277">
        <f>'P.Fab (3)'!AG10*'F.4week (3)'!$K$8</f>
        <v>150</v>
      </c>
      <c r="L10" s="277">
        <f>'P.Fab (3)'!AH10*'F.4week (3)'!$L$8</f>
        <v>0</v>
      </c>
      <c r="M10" s="282">
        <f t="shared" ref="M10:M34" si="1">I10+K10+L10</f>
        <v>150</v>
      </c>
      <c r="P10" s="250">
        <v>28</v>
      </c>
      <c r="Q10" s="268" t="s">
        <v>39</v>
      </c>
      <c r="R10" s="325"/>
      <c r="S10" s="325"/>
      <c r="T10" s="282">
        <f t="shared" ref="T10:T19" si="2">R10+S10</f>
        <v>0</v>
      </c>
      <c r="U10" s="262"/>
      <c r="V10" s="262"/>
      <c r="W10" s="262"/>
    </row>
    <row r="11" spans="6:23" ht="45" customHeight="1" x14ac:dyDescent="0.25">
      <c r="F11" s="251">
        <v>3</v>
      </c>
      <c r="G11" s="267" t="s">
        <v>16</v>
      </c>
      <c r="H11" s="326"/>
      <c r="I11" s="326"/>
      <c r="J11" s="276">
        <f t="shared" si="0"/>
        <v>0</v>
      </c>
      <c r="K11" s="276">
        <f>'P.Fab (3)'!AG11*'F.4week (3)'!$K$8</f>
        <v>150</v>
      </c>
      <c r="L11" s="276">
        <f>'P.Fab (3)'!AH11*'F.4week (3)'!$L$8</f>
        <v>0</v>
      </c>
      <c r="M11" s="283">
        <f t="shared" si="1"/>
        <v>150</v>
      </c>
      <c r="P11" s="251">
        <v>29</v>
      </c>
      <c r="Q11" s="267" t="s">
        <v>40</v>
      </c>
      <c r="R11" s="326"/>
      <c r="S11" s="326"/>
      <c r="T11" s="283">
        <f t="shared" si="2"/>
        <v>0</v>
      </c>
      <c r="U11" s="262"/>
      <c r="V11" s="262"/>
      <c r="W11" s="262"/>
    </row>
    <row r="12" spans="6:23" ht="45" customHeight="1" x14ac:dyDescent="0.25">
      <c r="F12" s="250">
        <v>4</v>
      </c>
      <c r="G12" s="268" t="s">
        <v>17</v>
      </c>
      <c r="H12" s="325"/>
      <c r="I12" s="325"/>
      <c r="J12" s="277">
        <f t="shared" si="0"/>
        <v>0</v>
      </c>
      <c r="K12" s="277">
        <f>'P.Fab (3)'!AG12*'F.4week (3)'!$K$8</f>
        <v>150</v>
      </c>
      <c r="L12" s="277">
        <f>'P.Fab (3)'!AH12*'F.4week (3)'!$L$8</f>
        <v>75</v>
      </c>
      <c r="M12" s="282">
        <f t="shared" si="1"/>
        <v>225</v>
      </c>
      <c r="P12" s="250">
        <v>30</v>
      </c>
      <c r="Q12" s="268" t="s">
        <v>41</v>
      </c>
      <c r="R12" s="325"/>
      <c r="S12" s="325"/>
      <c r="T12" s="282">
        <f t="shared" si="2"/>
        <v>0</v>
      </c>
      <c r="U12" s="262"/>
      <c r="V12" s="262"/>
      <c r="W12" s="262"/>
    </row>
    <row r="13" spans="6:23" ht="45" customHeight="1" x14ac:dyDescent="0.25">
      <c r="F13" s="251">
        <v>5</v>
      </c>
      <c r="G13" s="267" t="s">
        <v>18</v>
      </c>
      <c r="H13" s="326"/>
      <c r="I13" s="326"/>
      <c r="J13" s="276">
        <f t="shared" si="0"/>
        <v>0</v>
      </c>
      <c r="K13" s="276">
        <f>'P.Fab (3)'!AG13*'F.4week (3)'!$K$8</f>
        <v>150</v>
      </c>
      <c r="L13" s="276">
        <f>'P.Fab (3)'!AH13*'F.4week (3)'!$L$8</f>
        <v>60</v>
      </c>
      <c r="M13" s="283">
        <f t="shared" si="1"/>
        <v>210</v>
      </c>
      <c r="P13" s="251">
        <v>31</v>
      </c>
      <c r="Q13" s="267" t="s">
        <v>42</v>
      </c>
      <c r="R13" s="326"/>
      <c r="S13" s="326"/>
      <c r="T13" s="283">
        <f t="shared" si="2"/>
        <v>0</v>
      </c>
      <c r="U13" s="262"/>
      <c r="V13" s="262"/>
      <c r="W13" s="262"/>
    </row>
    <row r="14" spans="6:23" ht="45" customHeight="1" x14ac:dyDescent="0.25">
      <c r="F14" s="250">
        <v>6</v>
      </c>
      <c r="G14" s="268" t="s">
        <v>19</v>
      </c>
      <c r="H14" s="325"/>
      <c r="I14" s="325"/>
      <c r="J14" s="277">
        <f t="shared" si="0"/>
        <v>0</v>
      </c>
      <c r="K14" s="277">
        <f>'P.Fab (3)'!AG14*'F.4week (3)'!$K$8</f>
        <v>150</v>
      </c>
      <c r="L14" s="277">
        <f>'P.Fab (3)'!AH14*'F.4week (3)'!$L$8</f>
        <v>0</v>
      </c>
      <c r="M14" s="282">
        <f t="shared" si="1"/>
        <v>150</v>
      </c>
      <c r="P14" s="250">
        <v>32</v>
      </c>
      <c r="Q14" s="268" t="s">
        <v>43</v>
      </c>
      <c r="R14" s="325"/>
      <c r="S14" s="325"/>
      <c r="T14" s="282">
        <f t="shared" si="2"/>
        <v>0</v>
      </c>
      <c r="U14" s="262"/>
      <c r="V14" s="262"/>
      <c r="W14" s="262"/>
    </row>
    <row r="15" spans="6:23" ht="45" customHeight="1" x14ac:dyDescent="0.25">
      <c r="F15" s="251">
        <v>7</v>
      </c>
      <c r="G15" s="267" t="s">
        <v>20</v>
      </c>
      <c r="H15" s="326"/>
      <c r="I15" s="326"/>
      <c r="J15" s="276">
        <f t="shared" si="0"/>
        <v>0</v>
      </c>
      <c r="K15" s="276">
        <f>'P.Fab (3)'!AG15*'F.4week (3)'!$K$8</f>
        <v>150</v>
      </c>
      <c r="L15" s="276">
        <f>'P.Fab (3)'!AH15*'F.4week (3)'!$L$8</f>
        <v>0</v>
      </c>
      <c r="M15" s="283">
        <f t="shared" si="1"/>
        <v>150</v>
      </c>
      <c r="P15" s="251">
        <v>33</v>
      </c>
      <c r="Q15" s="267" t="s">
        <v>26</v>
      </c>
      <c r="R15" s="326"/>
      <c r="S15" s="326"/>
      <c r="T15" s="283">
        <f t="shared" si="2"/>
        <v>0</v>
      </c>
      <c r="U15" s="262"/>
      <c r="V15" s="262"/>
      <c r="W15" s="262"/>
    </row>
    <row r="16" spans="6:23" ht="45" customHeight="1" x14ac:dyDescent="0.25">
      <c r="F16" s="250">
        <v>8</v>
      </c>
      <c r="G16" s="268" t="s">
        <v>21</v>
      </c>
      <c r="H16" s="325"/>
      <c r="I16" s="325"/>
      <c r="J16" s="277">
        <f t="shared" si="0"/>
        <v>0</v>
      </c>
      <c r="K16" s="277">
        <f>'P.Fab (3)'!AG16*'F.4week (3)'!$K$8</f>
        <v>150</v>
      </c>
      <c r="L16" s="277">
        <f>'P.Fab (3)'!AH16*'F.4week (3)'!$L$8</f>
        <v>0</v>
      </c>
      <c r="M16" s="282">
        <f t="shared" si="1"/>
        <v>150</v>
      </c>
      <c r="P16" s="250">
        <v>34</v>
      </c>
      <c r="Q16" s="268" t="s">
        <v>44</v>
      </c>
      <c r="R16" s="325"/>
      <c r="S16" s="325"/>
      <c r="T16" s="282">
        <f t="shared" si="2"/>
        <v>0</v>
      </c>
      <c r="U16" s="262"/>
      <c r="V16" s="262"/>
      <c r="W16" s="262"/>
    </row>
    <row r="17" spans="6:23" ht="45" customHeight="1" x14ac:dyDescent="0.25">
      <c r="F17" s="251">
        <v>9</v>
      </c>
      <c r="G17" s="269" t="s">
        <v>22</v>
      </c>
      <c r="H17" s="327"/>
      <c r="I17" s="327"/>
      <c r="J17" s="276">
        <f t="shared" si="0"/>
        <v>0</v>
      </c>
      <c r="K17" s="276">
        <f>'P.Fab (3)'!AG17*'F.4week (3)'!$K$8</f>
        <v>150</v>
      </c>
      <c r="L17" s="276">
        <f>'P.Fab (3)'!AH17*'F.4week (3)'!$L$8</f>
        <v>0</v>
      </c>
      <c r="M17" s="283">
        <f t="shared" si="1"/>
        <v>150</v>
      </c>
      <c r="P17" s="251">
        <v>35</v>
      </c>
      <c r="Q17" s="269" t="s">
        <v>45</v>
      </c>
      <c r="R17" s="327"/>
      <c r="S17" s="327"/>
      <c r="T17" s="283">
        <f t="shared" si="2"/>
        <v>0</v>
      </c>
      <c r="U17" s="262"/>
      <c r="V17" s="262"/>
      <c r="W17" s="262"/>
    </row>
    <row r="18" spans="6:23" ht="45" customHeight="1" x14ac:dyDescent="0.25">
      <c r="F18" s="250">
        <v>10</v>
      </c>
      <c r="G18" s="268" t="s">
        <v>154</v>
      </c>
      <c r="H18" s="325"/>
      <c r="I18" s="325"/>
      <c r="J18" s="277">
        <f t="shared" si="0"/>
        <v>0</v>
      </c>
      <c r="K18" s="277">
        <f>'P.Fab (3)'!AG18*'F.4week (3)'!$K$8</f>
        <v>150</v>
      </c>
      <c r="L18" s="277">
        <f>'P.Fab (3)'!AH18*'F.4week (3)'!$L$8</f>
        <v>0</v>
      </c>
      <c r="M18" s="282">
        <f t="shared" si="1"/>
        <v>150</v>
      </c>
      <c r="P18" s="250">
        <v>36</v>
      </c>
      <c r="Q18" s="268" t="s">
        <v>46</v>
      </c>
      <c r="R18" s="325"/>
      <c r="S18" s="325"/>
      <c r="T18" s="282">
        <f t="shared" si="2"/>
        <v>0</v>
      </c>
      <c r="U18" s="262"/>
      <c r="V18" s="262"/>
      <c r="W18" s="263"/>
    </row>
    <row r="19" spans="6:23" ht="45" customHeight="1" thickBot="1" x14ac:dyDescent="0.3">
      <c r="F19" s="251">
        <v>11</v>
      </c>
      <c r="G19" s="267" t="s">
        <v>55</v>
      </c>
      <c r="H19" s="326"/>
      <c r="I19" s="326"/>
      <c r="J19" s="276">
        <f t="shared" si="0"/>
        <v>0</v>
      </c>
      <c r="K19" s="276">
        <f>'P.Fab (3)'!AG19*'F.4week (3)'!$K$8</f>
        <v>150</v>
      </c>
      <c r="L19" s="276">
        <f>'P.Fab (3)'!AH19*'F.4week (3)'!$L$8</f>
        <v>0</v>
      </c>
      <c r="M19" s="283">
        <f t="shared" si="1"/>
        <v>150</v>
      </c>
      <c r="P19" s="252">
        <v>37</v>
      </c>
      <c r="Q19" s="270" t="s">
        <v>47</v>
      </c>
      <c r="R19" s="328"/>
      <c r="S19" s="328"/>
      <c r="T19" s="284">
        <f t="shared" si="2"/>
        <v>0</v>
      </c>
      <c r="U19" s="262"/>
      <c r="V19" s="262"/>
      <c r="W19" s="262"/>
    </row>
    <row r="20" spans="6:23" ht="45" customHeight="1" x14ac:dyDescent="0.25">
      <c r="F20" s="250">
        <v>12</v>
      </c>
      <c r="G20" s="268" t="s">
        <v>24</v>
      </c>
      <c r="H20" s="325"/>
      <c r="I20" s="325"/>
      <c r="J20" s="277">
        <f t="shared" si="0"/>
        <v>0</v>
      </c>
      <c r="K20" s="277">
        <f>'P.Fab (3)'!AG20*'F.4week (3)'!$K$8</f>
        <v>150</v>
      </c>
      <c r="L20" s="277">
        <f>'P.Fab (3)'!AH20*'F.4week (3)'!$L$8</f>
        <v>0</v>
      </c>
      <c r="M20" s="282">
        <f t="shared" si="1"/>
        <v>150</v>
      </c>
      <c r="P20" s="29"/>
      <c r="Q20" s="29"/>
      <c r="R20" s="278">
        <f>SUM(R9:R19)</f>
        <v>0</v>
      </c>
      <c r="S20" s="356">
        <f t="shared" ref="S20:T20" si="3">SUM(S9:S19)</f>
        <v>0</v>
      </c>
      <c r="T20" s="357">
        <f t="shared" si="3"/>
        <v>0</v>
      </c>
      <c r="U20" s="264">
        <f>W1</f>
        <v>0</v>
      </c>
      <c r="V20" s="265"/>
      <c r="W20" s="266"/>
    </row>
    <row r="21" spans="6:23" ht="45" customHeight="1" thickBot="1" x14ac:dyDescent="0.3">
      <c r="F21" s="251">
        <v>13</v>
      </c>
      <c r="G21" s="267" t="s">
        <v>25</v>
      </c>
      <c r="H21" s="326"/>
      <c r="I21" s="326"/>
      <c r="J21" s="276">
        <f t="shared" si="0"/>
        <v>0</v>
      </c>
      <c r="K21" s="276">
        <f>'P.Fab (3)'!AG21*'F.4week (3)'!$K$8</f>
        <v>150</v>
      </c>
      <c r="L21" s="276">
        <f>'P.Fab (3)'!AH21*'F.4week (3)'!$L$8</f>
        <v>0</v>
      </c>
      <c r="M21" s="283">
        <f t="shared" si="1"/>
        <v>150</v>
      </c>
      <c r="P21" s="29"/>
      <c r="Q21" s="29"/>
      <c r="R21" s="273" t="s">
        <v>270</v>
      </c>
      <c r="S21" s="274" t="s">
        <v>263</v>
      </c>
      <c r="T21" s="272" t="s">
        <v>61</v>
      </c>
      <c r="U21" s="261"/>
      <c r="V21" s="261"/>
      <c r="W21" s="261"/>
    </row>
    <row r="22" spans="6:23" ht="45" customHeight="1" x14ac:dyDescent="0.25">
      <c r="F22" s="250">
        <v>14</v>
      </c>
      <c r="G22" s="268" t="s">
        <v>26</v>
      </c>
      <c r="H22" s="325"/>
      <c r="I22" s="325"/>
      <c r="J22" s="277">
        <f t="shared" si="0"/>
        <v>0</v>
      </c>
      <c r="K22" s="277">
        <f>'P.Fab (3)'!AG22*'F.4week (3)'!$K$8</f>
        <v>150</v>
      </c>
      <c r="L22" s="277">
        <f>'P.Fab (3)'!AH22*'F.4week (3)'!$L$8</f>
        <v>0</v>
      </c>
      <c r="M22" s="282">
        <f t="shared" si="1"/>
        <v>150</v>
      </c>
      <c r="P22" s="18"/>
      <c r="Q22" s="22"/>
      <c r="R22" s="22"/>
      <c r="S22" s="22"/>
      <c r="T22" s="22"/>
      <c r="U22" s="22"/>
      <c r="V22" s="22"/>
      <c r="W22" s="22"/>
    </row>
    <row r="23" spans="6:23" ht="45" customHeight="1" x14ac:dyDescent="0.25">
      <c r="F23" s="251">
        <v>15</v>
      </c>
      <c r="G23" s="267" t="s">
        <v>27</v>
      </c>
      <c r="H23" s="326"/>
      <c r="I23" s="326"/>
      <c r="J23" s="276">
        <f t="shared" si="0"/>
        <v>0</v>
      </c>
      <c r="K23" s="276">
        <f>'P.Fab (3)'!AG23*'F.4week (3)'!$K$8</f>
        <v>150</v>
      </c>
      <c r="L23" s="276">
        <f>'P.Fab (3)'!AH23*'F.4week (3)'!$L$8</f>
        <v>0</v>
      </c>
      <c r="M23" s="283">
        <f t="shared" si="1"/>
        <v>150</v>
      </c>
      <c r="P23" s="18"/>
      <c r="Q23" s="22"/>
      <c r="R23" s="22"/>
      <c r="S23" s="22"/>
      <c r="T23" s="22"/>
      <c r="U23" s="22"/>
      <c r="V23" s="22"/>
      <c r="W23" s="22"/>
    </row>
    <row r="24" spans="6:23" ht="45" customHeight="1" thickBot="1" x14ac:dyDescent="0.3">
      <c r="F24" s="250">
        <v>16</v>
      </c>
      <c r="G24" s="268" t="s">
        <v>28</v>
      </c>
      <c r="H24" s="325"/>
      <c r="I24" s="325"/>
      <c r="J24" s="277">
        <f t="shared" si="0"/>
        <v>0</v>
      </c>
      <c r="K24" s="277">
        <f>'P.Fab (3)'!AG24*'F.4week (3)'!$K$8</f>
        <v>150</v>
      </c>
      <c r="L24" s="277">
        <f>'P.Fab (3)'!AH24*'F.4week (3)'!$L$8</f>
        <v>0</v>
      </c>
      <c r="M24" s="282">
        <f t="shared" si="1"/>
        <v>150</v>
      </c>
      <c r="P24" s="2"/>
      <c r="Q24" s="2"/>
      <c r="R24" s="2"/>
      <c r="S24" s="2"/>
      <c r="T24" s="2"/>
      <c r="U24" s="2"/>
      <c r="V24" s="2"/>
      <c r="W24" s="2"/>
    </row>
    <row r="25" spans="6:23" ht="45" customHeight="1" thickTop="1" x14ac:dyDescent="0.25">
      <c r="F25" s="251">
        <v>17</v>
      </c>
      <c r="G25" s="267" t="s">
        <v>29</v>
      </c>
      <c r="H25" s="326"/>
      <c r="I25" s="326"/>
      <c r="J25" s="276">
        <f t="shared" si="0"/>
        <v>0</v>
      </c>
      <c r="K25" s="276">
        <f>'P.Fab (3)'!AG25*'F.4week (3)'!$K$8</f>
        <v>150</v>
      </c>
      <c r="L25" s="276">
        <f>'P.Fab (3)'!AH25*'F.4week (3)'!$L$8</f>
        <v>15</v>
      </c>
      <c r="M25" s="283">
        <f t="shared" si="1"/>
        <v>165</v>
      </c>
      <c r="P25" s="23"/>
      <c r="Q25" s="23"/>
      <c r="R25" s="829" t="s">
        <v>274</v>
      </c>
      <c r="S25" s="830"/>
      <c r="T25" s="812">
        <f>T30+T29+T28</f>
        <v>4605</v>
      </c>
      <c r="U25" s="813"/>
      <c r="V25" s="2"/>
      <c r="W25" s="2"/>
    </row>
    <row r="26" spans="6:23" ht="45" customHeight="1" x14ac:dyDescent="0.25">
      <c r="F26" s="250">
        <v>18</v>
      </c>
      <c r="G26" s="268" t="s">
        <v>275</v>
      </c>
      <c r="H26" s="325"/>
      <c r="I26" s="325"/>
      <c r="J26" s="277">
        <f t="shared" si="0"/>
        <v>0</v>
      </c>
      <c r="K26" s="277">
        <f>'P.Fab (3)'!AG26*'F.4week (3)'!$K$8</f>
        <v>150</v>
      </c>
      <c r="L26" s="277">
        <f>'P.Fab (3)'!AH26*'F.4week (3)'!$L$8</f>
        <v>0</v>
      </c>
      <c r="M26" s="282">
        <f t="shared" si="1"/>
        <v>150</v>
      </c>
      <c r="P26" s="23"/>
      <c r="Q26" s="23"/>
      <c r="R26" s="831"/>
      <c r="S26" s="832"/>
      <c r="T26" s="814"/>
      <c r="U26" s="815"/>
      <c r="V26" s="2"/>
      <c r="W26" s="2"/>
    </row>
    <row r="27" spans="6:23" ht="45" customHeight="1" x14ac:dyDescent="0.25">
      <c r="F27" s="251">
        <v>19</v>
      </c>
      <c r="G27" s="269" t="s">
        <v>30</v>
      </c>
      <c r="H27" s="327"/>
      <c r="I27" s="327"/>
      <c r="J27" s="352">
        <f t="shared" si="0"/>
        <v>0</v>
      </c>
      <c r="K27" s="276">
        <f>'P.Fab (3)'!AG27*'F.4week (3)'!$K$8</f>
        <v>150</v>
      </c>
      <c r="L27" s="276">
        <f>'P.Fab (3)'!AH27*'F.4week (3)'!$L$8</f>
        <v>75</v>
      </c>
      <c r="M27" s="353">
        <f t="shared" si="1"/>
        <v>225</v>
      </c>
      <c r="P27" s="23"/>
      <c r="Q27" s="23"/>
      <c r="R27" s="831"/>
      <c r="S27" s="832"/>
      <c r="T27" s="814"/>
      <c r="U27" s="815"/>
      <c r="V27" s="2"/>
      <c r="W27" s="2"/>
    </row>
    <row r="28" spans="6:23" ht="45" customHeight="1" x14ac:dyDescent="0.25">
      <c r="F28" s="250">
        <v>20</v>
      </c>
      <c r="G28" s="268" t="s">
        <v>31</v>
      </c>
      <c r="H28" s="325"/>
      <c r="I28" s="325"/>
      <c r="J28" s="277">
        <f t="shared" si="0"/>
        <v>0</v>
      </c>
      <c r="K28" s="277">
        <f>'P.Fab (3)'!AG28*'F.4week (3)'!$K$8</f>
        <v>150</v>
      </c>
      <c r="L28" s="277">
        <f>'P.Fab (3)'!AH28*'F.4week (3)'!$L$8</f>
        <v>75</v>
      </c>
      <c r="M28" s="282">
        <f t="shared" si="1"/>
        <v>225</v>
      </c>
      <c r="P28" s="23"/>
      <c r="Q28" s="23"/>
      <c r="R28" s="821" t="s">
        <v>267</v>
      </c>
      <c r="S28" s="822"/>
      <c r="T28" s="823">
        <f>K35</f>
        <v>3975</v>
      </c>
      <c r="U28" s="824"/>
    </row>
    <row r="29" spans="6:23" ht="45" customHeight="1" x14ac:dyDescent="0.25">
      <c r="F29" s="251">
        <v>21</v>
      </c>
      <c r="G29" s="269" t="s">
        <v>32</v>
      </c>
      <c r="H29" s="327"/>
      <c r="I29" s="327"/>
      <c r="J29" s="352">
        <f t="shared" si="0"/>
        <v>0</v>
      </c>
      <c r="K29" s="276">
        <f>'P.Fab (3)'!AG29*'F.4week (3)'!$K$8</f>
        <v>125</v>
      </c>
      <c r="L29" s="276">
        <f>'P.Fab (3)'!AH29*'F.4week (3)'!$L$8</f>
        <v>60</v>
      </c>
      <c r="M29" s="353">
        <f t="shared" si="1"/>
        <v>185</v>
      </c>
      <c r="P29" s="24"/>
      <c r="Q29" s="24"/>
      <c r="R29" s="821" t="s">
        <v>268</v>
      </c>
      <c r="S29" s="822"/>
      <c r="T29" s="823">
        <f>L35</f>
        <v>630</v>
      </c>
      <c r="U29" s="824"/>
    </row>
    <row r="30" spans="6:23" ht="45" customHeight="1" x14ac:dyDescent="0.25">
      <c r="F30" s="250">
        <v>22</v>
      </c>
      <c r="G30" s="268" t="s">
        <v>33</v>
      </c>
      <c r="H30" s="325"/>
      <c r="I30" s="325"/>
      <c r="J30" s="277">
        <f t="shared" si="0"/>
        <v>0</v>
      </c>
      <c r="K30" s="277">
        <f>'P.Fab (3)'!AG30*'F.4week (3)'!$K$8</f>
        <v>150</v>
      </c>
      <c r="L30" s="277">
        <f>'P.Fab (3)'!AH30*'F.4week (3)'!$L$8</f>
        <v>75</v>
      </c>
      <c r="M30" s="282">
        <f t="shared" si="1"/>
        <v>225</v>
      </c>
      <c r="P30" s="24"/>
      <c r="Q30" s="24"/>
      <c r="R30" s="821" t="s">
        <v>61</v>
      </c>
      <c r="S30" s="822"/>
      <c r="T30" s="823">
        <f>I35+S20</f>
        <v>0</v>
      </c>
      <c r="U30" s="824"/>
    </row>
    <row r="31" spans="6:23" ht="45" customHeight="1" thickBot="1" x14ac:dyDescent="0.3">
      <c r="F31" s="251">
        <v>23</v>
      </c>
      <c r="G31" s="269" t="s">
        <v>34</v>
      </c>
      <c r="H31" s="327"/>
      <c r="I31" s="327"/>
      <c r="J31" s="352">
        <f t="shared" si="0"/>
        <v>0</v>
      </c>
      <c r="K31" s="276">
        <f>'P.Fab (3)'!AG31*'F.4week (3)'!$K$8</f>
        <v>150</v>
      </c>
      <c r="L31" s="276">
        <f>'P.Fab (3)'!AH31*'F.4week (3)'!$L$8</f>
        <v>60</v>
      </c>
      <c r="M31" s="353">
        <f t="shared" si="1"/>
        <v>210</v>
      </c>
      <c r="R31" s="845" t="s">
        <v>270</v>
      </c>
      <c r="S31" s="846"/>
      <c r="T31" s="827">
        <f>H35+R20</f>
        <v>0</v>
      </c>
      <c r="U31" s="828"/>
    </row>
    <row r="32" spans="6:23" ht="45" customHeight="1" thickTop="1" thickBot="1" x14ac:dyDescent="0.3">
      <c r="F32" s="250">
        <v>24</v>
      </c>
      <c r="G32" s="268" t="s">
        <v>35</v>
      </c>
      <c r="H32" s="325"/>
      <c r="I32" s="325"/>
      <c r="J32" s="277">
        <f t="shared" si="0"/>
        <v>0</v>
      </c>
      <c r="K32" s="277">
        <f>'P.Fab (3)'!AG32*'F.4week (3)'!$K$8</f>
        <v>125</v>
      </c>
      <c r="L32" s="277">
        <f>'P.Fab (3)'!AH32*'F.4week (3)'!$L$8</f>
        <v>45</v>
      </c>
      <c r="M32" s="282">
        <f t="shared" si="1"/>
        <v>170</v>
      </c>
      <c r="R32" s="853" t="s">
        <v>269</v>
      </c>
      <c r="S32" s="854"/>
      <c r="T32" s="855">
        <f>T28+T29+T30+T31</f>
        <v>4605</v>
      </c>
      <c r="U32" s="856"/>
    </row>
    <row r="33" spans="6:13" ht="45" customHeight="1" thickTop="1" x14ac:dyDescent="0.25">
      <c r="F33" s="251">
        <v>25</v>
      </c>
      <c r="G33" s="269" t="s">
        <v>36</v>
      </c>
      <c r="H33" s="327"/>
      <c r="I33" s="327"/>
      <c r="J33" s="352">
        <f t="shared" si="0"/>
        <v>0</v>
      </c>
      <c r="K33" s="276">
        <f>'P.Fab (3)'!AG33*'F.4week (3)'!$K$8</f>
        <v>125</v>
      </c>
      <c r="L33" s="276">
        <f>'P.Fab (3)'!AH33*'F.4week (3)'!$L$8</f>
        <v>15</v>
      </c>
      <c r="M33" s="353">
        <f t="shared" si="1"/>
        <v>140</v>
      </c>
    </row>
    <row r="34" spans="6:13" ht="45" customHeight="1" thickBot="1" x14ac:dyDescent="0.3">
      <c r="F34" s="347">
        <v>26</v>
      </c>
      <c r="G34" s="348" t="s">
        <v>37</v>
      </c>
      <c r="H34" s="349"/>
      <c r="I34" s="349"/>
      <c r="J34" s="350">
        <f t="shared" si="0"/>
        <v>0</v>
      </c>
      <c r="K34" s="350">
        <f>'P.Fab (3)'!AG34*50</f>
        <v>300</v>
      </c>
      <c r="L34" s="350">
        <f>'P.Fab (3)'!AH34*'F.4week (3)'!$L$8</f>
        <v>0</v>
      </c>
      <c r="M34" s="351">
        <f t="shared" si="1"/>
        <v>300</v>
      </c>
    </row>
    <row r="35" spans="6:13" ht="50.25" customHeight="1" x14ac:dyDescent="0.25">
      <c r="F35" s="807"/>
      <c r="G35" s="807"/>
      <c r="H35" s="278">
        <f>SUM(H9:H34)</f>
        <v>0</v>
      </c>
      <c r="I35" s="278">
        <f t="shared" ref="I35:M35" si="4">SUM(I9:I34)</f>
        <v>0</v>
      </c>
      <c r="J35" s="278">
        <f t="shared" si="4"/>
        <v>0</v>
      </c>
      <c r="K35" s="278">
        <f t="shared" si="4"/>
        <v>3975</v>
      </c>
      <c r="L35" s="278">
        <f t="shared" si="4"/>
        <v>630</v>
      </c>
      <c r="M35" s="278">
        <f t="shared" si="4"/>
        <v>4605</v>
      </c>
    </row>
    <row r="36" spans="6:13" ht="64.5" customHeight="1" thickBot="1" x14ac:dyDescent="0.3">
      <c r="F36" s="807"/>
      <c r="G36" s="807"/>
      <c r="H36" s="273" t="s">
        <v>270</v>
      </c>
      <c r="I36" s="271" t="s">
        <v>263</v>
      </c>
      <c r="J36" s="271" t="s">
        <v>61</v>
      </c>
      <c r="K36" s="275" t="s">
        <v>267</v>
      </c>
      <c r="L36" s="275" t="s">
        <v>268</v>
      </c>
      <c r="M36" s="272" t="s">
        <v>60</v>
      </c>
    </row>
    <row r="37" spans="6:13" ht="16.5" customHeight="1" x14ac:dyDescent="0.25"/>
  </sheetData>
  <sheetProtection algorithmName="SHA-512" hashValue="HqWDoJ1RPio+Xk92g7sf+W8vi5HRkIY8iQgg0/fRnyHohPGTRPaATX1YH+Jo8C0FsCWgHWUIWLJUSe7imTyr5Q==" saltValue="1Q29oPOoavU9Dn0vH+B2+Q==" spinCount="100000" sheet="1" objects="1" scenarios="1"/>
  <mergeCells count="28">
    <mergeCell ref="F7:F8"/>
    <mergeCell ref="G7:G8"/>
    <mergeCell ref="H7:H8"/>
    <mergeCell ref="I7:I8"/>
    <mergeCell ref="J7:J8"/>
    <mergeCell ref="R25:S27"/>
    <mergeCell ref="T25:U27"/>
    <mergeCell ref="H5:L5"/>
    <mergeCell ref="R5:V5"/>
    <mergeCell ref="L6:M6"/>
    <mergeCell ref="V6:W6"/>
    <mergeCell ref="M7:M8"/>
    <mergeCell ref="P7:P8"/>
    <mergeCell ref="Q7:Q8"/>
    <mergeCell ref="R7:R8"/>
    <mergeCell ref="S7:S8"/>
    <mergeCell ref="T7:T8"/>
    <mergeCell ref="R28:S28"/>
    <mergeCell ref="T28:U28"/>
    <mergeCell ref="R29:S29"/>
    <mergeCell ref="T29:U29"/>
    <mergeCell ref="R30:S30"/>
    <mergeCell ref="T30:U30"/>
    <mergeCell ref="R31:S31"/>
    <mergeCell ref="T31:U31"/>
    <mergeCell ref="R32:S32"/>
    <mergeCell ref="T32:U32"/>
    <mergeCell ref="F35:G36"/>
  </mergeCells>
  <pageMargins left="0.7" right="0.7" top="0.75" bottom="0.75" header="0.3" footer="0.3"/>
  <pageSetup scale="45" orientation="portrait" r:id="rId1"/>
  <colBreaks count="1" manualBreakCount="1">
    <brk id="14" min="4" max="35"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52DB-5551-4BAD-A31E-1A385256FF37}">
  <sheetPr codeName="Sheet40">
    <tabColor rgb="FF00B050"/>
  </sheetPr>
  <dimension ref="C1:P36"/>
  <sheetViews>
    <sheetView showGridLines="0" showRowColHeaders="0" showZeros="0" view="pageBreakPreview" zoomScaleSheetLayoutView="100" workbookViewId="0">
      <pane ySplit="7" topLeftCell="A8" activePane="bottomLeft" state="frozen"/>
      <selection pane="bottomLeft" activeCell="G11" sqref="G11"/>
    </sheetView>
  </sheetViews>
  <sheetFormatPr defaultRowHeight="15" x14ac:dyDescent="0.25"/>
  <cols>
    <col min="1" max="1" width="7.7109375" customWidth="1"/>
    <col min="2" max="2" width="4.42578125" customWidth="1"/>
    <col min="3" max="3" width="9.42578125" customWidth="1"/>
    <col min="4" max="4" width="18.7109375" customWidth="1"/>
    <col min="5" max="5" width="21.85546875" customWidth="1"/>
    <col min="6" max="6" width="20.7109375" customWidth="1"/>
    <col min="7" max="7" width="22.42578125" customWidth="1"/>
    <col min="8" max="8" width="22.5703125" customWidth="1"/>
    <col min="9" max="9" width="5.28515625" customWidth="1"/>
    <col min="10" max="10" width="5.42578125" customWidth="1"/>
    <col min="11" max="11" width="9.42578125" customWidth="1"/>
    <col min="12" max="12" width="20.85546875" customWidth="1"/>
    <col min="13" max="13" width="22.42578125" customWidth="1"/>
    <col min="14" max="14" width="22.7109375" customWidth="1"/>
    <col min="15" max="15" width="24.5703125" customWidth="1"/>
    <col min="16" max="16" width="20" customWidth="1"/>
    <col min="17" max="17" width="4.5703125" customWidth="1"/>
  </cols>
  <sheetData>
    <row r="1" spans="3:16" ht="18.75" customHeight="1" x14ac:dyDescent="0.25"/>
    <row r="2" spans="3:16" ht="39.75" customHeight="1" x14ac:dyDescent="0.25"/>
    <row r="3" spans="3:16" ht="28.5" customHeight="1" x14ac:dyDescent="0.25"/>
    <row r="4" spans="3:16" ht="20.25" customHeight="1" thickBot="1" x14ac:dyDescent="0.3"/>
    <row r="5" spans="3:16" ht="88.5" customHeight="1" x14ac:dyDescent="0.25">
      <c r="C5" s="4"/>
      <c r="D5" s="5"/>
      <c r="E5" s="805" t="s">
        <v>77</v>
      </c>
      <c r="F5" s="806"/>
      <c r="G5" s="806"/>
      <c r="H5" s="7"/>
      <c r="K5" s="4"/>
      <c r="L5" s="5"/>
      <c r="M5" s="805" t="s">
        <v>77</v>
      </c>
      <c r="N5" s="806"/>
      <c r="O5" s="806"/>
      <c r="P5" s="7"/>
    </row>
    <row r="6" spans="3:16" ht="24.75" customHeight="1" thickBot="1" x14ac:dyDescent="0.3">
      <c r="C6" s="8"/>
      <c r="G6" s="67"/>
      <c r="H6" s="10"/>
      <c r="K6" s="8"/>
      <c r="O6" s="67"/>
      <c r="P6" s="10"/>
    </row>
    <row r="7" spans="3:16" ht="38.25" customHeight="1" thickBot="1" x14ac:dyDescent="0.3">
      <c r="C7" s="68" t="s">
        <v>245</v>
      </c>
      <c r="D7" s="69" t="s">
        <v>52</v>
      </c>
      <c r="E7" s="69" t="s">
        <v>69</v>
      </c>
      <c r="F7" s="69" t="s">
        <v>70</v>
      </c>
      <c r="G7" s="84" t="s">
        <v>71</v>
      </c>
      <c r="H7" s="71" t="s">
        <v>72</v>
      </c>
      <c r="K7" s="68" t="s">
        <v>245</v>
      </c>
      <c r="L7" s="69" t="s">
        <v>52</v>
      </c>
      <c r="M7" s="69" t="s">
        <v>69</v>
      </c>
      <c r="N7" s="69" t="s">
        <v>70</v>
      </c>
      <c r="O7" s="69" t="s">
        <v>73</v>
      </c>
      <c r="P7" s="71" t="s">
        <v>72</v>
      </c>
    </row>
    <row r="8" spans="3:16" ht="26.25" x14ac:dyDescent="0.25">
      <c r="C8" s="249">
        <v>1</v>
      </c>
      <c r="D8" s="85" t="s">
        <v>14</v>
      </c>
      <c r="E8" s="72">
        <f>'S.Fab (3)'!L6</f>
        <v>24811.111111111109</v>
      </c>
      <c r="F8" s="72">
        <f>'Fab.খরচ (3)'!H7</f>
        <v>12500</v>
      </c>
      <c r="G8" s="73">
        <f>E8-F8</f>
        <v>12311.111111111109</v>
      </c>
      <c r="H8" s="74" t="str">
        <f>IF(G8&lt;0,"ঋণ","ঋণী না")</f>
        <v>ঋণী না</v>
      </c>
      <c r="K8" s="249">
        <v>27</v>
      </c>
      <c r="L8" s="85" t="s">
        <v>38</v>
      </c>
      <c r="M8" s="72">
        <f>'S.Fab (3)'!L58</f>
        <v>0</v>
      </c>
      <c r="N8" s="72">
        <f>'Fab.খরচ (3)'!Q7</f>
        <v>11000</v>
      </c>
      <c r="O8" s="73">
        <f>M8-N8</f>
        <v>-11000</v>
      </c>
      <c r="P8" s="86" t="str">
        <f>IF(O8&lt;0,"ঋণ","ঋণী না")</f>
        <v>ঋণ</v>
      </c>
    </row>
    <row r="9" spans="3:16" ht="26.25" x14ac:dyDescent="0.25">
      <c r="C9" s="250">
        <v>2</v>
      </c>
      <c r="D9" s="87" t="s">
        <v>15</v>
      </c>
      <c r="E9" s="88">
        <f>'S.Fab (3)'!L8</f>
        <v>21000</v>
      </c>
      <c r="F9" s="88">
        <f>'Fab.খরচ (3)'!H8</f>
        <v>5000</v>
      </c>
      <c r="G9" s="89">
        <f t="shared" ref="G9:G33" si="0">E9-F9</f>
        <v>16000</v>
      </c>
      <c r="H9" s="90" t="str">
        <f>IF(G9&lt;0,"ঋণ","ঋণী না")</f>
        <v>ঋণী না</v>
      </c>
      <c r="K9" s="250">
        <v>28</v>
      </c>
      <c r="L9" s="87" t="s">
        <v>39</v>
      </c>
      <c r="M9" s="88">
        <f>'S.Fab (3)'!L60</f>
        <v>0</v>
      </c>
      <c r="N9" s="88">
        <f>'Fab.খরচ (3)'!Q8</f>
        <v>6500</v>
      </c>
      <c r="O9" s="89">
        <f t="shared" ref="O9:O18" si="1">M9-N9</f>
        <v>-6500</v>
      </c>
      <c r="P9" s="91" t="str">
        <f>IF(O9&lt;0,"ঋণ","ঋণী না")</f>
        <v>ঋণ</v>
      </c>
    </row>
    <row r="10" spans="3:16" ht="26.25" x14ac:dyDescent="0.25">
      <c r="C10" s="251">
        <v>3</v>
      </c>
      <c r="D10" s="92" t="s">
        <v>16</v>
      </c>
      <c r="E10" s="75">
        <f>'S.Fab (3)'!L10</f>
        <v>15967.241379310346</v>
      </c>
      <c r="F10" s="75">
        <f>'Fab.খরচ (3)'!H9</f>
        <v>4000</v>
      </c>
      <c r="G10" s="76">
        <f t="shared" si="0"/>
        <v>11967.241379310346</v>
      </c>
      <c r="H10" s="77" t="str">
        <f>IF(G10&lt;0,"ঋণ","ঋণী না")</f>
        <v>ঋণী না</v>
      </c>
      <c r="K10" s="251">
        <v>29</v>
      </c>
      <c r="L10" s="92" t="s">
        <v>40</v>
      </c>
      <c r="M10" s="75">
        <f>'S.Fab (3)'!L62</f>
        <v>0</v>
      </c>
      <c r="N10" s="75">
        <f>'Fab.খরচ (3)'!Q9</f>
        <v>6000</v>
      </c>
      <c r="O10" s="76">
        <f t="shared" si="1"/>
        <v>-6000</v>
      </c>
      <c r="P10" s="93" t="str">
        <f t="shared" ref="P10:P18" si="2">IF(O10&lt;0,"ঋণ","ঋণী না")</f>
        <v>ঋণ</v>
      </c>
    </row>
    <row r="11" spans="3:16" ht="26.25" x14ac:dyDescent="0.25">
      <c r="C11" s="250">
        <v>4</v>
      </c>
      <c r="D11" s="87" t="s">
        <v>17</v>
      </c>
      <c r="E11" s="88">
        <f>'S.Fab (3)'!L12</f>
        <v>15275</v>
      </c>
      <c r="F11" s="88">
        <f>'Fab.খরচ (3)'!H10</f>
        <v>5500</v>
      </c>
      <c r="G11" s="89">
        <f t="shared" si="0"/>
        <v>9775</v>
      </c>
      <c r="H11" s="90" t="str">
        <f t="shared" ref="H11:H33" si="3">IF(G11&lt;0,"ঋণ","ঋণী না")</f>
        <v>ঋণী না</v>
      </c>
      <c r="K11" s="250">
        <v>30</v>
      </c>
      <c r="L11" s="87" t="s">
        <v>41</v>
      </c>
      <c r="M11" s="88">
        <f>'S.Fab (3)'!L64</f>
        <v>0</v>
      </c>
      <c r="N11" s="88">
        <f>'Fab.খরচ (3)'!Q10</f>
        <v>11000</v>
      </c>
      <c r="O11" s="89">
        <f t="shared" si="1"/>
        <v>-11000</v>
      </c>
      <c r="P11" s="91" t="str">
        <f t="shared" si="2"/>
        <v>ঋণ</v>
      </c>
    </row>
    <row r="12" spans="3:16" ht="26.25" x14ac:dyDescent="0.25">
      <c r="C12" s="251">
        <v>5</v>
      </c>
      <c r="D12" s="92" t="s">
        <v>18</v>
      </c>
      <c r="E12" s="75">
        <f>'S.Fab (3)'!L14</f>
        <v>13512.5</v>
      </c>
      <c r="F12" s="75">
        <f>'Fab.খরচ (3)'!H11</f>
        <v>4500</v>
      </c>
      <c r="G12" s="76">
        <f t="shared" si="0"/>
        <v>9012.5</v>
      </c>
      <c r="H12" s="77" t="str">
        <f t="shared" si="3"/>
        <v>ঋণী না</v>
      </c>
      <c r="K12" s="251">
        <v>31</v>
      </c>
      <c r="L12" s="92" t="s">
        <v>42</v>
      </c>
      <c r="M12" s="75">
        <f>'S.Fab (3)'!L66</f>
        <v>0</v>
      </c>
      <c r="N12" s="75">
        <f>'Fab.খরচ (3)'!Q11</f>
        <v>10500</v>
      </c>
      <c r="O12" s="76">
        <f t="shared" si="1"/>
        <v>-10500</v>
      </c>
      <c r="P12" s="93" t="str">
        <f t="shared" si="2"/>
        <v>ঋণ</v>
      </c>
    </row>
    <row r="13" spans="3:16" ht="26.25" x14ac:dyDescent="0.25">
      <c r="C13" s="250">
        <v>6</v>
      </c>
      <c r="D13" s="87" t="s">
        <v>19</v>
      </c>
      <c r="E13" s="88">
        <f>'S.Fab (3)'!L16</f>
        <v>12700</v>
      </c>
      <c r="F13" s="88">
        <f>'Fab.খরচ (3)'!H12</f>
        <v>3500</v>
      </c>
      <c r="G13" s="89">
        <f t="shared" si="0"/>
        <v>9200</v>
      </c>
      <c r="H13" s="90" t="str">
        <f t="shared" si="3"/>
        <v>ঋণী না</v>
      </c>
      <c r="K13" s="250">
        <v>32</v>
      </c>
      <c r="L13" s="87" t="s">
        <v>43</v>
      </c>
      <c r="M13" s="88">
        <f>'S.Fab (3)'!L68</f>
        <v>0</v>
      </c>
      <c r="N13" s="88">
        <f>'Fab.খরচ (3)'!Q12</f>
        <v>10000</v>
      </c>
      <c r="O13" s="89">
        <f t="shared" si="1"/>
        <v>-10000</v>
      </c>
      <c r="P13" s="91" t="str">
        <f t="shared" si="2"/>
        <v>ঋণ</v>
      </c>
    </row>
    <row r="14" spans="3:16" ht="26.25" x14ac:dyDescent="0.25">
      <c r="C14" s="251">
        <v>7</v>
      </c>
      <c r="D14" s="92" t="s">
        <v>20</v>
      </c>
      <c r="E14" s="75">
        <f>'S.Fab (3)'!L18</f>
        <v>14287.5</v>
      </c>
      <c r="F14" s="75">
        <f>'Fab.খরচ (3)'!H13</f>
        <v>13500</v>
      </c>
      <c r="G14" s="76">
        <f t="shared" si="0"/>
        <v>787.5</v>
      </c>
      <c r="H14" s="77" t="str">
        <f t="shared" si="3"/>
        <v>ঋণী না</v>
      </c>
      <c r="K14" s="251">
        <v>33</v>
      </c>
      <c r="L14" s="92" t="s">
        <v>26</v>
      </c>
      <c r="M14" s="75">
        <f>'S.Fab (3)'!L70</f>
        <v>0</v>
      </c>
      <c r="N14" s="75">
        <f>'Fab.খরচ (3)'!Q13</f>
        <v>11000</v>
      </c>
      <c r="O14" s="76">
        <f t="shared" si="1"/>
        <v>-11000</v>
      </c>
      <c r="P14" s="93" t="str">
        <f t="shared" si="2"/>
        <v>ঋণ</v>
      </c>
    </row>
    <row r="15" spans="3:16" ht="26.25" x14ac:dyDescent="0.25">
      <c r="C15" s="250">
        <v>8</v>
      </c>
      <c r="D15" s="87" t="s">
        <v>21</v>
      </c>
      <c r="E15" s="88">
        <f>'S.Fab (3)'!L20</f>
        <v>9560.3448275862065</v>
      </c>
      <c r="F15" s="88">
        <f>'Fab.খরচ (3)'!H14</f>
        <v>3500</v>
      </c>
      <c r="G15" s="89">
        <f t="shared" si="0"/>
        <v>6060.3448275862065</v>
      </c>
      <c r="H15" s="90" t="str">
        <f t="shared" si="3"/>
        <v>ঋণী না</v>
      </c>
      <c r="K15" s="250">
        <v>34</v>
      </c>
      <c r="L15" s="87" t="s">
        <v>44</v>
      </c>
      <c r="M15" s="88">
        <f>'S.Fab (3)'!L72</f>
        <v>0</v>
      </c>
      <c r="N15" s="88">
        <f>'Fab.খরচ (3)'!Q14</f>
        <v>11000</v>
      </c>
      <c r="O15" s="89">
        <f t="shared" si="1"/>
        <v>-11000</v>
      </c>
      <c r="P15" s="91" t="str">
        <f t="shared" si="2"/>
        <v>ঋণ</v>
      </c>
    </row>
    <row r="16" spans="3:16" ht="26.25" x14ac:dyDescent="0.25">
      <c r="C16" s="251">
        <v>9</v>
      </c>
      <c r="D16" s="94" t="s">
        <v>22</v>
      </c>
      <c r="E16" s="75">
        <f>'S.Fab (3)'!L22</f>
        <v>10583.333333333334</v>
      </c>
      <c r="F16" s="75">
        <f>'Fab.খরচ (3)'!H15</f>
        <v>4200</v>
      </c>
      <c r="G16" s="76">
        <f t="shared" si="0"/>
        <v>6383.3333333333339</v>
      </c>
      <c r="H16" s="77" t="str">
        <f t="shared" si="3"/>
        <v>ঋণী না</v>
      </c>
      <c r="K16" s="251">
        <v>35</v>
      </c>
      <c r="L16" s="94" t="s">
        <v>45</v>
      </c>
      <c r="M16" s="75">
        <f>'S.Fab (3)'!L74</f>
        <v>0</v>
      </c>
      <c r="N16" s="75">
        <f>'Fab.খরচ (3)'!Q15</f>
        <v>5000</v>
      </c>
      <c r="O16" s="76">
        <f t="shared" si="1"/>
        <v>-5000</v>
      </c>
      <c r="P16" s="93" t="str">
        <f t="shared" si="2"/>
        <v>ঋণ</v>
      </c>
    </row>
    <row r="17" spans="3:16" ht="26.25" x14ac:dyDescent="0.25">
      <c r="C17" s="250">
        <v>10</v>
      </c>
      <c r="D17" s="87" t="s">
        <v>154</v>
      </c>
      <c r="E17" s="88">
        <f>'S.Fab (3)'!L24</f>
        <v>7408.333333333333</v>
      </c>
      <c r="F17" s="88">
        <f>'Fab.খরচ (3)'!H16</f>
        <v>3800</v>
      </c>
      <c r="G17" s="89">
        <f t="shared" si="0"/>
        <v>3608.333333333333</v>
      </c>
      <c r="H17" s="90" t="str">
        <f t="shared" si="3"/>
        <v>ঋণী না</v>
      </c>
      <c r="K17" s="250">
        <v>36</v>
      </c>
      <c r="L17" s="87" t="s">
        <v>46</v>
      </c>
      <c r="M17" s="88">
        <f>'S.Fab (3)'!L76</f>
        <v>0</v>
      </c>
      <c r="N17" s="88">
        <f>'Fab.খরচ (3)'!Q16</f>
        <v>10000</v>
      </c>
      <c r="O17" s="89">
        <f t="shared" si="1"/>
        <v>-10000</v>
      </c>
      <c r="P17" s="91" t="str">
        <f t="shared" si="2"/>
        <v>ঋণ</v>
      </c>
    </row>
    <row r="18" spans="3:16" ht="27" thickBot="1" x14ac:dyDescent="0.3">
      <c r="C18" s="251">
        <v>11</v>
      </c>
      <c r="D18" s="92" t="s">
        <v>23</v>
      </c>
      <c r="E18" s="75">
        <f>'S.Fab (3)'!L26</f>
        <v>12075</v>
      </c>
      <c r="F18" s="75">
        <f>'Fab.খরচ (3)'!H17</f>
        <v>6000</v>
      </c>
      <c r="G18" s="76">
        <f t="shared" si="0"/>
        <v>6075</v>
      </c>
      <c r="H18" s="77" t="str">
        <f t="shared" si="3"/>
        <v>ঋণী না</v>
      </c>
      <c r="K18" s="252">
        <v>37</v>
      </c>
      <c r="L18" s="95" t="s">
        <v>47</v>
      </c>
      <c r="M18" s="96">
        <f>'S.Fab (3)'!L78</f>
        <v>0</v>
      </c>
      <c r="N18" s="96">
        <f>'Fab.খরচ (3)'!Q17</f>
        <v>6500</v>
      </c>
      <c r="O18" s="97">
        <f t="shared" si="1"/>
        <v>-6500</v>
      </c>
      <c r="P18" s="98" t="str">
        <f t="shared" si="2"/>
        <v>ঋণ</v>
      </c>
    </row>
    <row r="19" spans="3:16" ht="27" thickBot="1" x14ac:dyDescent="0.4">
      <c r="C19" s="250">
        <v>12</v>
      </c>
      <c r="D19" s="87" t="s">
        <v>24</v>
      </c>
      <c r="E19" s="88">
        <f>'S.Fab (3)'!L28</f>
        <v>10710</v>
      </c>
      <c r="F19" s="88">
        <f>'Fab.খরচ (3)'!H18</f>
        <v>4000</v>
      </c>
      <c r="G19" s="89">
        <f t="shared" si="0"/>
        <v>6710</v>
      </c>
      <c r="H19" s="90" t="str">
        <f t="shared" si="3"/>
        <v>ঋণী না</v>
      </c>
      <c r="K19" s="99"/>
      <c r="L19" s="99"/>
      <c r="M19" s="100">
        <f>SUM(M8:M18)</f>
        <v>0</v>
      </c>
      <c r="N19" s="101">
        <f t="shared" ref="N19" si="4">SUM(N8:N18)</f>
        <v>98500</v>
      </c>
      <c r="O19" s="101">
        <f>SUMIF(P8:P18,"ঋণী না",O8:O18)</f>
        <v>0</v>
      </c>
      <c r="P19" s="102">
        <f>SUMIF(P8:P18,"ঋণ",O8:O18)</f>
        <v>-98500</v>
      </c>
    </row>
    <row r="20" spans="3:16" ht="27" thickBot="1" x14ac:dyDescent="0.3">
      <c r="C20" s="251">
        <v>13</v>
      </c>
      <c r="D20" s="92" t="s">
        <v>25</v>
      </c>
      <c r="E20" s="75">
        <f>'S.Fab (3)'!L30</f>
        <v>6151.1494252873563</v>
      </c>
      <c r="F20" s="75">
        <f>'Fab.খরচ (3)'!H19</f>
        <v>200</v>
      </c>
      <c r="G20" s="76">
        <f t="shared" si="0"/>
        <v>5951.1494252873563</v>
      </c>
      <c r="H20" s="77" t="str">
        <f t="shared" si="3"/>
        <v>ঋণী না</v>
      </c>
      <c r="M20" s="103" t="s">
        <v>74</v>
      </c>
      <c r="N20" s="104" t="s">
        <v>61</v>
      </c>
      <c r="O20" s="105" t="s">
        <v>75</v>
      </c>
      <c r="P20" s="106" t="s">
        <v>76</v>
      </c>
    </row>
    <row r="21" spans="3:16" ht="26.25" x14ac:dyDescent="0.25">
      <c r="C21" s="250">
        <v>14</v>
      </c>
      <c r="D21" s="87" t="s">
        <v>26</v>
      </c>
      <c r="E21" s="88">
        <f>'S.Fab (3)'!L32</f>
        <v>7108.6206896551721</v>
      </c>
      <c r="F21" s="88">
        <f>'Fab.খরচ (3)'!H20</f>
        <v>2800</v>
      </c>
      <c r="G21" s="89">
        <f t="shared" si="0"/>
        <v>4308.6206896551721</v>
      </c>
      <c r="H21" s="90" t="str">
        <f t="shared" si="3"/>
        <v>ঋণী না</v>
      </c>
    </row>
    <row r="22" spans="3:16" ht="26.25" x14ac:dyDescent="0.25">
      <c r="C22" s="251">
        <v>15</v>
      </c>
      <c r="D22" s="92" t="s">
        <v>27</v>
      </c>
      <c r="E22" s="75">
        <f>'S.Fab (3)'!L34</f>
        <v>9132.1839080459777</v>
      </c>
      <c r="F22" s="75">
        <f>'Fab.খরচ (3)'!H21</f>
        <v>2600</v>
      </c>
      <c r="G22" s="76">
        <f t="shared" si="0"/>
        <v>6532.1839080459777</v>
      </c>
      <c r="H22" s="77" t="str">
        <f t="shared" si="3"/>
        <v>ঋণী না</v>
      </c>
      <c r="M22" s="107"/>
    </row>
    <row r="23" spans="3:16" ht="27" thickBot="1" x14ac:dyDescent="0.3">
      <c r="C23" s="250">
        <v>16</v>
      </c>
      <c r="D23" s="87" t="s">
        <v>28</v>
      </c>
      <c r="E23" s="88">
        <f>'S.Fab (3)'!L36</f>
        <v>9450</v>
      </c>
      <c r="F23" s="88">
        <f>'Fab.খরচ (3)'!H22</f>
        <v>3300</v>
      </c>
      <c r="G23" s="89">
        <f t="shared" si="0"/>
        <v>6150</v>
      </c>
      <c r="H23" s="90" t="str">
        <f t="shared" si="3"/>
        <v>ঋণী না</v>
      </c>
    </row>
    <row r="24" spans="3:16" ht="27" thickTop="1" x14ac:dyDescent="0.25">
      <c r="C24" s="359">
        <v>17</v>
      </c>
      <c r="D24" s="94" t="s">
        <v>29</v>
      </c>
      <c r="E24" s="364">
        <f>'S.Fab (3)'!L38</f>
        <v>10666.666666666668</v>
      </c>
      <c r="F24" s="364">
        <f>'Fab.খরচ (3)'!H23</f>
        <v>4500</v>
      </c>
      <c r="G24" s="365">
        <f t="shared" si="0"/>
        <v>6166.6666666666679</v>
      </c>
      <c r="H24" s="77" t="str">
        <f t="shared" si="3"/>
        <v>ঋণী না</v>
      </c>
      <c r="L24" s="869" t="s">
        <v>74</v>
      </c>
      <c r="M24" s="870"/>
      <c r="N24" s="873">
        <f>E34+M19</f>
        <v>304546.68582375476</v>
      </c>
      <c r="O24" s="874"/>
    </row>
    <row r="25" spans="3:16" ht="26.25" x14ac:dyDescent="0.25">
      <c r="C25" s="250">
        <v>18</v>
      </c>
      <c r="D25" s="87" t="s">
        <v>275</v>
      </c>
      <c r="E25" s="88">
        <f>'S.Fab (3)'!L40</f>
        <v>8466.6666666666679</v>
      </c>
      <c r="F25" s="88">
        <f>'Fab.খরচ (3)'!H24</f>
        <v>3500</v>
      </c>
      <c r="G25" s="89">
        <f t="shared" si="0"/>
        <v>4966.6666666666679</v>
      </c>
      <c r="H25" s="90" t="str">
        <f t="shared" si="3"/>
        <v>ঋণী না</v>
      </c>
      <c r="L25" s="871"/>
      <c r="M25" s="872"/>
      <c r="N25" s="859"/>
      <c r="O25" s="860"/>
    </row>
    <row r="26" spans="3:16" ht="26.25" x14ac:dyDescent="0.25">
      <c r="C26" s="359">
        <v>19</v>
      </c>
      <c r="D26" s="94" t="s">
        <v>30</v>
      </c>
      <c r="E26" s="364">
        <f>'S.Fab (3)'!L42</f>
        <v>12833.333333333332</v>
      </c>
      <c r="F26" s="364">
        <f>'Fab.খরচ (3)'!H25</f>
        <v>9000</v>
      </c>
      <c r="G26" s="365">
        <f t="shared" si="0"/>
        <v>3833.3333333333321</v>
      </c>
      <c r="H26" s="77" t="str">
        <f t="shared" si="3"/>
        <v>ঋণী না</v>
      </c>
      <c r="L26" s="871"/>
      <c r="M26" s="872"/>
      <c r="N26" s="859"/>
      <c r="O26" s="860"/>
    </row>
    <row r="27" spans="3:16" ht="26.25" x14ac:dyDescent="0.25">
      <c r="C27" s="250">
        <v>20</v>
      </c>
      <c r="D27" s="87" t="s">
        <v>31</v>
      </c>
      <c r="E27" s="88">
        <f>'S.Fab (3)'!L44</f>
        <v>7554.0229885057488</v>
      </c>
      <c r="F27" s="88">
        <f>'Fab.খরচ (3)'!H26</f>
        <v>1000</v>
      </c>
      <c r="G27" s="89">
        <f t="shared" si="0"/>
        <v>6554.0229885057488</v>
      </c>
      <c r="H27" s="90" t="str">
        <f t="shared" si="3"/>
        <v>ঋণী না</v>
      </c>
      <c r="L27" s="871" t="s">
        <v>61</v>
      </c>
      <c r="M27" s="872"/>
      <c r="N27" s="859">
        <f>F34+N19</f>
        <v>207900</v>
      </c>
      <c r="O27" s="860"/>
    </row>
    <row r="28" spans="3:16" ht="26.25" x14ac:dyDescent="0.25">
      <c r="C28" s="359">
        <v>21</v>
      </c>
      <c r="D28" s="94" t="s">
        <v>32</v>
      </c>
      <c r="E28" s="364">
        <f>'S.Fab (3)'!L46</f>
        <v>11041.09195402299</v>
      </c>
      <c r="F28" s="364">
        <f>'Fab.খরচ (3)'!H27</f>
        <v>6000</v>
      </c>
      <c r="G28" s="365">
        <f t="shared" si="0"/>
        <v>5041.0919540229897</v>
      </c>
      <c r="H28" s="77" t="str">
        <f t="shared" si="3"/>
        <v>ঋণী না</v>
      </c>
      <c r="L28" s="871"/>
      <c r="M28" s="872"/>
      <c r="N28" s="859"/>
      <c r="O28" s="860"/>
    </row>
    <row r="29" spans="3:16" ht="26.25" x14ac:dyDescent="0.25">
      <c r="C29" s="250">
        <v>22</v>
      </c>
      <c r="D29" s="87" t="s">
        <v>33</v>
      </c>
      <c r="E29" s="88">
        <f>'S.Fab (3)'!L48</f>
        <v>9400.0000000000018</v>
      </c>
      <c r="F29" s="88">
        <f>'Fab.খরচ (3)'!H28</f>
        <v>3000</v>
      </c>
      <c r="G29" s="89">
        <f t="shared" si="0"/>
        <v>6400.0000000000018</v>
      </c>
      <c r="H29" s="90" t="str">
        <f t="shared" si="3"/>
        <v>ঋণী না</v>
      </c>
      <c r="L29" s="857" t="s">
        <v>75</v>
      </c>
      <c r="M29" s="858"/>
      <c r="N29" s="859">
        <f>G34+O19</f>
        <v>195146.68582375481</v>
      </c>
      <c r="O29" s="860"/>
    </row>
    <row r="30" spans="3:16" ht="26.25" x14ac:dyDescent="0.25">
      <c r="C30" s="359">
        <v>23</v>
      </c>
      <c r="D30" s="94" t="s">
        <v>34</v>
      </c>
      <c r="E30" s="364">
        <f>'S.Fab (3)'!L50</f>
        <v>9739.6551724137935</v>
      </c>
      <c r="F30" s="364">
        <f>'Fab.খরচ (3)'!H29</f>
        <v>0</v>
      </c>
      <c r="G30" s="365">
        <f t="shared" si="0"/>
        <v>9739.6551724137935</v>
      </c>
      <c r="H30" s="77" t="str">
        <f t="shared" si="3"/>
        <v>ঋণী না</v>
      </c>
      <c r="L30" s="857"/>
      <c r="M30" s="858"/>
      <c r="N30" s="859"/>
      <c r="O30" s="860"/>
    </row>
    <row r="31" spans="3:16" ht="26.25" x14ac:dyDescent="0.25">
      <c r="C31" s="250">
        <v>24</v>
      </c>
      <c r="D31" s="87" t="s">
        <v>35</v>
      </c>
      <c r="E31" s="88">
        <f>'S.Fab (3)'!L52</f>
        <v>11537.356321839081</v>
      </c>
      <c r="F31" s="88">
        <f>'Fab.খরচ (3)'!H30</f>
        <v>0</v>
      </c>
      <c r="G31" s="89">
        <f t="shared" si="0"/>
        <v>11537.356321839081</v>
      </c>
      <c r="H31" s="90" t="str">
        <f t="shared" si="3"/>
        <v>ঋণী না</v>
      </c>
      <c r="L31" s="861" t="s">
        <v>76</v>
      </c>
      <c r="M31" s="862"/>
      <c r="N31" s="865">
        <f>H34+P19</f>
        <v>-98500</v>
      </c>
      <c r="O31" s="866"/>
    </row>
    <row r="32" spans="3:16" ht="27" thickBot="1" x14ac:dyDescent="0.3">
      <c r="C32" s="359">
        <v>25</v>
      </c>
      <c r="D32" s="94" t="s">
        <v>36</v>
      </c>
      <c r="E32" s="364">
        <f>'S.Fab (3)'!L54</f>
        <v>7042.2413793103451</v>
      </c>
      <c r="F32" s="364">
        <f>'Fab.খরচ (3)'!H31</f>
        <v>0</v>
      </c>
      <c r="G32" s="365">
        <f t="shared" si="0"/>
        <v>7042.2413793103451</v>
      </c>
      <c r="H32" s="77" t="str">
        <f t="shared" si="3"/>
        <v>ঋণী না</v>
      </c>
      <c r="L32" s="863"/>
      <c r="M32" s="864"/>
      <c r="N32" s="867"/>
      <c r="O32" s="868"/>
    </row>
    <row r="33" spans="3:8" ht="27.75" thickTop="1" thickBot="1" x14ac:dyDescent="0.3">
      <c r="C33" s="347">
        <v>26</v>
      </c>
      <c r="D33" s="366" t="s">
        <v>37</v>
      </c>
      <c r="E33" s="447">
        <f>'S.Fab (3)'!L56</f>
        <v>16533.333333333336</v>
      </c>
      <c r="F33" s="447">
        <f>'Fab.খরচ (3)'!H32</f>
        <v>3500</v>
      </c>
      <c r="G33" s="448">
        <f t="shared" si="0"/>
        <v>13033.333333333336</v>
      </c>
      <c r="H33" s="449" t="str">
        <f t="shared" si="3"/>
        <v>ঋণী না</v>
      </c>
    </row>
    <row r="34" spans="3:8" ht="36" customHeight="1" thickBot="1" x14ac:dyDescent="0.3">
      <c r="C34" s="820"/>
      <c r="D34" s="820"/>
      <c r="E34" s="196">
        <f>SUM(E8:E33)</f>
        <v>304546.68582375476</v>
      </c>
      <c r="F34" s="197">
        <f t="shared" ref="F34" si="5">SUM(F8:F33)</f>
        <v>109400</v>
      </c>
      <c r="G34" s="197">
        <f>SUMIF(H8:H33,"ঋণী না",G8:G33)</f>
        <v>195146.68582375481</v>
      </c>
      <c r="H34" s="198">
        <f>SUMIF(H8:H33,"ঋণ",G8:G33)</f>
        <v>0</v>
      </c>
    </row>
    <row r="35" spans="3:8" ht="33" customHeight="1" thickBot="1" x14ac:dyDescent="0.3">
      <c r="C35" s="820"/>
      <c r="D35" s="820"/>
      <c r="E35" s="108" t="s">
        <v>74</v>
      </c>
      <c r="F35" s="109" t="s">
        <v>61</v>
      </c>
      <c r="G35" s="110" t="s">
        <v>75</v>
      </c>
      <c r="H35" s="111" t="s">
        <v>76</v>
      </c>
    </row>
    <row r="36" spans="3:8" ht="23.25" customHeight="1" x14ac:dyDescent="0.25"/>
  </sheetData>
  <sheetProtection algorithmName="SHA-512" hashValue="+f5A2SFyURcYH2DKFcqu8Bmas971K5rxOItAIwFhKtQB9LtptWY4RL9xR1Wtt3UzM71NKr1ox6GjieGy8F0MeQ==" saltValue="emUf2AiXtEO4SnOkgtKDOg==" spinCount="100000" sheet="1" objects="1" scenarios="1"/>
  <mergeCells count="11">
    <mergeCell ref="E5:G5"/>
    <mergeCell ref="M5:O5"/>
    <mergeCell ref="L24:M26"/>
    <mergeCell ref="N24:O26"/>
    <mergeCell ref="L27:M28"/>
    <mergeCell ref="N27:O28"/>
    <mergeCell ref="L29:M30"/>
    <mergeCell ref="N29:O30"/>
    <mergeCell ref="L31:M32"/>
    <mergeCell ref="N31:O32"/>
    <mergeCell ref="C34:D35"/>
  </mergeCells>
  <conditionalFormatting sqref="H8:H33 P8:P18">
    <cfRule type="containsText" dxfId="142" priority="1" operator="containsText" text="&quot;ঋণী&quot;">
      <formula>NOT(ISERROR(SEARCH("""ঋণী""",H8)))</formula>
    </cfRule>
  </conditionalFormatting>
  <printOptions horizontalCentered="1"/>
  <pageMargins left="0.25" right="0.25" top="0.75" bottom="0.75" header="0.3" footer="0.3"/>
  <pageSetup paperSize="9" scale="68" orientation="portrait" blackAndWhite="1" r:id="rId1"/>
  <colBreaks count="1" manualBreakCount="1">
    <brk id="9" min="3" max="34" man="1"/>
  </col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94B2D-1F47-47EC-A6DF-1EA7541CEE58}">
  <sheetPr codeName="Sheet41">
    <tabColor rgb="FF00B050"/>
  </sheetPr>
  <dimension ref="A1:AP170"/>
  <sheetViews>
    <sheetView showGridLines="0" showRowColHeaders="0" showZeros="0" view="pageBreakPreview" zoomScale="55" zoomScaleNormal="80" zoomScaleSheetLayoutView="55" zoomScalePageLayoutView="40" workbookViewId="0">
      <pane ySplit="5" topLeftCell="A75" activePane="bottomLeft" state="frozen"/>
      <selection pane="bottomLeft"/>
    </sheetView>
  </sheetViews>
  <sheetFormatPr defaultColWidth="1.7109375" defaultRowHeight="46.5" x14ac:dyDescent="0.7"/>
  <cols>
    <col min="1" max="1" width="3.140625" customWidth="1"/>
    <col min="2" max="2" width="10.42578125" style="138" customWidth="1"/>
    <col min="3" max="3" width="9.7109375" style="138" customWidth="1"/>
    <col min="4" max="4" width="20.140625" style="139" customWidth="1"/>
    <col min="5" max="5" width="3.85546875" style="139" customWidth="1"/>
    <col min="6" max="6" width="17.28515625" style="139" customWidth="1"/>
    <col min="7" max="7" width="27.5703125" style="139" customWidth="1"/>
    <col min="8" max="38" width="12.7109375" customWidth="1"/>
  </cols>
  <sheetData>
    <row r="1" spans="1:42" ht="71.25" customHeight="1" x14ac:dyDescent="0.7">
      <c r="A1" s="126"/>
    </row>
    <row r="3" spans="1:42" ht="42.75" customHeight="1" thickBot="1" x14ac:dyDescent="0.75"/>
    <row r="4" spans="1:42" ht="77.25" customHeight="1" thickBot="1" x14ac:dyDescent="0.3">
      <c r="B4" s="958" t="s">
        <v>153</v>
      </c>
      <c r="C4" s="959"/>
      <c r="D4" s="960">
        <f>F18+F33+F48+F63+F78+F93+F108+F123+F138+F153+F168</f>
        <v>0</v>
      </c>
      <c r="E4" s="961"/>
      <c r="F4" s="961"/>
      <c r="G4" s="962"/>
      <c r="H4" s="167" t="str">
        <f>'A.Fab (3)'!L8</f>
        <v>Thu</v>
      </c>
      <c r="I4" s="167" t="str">
        <f>'A.Fab (3)'!M8</f>
        <v>Fri</v>
      </c>
      <c r="J4" s="167" t="str">
        <f>'A.Fab (3)'!N8</f>
        <v>Sat</v>
      </c>
      <c r="K4" s="167" t="str">
        <f>'A.Fab (3)'!O8</f>
        <v>Sun</v>
      </c>
      <c r="L4" s="167" t="str">
        <f>'A.Fab (3)'!P8</f>
        <v>Mon</v>
      </c>
      <c r="M4" s="167" t="str">
        <f>'A.Fab (3)'!Q8</f>
        <v>Tue</v>
      </c>
      <c r="N4" s="167" t="str">
        <f>'A.Fab (3)'!R8</f>
        <v>Wed</v>
      </c>
      <c r="O4" s="167" t="str">
        <f>'A.Fab (3)'!S8</f>
        <v>Thu</v>
      </c>
      <c r="P4" s="167" t="str">
        <f>'A.Fab (3)'!T8</f>
        <v>Fri</v>
      </c>
      <c r="Q4" s="167" t="str">
        <f>'A.Fab (3)'!U8</f>
        <v>Sat</v>
      </c>
      <c r="R4" s="167" t="str">
        <f>'A.Fab (3)'!V8</f>
        <v>Sun</v>
      </c>
      <c r="S4" s="167" t="str">
        <f>'A.Fab (3)'!W8</f>
        <v>Mon</v>
      </c>
      <c r="T4" s="167" t="str">
        <f>'A.Fab (3)'!X8</f>
        <v>Tue</v>
      </c>
      <c r="U4" s="167" t="str">
        <f>'A.Fab (3)'!Y8</f>
        <v>Wed</v>
      </c>
      <c r="V4" s="167" t="str">
        <f>'A.Fab (3)'!Z8</f>
        <v>Thu</v>
      </c>
      <c r="W4" s="167" t="str">
        <f>'A.Fab (3)'!AA8</f>
        <v>Fri</v>
      </c>
      <c r="X4" s="167" t="str">
        <f>'A.Fab (3)'!AB8</f>
        <v>Sat</v>
      </c>
      <c r="Y4" s="167" t="str">
        <f>'A.Fab (3)'!AC8</f>
        <v>Sun</v>
      </c>
      <c r="Z4" s="167" t="str">
        <f>'A.Fab (3)'!AD8</f>
        <v>Mon</v>
      </c>
      <c r="AA4" s="167" t="str">
        <f>'A.Fab (3)'!AE8</f>
        <v>Tue</v>
      </c>
      <c r="AB4" s="167" t="str">
        <f>'A.Fab (3)'!AF8</f>
        <v>Wed</v>
      </c>
      <c r="AC4" s="167" t="str">
        <f>'A.Fab (3)'!AG8</f>
        <v>Thu</v>
      </c>
      <c r="AD4" s="167" t="str">
        <f>'A.Fab (3)'!AH8</f>
        <v>Fri</v>
      </c>
      <c r="AE4" s="167" t="str">
        <f>'A.Fab (3)'!AI8</f>
        <v>Sat</v>
      </c>
      <c r="AF4" s="167" t="str">
        <f>'A.Fab (3)'!AJ8</f>
        <v>Sun</v>
      </c>
      <c r="AG4" s="167" t="str">
        <f>'A.Fab (3)'!AK8</f>
        <v>Mon</v>
      </c>
      <c r="AH4" s="167" t="str">
        <f>'A.Fab (3)'!AL8</f>
        <v>Tue</v>
      </c>
      <c r="AI4" s="167" t="str">
        <f>'A.Fab (3)'!AM8</f>
        <v>Wed</v>
      </c>
      <c r="AJ4" s="167" t="str">
        <f>'A.Fab (3)'!AN8</f>
        <v>Thu</v>
      </c>
      <c r="AK4" s="168"/>
      <c r="AL4" s="177"/>
    </row>
    <row r="5" spans="1:42" ht="54" customHeight="1" thickBot="1" x14ac:dyDescent="0.95">
      <c r="B5" s="963" t="s">
        <v>245</v>
      </c>
      <c r="C5" s="964"/>
      <c r="D5" s="965" t="s">
        <v>10</v>
      </c>
      <c r="E5" s="965"/>
      <c r="F5" s="966"/>
      <c r="H5" s="178">
        <v>1</v>
      </c>
      <c r="I5" s="178">
        <v>2</v>
      </c>
      <c r="J5" s="178">
        <v>3</v>
      </c>
      <c r="K5" s="178">
        <v>4</v>
      </c>
      <c r="L5" s="178">
        <v>5</v>
      </c>
      <c r="M5" s="178">
        <v>6</v>
      </c>
      <c r="N5" s="178">
        <v>7</v>
      </c>
      <c r="O5" s="178">
        <v>8</v>
      </c>
      <c r="P5" s="178">
        <v>9</v>
      </c>
      <c r="Q5" s="178">
        <v>10</v>
      </c>
      <c r="R5" s="178">
        <v>11</v>
      </c>
      <c r="S5" s="178">
        <v>12</v>
      </c>
      <c r="T5" s="178">
        <v>13</v>
      </c>
      <c r="U5" s="178">
        <v>14</v>
      </c>
      <c r="V5" s="178">
        <v>15</v>
      </c>
      <c r="W5" s="178">
        <v>16</v>
      </c>
      <c r="X5" s="178">
        <v>17</v>
      </c>
      <c r="Y5" s="178">
        <v>18</v>
      </c>
      <c r="Z5" s="178">
        <v>19</v>
      </c>
      <c r="AA5" s="178">
        <v>20</v>
      </c>
      <c r="AB5" s="178">
        <v>21</v>
      </c>
      <c r="AC5" s="178">
        <v>22</v>
      </c>
      <c r="AD5" s="178">
        <v>23</v>
      </c>
      <c r="AE5" s="178">
        <v>24</v>
      </c>
      <c r="AF5" s="178">
        <v>25</v>
      </c>
      <c r="AG5" s="178">
        <v>26</v>
      </c>
      <c r="AH5" s="178">
        <v>27</v>
      </c>
      <c r="AI5" s="178">
        <v>28</v>
      </c>
      <c r="AJ5" s="178">
        <v>29</v>
      </c>
      <c r="AK5" s="178"/>
      <c r="AL5" s="178"/>
    </row>
    <row r="6" spans="1:42" ht="60" customHeight="1" thickBot="1" x14ac:dyDescent="0.3">
      <c r="B6" s="939">
        <v>26</v>
      </c>
      <c r="C6" s="940"/>
      <c r="D6" s="941" t="s">
        <v>38</v>
      </c>
      <c r="E6" s="941"/>
      <c r="F6" s="942"/>
      <c r="G6" s="943" t="s">
        <v>91</v>
      </c>
      <c r="H6" s="120"/>
      <c r="I6" s="121"/>
      <c r="J6" s="121"/>
      <c r="K6" s="121"/>
      <c r="L6" s="121"/>
      <c r="M6" s="123"/>
      <c r="N6" s="123"/>
      <c r="O6" s="123"/>
      <c r="P6" s="124"/>
      <c r="Q6" s="124"/>
      <c r="R6" s="124"/>
      <c r="S6" s="124"/>
      <c r="T6" s="123"/>
      <c r="U6" s="123"/>
      <c r="V6" s="123"/>
      <c r="W6" s="119"/>
      <c r="X6" s="119"/>
      <c r="Y6" s="119"/>
      <c r="Z6" s="119"/>
      <c r="AA6" s="122"/>
      <c r="AB6" s="122"/>
      <c r="AC6" s="122"/>
      <c r="AD6" s="122"/>
      <c r="AE6" s="118"/>
      <c r="AF6" s="119"/>
      <c r="AG6" s="119"/>
      <c r="AH6" s="119"/>
      <c r="AI6" s="119"/>
      <c r="AJ6" s="119"/>
      <c r="AK6" s="112"/>
      <c r="AL6" s="112"/>
    </row>
    <row r="7" spans="1:42" ht="33" customHeight="1" thickBot="1" x14ac:dyDescent="0.3">
      <c r="B7" s="945" t="s">
        <v>85</v>
      </c>
      <c r="C7" s="946"/>
      <c r="D7" s="947" t="s">
        <v>86</v>
      </c>
      <c r="E7" s="948"/>
      <c r="F7" s="949"/>
      <c r="G7" s="944"/>
      <c r="H7" s="120"/>
      <c r="I7" s="121"/>
      <c r="J7" s="121"/>
      <c r="K7" s="121"/>
      <c r="L7" s="121"/>
      <c r="M7" s="123"/>
      <c r="N7" s="123"/>
      <c r="O7" s="123"/>
      <c r="P7" s="125"/>
      <c r="Q7" s="125"/>
      <c r="R7" s="125"/>
      <c r="S7" s="125"/>
      <c r="T7" s="123"/>
      <c r="U7" s="123"/>
      <c r="V7" s="123"/>
      <c r="W7" s="119"/>
      <c r="X7" s="119"/>
      <c r="Y7" s="119"/>
      <c r="Z7" s="119"/>
      <c r="AA7" s="122"/>
      <c r="AB7" s="122"/>
      <c r="AC7" s="122"/>
      <c r="AD7" s="122"/>
      <c r="AE7" s="119"/>
      <c r="AF7" s="119"/>
      <c r="AG7" s="119"/>
      <c r="AH7" s="119"/>
      <c r="AI7" s="119"/>
      <c r="AJ7" s="119"/>
      <c r="AK7" s="112"/>
      <c r="AL7" s="112"/>
      <c r="AM7" s="113"/>
      <c r="AN7" s="113"/>
      <c r="AO7" s="113"/>
      <c r="AP7" s="113"/>
    </row>
    <row r="8" spans="1:42" ht="50.1" customHeight="1" x14ac:dyDescent="0.25">
      <c r="B8" s="921" t="s">
        <v>81</v>
      </c>
      <c r="C8" s="922"/>
      <c r="D8" s="925" t="s">
        <v>90</v>
      </c>
      <c r="E8" s="926"/>
      <c r="F8" s="929">
        <v>47</v>
      </c>
      <c r="G8" s="142">
        <f>SUM(H9:AL9)</f>
        <v>0</v>
      </c>
      <c r="H8" s="146"/>
      <c r="I8" s="147"/>
      <c r="J8" s="147"/>
      <c r="K8" s="147"/>
      <c r="L8" s="147"/>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8"/>
    </row>
    <row r="9" spans="1:42" ht="43.35" customHeight="1" x14ac:dyDescent="0.25">
      <c r="B9" s="923"/>
      <c r="C9" s="924"/>
      <c r="D9" s="927"/>
      <c r="E9" s="928"/>
      <c r="F9" s="930"/>
      <c r="G9" s="143">
        <f>SUM(H9:AL9)*F8</f>
        <v>0</v>
      </c>
      <c r="H9" s="149"/>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c r="AI9" s="150"/>
      <c r="AJ9" s="150"/>
      <c r="AK9" s="150"/>
      <c r="AL9" s="151"/>
    </row>
    <row r="10" spans="1:42" ht="50.1" customHeight="1" x14ac:dyDescent="0.25">
      <c r="B10" s="931" t="s">
        <v>81</v>
      </c>
      <c r="C10" s="932"/>
      <c r="D10" s="933" t="s">
        <v>82</v>
      </c>
      <c r="E10" s="934"/>
      <c r="F10" s="937">
        <v>70</v>
      </c>
      <c r="G10" s="144">
        <f>SUM(H11:AL11)</f>
        <v>0</v>
      </c>
      <c r="H10" s="152"/>
      <c r="I10" s="153"/>
      <c r="J10" s="153"/>
      <c r="K10" s="153"/>
      <c r="L10" s="153"/>
      <c r="M10" s="153"/>
      <c r="N10" s="153"/>
      <c r="O10" s="153"/>
      <c r="P10" s="153"/>
      <c r="Q10" s="153"/>
      <c r="R10" s="153"/>
      <c r="S10" s="153"/>
      <c r="T10" s="153"/>
      <c r="U10" s="153"/>
      <c r="V10" s="153"/>
      <c r="W10" s="153"/>
      <c r="X10" s="153"/>
      <c r="Y10" s="153"/>
      <c r="Z10" s="153"/>
      <c r="AA10" s="153"/>
      <c r="AB10" s="153"/>
      <c r="AC10" s="153"/>
      <c r="AD10" s="153"/>
      <c r="AE10" s="153"/>
      <c r="AF10" s="153"/>
      <c r="AG10" s="153"/>
      <c r="AH10" s="153"/>
      <c r="AI10" s="153"/>
      <c r="AJ10" s="153"/>
      <c r="AK10" s="153"/>
      <c r="AL10" s="154"/>
    </row>
    <row r="11" spans="1:42" ht="43.35" customHeight="1" x14ac:dyDescent="0.25">
      <c r="B11" s="931"/>
      <c r="C11" s="932"/>
      <c r="D11" s="935"/>
      <c r="E11" s="936"/>
      <c r="F11" s="938"/>
      <c r="G11" s="143">
        <f>SUM(H11:AL11)*F10</f>
        <v>0</v>
      </c>
      <c r="H11" s="155"/>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7"/>
    </row>
    <row r="12" spans="1:42" ht="50.1" customHeight="1" x14ac:dyDescent="0.25">
      <c r="B12" s="905" t="s">
        <v>83</v>
      </c>
      <c r="C12" s="906"/>
      <c r="D12" s="907" t="s">
        <v>84</v>
      </c>
      <c r="E12" s="908"/>
      <c r="F12" s="911">
        <v>80</v>
      </c>
      <c r="G12" s="144">
        <f>SUM(H13:AL13)</f>
        <v>0</v>
      </c>
      <c r="H12" s="152"/>
      <c r="I12" s="153"/>
      <c r="J12" s="153"/>
      <c r="K12" s="153"/>
      <c r="L12" s="153"/>
      <c r="M12" s="153"/>
      <c r="N12" s="153"/>
      <c r="O12" s="153"/>
      <c r="P12" s="153"/>
      <c r="Q12" s="153"/>
      <c r="R12" s="153"/>
      <c r="S12" s="153"/>
      <c r="T12" s="153"/>
      <c r="U12" s="153"/>
      <c r="V12" s="153"/>
      <c r="W12" s="153"/>
      <c r="X12" s="153"/>
      <c r="Y12" s="153"/>
      <c r="Z12" s="153"/>
      <c r="AA12" s="153"/>
      <c r="AB12" s="153"/>
      <c r="AC12" s="153"/>
      <c r="AD12" s="153"/>
      <c r="AE12" s="153"/>
      <c r="AF12" s="153"/>
      <c r="AG12" s="153"/>
      <c r="AH12" s="153"/>
      <c r="AI12" s="153"/>
      <c r="AJ12" s="153"/>
      <c r="AK12" s="153"/>
      <c r="AL12" s="154"/>
    </row>
    <row r="13" spans="1:42" ht="43.35" customHeight="1" x14ac:dyDescent="0.25">
      <c r="B13" s="905"/>
      <c r="C13" s="906"/>
      <c r="D13" s="909"/>
      <c r="E13" s="910"/>
      <c r="F13" s="912"/>
      <c r="G13" s="143">
        <f>SUM(H13:AL13)*F12</f>
        <v>0</v>
      </c>
      <c r="H13" s="158"/>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60"/>
    </row>
    <row r="14" spans="1:42" ht="50.1" customHeight="1" x14ac:dyDescent="0.25">
      <c r="B14" s="913" t="s">
        <v>83</v>
      </c>
      <c r="C14" s="914"/>
      <c r="D14" s="915" t="s">
        <v>87</v>
      </c>
      <c r="E14" s="916"/>
      <c r="F14" s="919">
        <v>60</v>
      </c>
      <c r="G14" s="144">
        <f>SUM(H15:AL15)</f>
        <v>0</v>
      </c>
      <c r="H14" s="152"/>
      <c r="I14" s="153"/>
      <c r="J14" s="153"/>
      <c r="K14" s="153"/>
      <c r="L14" s="153"/>
      <c r="M14" s="153"/>
      <c r="N14" s="153"/>
      <c r="O14" s="153"/>
      <c r="P14" s="153"/>
      <c r="Q14" s="153"/>
      <c r="R14" s="153"/>
      <c r="S14" s="153"/>
      <c r="T14" s="153"/>
      <c r="U14" s="153"/>
      <c r="V14" s="153"/>
      <c r="W14" s="153"/>
      <c r="X14" s="153"/>
      <c r="Y14" s="153"/>
      <c r="Z14" s="153"/>
      <c r="AA14" s="153"/>
      <c r="AB14" s="153"/>
      <c r="AC14" s="153"/>
      <c r="AD14" s="153"/>
      <c r="AE14" s="153"/>
      <c r="AF14" s="153"/>
      <c r="AG14" s="153"/>
      <c r="AH14" s="153"/>
      <c r="AI14" s="153"/>
      <c r="AJ14" s="153"/>
      <c r="AK14" s="153"/>
      <c r="AL14" s="154"/>
    </row>
    <row r="15" spans="1:42" ht="43.35" customHeight="1" x14ac:dyDescent="0.25">
      <c r="B15" s="913"/>
      <c r="C15" s="914"/>
      <c r="D15" s="917"/>
      <c r="E15" s="918"/>
      <c r="F15" s="920"/>
      <c r="G15" s="143">
        <f>SUM(H15:AL15)*F14</f>
        <v>0</v>
      </c>
      <c r="H15" s="161"/>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3"/>
    </row>
    <row r="16" spans="1:42" ht="50.1" customHeight="1" x14ac:dyDescent="0.25">
      <c r="B16" s="886" t="s">
        <v>92</v>
      </c>
      <c r="C16" s="887"/>
      <c r="D16" s="890" t="s">
        <v>88</v>
      </c>
      <c r="E16" s="891"/>
      <c r="F16" s="894">
        <v>10</v>
      </c>
      <c r="G16" s="144">
        <f>SUM(H17:AL17)</f>
        <v>0</v>
      </c>
      <c r="H16" s="152"/>
      <c r="I16" s="153"/>
      <c r="J16" s="153"/>
      <c r="K16" s="153"/>
      <c r="L16" s="153"/>
      <c r="M16" s="153"/>
      <c r="N16" s="153"/>
      <c r="O16" s="153"/>
      <c r="P16" s="153"/>
      <c r="Q16" s="153"/>
      <c r="R16" s="153"/>
      <c r="S16" s="153"/>
      <c r="T16" s="153"/>
      <c r="U16" s="153"/>
      <c r="V16" s="153"/>
      <c r="W16" s="153"/>
      <c r="X16" s="153"/>
      <c r="Y16" s="153"/>
      <c r="Z16" s="153"/>
      <c r="AA16" s="153"/>
      <c r="AB16" s="153"/>
      <c r="AC16" s="153"/>
      <c r="AD16" s="153"/>
      <c r="AE16" s="153"/>
      <c r="AF16" s="153"/>
      <c r="AG16" s="153"/>
      <c r="AH16" s="153"/>
      <c r="AI16" s="153"/>
      <c r="AJ16" s="153"/>
      <c r="AK16" s="153"/>
      <c r="AL16" s="154"/>
    </row>
    <row r="17" spans="2:42" ht="43.35" customHeight="1" thickBot="1" x14ac:dyDescent="0.3">
      <c r="B17" s="888"/>
      <c r="C17" s="889"/>
      <c r="D17" s="892"/>
      <c r="E17" s="893"/>
      <c r="F17" s="895"/>
      <c r="G17" s="145">
        <f>SUM(H17:AL17)*F16</f>
        <v>0</v>
      </c>
      <c r="H17" s="164"/>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6"/>
    </row>
    <row r="18" spans="2:42" ht="43.35" customHeight="1" thickBot="1" x14ac:dyDescent="0.65">
      <c r="B18" s="896" t="s">
        <v>89</v>
      </c>
      <c r="C18" s="897"/>
      <c r="D18" s="897"/>
      <c r="E18" s="898"/>
      <c r="F18" s="899">
        <f>G9+G11+G13+G15+G17</f>
        <v>0</v>
      </c>
      <c r="G18" s="900"/>
      <c r="H18" s="487">
        <f>H17*F16+H15*F14+H13*F12+H11*F10+H9*F8</f>
        <v>0</v>
      </c>
      <c r="I18" s="488">
        <f>I17*F16+I15*F14+I13*F12+I11*F10+I9*F8</f>
        <v>0</v>
      </c>
      <c r="J18" s="488">
        <f>J17*F16+J15*F14+J13*F12+J11*F10+J9*F8</f>
        <v>0</v>
      </c>
      <c r="K18" s="488">
        <f>K17*F16+K15*F14+K13*F12+K11*F10+K9*F8</f>
        <v>0</v>
      </c>
      <c r="L18" s="488">
        <f>L17*F16+L15*F14+L13*F12+L11*F10+L9*F8</f>
        <v>0</v>
      </c>
      <c r="M18" s="488">
        <f>M17*F16+M15*F14+M13*F12+M11*F10+M9*F8</f>
        <v>0</v>
      </c>
      <c r="N18" s="488">
        <f>N17*F16+N15*F14+N13*F12+N11*F10+N9*F8</f>
        <v>0</v>
      </c>
      <c r="O18" s="488">
        <f>O17*F16+O15*F14+O13*F12+O11*F10+O9*F8</f>
        <v>0</v>
      </c>
      <c r="P18" s="488">
        <f>P17*F16+P15*F14+P13*F12+P11*F10+P9*F8</f>
        <v>0</v>
      </c>
      <c r="Q18" s="488">
        <f>Q17*F16+Q15*F14+Q13*F12+Q11*F10+Q9*F8</f>
        <v>0</v>
      </c>
      <c r="R18" s="488">
        <f>R17*F16+R15*+F14+R13*F12+R11*F10+R9*F8</f>
        <v>0</v>
      </c>
      <c r="S18" s="488">
        <f>S17*F16+S15*F14+S13*F12+S11*F10+S9*F8</f>
        <v>0</v>
      </c>
      <c r="T18" s="488">
        <f>T17*F16+T15*F14+T13*F12+T11*F10+T9*F8</f>
        <v>0</v>
      </c>
      <c r="U18" s="488">
        <f>U17*F16+U15*F14+U13*F12+U11*F10+U9*F8</f>
        <v>0</v>
      </c>
      <c r="V18" s="488">
        <f>V17*F16+V15*F14+V13*F12+V11*F10+V9*F8</f>
        <v>0</v>
      </c>
      <c r="W18" s="488">
        <f>W17*F16+W15*F14+W13*F12+W11*F10+W9*F8</f>
        <v>0</v>
      </c>
      <c r="X18" s="488">
        <f>X17*F16+X15*F14+X13*F12+X11*F10+X9*F8</f>
        <v>0</v>
      </c>
      <c r="Y18" s="488">
        <f>Y17*F16+Y15*F14+Y13*F12+Y11*F10+Y9*F8</f>
        <v>0</v>
      </c>
      <c r="Z18" s="488">
        <f>Z17*F16+Z15*F14+Z13*F12+Z11*F10+Z9*F8</f>
        <v>0</v>
      </c>
      <c r="AA18" s="488">
        <f>AA17*F16+AA15*F14+AA13*F12+AA11*F10+AA9*F8</f>
        <v>0</v>
      </c>
      <c r="AB18" s="488">
        <f>AB17*F16+AB15*F14+AB13*F12+AB11*F10+AB9*F8</f>
        <v>0</v>
      </c>
      <c r="AC18" s="488">
        <f>AC17*F16+AC15*F14+AC13*F12+AC11*F10+AC9*F8</f>
        <v>0</v>
      </c>
      <c r="AD18" s="488">
        <f>AD17*F16+AD15*F14+AD13*F12+AD11*F10+AD9*F8</f>
        <v>0</v>
      </c>
      <c r="AE18" s="488">
        <f>AE17*F16+AE15*F14+AE13*F12+AE11*F10+AE9*F8</f>
        <v>0</v>
      </c>
      <c r="AF18" s="488">
        <f>AF17*F16+AF15*F14+AF13*F12+AF11*F10+AF9*F8</f>
        <v>0</v>
      </c>
      <c r="AG18" s="488">
        <f>AG17*F16+AG15*F14+AG13*F12+AG11*F10+AG9*F8</f>
        <v>0</v>
      </c>
      <c r="AH18" s="488">
        <f>AH17*F16+AH15*F14+AH13*F12+AH11*F10+AH9*F8</f>
        <v>0</v>
      </c>
      <c r="AI18" s="488">
        <f>AI17*F16+AI15*F14+AI13*F12+AI11*F10+AI9*F8</f>
        <v>0</v>
      </c>
      <c r="AJ18" s="488">
        <f>AJ17*F16+AJ15*F14+AJ13*F12+AJ11*F10+AJ9*F8</f>
        <v>0</v>
      </c>
      <c r="AK18" s="488">
        <f>AK17*F16+AK15*F14+AK13*F12+AK11*F10+AK9*F8</f>
        <v>0</v>
      </c>
      <c r="AL18" s="489">
        <f>AL17*F16+AL15*F14+AL13*F12+AL11*F10+AL9*F8</f>
        <v>0</v>
      </c>
    </row>
    <row r="19" spans="2:42" x14ac:dyDescent="0.7">
      <c r="B19" s="141"/>
      <c r="C19" s="141"/>
      <c r="F19" s="140"/>
      <c r="H19" s="901" t="s">
        <v>142</v>
      </c>
      <c r="I19" s="902"/>
      <c r="J19" s="902"/>
      <c r="K19" s="902"/>
      <c r="L19" s="902"/>
      <c r="M19" s="875" t="s">
        <v>144</v>
      </c>
      <c r="N19" s="875"/>
      <c r="O19" s="875"/>
      <c r="P19" s="877">
        <f>G8+G10+G12+G14</f>
        <v>0</v>
      </c>
      <c r="Q19" s="877"/>
      <c r="R19" s="877"/>
      <c r="S19" s="877"/>
      <c r="T19" s="875" t="s">
        <v>145</v>
      </c>
      <c r="U19" s="875"/>
      <c r="V19" s="875"/>
      <c r="W19" s="879">
        <f>G16</f>
        <v>0</v>
      </c>
      <c r="X19" s="879"/>
      <c r="Y19" s="879"/>
      <c r="Z19" s="879"/>
      <c r="AA19" s="881" t="s">
        <v>143</v>
      </c>
      <c r="AB19" s="881"/>
      <c r="AC19" s="881"/>
      <c r="AD19" s="881"/>
      <c r="AE19" s="883">
        <f>F18</f>
        <v>0</v>
      </c>
      <c r="AF19" s="884"/>
      <c r="AG19" s="884"/>
      <c r="AH19" s="884"/>
      <c r="AI19" s="884"/>
      <c r="AJ19" s="884"/>
      <c r="AK19" s="114"/>
      <c r="AL19" s="115"/>
    </row>
    <row r="20" spans="2:42" ht="34.5" customHeight="1" thickBot="1" x14ac:dyDescent="0.75">
      <c r="H20" s="903"/>
      <c r="I20" s="904"/>
      <c r="J20" s="904"/>
      <c r="K20" s="904"/>
      <c r="L20" s="904"/>
      <c r="M20" s="876"/>
      <c r="N20" s="876"/>
      <c r="O20" s="876"/>
      <c r="P20" s="878"/>
      <c r="Q20" s="878"/>
      <c r="R20" s="878"/>
      <c r="S20" s="878"/>
      <c r="T20" s="876"/>
      <c r="U20" s="876"/>
      <c r="V20" s="876"/>
      <c r="W20" s="880"/>
      <c r="X20" s="880"/>
      <c r="Y20" s="880"/>
      <c r="Z20" s="880"/>
      <c r="AA20" s="882"/>
      <c r="AB20" s="882"/>
      <c r="AC20" s="882"/>
      <c r="AD20" s="882"/>
      <c r="AE20" s="885"/>
      <c r="AF20" s="885"/>
      <c r="AG20" s="885"/>
      <c r="AH20" s="885"/>
      <c r="AI20" s="885"/>
      <c r="AJ20" s="885"/>
      <c r="AK20" s="116"/>
      <c r="AL20" s="117"/>
    </row>
    <row r="21" spans="2:42" ht="60" customHeight="1" thickBot="1" x14ac:dyDescent="0.3">
      <c r="B21" s="939">
        <v>27</v>
      </c>
      <c r="C21" s="940"/>
      <c r="D21" s="941" t="s">
        <v>146</v>
      </c>
      <c r="E21" s="941"/>
      <c r="F21" s="942"/>
      <c r="G21" s="943" t="s">
        <v>91</v>
      </c>
      <c r="H21" s="120"/>
      <c r="I21" s="121"/>
      <c r="J21" s="121"/>
      <c r="K21" s="121"/>
      <c r="L21" s="121"/>
      <c r="M21" s="123"/>
      <c r="N21" s="123"/>
      <c r="O21" s="123"/>
      <c r="P21" s="124"/>
      <c r="Q21" s="124"/>
      <c r="R21" s="124"/>
      <c r="S21" s="124"/>
      <c r="T21" s="123"/>
      <c r="U21" s="123"/>
      <c r="V21" s="123"/>
      <c r="W21" s="119"/>
      <c r="X21" s="119"/>
      <c r="Y21" s="119"/>
      <c r="Z21" s="119"/>
      <c r="AA21" s="122"/>
      <c r="AB21" s="122"/>
      <c r="AC21" s="122"/>
      <c r="AD21" s="122"/>
      <c r="AE21" s="118"/>
      <c r="AF21" s="119"/>
      <c r="AG21" s="119"/>
      <c r="AH21" s="119"/>
      <c r="AI21" s="119"/>
      <c r="AJ21" s="119"/>
      <c r="AK21" s="112"/>
      <c r="AL21" s="112"/>
    </row>
    <row r="22" spans="2:42" ht="33" customHeight="1" thickBot="1" x14ac:dyDescent="0.3">
      <c r="B22" s="945" t="s">
        <v>85</v>
      </c>
      <c r="C22" s="946"/>
      <c r="D22" s="947" t="s">
        <v>86</v>
      </c>
      <c r="E22" s="948"/>
      <c r="F22" s="949"/>
      <c r="G22" s="944"/>
      <c r="H22" s="120"/>
      <c r="I22" s="121"/>
      <c r="J22" s="121"/>
      <c r="K22" s="121"/>
      <c r="L22" s="121"/>
      <c r="M22" s="123"/>
      <c r="N22" s="123"/>
      <c r="O22" s="123"/>
      <c r="P22" s="125"/>
      <c r="Q22" s="125"/>
      <c r="R22" s="125"/>
      <c r="S22" s="125"/>
      <c r="T22" s="123"/>
      <c r="U22" s="123"/>
      <c r="V22" s="123"/>
      <c r="W22" s="119"/>
      <c r="X22" s="119"/>
      <c r="Y22" s="119"/>
      <c r="Z22" s="119"/>
      <c r="AA22" s="122"/>
      <c r="AB22" s="122"/>
      <c r="AC22" s="122"/>
      <c r="AD22" s="122"/>
      <c r="AE22" s="119"/>
      <c r="AF22" s="119"/>
      <c r="AG22" s="119"/>
      <c r="AH22" s="119"/>
      <c r="AI22" s="119"/>
      <c r="AJ22" s="119"/>
      <c r="AK22" s="112"/>
      <c r="AL22" s="112"/>
      <c r="AM22" s="113"/>
      <c r="AN22" s="113"/>
      <c r="AO22" s="113"/>
      <c r="AP22" s="113"/>
    </row>
    <row r="23" spans="2:42" ht="50.1" customHeight="1" x14ac:dyDescent="0.25">
      <c r="B23" s="921" t="s">
        <v>81</v>
      </c>
      <c r="C23" s="922"/>
      <c r="D23" s="925" t="s">
        <v>90</v>
      </c>
      <c r="E23" s="926"/>
      <c r="F23" s="929">
        <v>47</v>
      </c>
      <c r="G23" s="142">
        <f>SUM(H24:AL24)</f>
        <v>0</v>
      </c>
      <c r="H23" s="146"/>
      <c r="I23" s="147"/>
      <c r="J23" s="147"/>
      <c r="K23" s="147"/>
      <c r="L23" s="147"/>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8"/>
    </row>
    <row r="24" spans="2:42" ht="43.35" customHeight="1" x14ac:dyDescent="0.25">
      <c r="B24" s="923"/>
      <c r="C24" s="924"/>
      <c r="D24" s="927"/>
      <c r="E24" s="928"/>
      <c r="F24" s="930"/>
      <c r="G24" s="143">
        <f>SUM(H24:AL24)*F23</f>
        <v>0</v>
      </c>
      <c r="H24" s="149"/>
      <c r="I24" s="150"/>
      <c r="J24" s="150"/>
      <c r="K24" s="150"/>
      <c r="L24" s="150"/>
      <c r="M24" s="150"/>
      <c r="N24" s="150"/>
      <c r="O24" s="150"/>
      <c r="P24" s="150"/>
      <c r="Q24" s="150"/>
      <c r="R24" s="150"/>
      <c r="S24" s="150"/>
      <c r="T24" s="150"/>
      <c r="U24" s="150"/>
      <c r="V24" s="150"/>
      <c r="W24" s="150"/>
      <c r="X24" s="150"/>
      <c r="Y24" s="150"/>
      <c r="Z24" s="150"/>
      <c r="AA24" s="150"/>
      <c r="AB24" s="150"/>
      <c r="AC24" s="150"/>
      <c r="AD24" s="150"/>
      <c r="AE24" s="150"/>
      <c r="AF24" s="150"/>
      <c r="AG24" s="150"/>
      <c r="AH24" s="150"/>
      <c r="AI24" s="150"/>
      <c r="AJ24" s="150"/>
      <c r="AK24" s="150"/>
      <c r="AL24" s="151"/>
    </row>
    <row r="25" spans="2:42" ht="50.1" customHeight="1" x14ac:dyDescent="0.25">
      <c r="B25" s="931" t="s">
        <v>81</v>
      </c>
      <c r="C25" s="932"/>
      <c r="D25" s="933" t="s">
        <v>82</v>
      </c>
      <c r="E25" s="934"/>
      <c r="F25" s="937">
        <v>70</v>
      </c>
      <c r="G25" s="144">
        <f>SUM(H26:AL26)</f>
        <v>0</v>
      </c>
      <c r="H25" s="152"/>
      <c r="I25" s="153"/>
      <c r="J25" s="153"/>
      <c r="K25" s="153"/>
      <c r="L25" s="153"/>
      <c r="M25" s="153"/>
      <c r="N25" s="153"/>
      <c r="O25" s="153"/>
      <c r="P25" s="153"/>
      <c r="Q25" s="153"/>
      <c r="R25" s="153"/>
      <c r="S25" s="153"/>
      <c r="T25" s="153"/>
      <c r="U25" s="153"/>
      <c r="V25" s="153"/>
      <c r="W25" s="153"/>
      <c r="X25" s="153"/>
      <c r="Y25" s="153"/>
      <c r="Z25" s="153"/>
      <c r="AA25" s="153"/>
      <c r="AB25" s="153"/>
      <c r="AC25" s="153"/>
      <c r="AD25" s="153"/>
      <c r="AE25" s="153"/>
      <c r="AF25" s="153"/>
      <c r="AG25" s="153"/>
      <c r="AH25" s="153"/>
      <c r="AI25" s="153"/>
      <c r="AJ25" s="153"/>
      <c r="AK25" s="153"/>
      <c r="AL25" s="154"/>
    </row>
    <row r="26" spans="2:42" ht="43.35" customHeight="1" x14ac:dyDescent="0.25">
      <c r="B26" s="931"/>
      <c r="C26" s="932"/>
      <c r="D26" s="935"/>
      <c r="E26" s="936"/>
      <c r="F26" s="938"/>
      <c r="G26" s="143">
        <f>SUM(H26:AL26)*F25</f>
        <v>0</v>
      </c>
      <c r="H26" s="155"/>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7"/>
    </row>
    <row r="27" spans="2:42" ht="50.1" customHeight="1" x14ac:dyDescent="0.25">
      <c r="B27" s="905" t="s">
        <v>83</v>
      </c>
      <c r="C27" s="906"/>
      <c r="D27" s="907" t="s">
        <v>84</v>
      </c>
      <c r="E27" s="908"/>
      <c r="F27" s="911">
        <v>80</v>
      </c>
      <c r="G27" s="144">
        <f>SUM(H28:AL28)</f>
        <v>0</v>
      </c>
      <c r="H27" s="152"/>
      <c r="I27" s="153"/>
      <c r="J27" s="153"/>
      <c r="K27" s="153"/>
      <c r="L27" s="153"/>
      <c r="M27" s="153"/>
      <c r="N27" s="153"/>
      <c r="O27" s="153"/>
      <c r="P27" s="153"/>
      <c r="Q27" s="153"/>
      <c r="R27" s="153"/>
      <c r="S27" s="153"/>
      <c r="T27" s="153"/>
      <c r="U27" s="153"/>
      <c r="V27" s="153"/>
      <c r="W27" s="153"/>
      <c r="X27" s="153"/>
      <c r="Y27" s="153"/>
      <c r="Z27" s="153"/>
      <c r="AA27" s="153"/>
      <c r="AB27" s="153"/>
      <c r="AC27" s="153"/>
      <c r="AD27" s="153"/>
      <c r="AE27" s="153"/>
      <c r="AF27" s="153"/>
      <c r="AG27" s="153"/>
      <c r="AH27" s="153"/>
      <c r="AI27" s="153"/>
      <c r="AJ27" s="153"/>
      <c r="AK27" s="153"/>
      <c r="AL27" s="154"/>
    </row>
    <row r="28" spans="2:42" ht="43.35" customHeight="1" x14ac:dyDescent="0.25">
      <c r="B28" s="905"/>
      <c r="C28" s="906"/>
      <c r="D28" s="909"/>
      <c r="E28" s="910"/>
      <c r="F28" s="912"/>
      <c r="G28" s="143">
        <f>SUM(H28:AL28)*F27</f>
        <v>0</v>
      </c>
      <c r="H28" s="158"/>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60"/>
    </row>
    <row r="29" spans="2:42" ht="50.1" customHeight="1" x14ac:dyDescent="0.25">
      <c r="B29" s="913" t="s">
        <v>83</v>
      </c>
      <c r="C29" s="914"/>
      <c r="D29" s="915" t="s">
        <v>87</v>
      </c>
      <c r="E29" s="916"/>
      <c r="F29" s="919">
        <v>60</v>
      </c>
      <c r="G29" s="144">
        <f>SUM(H30:AL30)</f>
        <v>0</v>
      </c>
      <c r="H29" s="152"/>
      <c r="I29" s="153"/>
      <c r="J29" s="153"/>
      <c r="K29" s="153"/>
      <c r="L29" s="153"/>
      <c r="M29" s="153"/>
      <c r="N29" s="153"/>
      <c r="O29" s="153"/>
      <c r="P29" s="153"/>
      <c r="Q29" s="153"/>
      <c r="R29" s="153"/>
      <c r="S29" s="153"/>
      <c r="T29" s="153"/>
      <c r="U29" s="153"/>
      <c r="V29" s="153"/>
      <c r="W29" s="153"/>
      <c r="X29" s="153"/>
      <c r="Y29" s="153"/>
      <c r="Z29" s="153"/>
      <c r="AA29" s="153"/>
      <c r="AB29" s="153"/>
      <c r="AC29" s="153"/>
      <c r="AD29" s="153"/>
      <c r="AE29" s="153"/>
      <c r="AF29" s="153"/>
      <c r="AG29" s="153"/>
      <c r="AH29" s="153"/>
      <c r="AI29" s="153"/>
      <c r="AJ29" s="153"/>
      <c r="AK29" s="153"/>
      <c r="AL29" s="154"/>
    </row>
    <row r="30" spans="2:42" ht="43.35" customHeight="1" x14ac:dyDescent="0.25">
      <c r="B30" s="913"/>
      <c r="C30" s="914"/>
      <c r="D30" s="917"/>
      <c r="E30" s="918"/>
      <c r="F30" s="920"/>
      <c r="G30" s="143">
        <f>SUM(H30:AL30)*F29</f>
        <v>0</v>
      </c>
      <c r="H30" s="161"/>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3"/>
    </row>
    <row r="31" spans="2:42" ht="50.1" customHeight="1" x14ac:dyDescent="0.25">
      <c r="B31" s="886" t="s">
        <v>92</v>
      </c>
      <c r="C31" s="887"/>
      <c r="D31" s="890" t="s">
        <v>88</v>
      </c>
      <c r="E31" s="891"/>
      <c r="F31" s="894">
        <v>10</v>
      </c>
      <c r="G31" s="144">
        <f>SUM(H32:AL32)</f>
        <v>0</v>
      </c>
      <c r="H31" s="152"/>
      <c r="I31" s="153"/>
      <c r="J31" s="153"/>
      <c r="K31" s="153"/>
      <c r="L31" s="153"/>
      <c r="M31" s="153"/>
      <c r="N31" s="153"/>
      <c r="O31" s="153"/>
      <c r="P31" s="153"/>
      <c r="Q31" s="153"/>
      <c r="R31" s="153"/>
      <c r="S31" s="153"/>
      <c r="T31" s="153"/>
      <c r="U31" s="153"/>
      <c r="V31" s="153"/>
      <c r="W31" s="153"/>
      <c r="X31" s="153"/>
      <c r="Y31" s="153"/>
      <c r="Z31" s="153"/>
      <c r="AA31" s="153"/>
      <c r="AB31" s="153"/>
      <c r="AC31" s="153"/>
      <c r="AD31" s="153"/>
      <c r="AE31" s="153"/>
      <c r="AF31" s="153"/>
      <c r="AG31" s="153"/>
      <c r="AH31" s="153"/>
      <c r="AI31" s="153"/>
      <c r="AJ31" s="153"/>
      <c r="AK31" s="153"/>
      <c r="AL31" s="154"/>
    </row>
    <row r="32" spans="2:42" ht="43.35" customHeight="1" thickBot="1" x14ac:dyDescent="0.3">
      <c r="B32" s="888"/>
      <c r="C32" s="889"/>
      <c r="D32" s="892"/>
      <c r="E32" s="893"/>
      <c r="F32" s="895"/>
      <c r="G32" s="145">
        <f>SUM(H32:AL32)*F31</f>
        <v>0</v>
      </c>
      <c r="H32" s="164"/>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6"/>
    </row>
    <row r="33" spans="2:42" ht="43.35" customHeight="1" thickBot="1" x14ac:dyDescent="0.65">
      <c r="B33" s="896" t="s">
        <v>89</v>
      </c>
      <c r="C33" s="897"/>
      <c r="D33" s="897"/>
      <c r="E33" s="898"/>
      <c r="F33" s="899">
        <f>G24+G26+G28+G30+G32</f>
        <v>0</v>
      </c>
      <c r="G33" s="900"/>
      <c r="H33" s="127">
        <f>H32*F31+H30*F29+H28*F27+H26*F25+H24*F23</f>
        <v>0</v>
      </c>
      <c r="I33" s="128">
        <f>I32*F31+I30*F29+I28*F27+I26*F25+I24*F23</f>
        <v>0</v>
      </c>
      <c r="J33" s="129">
        <f>J32*F31+J30*F29+J28*F27+J26*F25+J24*F23</f>
        <v>0</v>
      </c>
      <c r="K33" s="130">
        <f>K32*F31+K30*F29+K28*F27+K26*F25+K24*F23</f>
        <v>0</v>
      </c>
      <c r="L33" s="131">
        <f>L32*F31+L30*F29+L28*F27+L26*F25+L24*F23</f>
        <v>0</v>
      </c>
      <c r="M33" s="132">
        <f>M32*F31+M30*F29+M28*F27+M26*F25+M24*F23</f>
        <v>0</v>
      </c>
      <c r="N33" s="133">
        <f>N32*F31+N30*F29+N28*F27+N26*F25+N24*F23</f>
        <v>0</v>
      </c>
      <c r="O33" s="134">
        <f>O32*F31+O30*F29+O28*F27+O26*F25+O24*F23</f>
        <v>0</v>
      </c>
      <c r="P33" s="128">
        <f>P32*F31+P30*F29+P28*F27+P26*F25+P24*F23</f>
        <v>0</v>
      </c>
      <c r="Q33" s="129">
        <f>Q32*F31+Q30*F29+Q28*F27+Q26*F25+Q24*F23</f>
        <v>0</v>
      </c>
      <c r="R33" s="130">
        <f>R32*F31+R30*+F29+R28*F27+R26*F25+R24*F23</f>
        <v>0</v>
      </c>
      <c r="S33" s="131">
        <f>S32*F31+S30*F29+S28*F27+S26*F25+S24*F23</f>
        <v>0</v>
      </c>
      <c r="T33" s="132">
        <f>T32*F31+T30*F29+T28*F27+T26*F25+T24*F23</f>
        <v>0</v>
      </c>
      <c r="U33" s="133">
        <f>U32*F31+U30*F29+U28*F27+U26*F25+U24*F23</f>
        <v>0</v>
      </c>
      <c r="V33" s="134">
        <f>V32*F31+V30*F29+V28*F27+V26*F25+V24*F23</f>
        <v>0</v>
      </c>
      <c r="W33" s="128">
        <f>W32*F31+W30*F29+W28*F27+W26*F25+W24*F23</f>
        <v>0</v>
      </c>
      <c r="X33" s="135">
        <f>X32*F31+X30*F29+X28*F27+X26*F25+X24*F23</f>
        <v>0</v>
      </c>
      <c r="Y33" s="136">
        <f>Y32*F31+Y30*F29+Y28*F27+Y26*F25+Y24*F23</f>
        <v>0</v>
      </c>
      <c r="Z33" s="131">
        <f>Z32*F31+Z30*F29+Z28*F27+Z26*F25+Z24*F23</f>
        <v>0</v>
      </c>
      <c r="AA33" s="132">
        <f>AA32*F31+AA30*F29+AA28*F27+AA26*F25+AA24*F23</f>
        <v>0</v>
      </c>
      <c r="AB33" s="133">
        <f>AB32*F31+AB30*F29+AB28*F27+AB26*F25+AB24*F23</f>
        <v>0</v>
      </c>
      <c r="AC33" s="134">
        <f>AC32*F31+AC30*F29+AC28*F27+AC26*F25+AC24*F23</f>
        <v>0</v>
      </c>
      <c r="AD33" s="128">
        <f>AD32*F31+AD30*F29+AD28*F27+AD26*F25+AD24*F23</f>
        <v>0</v>
      </c>
      <c r="AE33" s="135">
        <f>AE32*F31+AE30*F29+AE28*F27+AE26*F25+AE24*F23</f>
        <v>0</v>
      </c>
      <c r="AF33" s="136">
        <f>AF32*F31+AF30*F29+AF28*F27+AF26*F25+AF24*F23</f>
        <v>0</v>
      </c>
      <c r="AG33" s="131">
        <f>AG32*F31+AG30*F29+AG28*F27+AG26*F25+AG24*F23</f>
        <v>0</v>
      </c>
      <c r="AH33" s="132">
        <f>AH32*F31+AH30*F29+AH28*F27+AH26*F25+AH24*F23</f>
        <v>0</v>
      </c>
      <c r="AI33" s="133">
        <f>AI32*F31+AI30*F29+AI28*F27+AI26*F25+AI24*F23</f>
        <v>0</v>
      </c>
      <c r="AJ33" s="134">
        <f>AJ32*F31+AJ30*F29+AJ28*F27+AJ26*F25+AJ24*F23</f>
        <v>0</v>
      </c>
      <c r="AK33" s="128">
        <f>AK32*F31+AK30*F29+AK28*F27+AK26*F25+AK24*F23</f>
        <v>0</v>
      </c>
      <c r="AL33" s="137">
        <f>AL32*F31+AL30*F29+AL28*F27+AL26*F25+AL24*F23</f>
        <v>0</v>
      </c>
    </row>
    <row r="34" spans="2:42" x14ac:dyDescent="0.7">
      <c r="B34" s="141"/>
      <c r="C34" s="141"/>
      <c r="F34" s="140"/>
      <c r="H34" s="901" t="s">
        <v>142</v>
      </c>
      <c r="I34" s="902"/>
      <c r="J34" s="902"/>
      <c r="K34" s="902"/>
      <c r="L34" s="902"/>
      <c r="M34" s="875" t="s">
        <v>144</v>
      </c>
      <c r="N34" s="875"/>
      <c r="O34" s="875"/>
      <c r="P34" s="877">
        <f>G23+G25+G27+G29</f>
        <v>0</v>
      </c>
      <c r="Q34" s="877"/>
      <c r="R34" s="877"/>
      <c r="S34" s="877"/>
      <c r="T34" s="875" t="s">
        <v>145</v>
      </c>
      <c r="U34" s="875"/>
      <c r="V34" s="875"/>
      <c r="W34" s="879">
        <f>G31</f>
        <v>0</v>
      </c>
      <c r="X34" s="879"/>
      <c r="Y34" s="879"/>
      <c r="Z34" s="879"/>
      <c r="AA34" s="881" t="s">
        <v>143</v>
      </c>
      <c r="AB34" s="881"/>
      <c r="AC34" s="881"/>
      <c r="AD34" s="881"/>
      <c r="AE34" s="883">
        <f>F33</f>
        <v>0</v>
      </c>
      <c r="AF34" s="884"/>
      <c r="AG34" s="884"/>
      <c r="AH34" s="884"/>
      <c r="AI34" s="884"/>
      <c r="AJ34" s="884"/>
      <c r="AK34" s="114"/>
      <c r="AL34" s="115"/>
    </row>
    <row r="35" spans="2:42" ht="34.5" customHeight="1" thickBot="1" x14ac:dyDescent="0.75">
      <c r="H35" s="903"/>
      <c r="I35" s="904"/>
      <c r="J35" s="904"/>
      <c r="K35" s="904"/>
      <c r="L35" s="904"/>
      <c r="M35" s="876"/>
      <c r="N35" s="876"/>
      <c r="O35" s="876"/>
      <c r="P35" s="878"/>
      <c r="Q35" s="878"/>
      <c r="R35" s="878"/>
      <c r="S35" s="878"/>
      <c r="T35" s="876"/>
      <c r="U35" s="876"/>
      <c r="V35" s="876"/>
      <c r="W35" s="880"/>
      <c r="X35" s="880"/>
      <c r="Y35" s="880"/>
      <c r="Z35" s="880"/>
      <c r="AA35" s="882"/>
      <c r="AB35" s="882"/>
      <c r="AC35" s="882"/>
      <c r="AD35" s="882"/>
      <c r="AE35" s="885"/>
      <c r="AF35" s="885"/>
      <c r="AG35" s="885"/>
      <c r="AH35" s="885"/>
      <c r="AI35" s="885"/>
      <c r="AJ35" s="885"/>
      <c r="AK35" s="116"/>
      <c r="AL35" s="117"/>
    </row>
    <row r="36" spans="2:42" ht="60" customHeight="1" thickBot="1" x14ac:dyDescent="0.3">
      <c r="B36" s="939">
        <v>28</v>
      </c>
      <c r="C36" s="940"/>
      <c r="D36" s="941" t="s">
        <v>147</v>
      </c>
      <c r="E36" s="941"/>
      <c r="F36" s="942"/>
      <c r="G36" s="943" t="s">
        <v>91</v>
      </c>
      <c r="H36" s="120"/>
      <c r="I36" s="121"/>
      <c r="J36" s="121"/>
      <c r="K36" s="121"/>
      <c r="L36" s="121"/>
      <c r="M36" s="123"/>
      <c r="N36" s="123"/>
      <c r="O36" s="123"/>
      <c r="P36" s="124"/>
      <c r="Q36" s="124"/>
      <c r="R36" s="124"/>
      <c r="S36" s="124"/>
      <c r="T36" s="123"/>
      <c r="U36" s="123"/>
      <c r="V36" s="123"/>
      <c r="W36" s="119"/>
      <c r="X36" s="119"/>
      <c r="Y36" s="119"/>
      <c r="Z36" s="119"/>
      <c r="AA36" s="122"/>
      <c r="AB36" s="122"/>
      <c r="AC36" s="122"/>
      <c r="AD36" s="122"/>
      <c r="AE36" s="118"/>
      <c r="AF36" s="119"/>
      <c r="AG36" s="119"/>
      <c r="AH36" s="119"/>
      <c r="AI36" s="119"/>
      <c r="AJ36" s="119"/>
      <c r="AK36" s="112"/>
      <c r="AL36" s="112"/>
    </row>
    <row r="37" spans="2:42" ht="33" customHeight="1" thickBot="1" x14ac:dyDescent="0.3">
      <c r="B37" s="945" t="s">
        <v>85</v>
      </c>
      <c r="C37" s="946"/>
      <c r="D37" s="947" t="s">
        <v>86</v>
      </c>
      <c r="E37" s="948"/>
      <c r="F37" s="949"/>
      <c r="G37" s="944"/>
      <c r="H37" s="120"/>
      <c r="I37" s="121"/>
      <c r="J37" s="121"/>
      <c r="K37" s="121"/>
      <c r="L37" s="121"/>
      <c r="M37" s="123"/>
      <c r="N37" s="123"/>
      <c r="O37" s="123"/>
      <c r="P37" s="125"/>
      <c r="Q37" s="125"/>
      <c r="R37" s="125"/>
      <c r="S37" s="125"/>
      <c r="T37" s="123"/>
      <c r="U37" s="123"/>
      <c r="V37" s="123"/>
      <c r="W37" s="119"/>
      <c r="X37" s="119"/>
      <c r="Y37" s="119"/>
      <c r="Z37" s="119"/>
      <c r="AA37" s="122"/>
      <c r="AB37" s="122"/>
      <c r="AC37" s="122"/>
      <c r="AD37" s="122"/>
      <c r="AE37" s="119"/>
      <c r="AF37" s="119"/>
      <c r="AG37" s="119"/>
      <c r="AH37" s="119"/>
      <c r="AI37" s="119"/>
      <c r="AJ37" s="119"/>
      <c r="AK37" s="112"/>
      <c r="AL37" s="112"/>
      <c r="AM37" s="113"/>
      <c r="AN37" s="113"/>
      <c r="AO37" s="113"/>
      <c r="AP37" s="113"/>
    </row>
    <row r="38" spans="2:42" ht="50.1" customHeight="1" x14ac:dyDescent="0.25">
      <c r="B38" s="921" t="s">
        <v>81</v>
      </c>
      <c r="C38" s="922"/>
      <c r="D38" s="925" t="s">
        <v>90</v>
      </c>
      <c r="E38" s="926"/>
      <c r="F38" s="929">
        <v>47</v>
      </c>
      <c r="G38" s="142">
        <f>SUM(H39:AL39)</f>
        <v>0</v>
      </c>
      <c r="H38" s="146"/>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8"/>
    </row>
    <row r="39" spans="2:42" ht="43.35" customHeight="1" x14ac:dyDescent="0.25">
      <c r="B39" s="923"/>
      <c r="C39" s="924"/>
      <c r="D39" s="927"/>
      <c r="E39" s="928"/>
      <c r="F39" s="930"/>
      <c r="G39" s="143">
        <f>SUM(H39:AL39)*F38</f>
        <v>0</v>
      </c>
      <c r="H39" s="149"/>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1"/>
    </row>
    <row r="40" spans="2:42" ht="50.1" customHeight="1" x14ac:dyDescent="0.25">
      <c r="B40" s="931" t="s">
        <v>81</v>
      </c>
      <c r="C40" s="932"/>
      <c r="D40" s="933" t="s">
        <v>82</v>
      </c>
      <c r="E40" s="934"/>
      <c r="F40" s="937">
        <v>70</v>
      </c>
      <c r="G40" s="144">
        <f>SUM(H41:AL41)</f>
        <v>0</v>
      </c>
      <c r="H40" s="152"/>
      <c r="I40" s="153"/>
      <c r="J40" s="153"/>
      <c r="K40" s="153"/>
      <c r="L40" s="153"/>
      <c r="M40" s="153"/>
      <c r="N40" s="153"/>
      <c r="O40" s="153"/>
      <c r="P40" s="153"/>
      <c r="Q40" s="153"/>
      <c r="R40" s="153"/>
      <c r="S40" s="153"/>
      <c r="T40" s="153"/>
      <c r="U40" s="153"/>
      <c r="V40" s="153"/>
      <c r="W40" s="153"/>
      <c r="X40" s="153"/>
      <c r="Y40" s="153"/>
      <c r="Z40" s="153"/>
      <c r="AA40" s="153"/>
      <c r="AB40" s="153"/>
      <c r="AC40" s="153"/>
      <c r="AD40" s="153"/>
      <c r="AE40" s="153"/>
      <c r="AF40" s="153"/>
      <c r="AG40" s="153"/>
      <c r="AH40" s="153"/>
      <c r="AI40" s="153"/>
      <c r="AJ40" s="153"/>
      <c r="AK40" s="153"/>
      <c r="AL40" s="154"/>
    </row>
    <row r="41" spans="2:42" ht="43.35" customHeight="1" x14ac:dyDescent="0.25">
      <c r="B41" s="931"/>
      <c r="C41" s="932"/>
      <c r="D41" s="935"/>
      <c r="E41" s="936"/>
      <c r="F41" s="938"/>
      <c r="G41" s="143">
        <f>SUM(H41:AL41)*F40</f>
        <v>0</v>
      </c>
      <c r="H41" s="155"/>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6"/>
      <c r="AI41" s="156"/>
      <c r="AJ41" s="156"/>
      <c r="AK41" s="156"/>
      <c r="AL41" s="157"/>
    </row>
    <row r="42" spans="2:42" ht="50.1" customHeight="1" x14ac:dyDescent="0.25">
      <c r="B42" s="905" t="s">
        <v>83</v>
      </c>
      <c r="C42" s="906"/>
      <c r="D42" s="907" t="s">
        <v>84</v>
      </c>
      <c r="E42" s="908"/>
      <c r="F42" s="911">
        <v>80</v>
      </c>
      <c r="G42" s="144">
        <f>SUM(H43:AL43)</f>
        <v>0</v>
      </c>
      <c r="H42" s="152"/>
      <c r="I42" s="153"/>
      <c r="J42" s="153"/>
      <c r="K42" s="153"/>
      <c r="L42" s="153"/>
      <c r="M42" s="153"/>
      <c r="N42" s="153"/>
      <c r="O42" s="153"/>
      <c r="P42" s="153"/>
      <c r="Q42" s="153"/>
      <c r="R42" s="153"/>
      <c r="S42" s="153"/>
      <c r="T42" s="153"/>
      <c r="U42" s="153"/>
      <c r="V42" s="153"/>
      <c r="W42" s="153"/>
      <c r="X42" s="153"/>
      <c r="Y42" s="153"/>
      <c r="Z42" s="153"/>
      <c r="AA42" s="153"/>
      <c r="AB42" s="153"/>
      <c r="AC42" s="153"/>
      <c r="AD42" s="153"/>
      <c r="AE42" s="153"/>
      <c r="AF42" s="153"/>
      <c r="AG42" s="153"/>
      <c r="AH42" s="153"/>
      <c r="AI42" s="153"/>
      <c r="AJ42" s="153"/>
      <c r="AK42" s="153"/>
      <c r="AL42" s="154"/>
    </row>
    <row r="43" spans="2:42" ht="43.35" customHeight="1" x14ac:dyDescent="0.25">
      <c r="B43" s="905"/>
      <c r="C43" s="906"/>
      <c r="D43" s="909"/>
      <c r="E43" s="910"/>
      <c r="F43" s="912"/>
      <c r="G43" s="143">
        <f>SUM(H43:AL43)*F42</f>
        <v>0</v>
      </c>
      <c r="H43" s="158"/>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60"/>
    </row>
    <row r="44" spans="2:42" ht="50.1" customHeight="1" x14ac:dyDescent="0.25">
      <c r="B44" s="913" t="s">
        <v>83</v>
      </c>
      <c r="C44" s="914"/>
      <c r="D44" s="915" t="s">
        <v>87</v>
      </c>
      <c r="E44" s="916"/>
      <c r="F44" s="919">
        <v>60</v>
      </c>
      <c r="G44" s="144">
        <f>SUM(H45:AL45)</f>
        <v>0</v>
      </c>
      <c r="H44" s="152"/>
      <c r="I44" s="153"/>
      <c r="J44" s="153"/>
      <c r="K44" s="153"/>
      <c r="L44" s="153"/>
      <c r="M44" s="153"/>
      <c r="N44" s="153"/>
      <c r="O44" s="153"/>
      <c r="P44" s="153"/>
      <c r="Q44" s="153"/>
      <c r="R44" s="153"/>
      <c r="S44" s="153"/>
      <c r="T44" s="153"/>
      <c r="U44" s="153"/>
      <c r="V44" s="153"/>
      <c r="W44" s="153"/>
      <c r="X44" s="153"/>
      <c r="Y44" s="153"/>
      <c r="Z44" s="153"/>
      <c r="AA44" s="153"/>
      <c r="AB44" s="153"/>
      <c r="AC44" s="153"/>
      <c r="AD44" s="153"/>
      <c r="AE44" s="153"/>
      <c r="AF44" s="153"/>
      <c r="AG44" s="153"/>
      <c r="AH44" s="153"/>
      <c r="AI44" s="153"/>
      <c r="AJ44" s="153"/>
      <c r="AK44" s="153"/>
      <c r="AL44" s="154"/>
    </row>
    <row r="45" spans="2:42" ht="43.35" customHeight="1" x14ac:dyDescent="0.25">
      <c r="B45" s="913"/>
      <c r="C45" s="914"/>
      <c r="D45" s="917"/>
      <c r="E45" s="918"/>
      <c r="F45" s="920"/>
      <c r="G45" s="143">
        <f>SUM(H45:AL45)*F44</f>
        <v>0</v>
      </c>
      <c r="H45" s="161"/>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3"/>
    </row>
    <row r="46" spans="2:42" ht="50.1" customHeight="1" x14ac:dyDescent="0.25">
      <c r="B46" s="886" t="s">
        <v>92</v>
      </c>
      <c r="C46" s="887"/>
      <c r="D46" s="890" t="s">
        <v>88</v>
      </c>
      <c r="E46" s="891"/>
      <c r="F46" s="894">
        <v>10</v>
      </c>
      <c r="G46" s="144">
        <f>SUM(H47:AL47)</f>
        <v>0</v>
      </c>
      <c r="H46" s="152"/>
      <c r="I46" s="153"/>
      <c r="J46" s="153"/>
      <c r="K46" s="153"/>
      <c r="L46" s="153"/>
      <c r="M46" s="153"/>
      <c r="N46" s="153"/>
      <c r="O46" s="153"/>
      <c r="P46" s="153"/>
      <c r="Q46" s="153"/>
      <c r="R46" s="153"/>
      <c r="S46" s="153"/>
      <c r="T46" s="153"/>
      <c r="U46" s="153"/>
      <c r="V46" s="153"/>
      <c r="W46" s="153"/>
      <c r="X46" s="153"/>
      <c r="Y46" s="153"/>
      <c r="Z46" s="153"/>
      <c r="AA46" s="153"/>
      <c r="AB46" s="153"/>
      <c r="AC46" s="153"/>
      <c r="AD46" s="153"/>
      <c r="AE46" s="153"/>
      <c r="AF46" s="153"/>
      <c r="AG46" s="153"/>
      <c r="AH46" s="153"/>
      <c r="AI46" s="153"/>
      <c r="AJ46" s="153"/>
      <c r="AK46" s="153"/>
      <c r="AL46" s="154"/>
    </row>
    <row r="47" spans="2:42" ht="43.35" customHeight="1" thickBot="1" x14ac:dyDescent="0.3">
      <c r="B47" s="888"/>
      <c r="C47" s="889"/>
      <c r="D47" s="892"/>
      <c r="E47" s="893"/>
      <c r="F47" s="895"/>
      <c r="G47" s="145">
        <f>SUM(H47:AL47)*F46</f>
        <v>0</v>
      </c>
      <c r="H47" s="164"/>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6"/>
    </row>
    <row r="48" spans="2:42" ht="43.35" customHeight="1" thickBot="1" x14ac:dyDescent="0.65">
      <c r="B48" s="896" t="s">
        <v>89</v>
      </c>
      <c r="C48" s="897"/>
      <c r="D48" s="897"/>
      <c r="E48" s="898"/>
      <c r="F48" s="899">
        <f>G39+G41+G43+G45+G47</f>
        <v>0</v>
      </c>
      <c r="G48" s="900"/>
      <c r="H48" s="127">
        <f>H47*F46+H45*F44+H43*F42+H41*F40+H39*F38</f>
        <v>0</v>
      </c>
      <c r="I48" s="128">
        <f>I47*F46+I45*F44+I43*F42+I41*F40+I39*F38</f>
        <v>0</v>
      </c>
      <c r="J48" s="129">
        <f>J47*F46+J45*F44+J43*F42+J41*F40+J39*F38</f>
        <v>0</v>
      </c>
      <c r="K48" s="130">
        <f>K47*F46+K45*F44+K43*F42+K41*F40+K39*F38</f>
        <v>0</v>
      </c>
      <c r="L48" s="131">
        <f>L47*F46+L45*F44+L43*F42+L41*F40+L39*F38</f>
        <v>0</v>
      </c>
      <c r="M48" s="132">
        <f>M47*F46+M45*F44+M43*F42+M41*F40+M39*F38</f>
        <v>0</v>
      </c>
      <c r="N48" s="133">
        <f>N47*F46+N45*F44+N43*F42+N41*F40+N39*F38</f>
        <v>0</v>
      </c>
      <c r="O48" s="134">
        <f>O47*F46+O45*F44+O43*F42+O41*F40+O39*F38</f>
        <v>0</v>
      </c>
      <c r="P48" s="128">
        <f>P47*F46+P45*F44+P43*F42+P41*F40+P39*F38</f>
        <v>0</v>
      </c>
      <c r="Q48" s="129">
        <f>Q47*F46+Q45*F44+Q43*F42+Q41*F40+Q39*F38</f>
        <v>0</v>
      </c>
      <c r="R48" s="130">
        <f>R47*F46+R45*+F44+R43*F42+R41*F40+R39*F38</f>
        <v>0</v>
      </c>
      <c r="S48" s="131">
        <f>S47*F46+S45*F44+S43*F42+S41*F40+S39*F38</f>
        <v>0</v>
      </c>
      <c r="T48" s="132">
        <f>T47*F46+T45*F44+T43*F42+T41*F40+T39*F38</f>
        <v>0</v>
      </c>
      <c r="U48" s="133">
        <f>U47*F46+U45*F44+U43*F42+U41*F40+U39*F38</f>
        <v>0</v>
      </c>
      <c r="V48" s="134">
        <f>V47*F46+V45*F44+V43*F42+V41*F40+V39*F38</f>
        <v>0</v>
      </c>
      <c r="W48" s="128">
        <f>W47*F46+W45*F44+W43*F42+W41*F40+W39*F38</f>
        <v>0</v>
      </c>
      <c r="X48" s="135">
        <f>X47*F46+X45*F44+X43*F42+X41*F40+X39*F38</f>
        <v>0</v>
      </c>
      <c r="Y48" s="136">
        <f>Y47*F46+Y45*F44+Y43*F42+Y41*F40+Y39*F38</f>
        <v>0</v>
      </c>
      <c r="Z48" s="131">
        <f>Z47*F46+Z45*F44+Z43*F42+Z41*F40+Z39*F38</f>
        <v>0</v>
      </c>
      <c r="AA48" s="132">
        <f>AA47*F46+AA45*F44+AA43*F42+AA41*F40+AA39*F38</f>
        <v>0</v>
      </c>
      <c r="AB48" s="133">
        <f>AB47*F46+AB45*F44+AB43*F42+AB41*F40+AB39*F38</f>
        <v>0</v>
      </c>
      <c r="AC48" s="134">
        <f>AC47*F46+AC45*F44+AC43*F42+AC41*F40+AC39*F38</f>
        <v>0</v>
      </c>
      <c r="AD48" s="128">
        <f>AD47*F46+AD45*F44+AD43*F42+AD41*F40+AD39*F38</f>
        <v>0</v>
      </c>
      <c r="AE48" s="135">
        <f>AE47*F46+AE45*F44+AE43*F42+AE41*F40+AE39*F38</f>
        <v>0</v>
      </c>
      <c r="AF48" s="136">
        <f>AF47*F46+AF45*F44+AF43*F42+AF41*F40+AF39*F38</f>
        <v>0</v>
      </c>
      <c r="AG48" s="131">
        <f>AG47*F46+AG45*F44+AG43*F42+AG41*F40+AG39*F38</f>
        <v>0</v>
      </c>
      <c r="AH48" s="132">
        <f>AH47*F46+AH45*F44+AH43*F42+AH41*F40+AH39*F38</f>
        <v>0</v>
      </c>
      <c r="AI48" s="133">
        <f>AI47*F46+AI45*F44+AI43*F42+AI41*F40+AI39*F38</f>
        <v>0</v>
      </c>
      <c r="AJ48" s="134">
        <f>AJ47*F46+AJ45*F44+AJ43*F42+AJ41*F40+AJ39*F38</f>
        <v>0</v>
      </c>
      <c r="AK48" s="128">
        <f>AK47*F46+AK45*F44+AK43*F42+AK41*F40+AK39*F38</f>
        <v>0</v>
      </c>
      <c r="AL48" s="137">
        <f>AL47*F46+AL45*F44+AL43*F42+AL41*F40+AL39*F38</f>
        <v>0</v>
      </c>
    </row>
    <row r="49" spans="2:42" x14ac:dyDescent="0.7">
      <c r="B49" s="141"/>
      <c r="C49" s="141"/>
      <c r="F49" s="140"/>
      <c r="H49" s="901" t="s">
        <v>142</v>
      </c>
      <c r="I49" s="902"/>
      <c r="J49" s="902"/>
      <c r="K49" s="902"/>
      <c r="L49" s="902"/>
      <c r="M49" s="875" t="s">
        <v>144</v>
      </c>
      <c r="N49" s="875"/>
      <c r="O49" s="875"/>
      <c r="P49" s="877">
        <f>G38+G40+G42+G44</f>
        <v>0</v>
      </c>
      <c r="Q49" s="877"/>
      <c r="R49" s="877"/>
      <c r="S49" s="877"/>
      <c r="T49" s="875" t="s">
        <v>145</v>
      </c>
      <c r="U49" s="875"/>
      <c r="V49" s="875"/>
      <c r="W49" s="879">
        <f>G46</f>
        <v>0</v>
      </c>
      <c r="X49" s="879"/>
      <c r="Y49" s="879"/>
      <c r="Z49" s="879"/>
      <c r="AA49" s="881" t="s">
        <v>143</v>
      </c>
      <c r="AB49" s="881"/>
      <c r="AC49" s="881"/>
      <c r="AD49" s="881"/>
      <c r="AE49" s="883">
        <f>F48</f>
        <v>0</v>
      </c>
      <c r="AF49" s="884"/>
      <c r="AG49" s="884"/>
      <c r="AH49" s="884"/>
      <c r="AI49" s="884"/>
      <c r="AJ49" s="884"/>
      <c r="AK49" s="114"/>
      <c r="AL49" s="115"/>
    </row>
    <row r="50" spans="2:42" ht="34.5" customHeight="1" thickBot="1" x14ac:dyDescent="0.75">
      <c r="H50" s="903"/>
      <c r="I50" s="904"/>
      <c r="J50" s="904"/>
      <c r="K50" s="904"/>
      <c r="L50" s="904"/>
      <c r="M50" s="876"/>
      <c r="N50" s="876"/>
      <c r="O50" s="876"/>
      <c r="P50" s="878"/>
      <c r="Q50" s="878"/>
      <c r="R50" s="878"/>
      <c r="S50" s="878"/>
      <c r="T50" s="876"/>
      <c r="U50" s="876"/>
      <c r="V50" s="876"/>
      <c r="W50" s="880"/>
      <c r="X50" s="880"/>
      <c r="Y50" s="880"/>
      <c r="Z50" s="880"/>
      <c r="AA50" s="882"/>
      <c r="AB50" s="882"/>
      <c r="AC50" s="882"/>
      <c r="AD50" s="882"/>
      <c r="AE50" s="885"/>
      <c r="AF50" s="885"/>
      <c r="AG50" s="885"/>
      <c r="AH50" s="885"/>
      <c r="AI50" s="885"/>
      <c r="AJ50" s="885"/>
      <c r="AK50" s="116"/>
      <c r="AL50" s="117"/>
    </row>
    <row r="51" spans="2:42" ht="60" customHeight="1" thickBot="1" x14ac:dyDescent="0.3">
      <c r="B51" s="939">
        <v>29</v>
      </c>
      <c r="C51" s="940"/>
      <c r="D51" s="941" t="s">
        <v>41</v>
      </c>
      <c r="E51" s="941"/>
      <c r="F51" s="942"/>
      <c r="G51" s="943" t="s">
        <v>91</v>
      </c>
      <c r="H51" s="120"/>
      <c r="I51" s="121"/>
      <c r="J51" s="121"/>
      <c r="K51" s="121"/>
      <c r="L51" s="121"/>
      <c r="M51" s="123"/>
      <c r="N51" s="123"/>
      <c r="O51" s="123"/>
      <c r="P51" s="124"/>
      <c r="Q51" s="124"/>
      <c r="R51" s="124"/>
      <c r="S51" s="124"/>
      <c r="T51" s="123"/>
      <c r="U51" s="123"/>
      <c r="V51" s="123"/>
      <c r="W51" s="119"/>
      <c r="X51" s="119"/>
      <c r="Y51" s="119"/>
      <c r="Z51" s="119"/>
      <c r="AA51" s="122"/>
      <c r="AB51" s="122"/>
      <c r="AC51" s="122"/>
      <c r="AD51" s="122"/>
      <c r="AE51" s="118"/>
      <c r="AF51" s="119"/>
      <c r="AG51" s="119"/>
      <c r="AH51" s="119"/>
      <c r="AI51" s="119"/>
      <c r="AJ51" s="119"/>
      <c r="AK51" s="112"/>
      <c r="AL51" s="112"/>
    </row>
    <row r="52" spans="2:42" ht="33" customHeight="1" thickBot="1" x14ac:dyDescent="0.3">
      <c r="B52" s="945" t="s">
        <v>85</v>
      </c>
      <c r="C52" s="946"/>
      <c r="D52" s="947" t="s">
        <v>86</v>
      </c>
      <c r="E52" s="948"/>
      <c r="F52" s="949"/>
      <c r="G52" s="944"/>
      <c r="H52" s="120"/>
      <c r="I52" s="121"/>
      <c r="J52" s="121"/>
      <c r="K52" s="121"/>
      <c r="L52" s="121"/>
      <c r="M52" s="123"/>
      <c r="N52" s="123"/>
      <c r="O52" s="123"/>
      <c r="P52" s="125"/>
      <c r="Q52" s="125"/>
      <c r="R52" s="125"/>
      <c r="S52" s="125"/>
      <c r="T52" s="123"/>
      <c r="U52" s="123"/>
      <c r="V52" s="123"/>
      <c r="W52" s="119"/>
      <c r="X52" s="119"/>
      <c r="Y52" s="119"/>
      <c r="Z52" s="119"/>
      <c r="AA52" s="122"/>
      <c r="AB52" s="122"/>
      <c r="AC52" s="122"/>
      <c r="AD52" s="122"/>
      <c r="AE52" s="119"/>
      <c r="AF52" s="119"/>
      <c r="AG52" s="119"/>
      <c r="AH52" s="119"/>
      <c r="AI52" s="119"/>
      <c r="AJ52" s="119"/>
      <c r="AK52" s="112"/>
      <c r="AL52" s="112"/>
      <c r="AM52" s="113"/>
      <c r="AN52" s="113"/>
      <c r="AO52" s="113"/>
      <c r="AP52" s="113"/>
    </row>
    <row r="53" spans="2:42" ht="50.1" customHeight="1" x14ac:dyDescent="0.25">
      <c r="B53" s="921" t="s">
        <v>81</v>
      </c>
      <c r="C53" s="922"/>
      <c r="D53" s="925" t="s">
        <v>90</v>
      </c>
      <c r="E53" s="926"/>
      <c r="F53" s="929">
        <v>47</v>
      </c>
      <c r="G53" s="142">
        <f t="shared" ref="G53" si="0">SUM(H54:AL54)</f>
        <v>0</v>
      </c>
      <c r="H53" s="146"/>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8"/>
    </row>
    <row r="54" spans="2:42" ht="43.35" customHeight="1" x14ac:dyDescent="0.25">
      <c r="B54" s="923"/>
      <c r="C54" s="924"/>
      <c r="D54" s="927"/>
      <c r="E54" s="928"/>
      <c r="F54" s="930"/>
      <c r="G54" s="143">
        <f t="shared" ref="G54" si="1">SUM(H54:AL54)*F53</f>
        <v>0</v>
      </c>
      <c r="H54" s="149"/>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1"/>
    </row>
    <row r="55" spans="2:42" ht="50.1" customHeight="1" x14ac:dyDescent="0.25">
      <c r="B55" s="931" t="s">
        <v>81</v>
      </c>
      <c r="C55" s="932"/>
      <c r="D55" s="933" t="s">
        <v>82</v>
      </c>
      <c r="E55" s="934"/>
      <c r="F55" s="937">
        <v>70</v>
      </c>
      <c r="G55" s="144">
        <f t="shared" ref="G55" si="2">SUM(H56:AL56)</f>
        <v>0</v>
      </c>
      <c r="H55" s="152"/>
      <c r="I55" s="153"/>
      <c r="J55" s="153"/>
      <c r="K55" s="153"/>
      <c r="L55" s="153"/>
      <c r="M55" s="153"/>
      <c r="N55" s="153"/>
      <c r="O55" s="153"/>
      <c r="P55" s="153"/>
      <c r="Q55" s="153"/>
      <c r="R55" s="153"/>
      <c r="S55" s="153"/>
      <c r="T55" s="153"/>
      <c r="U55" s="153"/>
      <c r="V55" s="153"/>
      <c r="W55" s="153"/>
      <c r="X55" s="153"/>
      <c r="Y55" s="153"/>
      <c r="Z55" s="153"/>
      <c r="AA55" s="153"/>
      <c r="AB55" s="153"/>
      <c r="AC55" s="153"/>
      <c r="AD55" s="153"/>
      <c r="AE55" s="153"/>
      <c r="AF55" s="153"/>
      <c r="AG55" s="153"/>
      <c r="AH55" s="153"/>
      <c r="AI55" s="153"/>
      <c r="AJ55" s="153"/>
      <c r="AK55" s="153"/>
      <c r="AL55" s="154"/>
    </row>
    <row r="56" spans="2:42" ht="43.35" customHeight="1" x14ac:dyDescent="0.25">
      <c r="B56" s="931"/>
      <c r="C56" s="932"/>
      <c r="D56" s="935"/>
      <c r="E56" s="936"/>
      <c r="F56" s="938"/>
      <c r="G56" s="143">
        <f t="shared" ref="G56" si="3">SUM(H56:AL56)*F55</f>
        <v>0</v>
      </c>
      <c r="H56" s="155"/>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6"/>
      <c r="AI56" s="156"/>
      <c r="AJ56" s="156"/>
      <c r="AK56" s="156"/>
      <c r="AL56" s="157"/>
    </row>
    <row r="57" spans="2:42" ht="50.1" customHeight="1" x14ac:dyDescent="0.25">
      <c r="B57" s="905" t="s">
        <v>83</v>
      </c>
      <c r="C57" s="906"/>
      <c r="D57" s="907" t="s">
        <v>84</v>
      </c>
      <c r="E57" s="908"/>
      <c r="F57" s="911">
        <v>80</v>
      </c>
      <c r="G57" s="144">
        <f t="shared" ref="G57" si="4">SUM(H58:AL58)</f>
        <v>0</v>
      </c>
      <c r="H57" s="152"/>
      <c r="I57" s="153"/>
      <c r="J57" s="153"/>
      <c r="K57" s="153"/>
      <c r="L57" s="153"/>
      <c r="M57" s="153"/>
      <c r="N57" s="153"/>
      <c r="O57" s="153"/>
      <c r="P57" s="153"/>
      <c r="Q57" s="153"/>
      <c r="R57" s="153"/>
      <c r="S57" s="153"/>
      <c r="T57" s="153"/>
      <c r="U57" s="153"/>
      <c r="V57" s="153"/>
      <c r="W57" s="153"/>
      <c r="X57" s="153"/>
      <c r="Y57" s="153"/>
      <c r="Z57" s="153"/>
      <c r="AA57" s="153"/>
      <c r="AB57" s="153"/>
      <c r="AC57" s="153"/>
      <c r="AD57" s="153"/>
      <c r="AE57" s="153"/>
      <c r="AF57" s="153"/>
      <c r="AG57" s="153"/>
      <c r="AH57" s="153"/>
      <c r="AI57" s="153"/>
      <c r="AJ57" s="153"/>
      <c r="AK57" s="153"/>
      <c r="AL57" s="154"/>
    </row>
    <row r="58" spans="2:42" ht="43.35" customHeight="1" x14ac:dyDescent="0.25">
      <c r="B58" s="905"/>
      <c r="C58" s="906"/>
      <c r="D58" s="909"/>
      <c r="E58" s="910"/>
      <c r="F58" s="912"/>
      <c r="G58" s="143">
        <f t="shared" ref="G58" si="5">SUM(H58:AL58)*F57</f>
        <v>0</v>
      </c>
      <c r="H58" s="158"/>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159"/>
      <c r="AK58" s="159"/>
      <c r="AL58" s="160"/>
    </row>
    <row r="59" spans="2:42" ht="50.1" customHeight="1" x14ac:dyDescent="0.25">
      <c r="B59" s="913" t="s">
        <v>83</v>
      </c>
      <c r="C59" s="914"/>
      <c r="D59" s="915" t="s">
        <v>87</v>
      </c>
      <c r="E59" s="916"/>
      <c r="F59" s="919">
        <v>60</v>
      </c>
      <c r="G59" s="144">
        <f t="shared" ref="G59" si="6">SUM(H60:AL60)</f>
        <v>0</v>
      </c>
      <c r="H59" s="152"/>
      <c r="I59" s="153"/>
      <c r="J59" s="153"/>
      <c r="K59" s="153"/>
      <c r="L59" s="153"/>
      <c r="M59" s="153"/>
      <c r="N59" s="153"/>
      <c r="O59" s="153"/>
      <c r="P59" s="153"/>
      <c r="Q59" s="153"/>
      <c r="R59" s="153"/>
      <c r="S59" s="153"/>
      <c r="T59" s="153"/>
      <c r="U59" s="153"/>
      <c r="V59" s="153"/>
      <c r="W59" s="153"/>
      <c r="X59" s="153"/>
      <c r="Y59" s="153"/>
      <c r="Z59" s="153"/>
      <c r="AA59" s="153"/>
      <c r="AB59" s="153"/>
      <c r="AC59" s="153"/>
      <c r="AD59" s="153"/>
      <c r="AE59" s="153"/>
      <c r="AF59" s="153"/>
      <c r="AG59" s="153"/>
      <c r="AH59" s="153"/>
      <c r="AI59" s="153"/>
      <c r="AJ59" s="153"/>
      <c r="AK59" s="153"/>
      <c r="AL59" s="154"/>
    </row>
    <row r="60" spans="2:42" ht="43.35" customHeight="1" x14ac:dyDescent="0.25">
      <c r="B60" s="913"/>
      <c r="C60" s="914"/>
      <c r="D60" s="917"/>
      <c r="E60" s="918"/>
      <c r="F60" s="920"/>
      <c r="G60" s="143">
        <f t="shared" ref="G60" si="7">SUM(H60:AL60)*F59</f>
        <v>0</v>
      </c>
      <c r="H60" s="161"/>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3"/>
    </row>
    <row r="61" spans="2:42" ht="50.1" customHeight="1" x14ac:dyDescent="0.25">
      <c r="B61" s="886" t="s">
        <v>92</v>
      </c>
      <c r="C61" s="887"/>
      <c r="D61" s="890" t="s">
        <v>88</v>
      </c>
      <c r="E61" s="891"/>
      <c r="F61" s="894">
        <v>10</v>
      </c>
      <c r="G61" s="144">
        <f t="shared" ref="G61" si="8">SUM(H62:AL62)</f>
        <v>0</v>
      </c>
      <c r="H61" s="152"/>
      <c r="I61" s="153"/>
      <c r="J61" s="153"/>
      <c r="K61" s="153"/>
      <c r="L61" s="153"/>
      <c r="M61" s="153"/>
      <c r="N61" s="153"/>
      <c r="O61" s="153"/>
      <c r="P61" s="153"/>
      <c r="Q61" s="153"/>
      <c r="R61" s="153"/>
      <c r="S61" s="153"/>
      <c r="T61" s="153"/>
      <c r="U61" s="153"/>
      <c r="V61" s="153"/>
      <c r="W61" s="153"/>
      <c r="X61" s="153"/>
      <c r="Y61" s="153"/>
      <c r="Z61" s="153"/>
      <c r="AA61" s="153"/>
      <c r="AB61" s="153"/>
      <c r="AC61" s="153"/>
      <c r="AD61" s="153"/>
      <c r="AE61" s="153"/>
      <c r="AF61" s="153"/>
      <c r="AG61" s="153"/>
      <c r="AH61" s="153"/>
      <c r="AI61" s="153"/>
      <c r="AJ61" s="153"/>
      <c r="AK61" s="153"/>
      <c r="AL61" s="154"/>
    </row>
    <row r="62" spans="2:42" ht="43.35" customHeight="1" thickBot="1" x14ac:dyDescent="0.3">
      <c r="B62" s="888"/>
      <c r="C62" s="889"/>
      <c r="D62" s="892"/>
      <c r="E62" s="893"/>
      <c r="F62" s="895"/>
      <c r="G62" s="145">
        <f t="shared" ref="G62" si="9">SUM(H62:AL62)*F61</f>
        <v>0</v>
      </c>
      <c r="H62" s="164"/>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6"/>
    </row>
    <row r="63" spans="2:42" ht="43.35" customHeight="1" thickBot="1" x14ac:dyDescent="0.65">
      <c r="B63" s="896" t="s">
        <v>89</v>
      </c>
      <c r="C63" s="897"/>
      <c r="D63" s="897"/>
      <c r="E63" s="898"/>
      <c r="F63" s="899">
        <f t="shared" ref="F63" si="10">G54+G56+G58+G60+G62</f>
        <v>0</v>
      </c>
      <c r="G63" s="900"/>
      <c r="H63" s="127">
        <f>H62*F61+H60*F59+H58*F57+H56*F55+H54*F53</f>
        <v>0</v>
      </c>
      <c r="I63" s="128">
        <f>I62*F61+I60*F59+I58*F57+I56*F55+I54*F53</f>
        <v>0</v>
      </c>
      <c r="J63" s="129">
        <f>J62*F61+J60*F59+J58*F57+J56*F55+J54*F53</f>
        <v>0</v>
      </c>
      <c r="K63" s="130">
        <f>K62*F61+K60*F59+K58*F57+K56*F55+K54*F53</f>
        <v>0</v>
      </c>
      <c r="L63" s="131">
        <f>L62*F61+L60*F59+L58*F57+L56*F55+L54*F53</f>
        <v>0</v>
      </c>
      <c r="M63" s="132">
        <f>M62*F61+M60*F59+M58*F57+M56*F55+M54*F53</f>
        <v>0</v>
      </c>
      <c r="N63" s="133">
        <f>N62*F61+N60*F59+N58*F57+N56*F55+N54*F53</f>
        <v>0</v>
      </c>
      <c r="O63" s="134">
        <f>O62*F61+O60*F59+O58*F57+O56*F55+O54*F53</f>
        <v>0</v>
      </c>
      <c r="P63" s="128">
        <f>P62*F61+P60*F59+P58*F57+P56*F55+P54*F53</f>
        <v>0</v>
      </c>
      <c r="Q63" s="129">
        <f>Q62*F61+Q60*F59+Q58*F57+Q56*F55+Q54*F53</f>
        <v>0</v>
      </c>
      <c r="R63" s="130">
        <f>R62*F61+R60*+F59+R58*F57+R56*F55+R54*F53</f>
        <v>0</v>
      </c>
      <c r="S63" s="131">
        <f>S62*F61+S60*F59+S58*F57+S56*F55+S54*F53</f>
        <v>0</v>
      </c>
      <c r="T63" s="132">
        <f>T62*F61+T60*F59+T58*F57+T56*F55+T54*F53</f>
        <v>0</v>
      </c>
      <c r="U63" s="133">
        <f>U62*F61+U60*F59+U58*F57+U56*F55+U54*F53</f>
        <v>0</v>
      </c>
      <c r="V63" s="134">
        <f>V62*F61+V60*F59+V58*F57+V56*F55+V54*F53</f>
        <v>0</v>
      </c>
      <c r="W63" s="128">
        <f>W62*F61+W60*F59+W58*F57+W56*F55+W54*F53</f>
        <v>0</v>
      </c>
      <c r="X63" s="135">
        <f>X62*F61+X60*F59+X58*F57+X56*F55+X54*F53</f>
        <v>0</v>
      </c>
      <c r="Y63" s="136">
        <f>Y62*F61+Y60*F59+Y58*F57+Y56*F55+Y54*F53</f>
        <v>0</v>
      </c>
      <c r="Z63" s="131">
        <f>Z62*F61+Z60*F59+Z58*F57+Z56*F55+Z54*F53</f>
        <v>0</v>
      </c>
      <c r="AA63" s="132">
        <f>AA62*F61+AA60*F59+AA58*F57+AA56*F55+AA54*F53</f>
        <v>0</v>
      </c>
      <c r="AB63" s="133">
        <f>AB62*F61+AB60*F59+AB58*F57+AB56*F55+AB54*F53</f>
        <v>0</v>
      </c>
      <c r="AC63" s="134">
        <f>AC62*F61+AC60*F59+AC58*F57+AC56*F55+AC54*F53</f>
        <v>0</v>
      </c>
      <c r="AD63" s="128">
        <f>AD62*F61+AD60*F59+AD58*F57+AD56*F55+AD54*F53</f>
        <v>0</v>
      </c>
      <c r="AE63" s="135">
        <f>AE62*F61+AE60*F59+AE58*F57+AE56*F55+AE54*F53</f>
        <v>0</v>
      </c>
      <c r="AF63" s="136">
        <f>AF62*F61+AF60*F59+AF58*F57+AF56*F55+AF54*F53</f>
        <v>0</v>
      </c>
      <c r="AG63" s="131">
        <f>AG62*F61+AG60*F59+AG58*F57+AG56*F55+AG54*F53</f>
        <v>0</v>
      </c>
      <c r="AH63" s="132">
        <f>AH62*F61+AH60*F59+AH58*F57+AH56*F55+AH54*F53</f>
        <v>0</v>
      </c>
      <c r="AI63" s="133">
        <f>AI62*F61+AI60*F59+AI58*F57+AI56*F55+AI54*F53</f>
        <v>0</v>
      </c>
      <c r="AJ63" s="134">
        <f>AJ62*F61+AJ60*F59+AJ58*F57+AJ56*F55+AJ54*F53</f>
        <v>0</v>
      </c>
      <c r="AK63" s="128">
        <f>AK62*F61+AK60*F59+AK58*F57+AK56*F55+AK54*F53</f>
        <v>0</v>
      </c>
      <c r="AL63" s="137">
        <f>AL62*F61+AL60*F59+AL58*F57+AL56*F55+AL54*F53</f>
        <v>0</v>
      </c>
    </row>
    <row r="64" spans="2:42" x14ac:dyDescent="0.7">
      <c r="B64" s="141"/>
      <c r="C64" s="141"/>
      <c r="F64" s="140"/>
      <c r="H64" s="901" t="s">
        <v>142</v>
      </c>
      <c r="I64" s="902"/>
      <c r="J64" s="902"/>
      <c r="K64" s="902"/>
      <c r="L64" s="902"/>
      <c r="M64" s="875" t="s">
        <v>144</v>
      </c>
      <c r="N64" s="875"/>
      <c r="O64" s="875"/>
      <c r="P64" s="877">
        <f t="shared" ref="P64" si="11">G53+G55+G57+G59</f>
        <v>0</v>
      </c>
      <c r="Q64" s="877"/>
      <c r="R64" s="877"/>
      <c r="S64" s="877"/>
      <c r="T64" s="875" t="s">
        <v>145</v>
      </c>
      <c r="U64" s="875"/>
      <c r="V64" s="875"/>
      <c r="W64" s="879">
        <f>G61</f>
        <v>0</v>
      </c>
      <c r="X64" s="879"/>
      <c r="Y64" s="879"/>
      <c r="Z64" s="879"/>
      <c r="AA64" s="881" t="s">
        <v>143</v>
      </c>
      <c r="AB64" s="881"/>
      <c r="AC64" s="881"/>
      <c r="AD64" s="881"/>
      <c r="AE64" s="883">
        <f t="shared" ref="AE64" si="12">F63</f>
        <v>0</v>
      </c>
      <c r="AF64" s="884"/>
      <c r="AG64" s="884"/>
      <c r="AH64" s="884"/>
      <c r="AI64" s="884"/>
      <c r="AJ64" s="884"/>
      <c r="AK64" s="114"/>
      <c r="AL64" s="115"/>
    </row>
    <row r="65" spans="2:42" ht="34.5" customHeight="1" thickBot="1" x14ac:dyDescent="0.75">
      <c r="H65" s="903"/>
      <c r="I65" s="904"/>
      <c r="J65" s="904"/>
      <c r="K65" s="904"/>
      <c r="L65" s="904"/>
      <c r="M65" s="876"/>
      <c r="N65" s="876"/>
      <c r="O65" s="876"/>
      <c r="P65" s="878"/>
      <c r="Q65" s="878"/>
      <c r="R65" s="878"/>
      <c r="S65" s="878"/>
      <c r="T65" s="876"/>
      <c r="U65" s="876"/>
      <c r="V65" s="876"/>
      <c r="W65" s="880"/>
      <c r="X65" s="880"/>
      <c r="Y65" s="880"/>
      <c r="Z65" s="880"/>
      <c r="AA65" s="882"/>
      <c r="AB65" s="882"/>
      <c r="AC65" s="882"/>
      <c r="AD65" s="882"/>
      <c r="AE65" s="885"/>
      <c r="AF65" s="885"/>
      <c r="AG65" s="885"/>
      <c r="AH65" s="885"/>
      <c r="AI65" s="885"/>
      <c r="AJ65" s="885"/>
      <c r="AK65" s="116"/>
      <c r="AL65" s="117"/>
    </row>
    <row r="66" spans="2:42" ht="60" customHeight="1" thickBot="1" x14ac:dyDescent="0.3">
      <c r="B66" s="939">
        <v>30</v>
      </c>
      <c r="C66" s="940"/>
      <c r="D66" s="941" t="s">
        <v>42</v>
      </c>
      <c r="E66" s="941"/>
      <c r="F66" s="942"/>
      <c r="G66" s="943" t="s">
        <v>91</v>
      </c>
      <c r="H66" s="120"/>
      <c r="I66" s="121"/>
      <c r="J66" s="121"/>
      <c r="K66" s="121"/>
      <c r="L66" s="121"/>
      <c r="M66" s="123"/>
      <c r="N66" s="123"/>
      <c r="O66" s="123"/>
      <c r="P66" s="124"/>
      <c r="Q66" s="124"/>
      <c r="R66" s="124"/>
      <c r="S66" s="124"/>
      <c r="T66" s="123"/>
      <c r="U66" s="123"/>
      <c r="V66" s="123"/>
      <c r="W66" s="119"/>
      <c r="X66" s="119"/>
      <c r="Y66" s="119"/>
      <c r="Z66" s="119"/>
      <c r="AA66" s="122"/>
      <c r="AB66" s="122"/>
      <c r="AC66" s="122"/>
      <c r="AD66" s="122"/>
      <c r="AE66" s="118"/>
      <c r="AF66" s="119"/>
      <c r="AG66" s="119"/>
      <c r="AH66" s="119"/>
      <c r="AI66" s="119"/>
      <c r="AJ66" s="119"/>
      <c r="AK66" s="112"/>
      <c r="AL66" s="112"/>
    </row>
    <row r="67" spans="2:42" ht="33" customHeight="1" thickBot="1" x14ac:dyDescent="0.3">
      <c r="B67" s="945" t="s">
        <v>85</v>
      </c>
      <c r="C67" s="946"/>
      <c r="D67" s="947" t="s">
        <v>86</v>
      </c>
      <c r="E67" s="948"/>
      <c r="F67" s="949"/>
      <c r="G67" s="944"/>
      <c r="H67" s="120"/>
      <c r="I67" s="121"/>
      <c r="J67" s="121"/>
      <c r="K67" s="121"/>
      <c r="L67" s="121"/>
      <c r="M67" s="123"/>
      <c r="N67" s="123"/>
      <c r="O67" s="123"/>
      <c r="P67" s="125"/>
      <c r="Q67" s="125"/>
      <c r="R67" s="125"/>
      <c r="S67" s="125"/>
      <c r="T67" s="123"/>
      <c r="U67" s="123"/>
      <c r="V67" s="123"/>
      <c r="W67" s="119"/>
      <c r="X67" s="119"/>
      <c r="Y67" s="119"/>
      <c r="Z67" s="119"/>
      <c r="AA67" s="122"/>
      <c r="AB67" s="122"/>
      <c r="AC67" s="122"/>
      <c r="AD67" s="122"/>
      <c r="AE67" s="119"/>
      <c r="AF67" s="119"/>
      <c r="AG67" s="119"/>
      <c r="AH67" s="119"/>
      <c r="AI67" s="119"/>
      <c r="AJ67" s="119"/>
      <c r="AK67" s="112"/>
      <c r="AL67" s="112"/>
      <c r="AM67" s="113"/>
      <c r="AN67" s="113"/>
      <c r="AO67" s="113"/>
      <c r="AP67" s="113"/>
    </row>
    <row r="68" spans="2:42" ht="50.1" customHeight="1" x14ac:dyDescent="0.25">
      <c r="B68" s="921" t="s">
        <v>81</v>
      </c>
      <c r="C68" s="922"/>
      <c r="D68" s="925" t="s">
        <v>90</v>
      </c>
      <c r="E68" s="926"/>
      <c r="F68" s="929">
        <v>47</v>
      </c>
      <c r="G68" s="142">
        <f t="shared" ref="G68" si="13">SUM(H69:AL69)</f>
        <v>0</v>
      </c>
      <c r="H68" s="146"/>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8"/>
    </row>
    <row r="69" spans="2:42" ht="43.35" customHeight="1" x14ac:dyDescent="0.25">
      <c r="B69" s="923"/>
      <c r="C69" s="924"/>
      <c r="D69" s="927"/>
      <c r="E69" s="928"/>
      <c r="F69" s="930"/>
      <c r="G69" s="143">
        <f t="shared" ref="G69" si="14">SUM(H69:AL69)*F68</f>
        <v>0</v>
      </c>
      <c r="H69" s="149"/>
      <c r="I69" s="150"/>
      <c r="J69" s="150"/>
      <c r="K69" s="150"/>
      <c r="L69" s="150"/>
      <c r="M69" s="150"/>
      <c r="N69" s="150"/>
      <c r="O69" s="150"/>
      <c r="P69" s="150"/>
      <c r="Q69" s="150"/>
      <c r="R69" s="150"/>
      <c r="S69" s="150"/>
      <c r="T69" s="150"/>
      <c r="U69" s="150"/>
      <c r="V69" s="150"/>
      <c r="W69" s="150"/>
      <c r="X69" s="150"/>
      <c r="Y69" s="150"/>
      <c r="Z69" s="150"/>
      <c r="AA69" s="150"/>
      <c r="AB69" s="150"/>
      <c r="AC69" s="150"/>
      <c r="AD69" s="150"/>
      <c r="AE69" s="150"/>
      <c r="AF69" s="150"/>
      <c r="AG69" s="150"/>
      <c r="AH69" s="150"/>
      <c r="AI69" s="150"/>
      <c r="AJ69" s="150"/>
      <c r="AK69" s="150"/>
      <c r="AL69" s="151"/>
    </row>
    <row r="70" spans="2:42" ht="50.1" customHeight="1" x14ac:dyDescent="0.25">
      <c r="B70" s="931" t="s">
        <v>81</v>
      </c>
      <c r="C70" s="932"/>
      <c r="D70" s="933" t="s">
        <v>82</v>
      </c>
      <c r="E70" s="934"/>
      <c r="F70" s="937">
        <v>70</v>
      </c>
      <c r="G70" s="144">
        <f t="shared" ref="G70" si="15">SUM(H71:AL71)</f>
        <v>0</v>
      </c>
      <c r="H70" s="152"/>
      <c r="I70" s="153"/>
      <c r="J70" s="153"/>
      <c r="K70" s="153"/>
      <c r="L70" s="153"/>
      <c r="M70" s="153"/>
      <c r="N70" s="153"/>
      <c r="O70" s="153"/>
      <c r="P70" s="153"/>
      <c r="Q70" s="153"/>
      <c r="R70" s="153"/>
      <c r="S70" s="153"/>
      <c r="T70" s="153"/>
      <c r="U70" s="153"/>
      <c r="V70" s="153"/>
      <c r="W70" s="153"/>
      <c r="X70" s="153"/>
      <c r="Y70" s="153"/>
      <c r="Z70" s="153"/>
      <c r="AA70" s="153"/>
      <c r="AB70" s="153"/>
      <c r="AC70" s="153"/>
      <c r="AD70" s="153"/>
      <c r="AE70" s="153"/>
      <c r="AF70" s="153"/>
      <c r="AG70" s="153"/>
      <c r="AH70" s="153"/>
      <c r="AI70" s="153"/>
      <c r="AJ70" s="153"/>
      <c r="AK70" s="153"/>
      <c r="AL70" s="154"/>
    </row>
    <row r="71" spans="2:42" ht="43.35" customHeight="1" x14ac:dyDescent="0.25">
      <c r="B71" s="931"/>
      <c r="C71" s="932"/>
      <c r="D71" s="935"/>
      <c r="E71" s="936"/>
      <c r="F71" s="938"/>
      <c r="G71" s="143">
        <f t="shared" ref="G71" si="16">SUM(H71:AL71)*F70</f>
        <v>0</v>
      </c>
      <c r="H71" s="155"/>
      <c r="I71" s="156"/>
      <c r="J71" s="156"/>
      <c r="K71" s="156"/>
      <c r="L71" s="156"/>
      <c r="M71" s="156"/>
      <c r="N71" s="156"/>
      <c r="O71" s="156"/>
      <c r="P71" s="156"/>
      <c r="Q71" s="156"/>
      <c r="R71" s="156"/>
      <c r="S71" s="156"/>
      <c r="T71" s="156"/>
      <c r="U71" s="156"/>
      <c r="V71" s="156"/>
      <c r="W71" s="156"/>
      <c r="X71" s="156"/>
      <c r="Y71" s="156"/>
      <c r="Z71" s="156"/>
      <c r="AA71" s="156"/>
      <c r="AB71" s="156"/>
      <c r="AC71" s="156"/>
      <c r="AD71" s="156"/>
      <c r="AE71" s="156"/>
      <c r="AF71" s="156"/>
      <c r="AG71" s="156"/>
      <c r="AH71" s="156"/>
      <c r="AI71" s="156"/>
      <c r="AJ71" s="156"/>
      <c r="AK71" s="156"/>
      <c r="AL71" s="157"/>
    </row>
    <row r="72" spans="2:42" ht="50.1" customHeight="1" x14ac:dyDescent="0.25">
      <c r="B72" s="905" t="s">
        <v>83</v>
      </c>
      <c r="C72" s="906"/>
      <c r="D72" s="907" t="s">
        <v>84</v>
      </c>
      <c r="E72" s="908"/>
      <c r="F72" s="911">
        <v>80</v>
      </c>
      <c r="G72" s="144">
        <f t="shared" ref="G72" si="17">SUM(H73:AL73)</f>
        <v>0</v>
      </c>
      <c r="H72" s="152"/>
      <c r="I72" s="153"/>
      <c r="J72" s="153"/>
      <c r="K72" s="153"/>
      <c r="L72" s="153"/>
      <c r="M72" s="153"/>
      <c r="N72" s="153"/>
      <c r="O72" s="153"/>
      <c r="P72" s="153"/>
      <c r="Q72" s="153"/>
      <c r="R72" s="153"/>
      <c r="S72" s="153"/>
      <c r="T72" s="153"/>
      <c r="U72" s="153"/>
      <c r="V72" s="153"/>
      <c r="W72" s="153"/>
      <c r="X72" s="153"/>
      <c r="Y72" s="153"/>
      <c r="Z72" s="153"/>
      <c r="AA72" s="153"/>
      <c r="AB72" s="153"/>
      <c r="AC72" s="153"/>
      <c r="AD72" s="153"/>
      <c r="AE72" s="153"/>
      <c r="AF72" s="153"/>
      <c r="AG72" s="153"/>
      <c r="AH72" s="153"/>
      <c r="AI72" s="153"/>
      <c r="AJ72" s="153"/>
      <c r="AK72" s="153"/>
      <c r="AL72" s="154"/>
    </row>
    <row r="73" spans="2:42" ht="43.35" customHeight="1" x14ac:dyDescent="0.25">
      <c r="B73" s="905"/>
      <c r="C73" s="906"/>
      <c r="D73" s="909"/>
      <c r="E73" s="910"/>
      <c r="F73" s="912"/>
      <c r="G73" s="143">
        <f t="shared" ref="G73" si="18">SUM(H73:AL73)*F72</f>
        <v>0</v>
      </c>
      <c r="H73" s="158"/>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60"/>
    </row>
    <row r="74" spans="2:42" ht="50.1" customHeight="1" x14ac:dyDescent="0.25">
      <c r="B74" s="913" t="s">
        <v>83</v>
      </c>
      <c r="C74" s="914"/>
      <c r="D74" s="915" t="s">
        <v>87</v>
      </c>
      <c r="E74" s="916"/>
      <c r="F74" s="919">
        <v>60</v>
      </c>
      <c r="G74" s="144">
        <f t="shared" ref="G74" si="19">SUM(H75:AL75)</f>
        <v>0</v>
      </c>
      <c r="H74" s="152"/>
      <c r="I74" s="153"/>
      <c r="J74" s="153"/>
      <c r="K74" s="153"/>
      <c r="L74" s="153"/>
      <c r="M74" s="153"/>
      <c r="N74" s="153"/>
      <c r="O74" s="153"/>
      <c r="P74" s="153"/>
      <c r="Q74" s="153"/>
      <c r="R74" s="153"/>
      <c r="S74" s="153"/>
      <c r="T74" s="153"/>
      <c r="U74" s="153"/>
      <c r="V74" s="153"/>
      <c r="W74" s="153"/>
      <c r="X74" s="153"/>
      <c r="Y74" s="153"/>
      <c r="Z74" s="153"/>
      <c r="AA74" s="153"/>
      <c r="AB74" s="153"/>
      <c r="AC74" s="153"/>
      <c r="AD74" s="153"/>
      <c r="AE74" s="153"/>
      <c r="AF74" s="153"/>
      <c r="AG74" s="153"/>
      <c r="AH74" s="153"/>
      <c r="AI74" s="153"/>
      <c r="AJ74" s="153"/>
      <c r="AK74" s="153"/>
      <c r="AL74" s="154"/>
    </row>
    <row r="75" spans="2:42" ht="43.35" customHeight="1" x14ac:dyDescent="0.25">
      <c r="B75" s="913"/>
      <c r="C75" s="914"/>
      <c r="D75" s="917"/>
      <c r="E75" s="918"/>
      <c r="F75" s="920"/>
      <c r="G75" s="143">
        <f t="shared" ref="G75" si="20">SUM(H75:AL75)*F74</f>
        <v>0</v>
      </c>
      <c r="H75" s="161"/>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3"/>
    </row>
    <row r="76" spans="2:42" ht="50.1" customHeight="1" x14ac:dyDescent="0.25">
      <c r="B76" s="886" t="s">
        <v>92</v>
      </c>
      <c r="C76" s="887"/>
      <c r="D76" s="890" t="s">
        <v>88</v>
      </c>
      <c r="E76" s="891"/>
      <c r="F76" s="894">
        <v>10</v>
      </c>
      <c r="G76" s="144">
        <f t="shared" ref="G76" si="21">SUM(H77:AL77)</f>
        <v>0</v>
      </c>
      <c r="H76" s="152"/>
      <c r="I76" s="153"/>
      <c r="J76" s="153"/>
      <c r="K76" s="153"/>
      <c r="L76" s="153"/>
      <c r="M76" s="153"/>
      <c r="N76" s="153"/>
      <c r="O76" s="153"/>
      <c r="P76" s="153"/>
      <c r="Q76" s="153"/>
      <c r="R76" s="153"/>
      <c r="S76" s="153"/>
      <c r="T76" s="153"/>
      <c r="U76" s="153"/>
      <c r="V76" s="153"/>
      <c r="W76" s="153"/>
      <c r="X76" s="153"/>
      <c r="Y76" s="153"/>
      <c r="Z76" s="153"/>
      <c r="AA76" s="153"/>
      <c r="AB76" s="153"/>
      <c r="AC76" s="153"/>
      <c r="AD76" s="153"/>
      <c r="AE76" s="153"/>
      <c r="AF76" s="153"/>
      <c r="AG76" s="153"/>
      <c r="AH76" s="153"/>
      <c r="AI76" s="153"/>
      <c r="AJ76" s="153"/>
      <c r="AK76" s="153"/>
      <c r="AL76" s="154"/>
    </row>
    <row r="77" spans="2:42" ht="43.35" customHeight="1" thickBot="1" x14ac:dyDescent="0.3">
      <c r="B77" s="888"/>
      <c r="C77" s="889"/>
      <c r="D77" s="892"/>
      <c r="E77" s="893"/>
      <c r="F77" s="895"/>
      <c r="G77" s="145">
        <f t="shared" ref="G77" si="22">SUM(H77:AL77)*F76</f>
        <v>0</v>
      </c>
      <c r="H77" s="164"/>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6"/>
    </row>
    <row r="78" spans="2:42" ht="43.35" customHeight="1" thickBot="1" x14ac:dyDescent="0.65">
      <c r="B78" s="896" t="s">
        <v>89</v>
      </c>
      <c r="C78" s="897"/>
      <c r="D78" s="897"/>
      <c r="E78" s="898"/>
      <c r="F78" s="899">
        <f t="shared" ref="F78" si="23">G69+G71+G73+G75+G77</f>
        <v>0</v>
      </c>
      <c r="G78" s="900"/>
      <c r="H78" s="127">
        <f>H77*F76+H75*F74+H73*F72+H71*F70+H69*F68</f>
        <v>0</v>
      </c>
      <c r="I78" s="128">
        <f>I77*F76+I75*F74+I73*F72+I71*F70+I69*F68</f>
        <v>0</v>
      </c>
      <c r="J78" s="129">
        <f>J77*F76+J75*F74+J73*F72+J71*F70+J69*F68</f>
        <v>0</v>
      </c>
      <c r="K78" s="130">
        <f>K77*F76+K75*F74+K73*F72+K71*F70+K69*F68</f>
        <v>0</v>
      </c>
      <c r="L78" s="131">
        <f>L77*F76+L75*F74+L73*F72+L71*F70+L69*F68</f>
        <v>0</v>
      </c>
      <c r="M78" s="132">
        <f>M77*F76+M75*F74+M73*F72+M71*F70+M69*F68</f>
        <v>0</v>
      </c>
      <c r="N78" s="133">
        <f>N77*F76+N75*F74+N73*F72+N71*F70+N69*F68</f>
        <v>0</v>
      </c>
      <c r="O78" s="134">
        <f>O77*F76+O75*F74+O73*F72+O71*F70+O69*F68</f>
        <v>0</v>
      </c>
      <c r="P78" s="128">
        <f>P77*F76+P75*F74+P73*F72+P71*F70+P69*F68</f>
        <v>0</v>
      </c>
      <c r="Q78" s="129">
        <f>Q77*F76+Q75*F74+Q73*F72+Q71*F70+Q69*F68</f>
        <v>0</v>
      </c>
      <c r="R78" s="130">
        <f>R77*F76+R75*+F74+R73*F72+R71*F70+R69*F68</f>
        <v>0</v>
      </c>
      <c r="S78" s="131">
        <f>S77*F76+S75*F74+S73*F72+S71*F70+S69*F68</f>
        <v>0</v>
      </c>
      <c r="T78" s="132">
        <f>T77*F76+T75*F74+T73*F72+T71*F70+T69*F68</f>
        <v>0</v>
      </c>
      <c r="U78" s="133">
        <f>U77*F76+U75*F74+U73*F72+U71*F70+U69*F68</f>
        <v>0</v>
      </c>
      <c r="V78" s="134">
        <f>V77*F76+V75*F74+V73*F72+V71*F70+V69*F68</f>
        <v>0</v>
      </c>
      <c r="W78" s="128">
        <f>W77*F76+W75*F74+W73*F72+W71*F70+W69*F68</f>
        <v>0</v>
      </c>
      <c r="X78" s="135">
        <f>X77*F76+X75*F74+X73*F72+X71*F70+X69*F68</f>
        <v>0</v>
      </c>
      <c r="Y78" s="136">
        <f>Y77*F76+Y75*F74+Y73*F72+Y71*F70+Y69*F68</f>
        <v>0</v>
      </c>
      <c r="Z78" s="131">
        <f>Z77*F76+Z75*F74+Z73*F72+Z71*F70+Z69*F68</f>
        <v>0</v>
      </c>
      <c r="AA78" s="132">
        <f>AA77*F76+AA75*F74+AA73*F72+AA71*F70+AA69*F68</f>
        <v>0</v>
      </c>
      <c r="AB78" s="133">
        <f>AB77*F76+AB75*F74+AB73*F72+AB71*F70+AB69*F68</f>
        <v>0</v>
      </c>
      <c r="AC78" s="134">
        <f>AC77*F76+AC75*F74+AC73*F72+AC71*F70+AC69*F68</f>
        <v>0</v>
      </c>
      <c r="AD78" s="128">
        <f>AD77*F76+AD75*F74+AD73*F72+AD71*F70+AD69*F68</f>
        <v>0</v>
      </c>
      <c r="AE78" s="135">
        <f>AE77*F76+AE75*F74+AE73*F72+AE71*F70+AE69*F68</f>
        <v>0</v>
      </c>
      <c r="AF78" s="136">
        <f>AF77*F76+AF75*F74+AF73*F72+AF71*F70+AF69*F68</f>
        <v>0</v>
      </c>
      <c r="AG78" s="131">
        <f>AG77*F76+AG75*F74+AG73*F72+AG71*F70+AG69*F68</f>
        <v>0</v>
      </c>
      <c r="AH78" s="132">
        <f>AH77*F76+AH75*F74+AH73*F72+AH71*F70+AH69*F68</f>
        <v>0</v>
      </c>
      <c r="AI78" s="133">
        <f>AI77*F76+AI75*F74+AI73*F72+AI71*F70+AI69*F68</f>
        <v>0</v>
      </c>
      <c r="AJ78" s="134">
        <f>AJ77*F76+AJ75*F74+AJ73*F72+AJ71*F70+AJ69*F68</f>
        <v>0</v>
      </c>
      <c r="AK78" s="128">
        <f>AK77*F76+AK75*F74+AK73*F72+AK71*F70+AK69*F68</f>
        <v>0</v>
      </c>
      <c r="AL78" s="137">
        <f>AL77*F76+AL75*F74+AL73*F72+AL71*F70+AL69*F68</f>
        <v>0</v>
      </c>
    </row>
    <row r="79" spans="2:42" x14ac:dyDescent="0.7">
      <c r="B79" s="141"/>
      <c r="C79" s="141"/>
      <c r="F79" s="140"/>
      <c r="H79" s="901" t="s">
        <v>142</v>
      </c>
      <c r="I79" s="902"/>
      <c r="J79" s="902"/>
      <c r="K79" s="902"/>
      <c r="L79" s="902"/>
      <c r="M79" s="875" t="s">
        <v>144</v>
      </c>
      <c r="N79" s="875"/>
      <c r="O79" s="875"/>
      <c r="P79" s="877">
        <f t="shared" ref="P79" si="24">G68+G70+G72+G74</f>
        <v>0</v>
      </c>
      <c r="Q79" s="877"/>
      <c r="R79" s="877"/>
      <c r="S79" s="877"/>
      <c r="T79" s="875" t="s">
        <v>145</v>
      </c>
      <c r="U79" s="875"/>
      <c r="V79" s="875"/>
      <c r="W79" s="879">
        <f>G76</f>
        <v>0</v>
      </c>
      <c r="X79" s="879"/>
      <c r="Y79" s="879"/>
      <c r="Z79" s="879"/>
      <c r="AA79" s="881" t="s">
        <v>143</v>
      </c>
      <c r="AB79" s="881"/>
      <c r="AC79" s="881"/>
      <c r="AD79" s="881"/>
      <c r="AE79" s="883">
        <f t="shared" ref="AE79" si="25">F78</f>
        <v>0</v>
      </c>
      <c r="AF79" s="884"/>
      <c r="AG79" s="884"/>
      <c r="AH79" s="884"/>
      <c r="AI79" s="884"/>
      <c r="AJ79" s="884"/>
      <c r="AK79" s="114"/>
      <c r="AL79" s="115"/>
    </row>
    <row r="80" spans="2:42" ht="34.5" customHeight="1" thickBot="1" x14ac:dyDescent="0.75">
      <c r="H80" s="903"/>
      <c r="I80" s="904"/>
      <c r="J80" s="904"/>
      <c r="K80" s="904"/>
      <c r="L80" s="904"/>
      <c r="M80" s="876"/>
      <c r="N80" s="876"/>
      <c r="O80" s="876"/>
      <c r="P80" s="878"/>
      <c r="Q80" s="878"/>
      <c r="R80" s="878"/>
      <c r="S80" s="878"/>
      <c r="T80" s="876"/>
      <c r="U80" s="876"/>
      <c r="V80" s="876"/>
      <c r="W80" s="880"/>
      <c r="X80" s="880"/>
      <c r="Y80" s="880"/>
      <c r="Z80" s="880"/>
      <c r="AA80" s="882"/>
      <c r="AB80" s="882"/>
      <c r="AC80" s="882"/>
      <c r="AD80" s="882"/>
      <c r="AE80" s="885"/>
      <c r="AF80" s="885"/>
      <c r="AG80" s="885"/>
      <c r="AH80" s="885"/>
      <c r="AI80" s="885"/>
      <c r="AJ80" s="885"/>
      <c r="AK80" s="116"/>
      <c r="AL80" s="117"/>
    </row>
    <row r="81" spans="2:42" ht="60" customHeight="1" thickBot="1" x14ac:dyDescent="0.3">
      <c r="B81" s="939">
        <v>31</v>
      </c>
      <c r="C81" s="940"/>
      <c r="D81" s="941" t="s">
        <v>43</v>
      </c>
      <c r="E81" s="941"/>
      <c r="F81" s="942"/>
      <c r="G81" s="943" t="s">
        <v>91</v>
      </c>
      <c r="H81" s="120"/>
      <c r="I81" s="121"/>
      <c r="J81" s="121"/>
      <c r="K81" s="121"/>
      <c r="L81" s="121"/>
      <c r="M81" s="123"/>
      <c r="N81" s="123"/>
      <c r="O81" s="123"/>
      <c r="P81" s="124"/>
      <c r="Q81" s="124"/>
      <c r="R81" s="124"/>
      <c r="S81" s="124"/>
      <c r="T81" s="123"/>
      <c r="U81" s="123"/>
      <c r="V81" s="123"/>
      <c r="W81" s="119"/>
      <c r="X81" s="119"/>
      <c r="Y81" s="119"/>
      <c r="Z81" s="119"/>
      <c r="AA81" s="122"/>
      <c r="AB81" s="122"/>
      <c r="AC81" s="122"/>
      <c r="AD81" s="122"/>
      <c r="AE81" s="118"/>
      <c r="AF81" s="119"/>
      <c r="AG81" s="119"/>
      <c r="AH81" s="119"/>
      <c r="AI81" s="119"/>
      <c r="AJ81" s="119"/>
      <c r="AK81" s="112"/>
      <c r="AL81" s="112"/>
    </row>
    <row r="82" spans="2:42" ht="33" customHeight="1" thickBot="1" x14ac:dyDescent="0.3">
      <c r="B82" s="945" t="s">
        <v>85</v>
      </c>
      <c r="C82" s="946"/>
      <c r="D82" s="947" t="s">
        <v>86</v>
      </c>
      <c r="E82" s="948"/>
      <c r="F82" s="949"/>
      <c r="G82" s="944"/>
      <c r="H82" s="120"/>
      <c r="I82" s="121"/>
      <c r="J82" s="121"/>
      <c r="K82" s="121"/>
      <c r="L82" s="121"/>
      <c r="M82" s="123"/>
      <c r="N82" s="123"/>
      <c r="O82" s="123"/>
      <c r="P82" s="125"/>
      <c r="Q82" s="125"/>
      <c r="R82" s="125"/>
      <c r="S82" s="125"/>
      <c r="T82" s="123"/>
      <c r="U82" s="123"/>
      <c r="V82" s="123"/>
      <c r="W82" s="119"/>
      <c r="X82" s="119"/>
      <c r="Y82" s="119"/>
      <c r="Z82" s="119"/>
      <c r="AA82" s="122"/>
      <c r="AB82" s="122"/>
      <c r="AC82" s="122"/>
      <c r="AD82" s="122"/>
      <c r="AE82" s="119"/>
      <c r="AF82" s="119"/>
      <c r="AG82" s="119"/>
      <c r="AH82" s="119"/>
      <c r="AI82" s="119"/>
      <c r="AJ82" s="119"/>
      <c r="AK82" s="112"/>
      <c r="AL82" s="112"/>
      <c r="AM82" s="113"/>
      <c r="AN82" s="113"/>
      <c r="AO82" s="113"/>
      <c r="AP82" s="113"/>
    </row>
    <row r="83" spans="2:42" ht="50.1" customHeight="1" x14ac:dyDescent="0.25">
      <c r="B83" s="921" t="s">
        <v>81</v>
      </c>
      <c r="C83" s="922"/>
      <c r="D83" s="925" t="s">
        <v>90</v>
      </c>
      <c r="E83" s="926"/>
      <c r="F83" s="929">
        <v>47</v>
      </c>
      <c r="G83" s="142">
        <f>SUM(H84:AL84)</f>
        <v>0</v>
      </c>
      <c r="H83" s="146"/>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8"/>
    </row>
    <row r="84" spans="2:42" ht="43.35" customHeight="1" x14ac:dyDescent="0.25">
      <c r="B84" s="923"/>
      <c r="C84" s="924"/>
      <c r="D84" s="927"/>
      <c r="E84" s="928"/>
      <c r="F84" s="930"/>
      <c r="G84" s="143">
        <f>SUM(H84:AL84)*F83</f>
        <v>0</v>
      </c>
      <c r="H84" s="149"/>
      <c r="I84" s="150"/>
      <c r="J84" s="150"/>
      <c r="K84" s="150"/>
      <c r="L84" s="150"/>
      <c r="M84" s="150"/>
      <c r="N84" s="150"/>
      <c r="O84" s="150"/>
      <c r="P84" s="150"/>
      <c r="Q84" s="150"/>
      <c r="R84" s="150"/>
      <c r="S84" s="150"/>
      <c r="T84" s="150"/>
      <c r="U84" s="150"/>
      <c r="V84" s="150"/>
      <c r="W84" s="150"/>
      <c r="X84" s="150"/>
      <c r="Y84" s="150"/>
      <c r="Z84" s="150"/>
      <c r="AA84" s="150"/>
      <c r="AB84" s="150"/>
      <c r="AC84" s="150"/>
      <c r="AD84" s="150"/>
      <c r="AE84" s="150"/>
      <c r="AF84" s="150"/>
      <c r="AG84" s="150"/>
      <c r="AH84" s="150"/>
      <c r="AI84" s="150"/>
      <c r="AJ84" s="150"/>
      <c r="AK84" s="150"/>
      <c r="AL84" s="151"/>
    </row>
    <row r="85" spans="2:42" ht="50.1" customHeight="1" x14ac:dyDescent="0.25">
      <c r="B85" s="931" t="s">
        <v>81</v>
      </c>
      <c r="C85" s="932"/>
      <c r="D85" s="933" t="s">
        <v>82</v>
      </c>
      <c r="E85" s="934"/>
      <c r="F85" s="937">
        <v>70</v>
      </c>
      <c r="G85" s="144">
        <f>SUM(H86:AL86)</f>
        <v>0</v>
      </c>
      <c r="H85" s="152"/>
      <c r="I85" s="153"/>
      <c r="J85" s="153"/>
      <c r="K85" s="153"/>
      <c r="L85" s="153"/>
      <c r="M85" s="153"/>
      <c r="N85" s="153"/>
      <c r="O85" s="153"/>
      <c r="P85" s="153"/>
      <c r="Q85" s="153"/>
      <c r="R85" s="153"/>
      <c r="S85" s="153"/>
      <c r="T85" s="153"/>
      <c r="U85" s="153"/>
      <c r="V85" s="153"/>
      <c r="W85" s="153"/>
      <c r="X85" s="153"/>
      <c r="Y85" s="153"/>
      <c r="Z85" s="153"/>
      <c r="AA85" s="153"/>
      <c r="AB85" s="153"/>
      <c r="AC85" s="153"/>
      <c r="AD85" s="153"/>
      <c r="AE85" s="153"/>
      <c r="AF85" s="153"/>
      <c r="AG85" s="153"/>
      <c r="AH85" s="153"/>
      <c r="AI85" s="153"/>
      <c r="AJ85" s="153"/>
      <c r="AK85" s="153"/>
      <c r="AL85" s="154"/>
    </row>
    <row r="86" spans="2:42" ht="43.35" customHeight="1" x14ac:dyDescent="0.25">
      <c r="B86" s="931"/>
      <c r="C86" s="932"/>
      <c r="D86" s="935"/>
      <c r="E86" s="936"/>
      <c r="F86" s="938"/>
      <c r="G86" s="143">
        <f>SUM(H86:AL86)*F85</f>
        <v>0</v>
      </c>
      <c r="H86" s="155"/>
      <c r="I86" s="156"/>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c r="AJ86" s="156"/>
      <c r="AK86" s="156"/>
      <c r="AL86" s="157"/>
    </row>
    <row r="87" spans="2:42" ht="50.1" customHeight="1" x14ac:dyDescent="0.25">
      <c r="B87" s="905" t="s">
        <v>83</v>
      </c>
      <c r="C87" s="906"/>
      <c r="D87" s="907" t="s">
        <v>84</v>
      </c>
      <c r="E87" s="908"/>
      <c r="F87" s="911">
        <v>80</v>
      </c>
      <c r="G87" s="144">
        <f>SUM(H88:AL88)</f>
        <v>0</v>
      </c>
      <c r="H87" s="152"/>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4"/>
    </row>
    <row r="88" spans="2:42" ht="43.35" customHeight="1" x14ac:dyDescent="0.25">
      <c r="B88" s="905"/>
      <c r="C88" s="906"/>
      <c r="D88" s="909"/>
      <c r="E88" s="910"/>
      <c r="F88" s="912"/>
      <c r="G88" s="143">
        <f>SUM(H88:AL88)*F87</f>
        <v>0</v>
      </c>
      <c r="H88" s="158"/>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159"/>
      <c r="AK88" s="159"/>
      <c r="AL88" s="160"/>
    </row>
    <row r="89" spans="2:42" ht="50.1" customHeight="1" x14ac:dyDescent="0.25">
      <c r="B89" s="913" t="s">
        <v>83</v>
      </c>
      <c r="C89" s="914"/>
      <c r="D89" s="915" t="s">
        <v>87</v>
      </c>
      <c r="E89" s="916"/>
      <c r="F89" s="919">
        <v>60</v>
      </c>
      <c r="G89" s="144">
        <f>SUM(H90:AL90)</f>
        <v>0</v>
      </c>
      <c r="H89" s="152"/>
      <c r="I89" s="153"/>
      <c r="J89" s="153"/>
      <c r="K89" s="153"/>
      <c r="L89" s="153"/>
      <c r="M89" s="153"/>
      <c r="N89" s="153"/>
      <c r="O89" s="153"/>
      <c r="P89" s="153"/>
      <c r="Q89" s="153"/>
      <c r="R89" s="153"/>
      <c r="S89" s="153"/>
      <c r="T89" s="153"/>
      <c r="U89" s="153"/>
      <c r="V89" s="153"/>
      <c r="W89" s="153"/>
      <c r="X89" s="153"/>
      <c r="Y89" s="153"/>
      <c r="Z89" s="153"/>
      <c r="AA89" s="153"/>
      <c r="AB89" s="153"/>
      <c r="AC89" s="153"/>
      <c r="AD89" s="153"/>
      <c r="AE89" s="153"/>
      <c r="AF89" s="153"/>
      <c r="AG89" s="153"/>
      <c r="AH89" s="153"/>
      <c r="AI89" s="153"/>
      <c r="AJ89" s="153"/>
      <c r="AK89" s="153"/>
      <c r="AL89" s="154"/>
    </row>
    <row r="90" spans="2:42" ht="43.35" customHeight="1" x14ac:dyDescent="0.25">
      <c r="B90" s="913"/>
      <c r="C90" s="914"/>
      <c r="D90" s="917"/>
      <c r="E90" s="918"/>
      <c r="F90" s="920"/>
      <c r="G90" s="143">
        <f>SUM(H90:AL90)*F89</f>
        <v>0</v>
      </c>
      <c r="H90" s="161"/>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162"/>
      <c r="AK90" s="162"/>
      <c r="AL90" s="163"/>
    </row>
    <row r="91" spans="2:42" ht="50.1" customHeight="1" x14ac:dyDescent="0.25">
      <c r="B91" s="886" t="s">
        <v>92</v>
      </c>
      <c r="C91" s="887"/>
      <c r="D91" s="890" t="s">
        <v>88</v>
      </c>
      <c r="E91" s="891"/>
      <c r="F91" s="894">
        <v>10</v>
      </c>
      <c r="G91" s="144">
        <f>SUM(H92:AL92)</f>
        <v>0</v>
      </c>
      <c r="H91" s="152"/>
      <c r="I91" s="153"/>
      <c r="J91" s="153"/>
      <c r="K91" s="153"/>
      <c r="L91" s="153"/>
      <c r="M91" s="153"/>
      <c r="N91" s="153"/>
      <c r="O91" s="153"/>
      <c r="P91" s="153"/>
      <c r="Q91" s="153"/>
      <c r="R91" s="153"/>
      <c r="S91" s="153"/>
      <c r="T91" s="153"/>
      <c r="U91" s="153"/>
      <c r="V91" s="153"/>
      <c r="W91" s="153"/>
      <c r="X91" s="153"/>
      <c r="Y91" s="153"/>
      <c r="Z91" s="153"/>
      <c r="AA91" s="153"/>
      <c r="AB91" s="153"/>
      <c r="AC91" s="153"/>
      <c r="AD91" s="153"/>
      <c r="AE91" s="153"/>
      <c r="AF91" s="153"/>
      <c r="AG91" s="153"/>
      <c r="AH91" s="153"/>
      <c r="AI91" s="153"/>
      <c r="AJ91" s="153"/>
      <c r="AK91" s="153"/>
      <c r="AL91" s="154"/>
    </row>
    <row r="92" spans="2:42" ht="43.35" customHeight="1" thickBot="1" x14ac:dyDescent="0.3">
      <c r="B92" s="888"/>
      <c r="C92" s="889"/>
      <c r="D92" s="892"/>
      <c r="E92" s="893"/>
      <c r="F92" s="895"/>
      <c r="G92" s="145">
        <f>SUM(H92:AL92)*F91</f>
        <v>0</v>
      </c>
      <c r="H92" s="164"/>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6"/>
    </row>
    <row r="93" spans="2:42" ht="43.35" customHeight="1" thickBot="1" x14ac:dyDescent="0.65">
      <c r="B93" s="896" t="s">
        <v>89</v>
      </c>
      <c r="C93" s="897"/>
      <c r="D93" s="897"/>
      <c r="E93" s="898"/>
      <c r="F93" s="899">
        <f>G84+G86+G88+G90+G92</f>
        <v>0</v>
      </c>
      <c r="G93" s="900"/>
      <c r="H93" s="127">
        <f>H92*F91+H90*F89+H88*F87+H86*F85+H84*F83</f>
        <v>0</v>
      </c>
      <c r="I93" s="128">
        <f>I92*F91+I90*F89+I88*F87+I86*F85+I84*F83</f>
        <v>0</v>
      </c>
      <c r="J93" s="129">
        <f>J92*F91+J90*F89+J88*F87+J86*F85+J84*F83</f>
        <v>0</v>
      </c>
      <c r="K93" s="130">
        <f>K92*F91+K90*F89+K88*F87+K86*F85+K84*F83</f>
        <v>0</v>
      </c>
      <c r="L93" s="131">
        <f>L92*F91+L90*F89+L88*F87+L86*F85+L84*F83</f>
        <v>0</v>
      </c>
      <c r="M93" s="132">
        <f>M92*F91+M90*F89+M88*F87+M86*F85+M84*F83</f>
        <v>0</v>
      </c>
      <c r="N93" s="133">
        <f>N92*F91+N90*F89+N88*F87+N86*F85+N84*F83</f>
        <v>0</v>
      </c>
      <c r="O93" s="134">
        <f>O92*F91+O90*F89+O88*F87+O86*F85+O84*F83</f>
        <v>0</v>
      </c>
      <c r="P93" s="128">
        <f>P92*F91+P90*F89+P88*F87+P86*F85+P84*F83</f>
        <v>0</v>
      </c>
      <c r="Q93" s="129">
        <f>Q92*F91+Q90*F89+Q88*F87+Q86*F85+Q84*F83</f>
        <v>0</v>
      </c>
      <c r="R93" s="130">
        <f>R92*F91+R90*+F89+R88*F87+R86*F85+R84*F83</f>
        <v>0</v>
      </c>
      <c r="S93" s="131">
        <f>S92*F91+S90*F89+S88*F87+S86*F85+S84*F83</f>
        <v>0</v>
      </c>
      <c r="T93" s="132">
        <f>T92*F91+T90*F89+T88*F87+T86*F85+T84*F83</f>
        <v>0</v>
      </c>
      <c r="U93" s="133">
        <f>U92*F91+U90*F89+U88*F87+U86*F85+U84*F83</f>
        <v>0</v>
      </c>
      <c r="V93" s="134">
        <f>V92*F91+V90*F89+V88*F87+V86*F85+V84*F83</f>
        <v>0</v>
      </c>
      <c r="W93" s="128">
        <f>W92*F91+W90*F89+W88*F87+W86*F85+W84*F83</f>
        <v>0</v>
      </c>
      <c r="X93" s="135">
        <f>X92*F91+X90*F89+X88*F87+X86*F85+X84*F83</f>
        <v>0</v>
      </c>
      <c r="Y93" s="136">
        <f>Y92*F91+Y90*F89+Y88*F87+Y86*F85+Y84*F83</f>
        <v>0</v>
      </c>
      <c r="Z93" s="131">
        <f>Z92*F91+Z90*F89+Z88*F87+Z86*F85+Z84*F83</f>
        <v>0</v>
      </c>
      <c r="AA93" s="132">
        <f>AA92*F91+AA90*F89+AA88*F87+AA86*F85+AA84*F83</f>
        <v>0</v>
      </c>
      <c r="AB93" s="133">
        <f>AB92*F91+AB90*F89+AB88*F87+AB86*F85+AB84*F83</f>
        <v>0</v>
      </c>
      <c r="AC93" s="134">
        <f>AC92*F91+AC90*F89+AC88*F87+AC86*F85+AC84*F83</f>
        <v>0</v>
      </c>
      <c r="AD93" s="128">
        <f>AD92*F91+AD90*F89+AD88*F87+AD86*F85+AD84*F83</f>
        <v>0</v>
      </c>
      <c r="AE93" s="135">
        <f>AE92*F91+AE90*F89+AE88*F87+AE86*F85+AE84*F83</f>
        <v>0</v>
      </c>
      <c r="AF93" s="136">
        <f>AF92*F91+AF90*F89+AF88*F87+AF86*F85+AF84*F83</f>
        <v>0</v>
      </c>
      <c r="AG93" s="131">
        <f>AG92*F91+AG90*F89+AG88*F87+AG86*F85+AG84*F83</f>
        <v>0</v>
      </c>
      <c r="AH93" s="132">
        <f>AH92*F91+AH90*F89+AH88*F87+AH86*F85+AH84*F83</f>
        <v>0</v>
      </c>
      <c r="AI93" s="133">
        <f>AI92*F91+AI90*F89+AI88*F87+AI86*F85+AI84*F83</f>
        <v>0</v>
      </c>
      <c r="AJ93" s="134">
        <f>AJ92*F91+AJ90*F89+AJ88*F87+AJ86*F85+AJ84*F83</f>
        <v>0</v>
      </c>
      <c r="AK93" s="128">
        <f>AK92*F91+AK90*F89+AK88*F87+AK86*F85+AK84*F83</f>
        <v>0</v>
      </c>
      <c r="AL93" s="137">
        <f>AL92*F91+AL90*F89+AL88*F87+AL86*F85+AL84*F83</f>
        <v>0</v>
      </c>
    </row>
    <row r="94" spans="2:42" x14ac:dyDescent="0.7">
      <c r="B94" s="141"/>
      <c r="C94" s="141"/>
      <c r="F94" s="140"/>
      <c r="H94" s="901" t="s">
        <v>142</v>
      </c>
      <c r="I94" s="902"/>
      <c r="J94" s="902"/>
      <c r="K94" s="902"/>
      <c r="L94" s="902"/>
      <c r="M94" s="875" t="s">
        <v>144</v>
      </c>
      <c r="N94" s="875"/>
      <c r="O94" s="875"/>
      <c r="P94" s="877">
        <f>G83+G85+G87+G89</f>
        <v>0</v>
      </c>
      <c r="Q94" s="877"/>
      <c r="R94" s="877"/>
      <c r="S94" s="877"/>
      <c r="T94" s="875" t="s">
        <v>145</v>
      </c>
      <c r="U94" s="875"/>
      <c r="V94" s="875"/>
      <c r="W94" s="957">
        <f>G91</f>
        <v>0</v>
      </c>
      <c r="X94" s="879"/>
      <c r="Y94" s="879"/>
      <c r="Z94" s="879"/>
      <c r="AA94" s="881" t="s">
        <v>143</v>
      </c>
      <c r="AB94" s="881"/>
      <c r="AC94" s="881"/>
      <c r="AD94" s="881"/>
      <c r="AE94" s="883">
        <f>F93</f>
        <v>0</v>
      </c>
      <c r="AF94" s="884"/>
      <c r="AG94" s="884"/>
      <c r="AH94" s="884"/>
      <c r="AI94" s="884"/>
      <c r="AJ94" s="884"/>
      <c r="AK94" s="114"/>
      <c r="AL94" s="115"/>
    </row>
    <row r="95" spans="2:42" ht="34.5" customHeight="1" thickBot="1" x14ac:dyDescent="0.75">
      <c r="H95" s="903"/>
      <c r="I95" s="904"/>
      <c r="J95" s="904"/>
      <c r="K95" s="904"/>
      <c r="L95" s="904"/>
      <c r="M95" s="876"/>
      <c r="N95" s="876"/>
      <c r="O95" s="876"/>
      <c r="P95" s="878"/>
      <c r="Q95" s="878"/>
      <c r="R95" s="878"/>
      <c r="S95" s="878"/>
      <c r="T95" s="876"/>
      <c r="U95" s="876"/>
      <c r="V95" s="876"/>
      <c r="W95" s="880"/>
      <c r="X95" s="880"/>
      <c r="Y95" s="880"/>
      <c r="Z95" s="880"/>
      <c r="AA95" s="882"/>
      <c r="AB95" s="882"/>
      <c r="AC95" s="882"/>
      <c r="AD95" s="882"/>
      <c r="AE95" s="885"/>
      <c r="AF95" s="885"/>
      <c r="AG95" s="885"/>
      <c r="AH95" s="885"/>
      <c r="AI95" s="885"/>
      <c r="AJ95" s="885"/>
      <c r="AK95" s="116"/>
      <c r="AL95" s="117"/>
    </row>
    <row r="96" spans="2:42" ht="60" customHeight="1" thickBot="1" x14ac:dyDescent="0.3">
      <c r="B96" s="939">
        <v>32</v>
      </c>
      <c r="C96" s="940"/>
      <c r="D96" s="941" t="s">
        <v>148</v>
      </c>
      <c r="E96" s="941"/>
      <c r="F96" s="942"/>
      <c r="G96" s="943" t="s">
        <v>91</v>
      </c>
      <c r="H96" s="120"/>
      <c r="I96" s="121"/>
      <c r="J96" s="121"/>
      <c r="K96" s="121"/>
      <c r="L96" s="121"/>
      <c r="M96" s="123"/>
      <c r="N96" s="123"/>
      <c r="O96" s="123"/>
      <c r="P96" s="124"/>
      <c r="Q96" s="124"/>
      <c r="R96" s="124"/>
      <c r="S96" s="124"/>
      <c r="T96" s="123"/>
      <c r="U96" s="123"/>
      <c r="V96" s="123"/>
      <c r="W96" s="119"/>
      <c r="X96" s="119"/>
      <c r="Y96" s="119"/>
      <c r="Z96" s="119"/>
      <c r="AA96" s="122"/>
      <c r="AB96" s="122"/>
      <c r="AC96" s="122"/>
      <c r="AD96" s="122"/>
      <c r="AE96" s="118"/>
      <c r="AF96" s="119"/>
      <c r="AG96" s="119"/>
      <c r="AH96" s="119"/>
      <c r="AI96" s="119"/>
      <c r="AJ96" s="119"/>
      <c r="AK96" s="112"/>
      <c r="AL96" s="112"/>
    </row>
    <row r="97" spans="2:42" ht="33" customHeight="1" thickBot="1" x14ac:dyDescent="0.3">
      <c r="B97" s="945" t="s">
        <v>85</v>
      </c>
      <c r="C97" s="946"/>
      <c r="D97" s="947" t="s">
        <v>86</v>
      </c>
      <c r="E97" s="948"/>
      <c r="F97" s="949"/>
      <c r="G97" s="944"/>
      <c r="H97" s="120"/>
      <c r="I97" s="121"/>
      <c r="J97" s="121"/>
      <c r="K97" s="121"/>
      <c r="L97" s="121"/>
      <c r="M97" s="123"/>
      <c r="N97" s="123"/>
      <c r="O97" s="123"/>
      <c r="P97" s="125"/>
      <c r="Q97" s="125"/>
      <c r="R97" s="125"/>
      <c r="S97" s="125"/>
      <c r="T97" s="123"/>
      <c r="U97" s="123"/>
      <c r="V97" s="123"/>
      <c r="W97" s="119"/>
      <c r="X97" s="119"/>
      <c r="Y97" s="119"/>
      <c r="Z97" s="119"/>
      <c r="AA97" s="122"/>
      <c r="AB97" s="122"/>
      <c r="AC97" s="122"/>
      <c r="AD97" s="122"/>
      <c r="AE97" s="119"/>
      <c r="AF97" s="119"/>
      <c r="AG97" s="119"/>
      <c r="AH97" s="119"/>
      <c r="AI97" s="119"/>
      <c r="AJ97" s="119"/>
      <c r="AK97" s="112"/>
      <c r="AL97" s="112"/>
      <c r="AM97" s="113"/>
      <c r="AN97" s="113"/>
      <c r="AO97" s="113"/>
      <c r="AP97" s="113"/>
    </row>
    <row r="98" spans="2:42" ht="50.1" customHeight="1" x14ac:dyDescent="0.25">
      <c r="B98" s="921" t="s">
        <v>81</v>
      </c>
      <c r="C98" s="922"/>
      <c r="D98" s="925" t="s">
        <v>90</v>
      </c>
      <c r="E98" s="926"/>
      <c r="F98" s="929">
        <v>47</v>
      </c>
      <c r="G98" s="142">
        <f t="shared" ref="G98" si="26">SUM(H99:AL99)</f>
        <v>0</v>
      </c>
      <c r="H98" s="146"/>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8"/>
    </row>
    <row r="99" spans="2:42" ht="43.35" customHeight="1" x14ac:dyDescent="0.25">
      <c r="B99" s="923"/>
      <c r="C99" s="924"/>
      <c r="D99" s="927"/>
      <c r="E99" s="928"/>
      <c r="F99" s="930"/>
      <c r="G99" s="143">
        <f t="shared" ref="G99" si="27">SUM(H99:AL99)*F98</f>
        <v>0</v>
      </c>
      <c r="H99" s="149"/>
      <c r="I99" s="150"/>
      <c r="J99" s="150"/>
      <c r="K99" s="150"/>
      <c r="L99" s="150"/>
      <c r="M99" s="150"/>
      <c r="N99" s="150"/>
      <c r="O99" s="150"/>
      <c r="P99" s="150"/>
      <c r="Q99" s="150"/>
      <c r="R99" s="150"/>
      <c r="S99" s="150"/>
      <c r="T99" s="150"/>
      <c r="U99" s="150"/>
      <c r="V99" s="150"/>
      <c r="W99" s="150"/>
      <c r="X99" s="150"/>
      <c r="Y99" s="150"/>
      <c r="Z99" s="150"/>
      <c r="AA99" s="150"/>
      <c r="AB99" s="150"/>
      <c r="AC99" s="150"/>
      <c r="AD99" s="150"/>
      <c r="AE99" s="150"/>
      <c r="AF99" s="150"/>
      <c r="AG99" s="150"/>
      <c r="AH99" s="150"/>
      <c r="AI99" s="150"/>
      <c r="AJ99" s="150"/>
      <c r="AK99" s="150"/>
      <c r="AL99" s="151"/>
    </row>
    <row r="100" spans="2:42" ht="50.1" customHeight="1" x14ac:dyDescent="0.25">
      <c r="B100" s="931" t="s">
        <v>81</v>
      </c>
      <c r="C100" s="932"/>
      <c r="D100" s="933" t="s">
        <v>82</v>
      </c>
      <c r="E100" s="934"/>
      <c r="F100" s="937">
        <v>70</v>
      </c>
      <c r="G100" s="144">
        <f t="shared" ref="G100" si="28">SUM(H101:AL101)</f>
        <v>0</v>
      </c>
      <c r="H100" s="152"/>
      <c r="I100" s="153"/>
      <c r="J100" s="153"/>
      <c r="K100" s="153"/>
      <c r="L100" s="153"/>
      <c r="M100" s="153"/>
      <c r="N100" s="153"/>
      <c r="O100" s="153"/>
      <c r="P100" s="153"/>
      <c r="Q100" s="153"/>
      <c r="R100" s="153"/>
      <c r="S100" s="153"/>
      <c r="T100" s="153"/>
      <c r="U100" s="153"/>
      <c r="V100" s="153"/>
      <c r="W100" s="153"/>
      <c r="X100" s="153"/>
      <c r="Y100" s="153"/>
      <c r="Z100" s="153"/>
      <c r="AA100" s="153"/>
      <c r="AB100" s="153"/>
      <c r="AC100" s="153"/>
      <c r="AD100" s="153"/>
      <c r="AE100" s="153"/>
      <c r="AF100" s="153"/>
      <c r="AG100" s="153"/>
      <c r="AH100" s="153"/>
      <c r="AI100" s="153"/>
      <c r="AJ100" s="153"/>
      <c r="AK100" s="153"/>
      <c r="AL100" s="154"/>
    </row>
    <row r="101" spans="2:42" ht="43.35" customHeight="1" x14ac:dyDescent="0.25">
      <c r="B101" s="931"/>
      <c r="C101" s="932"/>
      <c r="D101" s="935"/>
      <c r="E101" s="936"/>
      <c r="F101" s="938"/>
      <c r="G101" s="143">
        <f t="shared" ref="G101" si="29">SUM(H101:AL101)*F100</f>
        <v>0</v>
      </c>
      <c r="H101" s="155"/>
      <c r="I101" s="156"/>
      <c r="J101" s="156"/>
      <c r="K101" s="156"/>
      <c r="L101" s="156"/>
      <c r="M101" s="156"/>
      <c r="N101" s="156"/>
      <c r="O101" s="156"/>
      <c r="P101" s="156"/>
      <c r="Q101" s="156"/>
      <c r="R101" s="156"/>
      <c r="S101" s="156"/>
      <c r="T101" s="156"/>
      <c r="U101" s="156"/>
      <c r="V101" s="156"/>
      <c r="W101" s="156"/>
      <c r="X101" s="156"/>
      <c r="Y101" s="156"/>
      <c r="Z101" s="156"/>
      <c r="AA101" s="156"/>
      <c r="AB101" s="156"/>
      <c r="AC101" s="156"/>
      <c r="AD101" s="156"/>
      <c r="AE101" s="156"/>
      <c r="AF101" s="156"/>
      <c r="AG101" s="156"/>
      <c r="AH101" s="156"/>
      <c r="AI101" s="156"/>
      <c r="AJ101" s="156"/>
      <c r="AK101" s="156"/>
      <c r="AL101" s="157"/>
    </row>
    <row r="102" spans="2:42" ht="50.1" customHeight="1" x14ac:dyDescent="0.25">
      <c r="B102" s="905" t="s">
        <v>83</v>
      </c>
      <c r="C102" s="906"/>
      <c r="D102" s="907" t="s">
        <v>84</v>
      </c>
      <c r="E102" s="908"/>
      <c r="F102" s="911">
        <v>80</v>
      </c>
      <c r="G102" s="144">
        <f t="shared" ref="G102" si="30">SUM(H103:AL103)</f>
        <v>0</v>
      </c>
      <c r="H102" s="152"/>
      <c r="I102" s="153"/>
      <c r="J102" s="153"/>
      <c r="K102" s="153"/>
      <c r="L102" s="153"/>
      <c r="M102" s="153"/>
      <c r="N102" s="153"/>
      <c r="O102" s="153"/>
      <c r="P102" s="153"/>
      <c r="Q102" s="153"/>
      <c r="R102" s="153"/>
      <c r="S102" s="153"/>
      <c r="T102" s="153"/>
      <c r="U102" s="153"/>
      <c r="V102" s="153"/>
      <c r="W102" s="153"/>
      <c r="X102" s="153"/>
      <c r="Y102" s="153"/>
      <c r="Z102" s="153"/>
      <c r="AA102" s="153"/>
      <c r="AB102" s="153"/>
      <c r="AC102" s="153"/>
      <c r="AD102" s="153"/>
      <c r="AE102" s="153"/>
      <c r="AF102" s="153"/>
      <c r="AG102" s="153"/>
      <c r="AH102" s="153"/>
      <c r="AI102" s="153"/>
      <c r="AJ102" s="153"/>
      <c r="AK102" s="153"/>
      <c r="AL102" s="154"/>
    </row>
    <row r="103" spans="2:42" ht="43.35" customHeight="1" x14ac:dyDescent="0.25">
      <c r="B103" s="905"/>
      <c r="C103" s="906"/>
      <c r="D103" s="909"/>
      <c r="E103" s="910"/>
      <c r="F103" s="912"/>
      <c r="G103" s="143">
        <f t="shared" ref="G103" si="31">SUM(H103:AL103)*F102</f>
        <v>0</v>
      </c>
      <c r="H103" s="158"/>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159"/>
      <c r="AK103" s="159"/>
      <c r="AL103" s="160"/>
    </row>
    <row r="104" spans="2:42" ht="50.1" customHeight="1" x14ac:dyDescent="0.25">
      <c r="B104" s="913" t="s">
        <v>83</v>
      </c>
      <c r="C104" s="914"/>
      <c r="D104" s="915" t="s">
        <v>87</v>
      </c>
      <c r="E104" s="916"/>
      <c r="F104" s="919">
        <v>60</v>
      </c>
      <c r="G104" s="144">
        <f t="shared" ref="G104" si="32">SUM(H105:AL105)</f>
        <v>0</v>
      </c>
      <c r="H104" s="152"/>
      <c r="I104" s="153"/>
      <c r="J104" s="153"/>
      <c r="K104" s="153"/>
      <c r="L104" s="153"/>
      <c r="M104" s="153"/>
      <c r="N104" s="153"/>
      <c r="O104" s="153"/>
      <c r="P104" s="153"/>
      <c r="Q104" s="153"/>
      <c r="R104" s="153"/>
      <c r="S104" s="153"/>
      <c r="T104" s="153"/>
      <c r="U104" s="153"/>
      <c r="V104" s="153"/>
      <c r="W104" s="153"/>
      <c r="X104" s="153"/>
      <c r="Y104" s="153"/>
      <c r="Z104" s="153"/>
      <c r="AA104" s="153"/>
      <c r="AB104" s="153"/>
      <c r="AC104" s="153"/>
      <c r="AD104" s="153"/>
      <c r="AE104" s="153"/>
      <c r="AF104" s="153"/>
      <c r="AG104" s="153"/>
      <c r="AH104" s="153"/>
      <c r="AI104" s="153"/>
      <c r="AJ104" s="153"/>
      <c r="AK104" s="153"/>
      <c r="AL104" s="154"/>
    </row>
    <row r="105" spans="2:42" ht="43.35" customHeight="1" x14ac:dyDescent="0.25">
      <c r="B105" s="913"/>
      <c r="C105" s="914"/>
      <c r="D105" s="917"/>
      <c r="E105" s="918"/>
      <c r="F105" s="920"/>
      <c r="G105" s="143">
        <f t="shared" ref="G105" si="33">SUM(H105:AL105)*F104</f>
        <v>0</v>
      </c>
      <c r="H105" s="161"/>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162"/>
      <c r="AK105" s="162"/>
      <c r="AL105" s="163"/>
    </row>
    <row r="106" spans="2:42" ht="50.1" customHeight="1" x14ac:dyDescent="0.25">
      <c r="B106" s="886" t="s">
        <v>92</v>
      </c>
      <c r="C106" s="887"/>
      <c r="D106" s="890" t="s">
        <v>88</v>
      </c>
      <c r="E106" s="891"/>
      <c r="F106" s="894">
        <v>10</v>
      </c>
      <c r="G106" s="144">
        <f t="shared" ref="G106" si="34">SUM(H107:AL107)</f>
        <v>0</v>
      </c>
      <c r="H106" s="152"/>
      <c r="I106" s="153"/>
      <c r="J106" s="153"/>
      <c r="K106" s="153"/>
      <c r="L106" s="153"/>
      <c r="M106" s="153"/>
      <c r="N106" s="153"/>
      <c r="O106" s="153"/>
      <c r="P106" s="153"/>
      <c r="Q106" s="153"/>
      <c r="R106" s="153"/>
      <c r="S106" s="153"/>
      <c r="T106" s="153"/>
      <c r="U106" s="153"/>
      <c r="V106" s="153"/>
      <c r="W106" s="153"/>
      <c r="X106" s="153"/>
      <c r="Y106" s="153"/>
      <c r="Z106" s="153"/>
      <c r="AA106" s="153"/>
      <c r="AB106" s="153"/>
      <c r="AC106" s="153"/>
      <c r="AD106" s="153"/>
      <c r="AE106" s="153"/>
      <c r="AF106" s="153"/>
      <c r="AG106" s="153"/>
      <c r="AH106" s="153"/>
      <c r="AI106" s="153"/>
      <c r="AJ106" s="153"/>
      <c r="AK106" s="153"/>
      <c r="AL106" s="154"/>
    </row>
    <row r="107" spans="2:42" ht="43.35" customHeight="1" thickBot="1" x14ac:dyDescent="0.3">
      <c r="B107" s="888"/>
      <c r="C107" s="889"/>
      <c r="D107" s="892"/>
      <c r="E107" s="893"/>
      <c r="F107" s="895"/>
      <c r="G107" s="145">
        <f t="shared" ref="G107" si="35">SUM(H107:AL107)*F106</f>
        <v>0</v>
      </c>
      <c r="H107" s="164"/>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6"/>
    </row>
    <row r="108" spans="2:42" ht="43.35" customHeight="1" thickBot="1" x14ac:dyDescent="0.65">
      <c r="B108" s="896" t="s">
        <v>89</v>
      </c>
      <c r="C108" s="897"/>
      <c r="D108" s="897"/>
      <c r="E108" s="898"/>
      <c r="F108" s="899">
        <f t="shared" ref="F108" si="36">G99+G101+G103+G105+G107</f>
        <v>0</v>
      </c>
      <c r="G108" s="900"/>
      <c r="H108" s="127">
        <f>H107*F106+H105*F104+H103*F102+H101*F100+H99*F98</f>
        <v>0</v>
      </c>
      <c r="I108" s="128">
        <f>I107*F106+I105*F104+I103*F102+I101*F100+I99*F98</f>
        <v>0</v>
      </c>
      <c r="J108" s="129">
        <f>J107*F106+J105*F104+J103*F102+J101*F100+J99*F98</f>
        <v>0</v>
      </c>
      <c r="K108" s="130">
        <f>K107*F106+K105*F104+K103*F102+K101*F100+K99*F98</f>
        <v>0</v>
      </c>
      <c r="L108" s="131">
        <f>L107*F106+L105*F104+L103*F102+L101*F100+L99*F98</f>
        <v>0</v>
      </c>
      <c r="M108" s="132">
        <f>M107*F106+M105*F104+M103*F102+M101*F100+M99*F98</f>
        <v>0</v>
      </c>
      <c r="N108" s="133">
        <f>N107*F106+N105*F104+N103*F102+N101*F100+N99*F98</f>
        <v>0</v>
      </c>
      <c r="O108" s="134">
        <f>O107*F106+O105*F104+O103*F102+O101*F100+O99*F98</f>
        <v>0</v>
      </c>
      <c r="P108" s="128">
        <f>P107*F106+P105*F104+P103*F102+P101*F100+P99*F98</f>
        <v>0</v>
      </c>
      <c r="Q108" s="129">
        <f>Q107*F106+Q105*F104+Q103*F102+Q101*F100+Q99*F98</f>
        <v>0</v>
      </c>
      <c r="R108" s="130">
        <f>R107*F106+R105*+F104+R103*F102+R101*F100+R99*F98</f>
        <v>0</v>
      </c>
      <c r="S108" s="131">
        <f>S107*F106+S105*F104+S103*F102+S101*F100+S99*F98</f>
        <v>0</v>
      </c>
      <c r="T108" s="132">
        <f>T107*F106+T105*F104+T103*F102+T101*F100+T99*F98</f>
        <v>0</v>
      </c>
      <c r="U108" s="133">
        <f>U107*F106+U105*F104+U103*F102+U101*F100+U99*F98</f>
        <v>0</v>
      </c>
      <c r="V108" s="134">
        <f>V107*F106+V105*F104+V103*F102+V101*F100+V99*F98</f>
        <v>0</v>
      </c>
      <c r="W108" s="128">
        <f>W107*F106+W105*F104+W103*F102+W101*F100+W99*F98</f>
        <v>0</v>
      </c>
      <c r="X108" s="135">
        <f>X107*F106+X105*F104+X103*F102+X101*F100+X99*F98</f>
        <v>0</v>
      </c>
      <c r="Y108" s="136">
        <f>Y107*F106+Y105*F104+Y103*F102+Y101*F100+Y99*F98</f>
        <v>0</v>
      </c>
      <c r="Z108" s="131">
        <f>Z107*F106+Z105*F104+Z103*F102+Z101*F100+Z99*F98</f>
        <v>0</v>
      </c>
      <c r="AA108" s="132">
        <f>AA107*F106+AA105*F104+AA103*F102+AA101*F100+AA99*F98</f>
        <v>0</v>
      </c>
      <c r="AB108" s="133">
        <f>AB107*F106+AB105*F104+AB103*F102+AB101*F100+AB99*F98</f>
        <v>0</v>
      </c>
      <c r="AC108" s="134">
        <f>AC107*F106+AC105*F104+AC103*F102+AC101*F100+AC99*F98</f>
        <v>0</v>
      </c>
      <c r="AD108" s="128">
        <f>AD107*F106+AD105*F104+AD103*F102+AD101*F100+AD99*F98</f>
        <v>0</v>
      </c>
      <c r="AE108" s="135">
        <f>AE107*F106+AE105*F104+AE103*F102+AE101*F100+AE99*F98</f>
        <v>0</v>
      </c>
      <c r="AF108" s="136">
        <f>AF107*F106+AF105*F104+AF103*F102+AF101*F100+AF99*F98</f>
        <v>0</v>
      </c>
      <c r="AG108" s="131">
        <f>AG107*F106+AG105*F104+AG103*F102+AG101*F100+AG99*F98</f>
        <v>0</v>
      </c>
      <c r="AH108" s="132">
        <f>AH107*F106+AH105*F104+AH103*F102+AH101*F100+AH99*F98</f>
        <v>0</v>
      </c>
      <c r="AI108" s="133">
        <f>AI107*F106+AI105*F104+AI103*F102+AI101*F100+AI99*F98</f>
        <v>0</v>
      </c>
      <c r="AJ108" s="134">
        <f>AJ107*F106+AJ105*F104+AJ103*F102+AJ101*F100+AJ99*F98</f>
        <v>0</v>
      </c>
      <c r="AK108" s="128">
        <f>AK107*F106+AK105*F104+AK103*F102+AK101*F100+AK99*F98</f>
        <v>0</v>
      </c>
      <c r="AL108" s="137">
        <f>AL107*F106+AL105*F104+AL103*F102+AL101*F100+AL99*F98</f>
        <v>0</v>
      </c>
    </row>
    <row r="109" spans="2:42" x14ac:dyDescent="0.7">
      <c r="B109" s="141"/>
      <c r="C109" s="141"/>
      <c r="F109" s="140"/>
      <c r="H109" s="901" t="s">
        <v>142</v>
      </c>
      <c r="I109" s="902"/>
      <c r="J109" s="902"/>
      <c r="K109" s="902"/>
      <c r="L109" s="902"/>
      <c r="M109" s="875" t="s">
        <v>144</v>
      </c>
      <c r="N109" s="875"/>
      <c r="O109" s="875"/>
      <c r="P109" s="877">
        <f t="shared" ref="P109" si="37">G98+G100+G102+G104</f>
        <v>0</v>
      </c>
      <c r="Q109" s="877"/>
      <c r="R109" s="877"/>
      <c r="S109" s="877"/>
      <c r="T109" s="875" t="s">
        <v>145</v>
      </c>
      <c r="U109" s="875"/>
      <c r="V109" s="875"/>
      <c r="W109" s="879">
        <f>G106</f>
        <v>0</v>
      </c>
      <c r="X109" s="879"/>
      <c r="Y109" s="879"/>
      <c r="Z109" s="879"/>
      <c r="AA109" s="881" t="s">
        <v>143</v>
      </c>
      <c r="AB109" s="881"/>
      <c r="AC109" s="881"/>
      <c r="AD109" s="881"/>
      <c r="AE109" s="883">
        <f t="shared" ref="AE109" si="38">F108</f>
        <v>0</v>
      </c>
      <c r="AF109" s="884"/>
      <c r="AG109" s="884"/>
      <c r="AH109" s="884"/>
      <c r="AI109" s="884"/>
      <c r="AJ109" s="884"/>
      <c r="AK109" s="114"/>
      <c r="AL109" s="115"/>
    </row>
    <row r="110" spans="2:42" ht="34.5" customHeight="1" thickBot="1" x14ac:dyDescent="0.75">
      <c r="H110" s="903"/>
      <c r="I110" s="904"/>
      <c r="J110" s="904"/>
      <c r="K110" s="904"/>
      <c r="L110" s="904"/>
      <c r="M110" s="876"/>
      <c r="N110" s="876"/>
      <c r="O110" s="876"/>
      <c r="P110" s="878"/>
      <c r="Q110" s="878"/>
      <c r="R110" s="878"/>
      <c r="S110" s="878"/>
      <c r="T110" s="876"/>
      <c r="U110" s="876"/>
      <c r="V110" s="876"/>
      <c r="W110" s="880"/>
      <c r="X110" s="880"/>
      <c r="Y110" s="880"/>
      <c r="Z110" s="880"/>
      <c r="AA110" s="882"/>
      <c r="AB110" s="882"/>
      <c r="AC110" s="882"/>
      <c r="AD110" s="882"/>
      <c r="AE110" s="885"/>
      <c r="AF110" s="885"/>
      <c r="AG110" s="885"/>
      <c r="AH110" s="885"/>
      <c r="AI110" s="885"/>
      <c r="AJ110" s="885"/>
      <c r="AK110" s="116"/>
      <c r="AL110" s="117"/>
    </row>
    <row r="111" spans="2:42" ht="60" customHeight="1" thickBot="1" x14ac:dyDescent="0.3">
      <c r="B111" s="939">
        <v>33</v>
      </c>
      <c r="C111" s="940"/>
      <c r="D111" s="941" t="s">
        <v>149</v>
      </c>
      <c r="E111" s="941"/>
      <c r="F111" s="942"/>
      <c r="G111" s="943" t="s">
        <v>91</v>
      </c>
      <c r="H111" s="120"/>
      <c r="I111" s="121"/>
      <c r="J111" s="121"/>
      <c r="K111" s="121"/>
      <c r="L111" s="121"/>
      <c r="M111" s="123"/>
      <c r="N111" s="123"/>
      <c r="O111" s="123"/>
      <c r="P111" s="124"/>
      <c r="Q111" s="124"/>
      <c r="R111" s="124"/>
      <c r="S111" s="124"/>
      <c r="T111" s="123"/>
      <c r="U111" s="123"/>
      <c r="V111" s="123"/>
      <c r="W111" s="119"/>
      <c r="X111" s="119"/>
      <c r="Y111" s="119"/>
      <c r="Z111" s="119"/>
      <c r="AA111" s="122"/>
      <c r="AB111" s="122"/>
      <c r="AC111" s="122"/>
      <c r="AD111" s="122"/>
      <c r="AE111" s="118"/>
      <c r="AF111" s="119"/>
      <c r="AG111" s="119"/>
      <c r="AH111" s="119"/>
      <c r="AI111" s="119"/>
      <c r="AJ111" s="119"/>
      <c r="AK111" s="112"/>
      <c r="AL111" s="112"/>
    </row>
    <row r="112" spans="2:42" ht="33" customHeight="1" thickBot="1" x14ac:dyDescent="0.3">
      <c r="B112" s="945" t="s">
        <v>85</v>
      </c>
      <c r="C112" s="946"/>
      <c r="D112" s="947" t="s">
        <v>86</v>
      </c>
      <c r="E112" s="948"/>
      <c r="F112" s="949"/>
      <c r="G112" s="944"/>
      <c r="H112" s="120"/>
      <c r="I112" s="121"/>
      <c r="J112" s="121"/>
      <c r="K112" s="121"/>
      <c r="L112" s="121"/>
      <c r="M112" s="123"/>
      <c r="N112" s="123"/>
      <c r="O112" s="123"/>
      <c r="P112" s="125"/>
      <c r="Q112" s="125"/>
      <c r="R112" s="125"/>
      <c r="S112" s="125"/>
      <c r="T112" s="123"/>
      <c r="U112" s="123"/>
      <c r="V112" s="123"/>
      <c r="W112" s="119"/>
      <c r="X112" s="119"/>
      <c r="Y112" s="119"/>
      <c r="Z112" s="119"/>
      <c r="AA112" s="122"/>
      <c r="AB112" s="122"/>
      <c r="AC112" s="122"/>
      <c r="AD112" s="122"/>
      <c r="AE112" s="119"/>
      <c r="AF112" s="119"/>
      <c r="AG112" s="119"/>
      <c r="AH112" s="119"/>
      <c r="AI112" s="119"/>
      <c r="AJ112" s="119"/>
      <c r="AK112" s="112"/>
      <c r="AL112" s="112"/>
      <c r="AM112" s="113"/>
      <c r="AN112" s="113"/>
      <c r="AO112" s="113"/>
      <c r="AP112" s="113"/>
    </row>
    <row r="113" spans="2:42" ht="50.1" customHeight="1" x14ac:dyDescent="0.25">
      <c r="B113" s="921" t="s">
        <v>81</v>
      </c>
      <c r="C113" s="922"/>
      <c r="D113" s="925" t="s">
        <v>90</v>
      </c>
      <c r="E113" s="926"/>
      <c r="F113" s="929">
        <v>47</v>
      </c>
      <c r="G113" s="142">
        <f t="shared" ref="G113" si="39">SUM(H114:AL114)</f>
        <v>0</v>
      </c>
      <c r="H113" s="146"/>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8"/>
    </row>
    <row r="114" spans="2:42" ht="43.35" customHeight="1" x14ac:dyDescent="0.25">
      <c r="B114" s="923"/>
      <c r="C114" s="924"/>
      <c r="D114" s="927"/>
      <c r="E114" s="928"/>
      <c r="F114" s="930"/>
      <c r="G114" s="143">
        <f t="shared" ref="G114" si="40">SUM(H114:AL114)*F113</f>
        <v>0</v>
      </c>
      <c r="H114" s="149"/>
      <c r="I114" s="150"/>
      <c r="J114" s="150"/>
      <c r="K114" s="150"/>
      <c r="L114" s="150"/>
      <c r="M114" s="150"/>
      <c r="N114" s="150"/>
      <c r="O114" s="150"/>
      <c r="P114" s="150"/>
      <c r="Q114" s="150"/>
      <c r="R114" s="150"/>
      <c r="S114" s="150"/>
      <c r="T114" s="150"/>
      <c r="U114" s="150"/>
      <c r="V114" s="150"/>
      <c r="W114" s="150"/>
      <c r="X114" s="150"/>
      <c r="Y114" s="150"/>
      <c r="Z114" s="150"/>
      <c r="AA114" s="150"/>
      <c r="AB114" s="150"/>
      <c r="AC114" s="150"/>
      <c r="AD114" s="150"/>
      <c r="AE114" s="150"/>
      <c r="AF114" s="150"/>
      <c r="AG114" s="150"/>
      <c r="AH114" s="150"/>
      <c r="AI114" s="150"/>
      <c r="AJ114" s="150"/>
      <c r="AK114" s="150"/>
      <c r="AL114" s="151"/>
    </row>
    <row r="115" spans="2:42" ht="50.1" customHeight="1" x14ac:dyDescent="0.25">
      <c r="B115" s="931" t="s">
        <v>81</v>
      </c>
      <c r="C115" s="932"/>
      <c r="D115" s="933" t="s">
        <v>82</v>
      </c>
      <c r="E115" s="934"/>
      <c r="F115" s="937">
        <v>70</v>
      </c>
      <c r="G115" s="144">
        <f t="shared" ref="G115" si="41">SUM(H116:AL116)</f>
        <v>0</v>
      </c>
      <c r="H115" s="152"/>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4"/>
    </row>
    <row r="116" spans="2:42" ht="43.35" customHeight="1" x14ac:dyDescent="0.25">
      <c r="B116" s="931"/>
      <c r="C116" s="932"/>
      <c r="D116" s="935"/>
      <c r="E116" s="936"/>
      <c r="F116" s="938"/>
      <c r="G116" s="143">
        <f t="shared" ref="G116" si="42">SUM(H116:AL116)*F115</f>
        <v>0</v>
      </c>
      <c r="H116" s="155"/>
      <c r="I116" s="156"/>
      <c r="J116" s="156"/>
      <c r="K116" s="156"/>
      <c r="L116" s="156"/>
      <c r="M116" s="156"/>
      <c r="N116" s="156"/>
      <c r="O116" s="156"/>
      <c r="P116" s="156"/>
      <c r="Q116" s="156"/>
      <c r="R116" s="156"/>
      <c r="S116" s="156"/>
      <c r="T116" s="156"/>
      <c r="U116" s="156"/>
      <c r="V116" s="156"/>
      <c r="W116" s="156"/>
      <c r="X116" s="156"/>
      <c r="Y116" s="156"/>
      <c r="Z116" s="156"/>
      <c r="AA116" s="156"/>
      <c r="AB116" s="156"/>
      <c r="AC116" s="156"/>
      <c r="AD116" s="156"/>
      <c r="AE116" s="156"/>
      <c r="AF116" s="156"/>
      <c r="AG116" s="156"/>
      <c r="AH116" s="156"/>
      <c r="AI116" s="156"/>
      <c r="AJ116" s="156"/>
      <c r="AK116" s="156"/>
      <c r="AL116" s="157"/>
    </row>
    <row r="117" spans="2:42" ht="50.1" customHeight="1" x14ac:dyDescent="0.25">
      <c r="B117" s="905" t="s">
        <v>83</v>
      </c>
      <c r="C117" s="906"/>
      <c r="D117" s="907" t="s">
        <v>84</v>
      </c>
      <c r="E117" s="908"/>
      <c r="F117" s="911">
        <v>80</v>
      </c>
      <c r="G117" s="144">
        <f t="shared" ref="G117" si="43">SUM(H118:AL118)</f>
        <v>0</v>
      </c>
      <c r="H117" s="152"/>
      <c r="I117" s="153"/>
      <c r="J117" s="153"/>
      <c r="K117" s="153"/>
      <c r="L117" s="153"/>
      <c r="M117" s="153"/>
      <c r="N117" s="153"/>
      <c r="O117" s="153"/>
      <c r="P117" s="153"/>
      <c r="Q117" s="153"/>
      <c r="R117" s="153"/>
      <c r="S117" s="153"/>
      <c r="T117" s="153"/>
      <c r="U117" s="153"/>
      <c r="V117" s="153"/>
      <c r="W117" s="153"/>
      <c r="X117" s="153"/>
      <c r="Y117" s="153"/>
      <c r="Z117" s="153"/>
      <c r="AA117" s="153"/>
      <c r="AB117" s="153"/>
      <c r="AC117" s="153"/>
      <c r="AD117" s="153"/>
      <c r="AE117" s="153"/>
      <c r="AF117" s="153"/>
      <c r="AG117" s="153"/>
      <c r="AH117" s="153"/>
      <c r="AI117" s="153"/>
      <c r="AJ117" s="153"/>
      <c r="AK117" s="153"/>
      <c r="AL117" s="154"/>
    </row>
    <row r="118" spans="2:42" ht="43.35" customHeight="1" x14ac:dyDescent="0.25">
      <c r="B118" s="905"/>
      <c r="C118" s="906"/>
      <c r="D118" s="909"/>
      <c r="E118" s="910"/>
      <c r="F118" s="912"/>
      <c r="G118" s="143">
        <f t="shared" ref="G118" si="44">SUM(H118:AL118)*F117</f>
        <v>0</v>
      </c>
      <c r="H118" s="158"/>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159"/>
      <c r="AK118" s="159"/>
      <c r="AL118" s="160"/>
    </row>
    <row r="119" spans="2:42" ht="50.1" customHeight="1" x14ac:dyDescent="0.25">
      <c r="B119" s="913" t="s">
        <v>83</v>
      </c>
      <c r="C119" s="914"/>
      <c r="D119" s="915" t="s">
        <v>87</v>
      </c>
      <c r="E119" s="916"/>
      <c r="F119" s="919">
        <v>60</v>
      </c>
      <c r="G119" s="144">
        <f t="shared" ref="G119" si="45">SUM(H120:AL120)</f>
        <v>0</v>
      </c>
      <c r="H119" s="152"/>
      <c r="I119" s="153"/>
      <c r="J119" s="153"/>
      <c r="K119" s="153"/>
      <c r="L119" s="153"/>
      <c r="M119" s="153"/>
      <c r="N119" s="153"/>
      <c r="O119" s="153"/>
      <c r="P119" s="153"/>
      <c r="Q119" s="153"/>
      <c r="R119" s="153"/>
      <c r="S119" s="153"/>
      <c r="T119" s="153"/>
      <c r="U119" s="153"/>
      <c r="V119" s="153"/>
      <c r="W119" s="153"/>
      <c r="X119" s="153"/>
      <c r="Y119" s="153"/>
      <c r="Z119" s="153"/>
      <c r="AA119" s="153"/>
      <c r="AB119" s="153"/>
      <c r="AC119" s="153"/>
      <c r="AD119" s="153"/>
      <c r="AE119" s="153"/>
      <c r="AF119" s="153"/>
      <c r="AG119" s="153"/>
      <c r="AH119" s="153"/>
      <c r="AI119" s="153"/>
      <c r="AJ119" s="153"/>
      <c r="AK119" s="153"/>
      <c r="AL119" s="154"/>
    </row>
    <row r="120" spans="2:42" ht="43.35" customHeight="1" x14ac:dyDescent="0.25">
      <c r="B120" s="913"/>
      <c r="C120" s="914"/>
      <c r="D120" s="917"/>
      <c r="E120" s="918"/>
      <c r="F120" s="920"/>
      <c r="G120" s="143">
        <f t="shared" ref="G120" si="46">SUM(H120:AL120)*F119</f>
        <v>0</v>
      </c>
      <c r="H120" s="161"/>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162"/>
      <c r="AK120" s="162"/>
      <c r="AL120" s="163"/>
    </row>
    <row r="121" spans="2:42" ht="50.1" customHeight="1" x14ac:dyDescent="0.25">
      <c r="B121" s="886" t="s">
        <v>92</v>
      </c>
      <c r="C121" s="887"/>
      <c r="D121" s="890" t="s">
        <v>88</v>
      </c>
      <c r="E121" s="891"/>
      <c r="F121" s="894">
        <v>10</v>
      </c>
      <c r="G121" s="144">
        <f t="shared" ref="G121" si="47">SUM(H122:AL122)</f>
        <v>0</v>
      </c>
      <c r="H121" s="152"/>
      <c r="I121" s="153"/>
      <c r="J121" s="153"/>
      <c r="K121" s="153"/>
      <c r="L121" s="153"/>
      <c r="M121" s="153"/>
      <c r="N121" s="153"/>
      <c r="O121" s="153"/>
      <c r="P121" s="153"/>
      <c r="Q121" s="153"/>
      <c r="R121" s="153"/>
      <c r="S121" s="153"/>
      <c r="T121" s="153"/>
      <c r="U121" s="153"/>
      <c r="V121" s="153"/>
      <c r="W121" s="153"/>
      <c r="X121" s="153"/>
      <c r="Y121" s="153"/>
      <c r="Z121" s="153"/>
      <c r="AA121" s="153"/>
      <c r="AB121" s="153"/>
      <c r="AC121" s="153"/>
      <c r="AD121" s="153"/>
      <c r="AE121" s="153"/>
      <c r="AF121" s="153"/>
      <c r="AG121" s="153"/>
      <c r="AH121" s="153"/>
      <c r="AI121" s="153"/>
      <c r="AJ121" s="153"/>
      <c r="AK121" s="153"/>
      <c r="AL121" s="154"/>
    </row>
    <row r="122" spans="2:42" ht="43.35" customHeight="1" thickBot="1" x14ac:dyDescent="0.3">
      <c r="B122" s="888"/>
      <c r="C122" s="889"/>
      <c r="D122" s="892"/>
      <c r="E122" s="893"/>
      <c r="F122" s="895"/>
      <c r="G122" s="145">
        <f t="shared" ref="G122" si="48">SUM(H122:AL122)*F121</f>
        <v>0</v>
      </c>
      <c r="H122" s="164"/>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6"/>
    </row>
    <row r="123" spans="2:42" ht="43.35" customHeight="1" thickBot="1" x14ac:dyDescent="0.65">
      <c r="B123" s="896" t="s">
        <v>89</v>
      </c>
      <c r="C123" s="897"/>
      <c r="D123" s="897"/>
      <c r="E123" s="898"/>
      <c r="F123" s="899">
        <f t="shared" ref="F123" si="49">G114+G116+G118+G120+G122</f>
        <v>0</v>
      </c>
      <c r="G123" s="900"/>
      <c r="H123" s="127">
        <f>H122*F121+H120*F119+H118*F117+H116*F115+H114*F113</f>
        <v>0</v>
      </c>
      <c r="I123" s="128">
        <f>I122*F121+I120*F119+I118*F117+I116*F115+I114*F113</f>
        <v>0</v>
      </c>
      <c r="J123" s="129">
        <f>J122*F121+J120*F119+J118*F117+J116*F115+J114*F113</f>
        <v>0</v>
      </c>
      <c r="K123" s="130">
        <f>K122*F121+K120*F119+K118*F117+K116*F115+K114*F113</f>
        <v>0</v>
      </c>
      <c r="L123" s="131">
        <f>L122*F121+L120*F119+L118*F117+L116*F115+L114*F113</f>
        <v>0</v>
      </c>
      <c r="M123" s="132">
        <f>M122*F121+M120*F119+M118*F117+M116*F115+M114*F113</f>
        <v>0</v>
      </c>
      <c r="N123" s="133">
        <f>N122*F121+N120*F119+N118*F117+N116*F115+N114*F113</f>
        <v>0</v>
      </c>
      <c r="O123" s="134">
        <f>O122*F121+O120*F119+O118*F117+O116*F115+O114*F113</f>
        <v>0</v>
      </c>
      <c r="P123" s="128">
        <f>P122*F121+P120*F119+P118*F117+P116*F115+P114*F113</f>
        <v>0</v>
      </c>
      <c r="Q123" s="129">
        <f>Q122*F121+Q120*F119+Q118*F117+Q116*F115+Q114*F113</f>
        <v>0</v>
      </c>
      <c r="R123" s="130">
        <f>R122*F121+R120*+F119+R118*F117+R116*F115+R114*F113</f>
        <v>0</v>
      </c>
      <c r="S123" s="131">
        <f>S122*F121+S120*F119+S118*F117+S116*F115+S114*F113</f>
        <v>0</v>
      </c>
      <c r="T123" s="132">
        <f>T122*F121+T120*F119+T118*F117+T116*F115+T114*F113</f>
        <v>0</v>
      </c>
      <c r="U123" s="133">
        <f>U122*F121+U120*F119+U118*F117+U116*F115+U114*F113</f>
        <v>0</v>
      </c>
      <c r="V123" s="134">
        <f>V122*F121+V120*F119+V118*F117+V116*F115+V114*F113</f>
        <v>0</v>
      </c>
      <c r="W123" s="128">
        <f>W122*F121+W120*F119+W118*F117+W116*F115+W114*F113</f>
        <v>0</v>
      </c>
      <c r="X123" s="135">
        <f>X122*F121+X120*F119+X118*F117+X116*F115+X114*F113</f>
        <v>0</v>
      </c>
      <c r="Y123" s="136">
        <f>Y122*F121+Y120*F119+Y118*F117+Y116*F115+Y114*F113</f>
        <v>0</v>
      </c>
      <c r="Z123" s="131">
        <f>Z122*F121+Z120*F119+Z118*F117+Z116*F115+Z114*F113</f>
        <v>0</v>
      </c>
      <c r="AA123" s="132">
        <f>AA122*F121+AA120*F119+AA118*F117+AA116*F115+AA114*F113</f>
        <v>0</v>
      </c>
      <c r="AB123" s="133">
        <f>AB122*F121+AB120*F119+AB118*F117+AB116*F115+AB114*F113</f>
        <v>0</v>
      </c>
      <c r="AC123" s="134">
        <f>AC122*F121+AC120*F119+AC118*F117+AC116*F115+AC114*F113</f>
        <v>0</v>
      </c>
      <c r="AD123" s="128">
        <f>AD122*F121+AD120*F119+AD118*F117+AD116*F115+AD114*F113</f>
        <v>0</v>
      </c>
      <c r="AE123" s="135">
        <f>AE122*F121+AE120*F119+AE118*F117+AE116*F115+AE114*F113</f>
        <v>0</v>
      </c>
      <c r="AF123" s="136">
        <f>AF122*F121+AF120*F119+AF118*F117+AF116*F115+AF114*F113</f>
        <v>0</v>
      </c>
      <c r="AG123" s="131">
        <f>AG122*F121+AG120*F119+AG118*F117+AG116*F115+AG114*F113</f>
        <v>0</v>
      </c>
      <c r="AH123" s="132">
        <f>AH122*F121+AH120*F119+AH118*F117+AH116*F115+AH114*F113</f>
        <v>0</v>
      </c>
      <c r="AI123" s="133">
        <f>AI122*F121+AI120*F119+AI118*F117+AI116*F115+AI114*F113</f>
        <v>0</v>
      </c>
      <c r="AJ123" s="134">
        <f>AJ122*F121+AJ120*F119+AJ118*F117+AJ116*F115+AJ114*F113</f>
        <v>0</v>
      </c>
      <c r="AK123" s="128">
        <f>AK122*F121+AK120*F119+AK118*F117+AK116*F115+AK114*F113</f>
        <v>0</v>
      </c>
      <c r="AL123" s="137">
        <f>AL122*F121+AL120*F119+AL118*F117+AL116*F115+AL114*F113</f>
        <v>0</v>
      </c>
    </row>
    <row r="124" spans="2:42" x14ac:dyDescent="0.7">
      <c r="B124" s="141"/>
      <c r="C124" s="141"/>
      <c r="F124" s="140"/>
      <c r="H124" s="901" t="s">
        <v>142</v>
      </c>
      <c r="I124" s="902"/>
      <c r="J124" s="902"/>
      <c r="K124" s="902"/>
      <c r="L124" s="902"/>
      <c r="M124" s="875" t="s">
        <v>144</v>
      </c>
      <c r="N124" s="875"/>
      <c r="O124" s="875"/>
      <c r="P124" s="877">
        <f t="shared" ref="P124" si="50">G113+G115+G117+G119</f>
        <v>0</v>
      </c>
      <c r="Q124" s="877"/>
      <c r="R124" s="877"/>
      <c r="S124" s="877"/>
      <c r="T124" s="875" t="s">
        <v>145</v>
      </c>
      <c r="U124" s="875"/>
      <c r="V124" s="875"/>
      <c r="W124" s="879">
        <f>G121</f>
        <v>0</v>
      </c>
      <c r="X124" s="879"/>
      <c r="Y124" s="879"/>
      <c r="Z124" s="879"/>
      <c r="AA124" s="881" t="s">
        <v>143</v>
      </c>
      <c r="AB124" s="881"/>
      <c r="AC124" s="881"/>
      <c r="AD124" s="881"/>
      <c r="AE124" s="883">
        <f t="shared" ref="AE124" si="51">F123</f>
        <v>0</v>
      </c>
      <c r="AF124" s="884"/>
      <c r="AG124" s="884"/>
      <c r="AH124" s="884"/>
      <c r="AI124" s="884"/>
      <c r="AJ124" s="884"/>
      <c r="AK124" s="114"/>
      <c r="AL124" s="115"/>
    </row>
    <row r="125" spans="2:42" ht="34.5" customHeight="1" thickBot="1" x14ac:dyDescent="0.75">
      <c r="H125" s="953"/>
      <c r="I125" s="954"/>
      <c r="J125" s="954"/>
      <c r="K125" s="954"/>
      <c r="L125" s="954"/>
      <c r="M125" s="955"/>
      <c r="N125" s="955"/>
      <c r="O125" s="955"/>
      <c r="P125" s="956"/>
      <c r="Q125" s="956"/>
      <c r="R125" s="956"/>
      <c r="S125" s="956"/>
      <c r="T125" s="955"/>
      <c r="U125" s="955"/>
      <c r="V125" s="955"/>
      <c r="W125" s="950"/>
      <c r="X125" s="950"/>
      <c r="Y125" s="950"/>
      <c r="Z125" s="950"/>
      <c r="AA125" s="951"/>
      <c r="AB125" s="951"/>
      <c r="AC125" s="951"/>
      <c r="AD125" s="951"/>
      <c r="AE125" s="952"/>
      <c r="AF125" s="952"/>
      <c r="AG125" s="952"/>
      <c r="AH125" s="952"/>
      <c r="AI125" s="952"/>
      <c r="AJ125" s="952"/>
      <c r="AK125" s="116"/>
      <c r="AL125" s="117"/>
    </row>
    <row r="126" spans="2:42" ht="60" customHeight="1" thickBot="1" x14ac:dyDescent="0.3">
      <c r="B126" s="939">
        <v>34</v>
      </c>
      <c r="C126" s="940"/>
      <c r="D126" s="941" t="s">
        <v>150</v>
      </c>
      <c r="E126" s="941"/>
      <c r="F126" s="942"/>
      <c r="G126" s="943" t="s">
        <v>91</v>
      </c>
      <c r="H126" s="120"/>
      <c r="I126" s="121"/>
      <c r="J126" s="121"/>
      <c r="K126" s="121"/>
      <c r="L126" s="121"/>
      <c r="M126" s="123"/>
      <c r="N126" s="123"/>
      <c r="O126" s="123"/>
      <c r="P126" s="124"/>
      <c r="Q126" s="124"/>
      <c r="R126" s="124"/>
      <c r="S126" s="124"/>
      <c r="T126" s="123"/>
      <c r="U126" s="123"/>
      <c r="V126" s="123"/>
      <c r="W126" s="119"/>
      <c r="X126" s="119"/>
      <c r="Y126" s="119"/>
      <c r="Z126" s="119"/>
      <c r="AA126" s="122"/>
      <c r="AB126" s="122"/>
      <c r="AC126" s="122"/>
      <c r="AD126" s="122"/>
      <c r="AE126" s="118"/>
      <c r="AF126" s="119"/>
      <c r="AG126" s="119"/>
      <c r="AH126" s="119"/>
      <c r="AI126" s="119"/>
      <c r="AJ126" s="119"/>
      <c r="AK126" s="112"/>
      <c r="AL126" s="112"/>
    </row>
    <row r="127" spans="2:42" ht="33" customHeight="1" thickBot="1" x14ac:dyDescent="0.3">
      <c r="B127" s="945" t="s">
        <v>85</v>
      </c>
      <c r="C127" s="946"/>
      <c r="D127" s="947" t="s">
        <v>86</v>
      </c>
      <c r="E127" s="948"/>
      <c r="F127" s="949"/>
      <c r="G127" s="944"/>
      <c r="H127" s="120"/>
      <c r="I127" s="121"/>
      <c r="J127" s="121"/>
      <c r="K127" s="121"/>
      <c r="L127" s="121"/>
      <c r="M127" s="123"/>
      <c r="N127" s="123"/>
      <c r="O127" s="123"/>
      <c r="P127" s="125"/>
      <c r="Q127" s="125"/>
      <c r="R127" s="125"/>
      <c r="S127" s="125"/>
      <c r="T127" s="123"/>
      <c r="U127" s="123"/>
      <c r="V127" s="123"/>
      <c r="W127" s="119"/>
      <c r="X127" s="119"/>
      <c r="Y127" s="119"/>
      <c r="Z127" s="119"/>
      <c r="AA127" s="122"/>
      <c r="AB127" s="122"/>
      <c r="AC127" s="122"/>
      <c r="AD127" s="122"/>
      <c r="AE127" s="119"/>
      <c r="AF127" s="119"/>
      <c r="AG127" s="119"/>
      <c r="AH127" s="119"/>
      <c r="AI127" s="119"/>
      <c r="AJ127" s="119"/>
      <c r="AK127" s="112"/>
      <c r="AL127" s="112"/>
      <c r="AM127" s="113"/>
      <c r="AN127" s="113"/>
      <c r="AO127" s="113"/>
      <c r="AP127" s="113"/>
    </row>
    <row r="128" spans="2:42" ht="50.1" customHeight="1" x14ac:dyDescent="0.25">
      <c r="B128" s="921" t="s">
        <v>81</v>
      </c>
      <c r="C128" s="922"/>
      <c r="D128" s="925" t="s">
        <v>90</v>
      </c>
      <c r="E128" s="926"/>
      <c r="F128" s="929">
        <v>47</v>
      </c>
      <c r="G128" s="142">
        <f>SUM(H129:AL129)</f>
        <v>0</v>
      </c>
      <c r="H128" s="146"/>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8"/>
    </row>
    <row r="129" spans="2:42" x14ac:dyDescent="0.25">
      <c r="B129" s="923"/>
      <c r="C129" s="924"/>
      <c r="D129" s="927"/>
      <c r="E129" s="928"/>
      <c r="F129" s="930"/>
      <c r="G129" s="143">
        <f>SUM(H129:AL129)*F128</f>
        <v>0</v>
      </c>
      <c r="H129" s="149"/>
      <c r="I129" s="150"/>
      <c r="J129" s="150"/>
      <c r="K129" s="150"/>
      <c r="L129" s="150"/>
      <c r="M129" s="150"/>
      <c r="N129" s="150"/>
      <c r="O129" s="150"/>
      <c r="P129" s="150"/>
      <c r="Q129" s="150"/>
      <c r="R129" s="150"/>
      <c r="S129" s="150"/>
      <c r="T129" s="150"/>
      <c r="U129" s="150"/>
      <c r="V129" s="150"/>
      <c r="W129" s="150"/>
      <c r="X129" s="150"/>
      <c r="Y129" s="150"/>
      <c r="Z129" s="150"/>
      <c r="AA129" s="150"/>
      <c r="AB129" s="150"/>
      <c r="AC129" s="150"/>
      <c r="AD129" s="150"/>
      <c r="AE129" s="150"/>
      <c r="AF129" s="150"/>
      <c r="AG129" s="150"/>
      <c r="AH129" s="150"/>
      <c r="AI129" s="150"/>
      <c r="AJ129" s="150"/>
      <c r="AK129" s="150"/>
      <c r="AL129" s="151"/>
    </row>
    <row r="130" spans="2:42" ht="50.1" customHeight="1" x14ac:dyDescent="0.25">
      <c r="B130" s="931" t="s">
        <v>81</v>
      </c>
      <c r="C130" s="932"/>
      <c r="D130" s="933" t="s">
        <v>82</v>
      </c>
      <c r="E130" s="934"/>
      <c r="F130" s="937">
        <v>70</v>
      </c>
      <c r="G130" s="144">
        <f>SUM(H131:AL131)</f>
        <v>0</v>
      </c>
      <c r="H130" s="152"/>
      <c r="I130" s="153"/>
      <c r="J130" s="153"/>
      <c r="K130" s="153"/>
      <c r="L130" s="153"/>
      <c r="M130" s="153"/>
      <c r="N130" s="153"/>
      <c r="O130" s="153"/>
      <c r="P130" s="153"/>
      <c r="Q130" s="153"/>
      <c r="R130" s="153"/>
      <c r="S130" s="153"/>
      <c r="T130" s="153"/>
      <c r="U130" s="153"/>
      <c r="V130" s="153"/>
      <c r="W130" s="153"/>
      <c r="X130" s="153"/>
      <c r="Y130" s="153"/>
      <c r="Z130" s="153"/>
      <c r="AA130" s="153"/>
      <c r="AB130" s="153"/>
      <c r="AC130" s="153"/>
      <c r="AD130" s="153"/>
      <c r="AE130" s="153"/>
      <c r="AF130" s="153"/>
      <c r="AG130" s="153"/>
      <c r="AH130" s="153"/>
      <c r="AI130" s="153"/>
      <c r="AJ130" s="153"/>
      <c r="AK130" s="153"/>
      <c r="AL130" s="154"/>
    </row>
    <row r="131" spans="2:42" x14ac:dyDescent="0.25">
      <c r="B131" s="931"/>
      <c r="C131" s="932"/>
      <c r="D131" s="935"/>
      <c r="E131" s="936"/>
      <c r="F131" s="938"/>
      <c r="G131" s="143">
        <f>SUM(H131:AL131)*F130</f>
        <v>0</v>
      </c>
      <c r="H131" s="155"/>
      <c r="I131" s="156"/>
      <c r="J131" s="156"/>
      <c r="K131" s="156"/>
      <c r="L131" s="156"/>
      <c r="M131" s="156"/>
      <c r="N131" s="156"/>
      <c r="O131" s="156"/>
      <c r="P131" s="156"/>
      <c r="Q131" s="156"/>
      <c r="R131" s="156"/>
      <c r="S131" s="156"/>
      <c r="T131" s="156"/>
      <c r="U131" s="156"/>
      <c r="V131" s="156"/>
      <c r="W131" s="156"/>
      <c r="X131" s="156"/>
      <c r="Y131" s="156"/>
      <c r="Z131" s="156"/>
      <c r="AA131" s="156"/>
      <c r="AB131" s="156"/>
      <c r="AC131" s="156"/>
      <c r="AD131" s="156"/>
      <c r="AE131" s="156"/>
      <c r="AF131" s="156"/>
      <c r="AG131" s="156"/>
      <c r="AH131" s="156"/>
      <c r="AI131" s="156"/>
      <c r="AJ131" s="156"/>
      <c r="AK131" s="156"/>
      <c r="AL131" s="157"/>
    </row>
    <row r="132" spans="2:42" ht="50.1" customHeight="1" x14ac:dyDescent="0.25">
      <c r="B132" s="905" t="s">
        <v>83</v>
      </c>
      <c r="C132" s="906"/>
      <c r="D132" s="907" t="s">
        <v>84</v>
      </c>
      <c r="E132" s="908"/>
      <c r="F132" s="911">
        <v>80</v>
      </c>
      <c r="G132" s="144">
        <f>SUM(H133:AL133)</f>
        <v>0</v>
      </c>
      <c r="H132" s="152"/>
      <c r="I132" s="153"/>
      <c r="J132" s="153"/>
      <c r="K132" s="153"/>
      <c r="L132" s="153"/>
      <c r="M132" s="153"/>
      <c r="N132" s="153"/>
      <c r="O132" s="153"/>
      <c r="P132" s="153"/>
      <c r="Q132" s="153"/>
      <c r="R132" s="153"/>
      <c r="S132" s="153"/>
      <c r="T132" s="153"/>
      <c r="U132" s="153"/>
      <c r="V132" s="153"/>
      <c r="W132" s="153"/>
      <c r="X132" s="153"/>
      <c r="Y132" s="153"/>
      <c r="Z132" s="153"/>
      <c r="AA132" s="153"/>
      <c r="AB132" s="153"/>
      <c r="AC132" s="153"/>
      <c r="AD132" s="153"/>
      <c r="AE132" s="153"/>
      <c r="AF132" s="153"/>
      <c r="AG132" s="153"/>
      <c r="AH132" s="153"/>
      <c r="AI132" s="153"/>
      <c r="AJ132" s="153"/>
      <c r="AK132" s="153"/>
      <c r="AL132" s="154"/>
    </row>
    <row r="133" spans="2:42" x14ac:dyDescent="0.25">
      <c r="B133" s="905"/>
      <c r="C133" s="906"/>
      <c r="D133" s="909"/>
      <c r="E133" s="910"/>
      <c r="F133" s="912"/>
      <c r="G133" s="143">
        <f>SUM(H133:AL133)*F132</f>
        <v>0</v>
      </c>
      <c r="H133" s="158"/>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159"/>
      <c r="AK133" s="159"/>
      <c r="AL133" s="160"/>
    </row>
    <row r="134" spans="2:42" ht="50.1" customHeight="1" x14ac:dyDescent="0.25">
      <c r="B134" s="913" t="s">
        <v>83</v>
      </c>
      <c r="C134" s="914"/>
      <c r="D134" s="915" t="s">
        <v>87</v>
      </c>
      <c r="E134" s="916"/>
      <c r="F134" s="919">
        <v>60</v>
      </c>
      <c r="G134" s="144">
        <f>SUM(H135:AL135)</f>
        <v>0</v>
      </c>
      <c r="H134" s="152"/>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53"/>
      <c r="AF134" s="153"/>
      <c r="AG134" s="153"/>
      <c r="AH134" s="153"/>
      <c r="AI134" s="153"/>
      <c r="AJ134" s="153"/>
      <c r="AK134" s="153"/>
      <c r="AL134" s="154"/>
    </row>
    <row r="135" spans="2:42" x14ac:dyDescent="0.25">
      <c r="B135" s="913"/>
      <c r="C135" s="914"/>
      <c r="D135" s="917"/>
      <c r="E135" s="918"/>
      <c r="F135" s="920"/>
      <c r="G135" s="143">
        <f>SUM(H135:AL135)*F134</f>
        <v>0</v>
      </c>
      <c r="H135" s="161"/>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162"/>
      <c r="AK135" s="162"/>
      <c r="AL135" s="163"/>
    </row>
    <row r="136" spans="2:42" ht="50.1" customHeight="1" x14ac:dyDescent="0.25">
      <c r="B136" s="886" t="s">
        <v>92</v>
      </c>
      <c r="C136" s="887"/>
      <c r="D136" s="890" t="s">
        <v>88</v>
      </c>
      <c r="E136" s="891"/>
      <c r="F136" s="894">
        <v>10</v>
      </c>
      <c r="G136" s="144">
        <f>SUM(H137:AL137)</f>
        <v>0</v>
      </c>
      <c r="H136" s="152"/>
      <c r="I136" s="153"/>
      <c r="J136" s="153"/>
      <c r="K136" s="153"/>
      <c r="L136" s="153"/>
      <c r="M136" s="153"/>
      <c r="N136" s="153"/>
      <c r="O136" s="153"/>
      <c r="P136" s="153"/>
      <c r="Q136" s="153"/>
      <c r="R136" s="153"/>
      <c r="S136" s="153"/>
      <c r="T136" s="153"/>
      <c r="U136" s="153"/>
      <c r="V136" s="153"/>
      <c r="W136" s="153"/>
      <c r="X136" s="153"/>
      <c r="Y136" s="153"/>
      <c r="Z136" s="153"/>
      <c r="AA136" s="153"/>
      <c r="AB136" s="153"/>
      <c r="AC136" s="153"/>
      <c r="AD136" s="153"/>
      <c r="AE136" s="153"/>
      <c r="AF136" s="153"/>
      <c r="AG136" s="153"/>
      <c r="AH136" s="153"/>
      <c r="AI136" s="153"/>
      <c r="AJ136" s="153"/>
      <c r="AK136" s="153"/>
      <c r="AL136" s="154"/>
    </row>
    <row r="137" spans="2:42" ht="47.25" thickBot="1" x14ac:dyDescent="0.3">
      <c r="B137" s="888"/>
      <c r="C137" s="889"/>
      <c r="D137" s="892"/>
      <c r="E137" s="893"/>
      <c r="F137" s="895"/>
      <c r="G137" s="145">
        <f>SUM(H137:AL137)*F136</f>
        <v>0</v>
      </c>
      <c r="H137" s="164"/>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6"/>
    </row>
    <row r="138" spans="2:42" ht="42.75" customHeight="1" thickBot="1" x14ac:dyDescent="0.65">
      <c r="B138" s="896" t="s">
        <v>89</v>
      </c>
      <c r="C138" s="897"/>
      <c r="D138" s="897"/>
      <c r="E138" s="898"/>
      <c r="F138" s="899">
        <f>G129+G131+G133+G135+G137</f>
        <v>0</v>
      </c>
      <c r="G138" s="900"/>
      <c r="H138" s="127">
        <f>H137*F136+H135*F134+H133*F132+H131*F130+H129*F128</f>
        <v>0</v>
      </c>
      <c r="I138" s="128">
        <f>I137*F136+I135*F134+I133*F132+I131*F130+I129*F128</f>
        <v>0</v>
      </c>
      <c r="J138" s="129">
        <f>J137*F136+J135*F134+J133*F132+J131*F130+J129*F128</f>
        <v>0</v>
      </c>
      <c r="K138" s="130">
        <f>K137*F136+K135*F134+K133*F132+K131*F130+K129*F128</f>
        <v>0</v>
      </c>
      <c r="L138" s="131">
        <f>L137*F136+L135*F134+L133*F132+L131*F130+L129*F128</f>
        <v>0</v>
      </c>
      <c r="M138" s="132">
        <f>M137*F136+M135*F134+M133*F132+M131*F130+M129*F128</f>
        <v>0</v>
      </c>
      <c r="N138" s="133">
        <f>N137*F136+N135*F134+N133*F132+N131*F130+N129*F128</f>
        <v>0</v>
      </c>
      <c r="O138" s="134">
        <f>O137*F136+O135*F134+O133*F132+O131*F130+O129*F128</f>
        <v>0</v>
      </c>
      <c r="P138" s="128">
        <f>P137*F136+P135*F134+P133*F132+P131*F130+P129*F128</f>
        <v>0</v>
      </c>
      <c r="Q138" s="129">
        <f>Q137*F136+Q135*F134+Q133*F132+Q131*F130+Q129*F128</f>
        <v>0</v>
      </c>
      <c r="R138" s="130">
        <f>R137*F136+R135*+F134+R133*F132+R131*F130+R129*F128</f>
        <v>0</v>
      </c>
      <c r="S138" s="131">
        <f>S137*F136+S135*F134+S133*F132+S131*F130+S129*F128</f>
        <v>0</v>
      </c>
      <c r="T138" s="132">
        <f>T137*F136+T135*F134+T133*F132+T131*F130+T129*F128</f>
        <v>0</v>
      </c>
      <c r="U138" s="133">
        <f>U137*F136+U135*F134+U133*F132+U131*F130+U129*F128</f>
        <v>0</v>
      </c>
      <c r="V138" s="134">
        <f>V137*F136+V135*F134+V133*F132+V131*F130+V129*F128</f>
        <v>0</v>
      </c>
      <c r="W138" s="128">
        <f>W137*F136+W135*F134+W133*F132+W131*F130+W129*F128</f>
        <v>0</v>
      </c>
      <c r="X138" s="135">
        <f>X137*F136+X135*F134+X133*F132+X131*F130+X129*F128</f>
        <v>0</v>
      </c>
      <c r="Y138" s="136">
        <f>Y137*F136+Y135*F134+Y133*F132+Y131*F130+Y129*F128</f>
        <v>0</v>
      </c>
      <c r="Z138" s="131">
        <f>Z137*F136+Z135*F134+Z133*F132+Z131*F130+Z129*F128</f>
        <v>0</v>
      </c>
      <c r="AA138" s="132">
        <f>AA137*F136+AA135*F134+AA133*F132+AA131*F130+AA129*F128</f>
        <v>0</v>
      </c>
      <c r="AB138" s="133">
        <f>AB137*F136+AB135*F134+AB133*F132+AB131*F130+AB129*F128</f>
        <v>0</v>
      </c>
      <c r="AC138" s="134">
        <f>AC137*F136+AC135*F134+AC133*F132+AC131*F130+AC129*F128</f>
        <v>0</v>
      </c>
      <c r="AD138" s="128">
        <f>AD137*F136+AD135*F134+AD133*F132+AD131*F130+AD129*F128</f>
        <v>0</v>
      </c>
      <c r="AE138" s="135">
        <f>AE137*F136+AE135*F134+AE133*F132+AE131*F130+AE129*F128</f>
        <v>0</v>
      </c>
      <c r="AF138" s="136">
        <f>AF137*F136+AF135*F134+AF133*F132+AF131*F130+AF129*F128</f>
        <v>0</v>
      </c>
      <c r="AG138" s="131">
        <f>AG137*F136+AG135*F134+AG133*F132+AG131*F130+AG129*F128</f>
        <v>0</v>
      </c>
      <c r="AH138" s="132">
        <f>AH137*F136+AH135*F134+AH133*F132+AH131*F130+AH129*F128</f>
        <v>0</v>
      </c>
      <c r="AI138" s="133">
        <f>AI137*F136+AI135*F134+AI133*F132+AI131*F130+AI129*F128</f>
        <v>0</v>
      </c>
      <c r="AJ138" s="134">
        <f>AJ137*F136+AJ135*F134+AJ133*F132+AJ131*F130+AJ129*F128</f>
        <v>0</v>
      </c>
      <c r="AK138" s="128">
        <f>AK137*F136+AK135*F134+AK133*F132+AK131*F130+AK129*F128</f>
        <v>0</v>
      </c>
      <c r="AL138" s="137">
        <f>AL137*F136+AL135*F134+AL133*F132+AL131*F130+AL129*F128</f>
        <v>0</v>
      </c>
    </row>
    <row r="139" spans="2:42" x14ac:dyDescent="0.7">
      <c r="B139" s="141"/>
      <c r="C139" s="141"/>
      <c r="F139" s="140"/>
      <c r="H139" s="901" t="s">
        <v>142</v>
      </c>
      <c r="I139" s="902"/>
      <c r="J139" s="902"/>
      <c r="K139" s="902"/>
      <c r="L139" s="902"/>
      <c r="M139" s="875" t="s">
        <v>144</v>
      </c>
      <c r="N139" s="875"/>
      <c r="O139" s="875"/>
      <c r="P139" s="877">
        <f>G128+G130+G132+G134</f>
        <v>0</v>
      </c>
      <c r="Q139" s="877"/>
      <c r="R139" s="877"/>
      <c r="S139" s="877"/>
      <c r="T139" s="875" t="s">
        <v>145</v>
      </c>
      <c r="U139" s="875"/>
      <c r="V139" s="875"/>
      <c r="W139" s="879">
        <f>G136</f>
        <v>0</v>
      </c>
      <c r="X139" s="879"/>
      <c r="Y139" s="879"/>
      <c r="Z139" s="879"/>
      <c r="AA139" s="881" t="s">
        <v>143</v>
      </c>
      <c r="AB139" s="881"/>
      <c r="AC139" s="881"/>
      <c r="AD139" s="881"/>
      <c r="AE139" s="883">
        <f>F138</f>
        <v>0</v>
      </c>
      <c r="AF139" s="884"/>
      <c r="AG139" s="884"/>
      <c r="AH139" s="884"/>
      <c r="AI139" s="884"/>
      <c r="AJ139" s="884"/>
      <c r="AK139" s="114"/>
      <c r="AL139" s="115"/>
    </row>
    <row r="140" spans="2:42" ht="34.5" customHeight="1" thickBot="1" x14ac:dyDescent="0.75">
      <c r="H140" s="903"/>
      <c r="I140" s="904"/>
      <c r="J140" s="904"/>
      <c r="K140" s="904"/>
      <c r="L140" s="904"/>
      <c r="M140" s="876"/>
      <c r="N140" s="876"/>
      <c r="O140" s="876"/>
      <c r="P140" s="878"/>
      <c r="Q140" s="878"/>
      <c r="R140" s="878"/>
      <c r="S140" s="878"/>
      <c r="T140" s="876"/>
      <c r="U140" s="876"/>
      <c r="V140" s="876"/>
      <c r="W140" s="880"/>
      <c r="X140" s="880"/>
      <c r="Y140" s="880"/>
      <c r="Z140" s="880"/>
      <c r="AA140" s="882"/>
      <c r="AB140" s="882"/>
      <c r="AC140" s="882"/>
      <c r="AD140" s="882"/>
      <c r="AE140" s="885"/>
      <c r="AF140" s="885"/>
      <c r="AG140" s="885"/>
      <c r="AH140" s="885"/>
      <c r="AI140" s="885"/>
      <c r="AJ140" s="885"/>
      <c r="AK140" s="116"/>
      <c r="AL140" s="117"/>
    </row>
    <row r="141" spans="2:42" ht="60" customHeight="1" thickBot="1" x14ac:dyDescent="0.3">
      <c r="B141" s="939">
        <v>35</v>
      </c>
      <c r="C141" s="940"/>
      <c r="D141" s="941" t="s">
        <v>151</v>
      </c>
      <c r="E141" s="941"/>
      <c r="F141" s="942"/>
      <c r="G141" s="943" t="s">
        <v>91</v>
      </c>
      <c r="H141" s="120"/>
      <c r="I141" s="121"/>
      <c r="J141" s="121"/>
      <c r="K141" s="121"/>
      <c r="L141" s="121"/>
      <c r="M141" s="123"/>
      <c r="N141" s="123"/>
      <c r="O141" s="123"/>
      <c r="P141" s="124"/>
      <c r="Q141" s="124"/>
      <c r="R141" s="124"/>
      <c r="S141" s="124"/>
      <c r="T141" s="123"/>
      <c r="U141" s="123"/>
      <c r="V141" s="123"/>
      <c r="W141" s="119"/>
      <c r="X141" s="119"/>
      <c r="Y141" s="119"/>
      <c r="Z141" s="119"/>
      <c r="AA141" s="122"/>
      <c r="AB141" s="122"/>
      <c r="AC141" s="122"/>
      <c r="AD141" s="122"/>
      <c r="AE141" s="118"/>
      <c r="AF141" s="119"/>
      <c r="AG141" s="119"/>
      <c r="AH141" s="119"/>
      <c r="AI141" s="119"/>
      <c r="AJ141" s="119"/>
      <c r="AK141" s="112"/>
      <c r="AL141" s="112"/>
    </row>
    <row r="142" spans="2:42" ht="33" customHeight="1" thickBot="1" x14ac:dyDescent="0.3">
      <c r="B142" s="945" t="s">
        <v>85</v>
      </c>
      <c r="C142" s="946"/>
      <c r="D142" s="947" t="s">
        <v>86</v>
      </c>
      <c r="E142" s="948"/>
      <c r="F142" s="949"/>
      <c r="G142" s="944"/>
      <c r="H142" s="120"/>
      <c r="I142" s="121"/>
      <c r="J142" s="121"/>
      <c r="K142" s="121"/>
      <c r="L142" s="121"/>
      <c r="M142" s="123"/>
      <c r="N142" s="123"/>
      <c r="O142" s="123"/>
      <c r="P142" s="125"/>
      <c r="Q142" s="125"/>
      <c r="R142" s="125"/>
      <c r="S142" s="125"/>
      <c r="T142" s="123"/>
      <c r="U142" s="123"/>
      <c r="V142" s="123"/>
      <c r="W142" s="119"/>
      <c r="X142" s="119"/>
      <c r="Y142" s="119"/>
      <c r="Z142" s="119"/>
      <c r="AA142" s="122"/>
      <c r="AB142" s="122"/>
      <c r="AC142" s="122"/>
      <c r="AD142" s="122"/>
      <c r="AE142" s="119"/>
      <c r="AF142" s="119"/>
      <c r="AG142" s="119"/>
      <c r="AH142" s="119"/>
      <c r="AI142" s="119"/>
      <c r="AJ142" s="119"/>
      <c r="AK142" s="112"/>
      <c r="AL142" s="112"/>
      <c r="AM142" s="113"/>
      <c r="AN142" s="113"/>
      <c r="AO142" s="113"/>
      <c r="AP142" s="113"/>
    </row>
    <row r="143" spans="2:42" ht="50.1" customHeight="1" x14ac:dyDescent="0.25">
      <c r="B143" s="921" t="s">
        <v>81</v>
      </c>
      <c r="C143" s="922"/>
      <c r="D143" s="925" t="s">
        <v>90</v>
      </c>
      <c r="E143" s="926"/>
      <c r="F143" s="929">
        <v>47</v>
      </c>
      <c r="G143" s="142">
        <f>SUM(H144:AL144)</f>
        <v>0</v>
      </c>
      <c r="H143" s="146"/>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8"/>
    </row>
    <row r="144" spans="2:42" x14ac:dyDescent="0.25">
      <c r="B144" s="923"/>
      <c r="C144" s="924"/>
      <c r="D144" s="927"/>
      <c r="E144" s="928"/>
      <c r="F144" s="930"/>
      <c r="G144" s="143">
        <f>SUM(H144:AL144)*F143</f>
        <v>0</v>
      </c>
      <c r="H144" s="149"/>
      <c r="I144" s="150"/>
      <c r="J144" s="150"/>
      <c r="K144" s="150"/>
      <c r="L144" s="150"/>
      <c r="M144" s="150"/>
      <c r="N144" s="150"/>
      <c r="O144" s="150"/>
      <c r="P144" s="150"/>
      <c r="Q144" s="150"/>
      <c r="R144" s="150"/>
      <c r="S144" s="150"/>
      <c r="T144" s="150"/>
      <c r="U144" s="150"/>
      <c r="V144" s="150"/>
      <c r="W144" s="150"/>
      <c r="X144" s="150"/>
      <c r="Y144" s="150"/>
      <c r="Z144" s="150"/>
      <c r="AA144" s="150"/>
      <c r="AB144" s="150"/>
      <c r="AC144" s="150"/>
      <c r="AD144" s="150"/>
      <c r="AE144" s="150"/>
      <c r="AF144" s="150"/>
      <c r="AG144" s="150"/>
      <c r="AH144" s="150"/>
      <c r="AI144" s="150"/>
      <c r="AJ144" s="150"/>
      <c r="AK144" s="150"/>
      <c r="AL144" s="151"/>
    </row>
    <row r="145" spans="2:42" ht="50.1" customHeight="1" x14ac:dyDescent="0.25">
      <c r="B145" s="931" t="s">
        <v>81</v>
      </c>
      <c r="C145" s="932"/>
      <c r="D145" s="933" t="s">
        <v>82</v>
      </c>
      <c r="E145" s="934"/>
      <c r="F145" s="937">
        <v>70</v>
      </c>
      <c r="G145" s="144">
        <f>SUM(H146:AL146)</f>
        <v>0</v>
      </c>
      <c r="H145" s="152"/>
      <c r="I145" s="153"/>
      <c r="J145" s="153"/>
      <c r="K145" s="153"/>
      <c r="L145" s="153"/>
      <c r="M145" s="153"/>
      <c r="N145" s="153"/>
      <c r="O145" s="153"/>
      <c r="P145" s="153"/>
      <c r="Q145" s="153"/>
      <c r="R145" s="153"/>
      <c r="S145" s="153"/>
      <c r="T145" s="153"/>
      <c r="U145" s="153"/>
      <c r="V145" s="153"/>
      <c r="W145" s="153"/>
      <c r="X145" s="153"/>
      <c r="Y145" s="153"/>
      <c r="Z145" s="153"/>
      <c r="AA145" s="153"/>
      <c r="AB145" s="153"/>
      <c r="AC145" s="153"/>
      <c r="AD145" s="153"/>
      <c r="AE145" s="153"/>
      <c r="AF145" s="153"/>
      <c r="AG145" s="153"/>
      <c r="AH145" s="153"/>
      <c r="AI145" s="153"/>
      <c r="AJ145" s="153"/>
      <c r="AK145" s="153"/>
      <c r="AL145" s="154"/>
    </row>
    <row r="146" spans="2:42" x14ac:dyDescent="0.25">
      <c r="B146" s="931"/>
      <c r="C146" s="932"/>
      <c r="D146" s="935"/>
      <c r="E146" s="936"/>
      <c r="F146" s="938"/>
      <c r="G146" s="143">
        <f>SUM(H146:AL146)*F145</f>
        <v>0</v>
      </c>
      <c r="H146" s="155"/>
      <c r="I146" s="156"/>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156"/>
      <c r="AG146" s="156"/>
      <c r="AH146" s="156"/>
      <c r="AI146" s="156"/>
      <c r="AJ146" s="156"/>
      <c r="AK146" s="156"/>
      <c r="AL146" s="157"/>
    </row>
    <row r="147" spans="2:42" ht="50.1" customHeight="1" x14ac:dyDescent="0.25">
      <c r="B147" s="905" t="s">
        <v>83</v>
      </c>
      <c r="C147" s="906"/>
      <c r="D147" s="907" t="s">
        <v>84</v>
      </c>
      <c r="E147" s="908"/>
      <c r="F147" s="911">
        <v>80</v>
      </c>
      <c r="G147" s="144">
        <f>SUM(H148:AL148)</f>
        <v>0</v>
      </c>
      <c r="H147" s="152"/>
      <c r="I147" s="153"/>
      <c r="J147" s="153"/>
      <c r="K147" s="153"/>
      <c r="L147" s="153"/>
      <c r="M147" s="153"/>
      <c r="N147" s="153"/>
      <c r="O147" s="153"/>
      <c r="P147" s="153"/>
      <c r="Q147" s="153"/>
      <c r="R147" s="153"/>
      <c r="S147" s="153"/>
      <c r="T147" s="153"/>
      <c r="U147" s="153"/>
      <c r="V147" s="153"/>
      <c r="W147" s="153"/>
      <c r="X147" s="153"/>
      <c r="Y147" s="153"/>
      <c r="Z147" s="153"/>
      <c r="AA147" s="153"/>
      <c r="AB147" s="153"/>
      <c r="AC147" s="153"/>
      <c r="AD147" s="153"/>
      <c r="AE147" s="153"/>
      <c r="AF147" s="153"/>
      <c r="AG147" s="153"/>
      <c r="AH147" s="153"/>
      <c r="AI147" s="153"/>
      <c r="AJ147" s="153"/>
      <c r="AK147" s="153"/>
      <c r="AL147" s="154"/>
    </row>
    <row r="148" spans="2:42" x14ac:dyDescent="0.25">
      <c r="B148" s="905"/>
      <c r="C148" s="906"/>
      <c r="D148" s="909"/>
      <c r="E148" s="910"/>
      <c r="F148" s="912"/>
      <c r="G148" s="143">
        <f>SUM(H148:AL148)*F147</f>
        <v>0</v>
      </c>
      <c r="H148" s="158"/>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159"/>
      <c r="AK148" s="159"/>
      <c r="AL148" s="160"/>
    </row>
    <row r="149" spans="2:42" ht="50.1" customHeight="1" x14ac:dyDescent="0.25">
      <c r="B149" s="913" t="s">
        <v>83</v>
      </c>
      <c r="C149" s="914"/>
      <c r="D149" s="915" t="s">
        <v>87</v>
      </c>
      <c r="E149" s="916"/>
      <c r="F149" s="919">
        <v>60</v>
      </c>
      <c r="G149" s="144">
        <f>SUM(H150:AL150)</f>
        <v>0</v>
      </c>
      <c r="H149" s="152"/>
      <c r="I149" s="153"/>
      <c r="J149" s="153"/>
      <c r="K149" s="153"/>
      <c r="L149" s="153"/>
      <c r="M149" s="153"/>
      <c r="N149" s="153"/>
      <c r="O149" s="153"/>
      <c r="P149" s="153"/>
      <c r="Q149" s="153"/>
      <c r="R149" s="153"/>
      <c r="S149" s="153"/>
      <c r="T149" s="153"/>
      <c r="U149" s="153"/>
      <c r="V149" s="153"/>
      <c r="W149" s="153"/>
      <c r="X149" s="153"/>
      <c r="Y149" s="153"/>
      <c r="Z149" s="153"/>
      <c r="AA149" s="153"/>
      <c r="AB149" s="153"/>
      <c r="AC149" s="153"/>
      <c r="AD149" s="153"/>
      <c r="AE149" s="153"/>
      <c r="AF149" s="153"/>
      <c r="AG149" s="153"/>
      <c r="AH149" s="153"/>
      <c r="AI149" s="153"/>
      <c r="AJ149" s="153"/>
      <c r="AK149" s="153"/>
      <c r="AL149" s="154"/>
    </row>
    <row r="150" spans="2:42" x14ac:dyDescent="0.25">
      <c r="B150" s="913"/>
      <c r="C150" s="914"/>
      <c r="D150" s="917"/>
      <c r="E150" s="918"/>
      <c r="F150" s="920"/>
      <c r="G150" s="143">
        <f>SUM(H150:AL150)*F149</f>
        <v>0</v>
      </c>
      <c r="H150" s="161"/>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162"/>
      <c r="AK150" s="162"/>
      <c r="AL150" s="163"/>
    </row>
    <row r="151" spans="2:42" ht="50.1" customHeight="1" x14ac:dyDescent="0.25">
      <c r="B151" s="886" t="s">
        <v>92</v>
      </c>
      <c r="C151" s="887"/>
      <c r="D151" s="890" t="s">
        <v>88</v>
      </c>
      <c r="E151" s="891"/>
      <c r="F151" s="894">
        <v>10</v>
      </c>
      <c r="G151" s="144">
        <f>SUM(H152:AL152)</f>
        <v>0</v>
      </c>
      <c r="H151" s="152"/>
      <c r="I151" s="153"/>
      <c r="J151" s="153"/>
      <c r="K151" s="153"/>
      <c r="L151" s="153"/>
      <c r="M151" s="153"/>
      <c r="N151" s="153"/>
      <c r="O151" s="153"/>
      <c r="P151" s="153"/>
      <c r="Q151" s="153"/>
      <c r="R151" s="153"/>
      <c r="S151" s="153"/>
      <c r="T151" s="153"/>
      <c r="U151" s="153"/>
      <c r="V151" s="153"/>
      <c r="W151" s="153"/>
      <c r="X151" s="153"/>
      <c r="Y151" s="153"/>
      <c r="Z151" s="153"/>
      <c r="AA151" s="153"/>
      <c r="AB151" s="153"/>
      <c r="AC151" s="153"/>
      <c r="AD151" s="153"/>
      <c r="AE151" s="153"/>
      <c r="AF151" s="153"/>
      <c r="AG151" s="153"/>
      <c r="AH151" s="153"/>
      <c r="AI151" s="153"/>
      <c r="AJ151" s="153"/>
      <c r="AK151" s="153"/>
      <c r="AL151" s="154"/>
    </row>
    <row r="152" spans="2:42" ht="47.25" thickBot="1" x14ac:dyDescent="0.3">
      <c r="B152" s="888"/>
      <c r="C152" s="889"/>
      <c r="D152" s="892"/>
      <c r="E152" s="893"/>
      <c r="F152" s="895"/>
      <c r="G152" s="145">
        <f>SUM(H152:AL152)*F151</f>
        <v>0</v>
      </c>
      <c r="H152" s="164"/>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6"/>
    </row>
    <row r="153" spans="2:42" ht="44.25" customHeight="1" thickBot="1" x14ac:dyDescent="0.65">
      <c r="B153" s="896" t="s">
        <v>89</v>
      </c>
      <c r="C153" s="897"/>
      <c r="D153" s="897"/>
      <c r="E153" s="898"/>
      <c r="F153" s="899">
        <f>G144+G146+G148+G150+G152</f>
        <v>0</v>
      </c>
      <c r="G153" s="900"/>
      <c r="H153" s="127">
        <f>H152*F151+H150*F149+H148*F147+H146*F145+H144*F143</f>
        <v>0</v>
      </c>
      <c r="I153" s="128">
        <f>I152*F151+I150*F149+I148*F147+I146*F145+I144*F143</f>
        <v>0</v>
      </c>
      <c r="J153" s="129">
        <f>J152*F151+J150*F149+J148*F147+J146*F145+J144*F143</f>
        <v>0</v>
      </c>
      <c r="K153" s="130">
        <f>K152*F151+K150*F149+K148*F147+K146*F145+K144*F143</f>
        <v>0</v>
      </c>
      <c r="L153" s="131">
        <f>L152*F151+L150*F149+L148*F147+L146*F145+L144*F143</f>
        <v>0</v>
      </c>
      <c r="M153" s="132">
        <f>M152*F151+M150*F149+M148*F147+M146*F145+M144*F143</f>
        <v>0</v>
      </c>
      <c r="N153" s="133">
        <f>N152*F151+N150*F149+N148*F147+N146*F145+N144*F143</f>
        <v>0</v>
      </c>
      <c r="O153" s="134">
        <f>O152*F151+O150*F149+O148*F147+O146*F145+O144*F143</f>
        <v>0</v>
      </c>
      <c r="P153" s="128">
        <f>P152*F151+P150*F149+P148*F147+P146*F145+P144*F143</f>
        <v>0</v>
      </c>
      <c r="Q153" s="129">
        <f>Q152*F151+Q150*F149+Q148*F147+Q146*F145+Q144*F143</f>
        <v>0</v>
      </c>
      <c r="R153" s="130">
        <f>R152*F151+R150*+F149+R148*F147+R146*F145+R144*F143</f>
        <v>0</v>
      </c>
      <c r="S153" s="131">
        <f>S152*F151+S150*F149+S148*F147+S146*F145+S144*F143</f>
        <v>0</v>
      </c>
      <c r="T153" s="132">
        <f>T152*F151+T150*F149+T148*F147+T146*F145+T144*F143</f>
        <v>0</v>
      </c>
      <c r="U153" s="133">
        <f>U152*F151+U150*F149+U148*F147+U146*F145+U144*F143</f>
        <v>0</v>
      </c>
      <c r="V153" s="134">
        <f>V152*F151+V150*F149+V148*F147+V146*F145+V144*F143</f>
        <v>0</v>
      </c>
      <c r="W153" s="128">
        <f>W152*F151+W150*F149+W148*F147+W146*F145+W144*F143</f>
        <v>0</v>
      </c>
      <c r="X153" s="135">
        <f>X152*F151+X150*F149+X148*F147+X146*F145+X144*F143</f>
        <v>0</v>
      </c>
      <c r="Y153" s="136">
        <f>Y152*F151+Y150*F149+Y148*F147+Y146*F145+Y144*F143</f>
        <v>0</v>
      </c>
      <c r="Z153" s="131">
        <f>Z152*F151+Z150*F149+Z148*F147+Z146*F145+Z144*F143</f>
        <v>0</v>
      </c>
      <c r="AA153" s="132">
        <f>AA152*F151+AA150*F149+AA148*F147+AA146*F145+AA144*F143</f>
        <v>0</v>
      </c>
      <c r="AB153" s="133">
        <f>AB152*F151+AB150*F149+AB148*F147+AB146*F145+AB144*F143</f>
        <v>0</v>
      </c>
      <c r="AC153" s="134">
        <f>AC152*F151+AC150*F149+AC148*F147+AC146*F145+AC144*F143</f>
        <v>0</v>
      </c>
      <c r="AD153" s="128">
        <f>AD152*F151+AD150*F149+AD148*F147+AD146*F145+AD144*F143</f>
        <v>0</v>
      </c>
      <c r="AE153" s="135">
        <f>AE152*F151+AE150*F149+AE148*F147+AE146*F145+AE144*F143</f>
        <v>0</v>
      </c>
      <c r="AF153" s="136">
        <f>AF152*F151+AF150*F149+AF148*F147+AF146*F145+AF144*F143</f>
        <v>0</v>
      </c>
      <c r="AG153" s="131">
        <f>AG152*F151+AG150*F149+AG148*F147+AG146*F145+AG144*F143</f>
        <v>0</v>
      </c>
      <c r="AH153" s="132">
        <f>AH152*F151+AH150*F149+AH148*F147+AH146*F145+AH144*F143</f>
        <v>0</v>
      </c>
      <c r="AI153" s="133">
        <f>AI152*F151+AI150*F149+AI148*F147+AI146*F145+AI144*F143</f>
        <v>0</v>
      </c>
      <c r="AJ153" s="134">
        <f>AJ152*F151+AJ150*F149+AJ148*F147+AJ146*F145+AJ144*F143</f>
        <v>0</v>
      </c>
      <c r="AK153" s="128">
        <f>AK152*F151+AK150*F149+AK148*F147+AK146*F145+AK144*F143</f>
        <v>0</v>
      </c>
      <c r="AL153" s="137">
        <f>AL152*F151+AL150*F149+AL148*F147+AL146*F145+AL144*F143</f>
        <v>0</v>
      </c>
    </row>
    <row r="154" spans="2:42" x14ac:dyDescent="0.7">
      <c r="B154" s="141"/>
      <c r="C154" s="141"/>
      <c r="F154" s="140"/>
      <c r="H154" s="901" t="s">
        <v>142</v>
      </c>
      <c r="I154" s="902"/>
      <c r="J154" s="902"/>
      <c r="K154" s="902"/>
      <c r="L154" s="902"/>
      <c r="M154" s="875" t="s">
        <v>144</v>
      </c>
      <c r="N154" s="875"/>
      <c r="O154" s="875"/>
      <c r="P154" s="877">
        <f>G143+G145+G147+G149</f>
        <v>0</v>
      </c>
      <c r="Q154" s="877"/>
      <c r="R154" s="877"/>
      <c r="S154" s="877"/>
      <c r="T154" s="875" t="s">
        <v>145</v>
      </c>
      <c r="U154" s="875"/>
      <c r="V154" s="875"/>
      <c r="W154" s="879">
        <f>G151</f>
        <v>0</v>
      </c>
      <c r="X154" s="879"/>
      <c r="Y154" s="879"/>
      <c r="Z154" s="879"/>
      <c r="AA154" s="881" t="s">
        <v>143</v>
      </c>
      <c r="AB154" s="881"/>
      <c r="AC154" s="881"/>
      <c r="AD154" s="881"/>
      <c r="AE154" s="883">
        <f>F153</f>
        <v>0</v>
      </c>
      <c r="AF154" s="884"/>
      <c r="AG154" s="884"/>
      <c r="AH154" s="884"/>
      <c r="AI154" s="884"/>
      <c r="AJ154" s="884"/>
      <c r="AK154" s="114"/>
      <c r="AL154" s="115"/>
    </row>
    <row r="155" spans="2:42" ht="34.5" customHeight="1" thickBot="1" x14ac:dyDescent="0.75">
      <c r="H155" s="903"/>
      <c r="I155" s="904"/>
      <c r="J155" s="904"/>
      <c r="K155" s="904"/>
      <c r="L155" s="904"/>
      <c r="M155" s="876"/>
      <c r="N155" s="876"/>
      <c r="O155" s="876"/>
      <c r="P155" s="878"/>
      <c r="Q155" s="878"/>
      <c r="R155" s="878"/>
      <c r="S155" s="878"/>
      <c r="T155" s="876"/>
      <c r="U155" s="876"/>
      <c r="V155" s="876"/>
      <c r="W155" s="880"/>
      <c r="X155" s="880"/>
      <c r="Y155" s="880"/>
      <c r="Z155" s="880"/>
      <c r="AA155" s="882"/>
      <c r="AB155" s="882"/>
      <c r="AC155" s="882"/>
      <c r="AD155" s="882"/>
      <c r="AE155" s="885"/>
      <c r="AF155" s="885"/>
      <c r="AG155" s="885"/>
      <c r="AH155" s="885"/>
      <c r="AI155" s="885"/>
      <c r="AJ155" s="885"/>
      <c r="AK155" s="116"/>
      <c r="AL155" s="117"/>
    </row>
    <row r="156" spans="2:42" ht="60" customHeight="1" thickBot="1" x14ac:dyDescent="0.3">
      <c r="B156" s="939">
        <v>36</v>
      </c>
      <c r="C156" s="940"/>
      <c r="D156" s="941" t="s">
        <v>152</v>
      </c>
      <c r="E156" s="941"/>
      <c r="F156" s="942"/>
      <c r="G156" s="943" t="s">
        <v>91</v>
      </c>
      <c r="H156" s="120"/>
      <c r="I156" s="121"/>
      <c r="J156" s="121"/>
      <c r="K156" s="121"/>
      <c r="L156" s="121"/>
      <c r="M156" s="123"/>
      <c r="N156" s="123"/>
      <c r="O156" s="123"/>
      <c r="P156" s="124"/>
      <c r="Q156" s="124"/>
      <c r="R156" s="124"/>
      <c r="S156" s="124"/>
      <c r="T156" s="123"/>
      <c r="U156" s="123"/>
      <c r="V156" s="123"/>
      <c r="W156" s="119"/>
      <c r="X156" s="119"/>
      <c r="Y156" s="119"/>
      <c r="Z156" s="119"/>
      <c r="AA156" s="122"/>
      <c r="AB156" s="122"/>
      <c r="AC156" s="122"/>
      <c r="AD156" s="122"/>
      <c r="AE156" s="118"/>
      <c r="AF156" s="119"/>
      <c r="AG156" s="119"/>
      <c r="AH156" s="119"/>
      <c r="AI156" s="119"/>
      <c r="AJ156" s="119"/>
      <c r="AK156" s="112"/>
      <c r="AL156" s="112"/>
    </row>
    <row r="157" spans="2:42" ht="33" customHeight="1" thickBot="1" x14ac:dyDescent="0.3">
      <c r="B157" s="945" t="s">
        <v>85</v>
      </c>
      <c r="C157" s="946"/>
      <c r="D157" s="947" t="s">
        <v>86</v>
      </c>
      <c r="E157" s="948"/>
      <c r="F157" s="949"/>
      <c r="G157" s="944"/>
      <c r="H157" s="120"/>
      <c r="I157" s="121"/>
      <c r="J157" s="121"/>
      <c r="K157" s="121"/>
      <c r="L157" s="121"/>
      <c r="M157" s="123"/>
      <c r="N157" s="123"/>
      <c r="O157" s="123"/>
      <c r="P157" s="125"/>
      <c r="Q157" s="125"/>
      <c r="R157" s="125"/>
      <c r="S157" s="125"/>
      <c r="T157" s="123"/>
      <c r="U157" s="123"/>
      <c r="V157" s="123"/>
      <c r="W157" s="119"/>
      <c r="X157" s="119"/>
      <c r="Y157" s="119"/>
      <c r="Z157" s="119"/>
      <c r="AA157" s="122"/>
      <c r="AB157" s="122"/>
      <c r="AC157" s="122"/>
      <c r="AD157" s="122"/>
      <c r="AE157" s="119"/>
      <c r="AF157" s="119"/>
      <c r="AG157" s="119"/>
      <c r="AH157" s="119"/>
      <c r="AI157" s="119"/>
      <c r="AJ157" s="119"/>
      <c r="AK157" s="112"/>
      <c r="AL157" s="112"/>
      <c r="AM157" s="113"/>
      <c r="AN157" s="113"/>
      <c r="AO157" s="113"/>
      <c r="AP157" s="113"/>
    </row>
    <row r="158" spans="2:42" ht="50.1" customHeight="1" x14ac:dyDescent="0.25">
      <c r="B158" s="921" t="s">
        <v>81</v>
      </c>
      <c r="C158" s="922"/>
      <c r="D158" s="925" t="s">
        <v>90</v>
      </c>
      <c r="E158" s="926"/>
      <c r="F158" s="929">
        <v>47</v>
      </c>
      <c r="G158" s="142">
        <f>SUM(H159:AL159)</f>
        <v>0</v>
      </c>
      <c r="H158" s="146"/>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8"/>
    </row>
    <row r="159" spans="2:42" x14ac:dyDescent="0.25">
      <c r="B159" s="923"/>
      <c r="C159" s="924"/>
      <c r="D159" s="927"/>
      <c r="E159" s="928"/>
      <c r="F159" s="930"/>
      <c r="G159" s="143">
        <f>SUM(H159:AL159)*F158</f>
        <v>0</v>
      </c>
      <c r="H159" s="149"/>
      <c r="I159" s="150"/>
      <c r="J159" s="150"/>
      <c r="K159" s="150"/>
      <c r="L159" s="150"/>
      <c r="M159" s="150"/>
      <c r="N159" s="150"/>
      <c r="O159" s="150"/>
      <c r="P159" s="150"/>
      <c r="Q159" s="150"/>
      <c r="R159" s="150"/>
      <c r="S159" s="150"/>
      <c r="T159" s="150"/>
      <c r="U159" s="150"/>
      <c r="V159" s="150"/>
      <c r="W159" s="150"/>
      <c r="X159" s="150"/>
      <c r="Y159" s="150"/>
      <c r="Z159" s="150"/>
      <c r="AA159" s="150"/>
      <c r="AB159" s="150"/>
      <c r="AC159" s="150"/>
      <c r="AD159" s="150"/>
      <c r="AE159" s="150"/>
      <c r="AF159" s="150"/>
      <c r="AG159" s="150"/>
      <c r="AH159" s="150"/>
      <c r="AI159" s="150"/>
      <c r="AJ159" s="150"/>
      <c r="AK159" s="150"/>
      <c r="AL159" s="151"/>
    </row>
    <row r="160" spans="2:42" ht="50.1" customHeight="1" x14ac:dyDescent="0.25">
      <c r="B160" s="931" t="s">
        <v>81</v>
      </c>
      <c r="C160" s="932"/>
      <c r="D160" s="933" t="s">
        <v>82</v>
      </c>
      <c r="E160" s="934"/>
      <c r="F160" s="937">
        <v>70</v>
      </c>
      <c r="G160" s="144">
        <f>SUM(H161:AL161)</f>
        <v>0</v>
      </c>
      <c r="H160" s="152"/>
      <c r="I160" s="153"/>
      <c r="J160" s="153"/>
      <c r="K160" s="153"/>
      <c r="L160" s="153"/>
      <c r="M160" s="153"/>
      <c r="N160" s="153"/>
      <c r="O160" s="153"/>
      <c r="P160" s="153"/>
      <c r="Q160" s="153"/>
      <c r="R160" s="153"/>
      <c r="S160" s="153"/>
      <c r="T160" s="153"/>
      <c r="U160" s="153"/>
      <c r="V160" s="153"/>
      <c r="W160" s="153"/>
      <c r="X160" s="153"/>
      <c r="Y160" s="153"/>
      <c r="Z160" s="153"/>
      <c r="AA160" s="153"/>
      <c r="AB160" s="153"/>
      <c r="AC160" s="153"/>
      <c r="AD160" s="153"/>
      <c r="AE160" s="153"/>
      <c r="AF160" s="153"/>
      <c r="AG160" s="153"/>
      <c r="AH160" s="153"/>
      <c r="AI160" s="153"/>
      <c r="AJ160" s="153"/>
      <c r="AK160" s="153"/>
      <c r="AL160" s="154"/>
    </row>
    <row r="161" spans="2:38" x14ac:dyDescent="0.25">
      <c r="B161" s="931"/>
      <c r="C161" s="932"/>
      <c r="D161" s="935"/>
      <c r="E161" s="936"/>
      <c r="F161" s="938"/>
      <c r="G161" s="143">
        <f>SUM(H161:AL161)*F160</f>
        <v>0</v>
      </c>
      <c r="H161" s="155"/>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156"/>
      <c r="AG161" s="156"/>
      <c r="AH161" s="156"/>
      <c r="AI161" s="156"/>
      <c r="AJ161" s="156"/>
      <c r="AK161" s="156"/>
      <c r="AL161" s="157"/>
    </row>
    <row r="162" spans="2:38" ht="50.1" customHeight="1" x14ac:dyDescent="0.25">
      <c r="B162" s="905" t="s">
        <v>83</v>
      </c>
      <c r="C162" s="906"/>
      <c r="D162" s="907" t="s">
        <v>84</v>
      </c>
      <c r="E162" s="908"/>
      <c r="F162" s="911">
        <v>80</v>
      </c>
      <c r="G162" s="144">
        <f>SUM(H163:AL163)</f>
        <v>0</v>
      </c>
      <c r="H162" s="152"/>
      <c r="I162" s="153"/>
      <c r="J162" s="153"/>
      <c r="K162" s="153"/>
      <c r="L162" s="153"/>
      <c r="M162" s="153"/>
      <c r="N162" s="153"/>
      <c r="O162" s="153"/>
      <c r="P162" s="153"/>
      <c r="Q162" s="153"/>
      <c r="R162" s="153"/>
      <c r="S162" s="153"/>
      <c r="T162" s="153"/>
      <c r="U162" s="153"/>
      <c r="V162" s="153"/>
      <c r="W162" s="153"/>
      <c r="X162" s="153"/>
      <c r="Y162" s="153"/>
      <c r="Z162" s="153"/>
      <c r="AA162" s="153"/>
      <c r="AB162" s="153"/>
      <c r="AC162" s="153"/>
      <c r="AD162" s="153"/>
      <c r="AE162" s="153"/>
      <c r="AF162" s="153"/>
      <c r="AG162" s="153"/>
      <c r="AH162" s="153"/>
      <c r="AI162" s="153"/>
      <c r="AJ162" s="153"/>
      <c r="AK162" s="153"/>
      <c r="AL162" s="154"/>
    </row>
    <row r="163" spans="2:38" x14ac:dyDescent="0.25">
      <c r="B163" s="905"/>
      <c r="C163" s="906"/>
      <c r="D163" s="909"/>
      <c r="E163" s="910"/>
      <c r="F163" s="912"/>
      <c r="G163" s="143">
        <f>SUM(H163:AL163)*F162</f>
        <v>0</v>
      </c>
      <c r="H163" s="158"/>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159"/>
      <c r="AK163" s="159"/>
      <c r="AL163" s="160"/>
    </row>
    <row r="164" spans="2:38" ht="50.1" customHeight="1" x14ac:dyDescent="0.25">
      <c r="B164" s="913" t="s">
        <v>83</v>
      </c>
      <c r="C164" s="914"/>
      <c r="D164" s="915" t="s">
        <v>87</v>
      </c>
      <c r="E164" s="916"/>
      <c r="F164" s="919">
        <v>60</v>
      </c>
      <c r="G164" s="144">
        <f>SUM(H165:AL165)</f>
        <v>0</v>
      </c>
      <c r="H164" s="152"/>
      <c r="I164" s="153"/>
      <c r="J164" s="153"/>
      <c r="K164" s="153"/>
      <c r="L164" s="153"/>
      <c r="M164" s="153"/>
      <c r="N164" s="153"/>
      <c r="O164" s="153"/>
      <c r="P164" s="153"/>
      <c r="Q164" s="153"/>
      <c r="R164" s="153"/>
      <c r="S164" s="153"/>
      <c r="T164" s="153"/>
      <c r="U164" s="153"/>
      <c r="V164" s="153"/>
      <c r="W164" s="153"/>
      <c r="X164" s="153"/>
      <c r="Y164" s="153"/>
      <c r="Z164" s="153"/>
      <c r="AA164" s="153"/>
      <c r="AB164" s="153"/>
      <c r="AC164" s="153"/>
      <c r="AD164" s="153"/>
      <c r="AE164" s="153"/>
      <c r="AF164" s="153"/>
      <c r="AG164" s="153"/>
      <c r="AH164" s="153"/>
      <c r="AI164" s="153"/>
      <c r="AJ164" s="153"/>
      <c r="AK164" s="153"/>
      <c r="AL164" s="154"/>
    </row>
    <row r="165" spans="2:38" x14ac:dyDescent="0.25">
      <c r="B165" s="913"/>
      <c r="C165" s="914"/>
      <c r="D165" s="917"/>
      <c r="E165" s="918"/>
      <c r="F165" s="920"/>
      <c r="G165" s="143">
        <f>SUM(H165:AL165)*F164</f>
        <v>0</v>
      </c>
      <c r="H165" s="161"/>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162"/>
      <c r="AK165" s="162"/>
      <c r="AL165" s="163"/>
    </row>
    <row r="166" spans="2:38" ht="50.1" customHeight="1" x14ac:dyDescent="0.25">
      <c r="B166" s="886" t="s">
        <v>92</v>
      </c>
      <c r="C166" s="887"/>
      <c r="D166" s="890" t="s">
        <v>88</v>
      </c>
      <c r="E166" s="891"/>
      <c r="F166" s="894">
        <v>10</v>
      </c>
      <c r="G166" s="144">
        <f>SUM(H167:AL167)</f>
        <v>0</v>
      </c>
      <c r="H166" s="152"/>
      <c r="I166" s="153"/>
      <c r="J166" s="153"/>
      <c r="K166" s="153"/>
      <c r="L166" s="153"/>
      <c r="M166" s="153"/>
      <c r="N166" s="153"/>
      <c r="O166" s="153"/>
      <c r="P166" s="153"/>
      <c r="Q166" s="153"/>
      <c r="R166" s="153"/>
      <c r="S166" s="153"/>
      <c r="T166" s="153"/>
      <c r="U166" s="153"/>
      <c r="V166" s="153"/>
      <c r="W166" s="153"/>
      <c r="X166" s="153"/>
      <c r="Y166" s="153"/>
      <c r="Z166" s="153"/>
      <c r="AA166" s="153"/>
      <c r="AB166" s="153"/>
      <c r="AC166" s="153"/>
      <c r="AD166" s="153"/>
      <c r="AE166" s="153"/>
      <c r="AF166" s="153"/>
      <c r="AG166" s="153"/>
      <c r="AH166" s="153"/>
      <c r="AI166" s="153"/>
      <c r="AJ166" s="153"/>
      <c r="AK166" s="153"/>
      <c r="AL166" s="154"/>
    </row>
    <row r="167" spans="2:38" ht="47.25" thickBot="1" x14ac:dyDescent="0.3">
      <c r="B167" s="888"/>
      <c r="C167" s="889"/>
      <c r="D167" s="892"/>
      <c r="E167" s="893"/>
      <c r="F167" s="895"/>
      <c r="G167" s="145">
        <f>SUM(H167:AL167)*F166</f>
        <v>0</v>
      </c>
      <c r="H167" s="164"/>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6"/>
    </row>
    <row r="168" spans="2:38" ht="39.75" customHeight="1" thickBot="1" x14ac:dyDescent="0.65">
      <c r="B168" s="896" t="s">
        <v>89</v>
      </c>
      <c r="C168" s="897"/>
      <c r="D168" s="897"/>
      <c r="E168" s="898"/>
      <c r="F168" s="899">
        <f>G159+G161+G163+G165+G167</f>
        <v>0</v>
      </c>
      <c r="G168" s="900"/>
      <c r="H168" s="127">
        <f>H167*F166+H165*F164+H163*F162+H161*F160+H159*F158</f>
        <v>0</v>
      </c>
      <c r="I168" s="128">
        <f>I167*F166+I165*F164+I163*F162+I161*F160+I159*F158</f>
        <v>0</v>
      </c>
      <c r="J168" s="129">
        <f>J167*F166+J165*F164+J163*F162+J161*F160+J159*F158</f>
        <v>0</v>
      </c>
      <c r="K168" s="130">
        <f>K167*F166+K165*F164+K163*F162+K161*F160+K159*F158</f>
        <v>0</v>
      </c>
      <c r="L168" s="131">
        <f>L167*F166+L165*F164+L163*F162+L161*F160+L159*F158</f>
        <v>0</v>
      </c>
      <c r="M168" s="132">
        <f>M167*F166+M165*F164+M163*F162+M161*F160+M159*F158</f>
        <v>0</v>
      </c>
      <c r="N168" s="133">
        <f>N167*F166+N165*F164+N163*F162+N161*F160+N159*F158</f>
        <v>0</v>
      </c>
      <c r="O168" s="134">
        <f>O167*F166+O165*F164+O163*F162+O161*F160+O159*F158</f>
        <v>0</v>
      </c>
      <c r="P168" s="128">
        <f>P167*F166+P165*F164+P163*F162+P161*F160+P159*F158</f>
        <v>0</v>
      </c>
      <c r="Q168" s="129">
        <f>Q167*F166+Q165*F164+Q163*F162+Q161*F160+Q159*F158</f>
        <v>0</v>
      </c>
      <c r="R168" s="130">
        <f>R167*F166+R165*+F164+R163*F162+R161*F160+R159*F158</f>
        <v>0</v>
      </c>
      <c r="S168" s="131">
        <f>S167*F166+S165*F164+S163*F162+S161*F160+S159*F158</f>
        <v>0</v>
      </c>
      <c r="T168" s="132">
        <f>T167*F166+T165*F164+T163*F162+T161*F160+T159*F158</f>
        <v>0</v>
      </c>
      <c r="U168" s="133">
        <f>U167*F166+U165*F164+U163*F162+U161*F160+U159*F158</f>
        <v>0</v>
      </c>
      <c r="V168" s="134">
        <f>V167*F166+V165*F164+V163*F162+V161*F160+V159*F158</f>
        <v>0</v>
      </c>
      <c r="W168" s="128">
        <f>W167*F166+W165*F164+W163*F162+W161*F160+W159*F158</f>
        <v>0</v>
      </c>
      <c r="X168" s="135">
        <f>X167*F166+X165*F164+X163*F162+X161*F160+X159*F158</f>
        <v>0</v>
      </c>
      <c r="Y168" s="136">
        <f>Y167*F166+Y165*F164+Y163*F162+Y161*F160+Y159*F158</f>
        <v>0</v>
      </c>
      <c r="Z168" s="131">
        <f>Z167*F166+Z165*F164+Z163*F162+Z161*F160+Z159*F158</f>
        <v>0</v>
      </c>
      <c r="AA168" s="132">
        <f>AA167*F166+AA165*F164+AA163*F162+AA161*F160+AA159*F158</f>
        <v>0</v>
      </c>
      <c r="AB168" s="133">
        <f>AB167*F166+AB165*F164+AB163*F162+AB161*F160+AB159*F158</f>
        <v>0</v>
      </c>
      <c r="AC168" s="134">
        <f>AC167*F166+AC165*F164+AC163*F162+AC161*F160+AC159*F158</f>
        <v>0</v>
      </c>
      <c r="AD168" s="128">
        <f>AD167*F166+AD165*F164+AD163*F162+AD161*F160+AD159*F158</f>
        <v>0</v>
      </c>
      <c r="AE168" s="135">
        <f>AE167*F166+AE165*F164+AE163*F162+AE161*F160+AE159*F158</f>
        <v>0</v>
      </c>
      <c r="AF168" s="136">
        <f>AF167*F166+AF165*F164+AF163*F162+AF161*F160+AF159*F158</f>
        <v>0</v>
      </c>
      <c r="AG168" s="131">
        <f>AG167*F166+AG165*F164+AG163*F162+AG161*F160+AG159*F158</f>
        <v>0</v>
      </c>
      <c r="AH168" s="132">
        <f>AH167*F166+AH165*F164+AH163*F162+AH161*F160+AH159*F158</f>
        <v>0</v>
      </c>
      <c r="AI168" s="133">
        <f>AI167*F166+AI165*F164+AI163*F162+AI161*F160+AI159*F158</f>
        <v>0</v>
      </c>
      <c r="AJ168" s="134">
        <f>AJ167*F166+AJ165*F164+AJ163*F162+AJ161*F160+AJ159*F158</f>
        <v>0</v>
      </c>
      <c r="AK168" s="128">
        <f>AK167*F166+AK165*F164+AK163*F162+AK161*F160+AK159*F158</f>
        <v>0</v>
      </c>
      <c r="AL168" s="137">
        <f>AL167*F166+AL165*F164+AL163*F162+AL161*F160+AL159*F158</f>
        <v>0</v>
      </c>
    </row>
    <row r="169" spans="2:38" x14ac:dyDescent="0.7">
      <c r="B169" s="141"/>
      <c r="C169" s="141"/>
      <c r="F169" s="140"/>
      <c r="H169" s="901" t="s">
        <v>142</v>
      </c>
      <c r="I169" s="902"/>
      <c r="J169" s="902"/>
      <c r="K169" s="902"/>
      <c r="L169" s="902"/>
      <c r="M169" s="875" t="s">
        <v>144</v>
      </c>
      <c r="N169" s="875"/>
      <c r="O169" s="875"/>
      <c r="P169" s="877">
        <f>G158+G160+G162+G164</f>
        <v>0</v>
      </c>
      <c r="Q169" s="877"/>
      <c r="R169" s="877"/>
      <c r="S169" s="877"/>
      <c r="T169" s="875" t="s">
        <v>145</v>
      </c>
      <c r="U169" s="875"/>
      <c r="V169" s="875"/>
      <c r="W169" s="879">
        <f>G166</f>
        <v>0</v>
      </c>
      <c r="X169" s="879"/>
      <c r="Y169" s="879"/>
      <c r="Z169" s="879"/>
      <c r="AA169" s="881" t="s">
        <v>143</v>
      </c>
      <c r="AB169" s="881"/>
      <c r="AC169" s="881"/>
      <c r="AD169" s="881"/>
      <c r="AE169" s="883">
        <f>F168</f>
        <v>0</v>
      </c>
      <c r="AF169" s="884"/>
      <c r="AG169" s="884"/>
      <c r="AH169" s="884"/>
      <c r="AI169" s="884"/>
      <c r="AJ169" s="884"/>
      <c r="AK169" s="114"/>
      <c r="AL169" s="115"/>
    </row>
    <row r="170" spans="2:38" ht="34.5" customHeight="1" thickBot="1" x14ac:dyDescent="0.75">
      <c r="H170" s="903"/>
      <c r="I170" s="904"/>
      <c r="J170" s="904"/>
      <c r="K170" s="904"/>
      <c r="L170" s="904"/>
      <c r="M170" s="876"/>
      <c r="N170" s="876"/>
      <c r="O170" s="876"/>
      <c r="P170" s="878"/>
      <c r="Q170" s="878"/>
      <c r="R170" s="878"/>
      <c r="S170" s="878"/>
      <c r="T170" s="876"/>
      <c r="U170" s="876"/>
      <c r="V170" s="876"/>
      <c r="W170" s="880"/>
      <c r="X170" s="880"/>
      <c r="Y170" s="880"/>
      <c r="Z170" s="880"/>
      <c r="AA170" s="882"/>
      <c r="AB170" s="882"/>
      <c r="AC170" s="882"/>
      <c r="AD170" s="882"/>
      <c r="AE170" s="885"/>
      <c r="AF170" s="885"/>
      <c r="AG170" s="885"/>
      <c r="AH170" s="885"/>
      <c r="AI170" s="885"/>
      <c r="AJ170" s="885"/>
      <c r="AK170" s="116"/>
      <c r="AL170" s="117"/>
    </row>
  </sheetData>
  <sheetProtection sheet="1" objects="1" scenarios="1"/>
  <mergeCells count="323">
    <mergeCell ref="B4:C4"/>
    <mergeCell ref="D4:G4"/>
    <mergeCell ref="B5:C5"/>
    <mergeCell ref="D5:F5"/>
    <mergeCell ref="B6:C6"/>
    <mergeCell ref="D6:F6"/>
    <mergeCell ref="G6:G7"/>
    <mergeCell ref="B7:C7"/>
    <mergeCell ref="D7:F7"/>
    <mergeCell ref="B12:C13"/>
    <mergeCell ref="D12:E13"/>
    <mergeCell ref="F12:F13"/>
    <mergeCell ref="B14:C15"/>
    <mergeCell ref="D14:E15"/>
    <mergeCell ref="F14:F15"/>
    <mergeCell ref="B8:C9"/>
    <mergeCell ref="D8:E9"/>
    <mergeCell ref="F8:F9"/>
    <mergeCell ref="B10:C11"/>
    <mergeCell ref="D10:E11"/>
    <mergeCell ref="F10:F11"/>
    <mergeCell ref="P19:S20"/>
    <mergeCell ref="T19:V20"/>
    <mergeCell ref="W19:Z20"/>
    <mergeCell ref="AA19:AD20"/>
    <mergeCell ref="AE19:AJ20"/>
    <mergeCell ref="B16:C17"/>
    <mergeCell ref="D16:E17"/>
    <mergeCell ref="F16:F17"/>
    <mergeCell ref="B18:E18"/>
    <mergeCell ref="F18:G18"/>
    <mergeCell ref="H19:L20"/>
    <mergeCell ref="B21:C21"/>
    <mergeCell ref="D21:F21"/>
    <mergeCell ref="G21:G22"/>
    <mergeCell ref="B22:C22"/>
    <mergeCell ref="D22:F22"/>
    <mergeCell ref="B23:C24"/>
    <mergeCell ref="D23:E24"/>
    <mergeCell ref="F23:F24"/>
    <mergeCell ref="M19:O20"/>
    <mergeCell ref="B29:C30"/>
    <mergeCell ref="D29:E30"/>
    <mergeCell ref="F29:F30"/>
    <mergeCell ref="B31:C32"/>
    <mergeCell ref="D31:E32"/>
    <mergeCell ref="F31:F32"/>
    <mergeCell ref="B25:C26"/>
    <mergeCell ref="D25:E26"/>
    <mergeCell ref="F25:F26"/>
    <mergeCell ref="B27:C28"/>
    <mergeCell ref="D27:E28"/>
    <mergeCell ref="F27:F28"/>
    <mergeCell ref="W34:Z35"/>
    <mergeCell ref="AA34:AD35"/>
    <mergeCell ref="AE34:AJ35"/>
    <mergeCell ref="B36:C36"/>
    <mergeCell ref="D36:F36"/>
    <mergeCell ref="G36:G37"/>
    <mergeCell ref="B37:C37"/>
    <mergeCell ref="D37:F37"/>
    <mergeCell ref="B33:E33"/>
    <mergeCell ref="F33:G33"/>
    <mergeCell ref="H34:L35"/>
    <mergeCell ref="M34:O35"/>
    <mergeCell ref="P34:S35"/>
    <mergeCell ref="T34:V35"/>
    <mergeCell ref="B42:C43"/>
    <mergeCell ref="D42:E43"/>
    <mergeCell ref="F42:F43"/>
    <mergeCell ref="B44:C45"/>
    <mergeCell ref="D44:E45"/>
    <mergeCell ref="F44:F45"/>
    <mergeCell ref="B38:C39"/>
    <mergeCell ref="D38:E39"/>
    <mergeCell ref="F38:F39"/>
    <mergeCell ref="B40:C41"/>
    <mergeCell ref="D40:E41"/>
    <mergeCell ref="F40:F41"/>
    <mergeCell ref="P49:S50"/>
    <mergeCell ref="T49:V50"/>
    <mergeCell ref="W49:Z50"/>
    <mergeCell ref="AA49:AD50"/>
    <mergeCell ref="AE49:AJ50"/>
    <mergeCell ref="B46:C47"/>
    <mergeCell ref="D46:E47"/>
    <mergeCell ref="F46:F47"/>
    <mergeCell ref="B48:E48"/>
    <mergeCell ref="F48:G48"/>
    <mergeCell ref="H49:L50"/>
    <mergeCell ref="B51:C51"/>
    <mergeCell ref="D51:F51"/>
    <mergeCell ref="G51:G52"/>
    <mergeCell ref="B52:C52"/>
    <mergeCell ref="D52:F52"/>
    <mergeCell ref="B53:C54"/>
    <mergeCell ref="D53:E54"/>
    <mergeCell ref="F53:F54"/>
    <mergeCell ref="M49:O50"/>
    <mergeCell ref="B59:C60"/>
    <mergeCell ref="D59:E60"/>
    <mergeCell ref="F59:F60"/>
    <mergeCell ref="B61:C62"/>
    <mergeCell ref="D61:E62"/>
    <mergeCell ref="F61:F62"/>
    <mergeCell ref="B55:C56"/>
    <mergeCell ref="D55:E56"/>
    <mergeCell ref="F55:F56"/>
    <mergeCell ref="B57:C58"/>
    <mergeCell ref="D57:E58"/>
    <mergeCell ref="F57:F58"/>
    <mergeCell ref="W64:Z65"/>
    <mergeCell ref="AA64:AD65"/>
    <mergeCell ref="AE64:AJ65"/>
    <mergeCell ref="B66:C66"/>
    <mergeCell ref="D66:F66"/>
    <mergeCell ref="G66:G67"/>
    <mergeCell ref="B67:C67"/>
    <mergeCell ref="D67:F67"/>
    <mergeCell ref="B63:E63"/>
    <mergeCell ref="F63:G63"/>
    <mergeCell ref="H64:L65"/>
    <mergeCell ref="M64:O65"/>
    <mergeCell ref="P64:S65"/>
    <mergeCell ref="T64:V65"/>
    <mergeCell ref="B72:C73"/>
    <mergeCell ref="D72:E73"/>
    <mergeCell ref="F72:F73"/>
    <mergeCell ref="B74:C75"/>
    <mergeCell ref="D74:E75"/>
    <mergeCell ref="F74:F75"/>
    <mergeCell ref="B68:C69"/>
    <mergeCell ref="D68:E69"/>
    <mergeCell ref="F68:F69"/>
    <mergeCell ref="B70:C71"/>
    <mergeCell ref="D70:E71"/>
    <mergeCell ref="F70:F71"/>
    <mergeCell ref="P79:S80"/>
    <mergeCell ref="T79:V80"/>
    <mergeCell ref="W79:Z80"/>
    <mergeCell ref="AA79:AD80"/>
    <mergeCell ref="AE79:AJ80"/>
    <mergeCell ref="B76:C77"/>
    <mergeCell ref="D76:E77"/>
    <mergeCell ref="F76:F77"/>
    <mergeCell ref="B78:E78"/>
    <mergeCell ref="F78:G78"/>
    <mergeCell ref="H79:L80"/>
    <mergeCell ref="B81:C81"/>
    <mergeCell ref="D81:F81"/>
    <mergeCell ref="G81:G82"/>
    <mergeCell ref="B82:C82"/>
    <mergeCell ref="D82:F82"/>
    <mergeCell ref="B83:C84"/>
    <mergeCell ref="D83:E84"/>
    <mergeCell ref="F83:F84"/>
    <mergeCell ref="M79:O80"/>
    <mergeCell ref="B89:C90"/>
    <mergeCell ref="D89:E90"/>
    <mergeCell ref="F89:F90"/>
    <mergeCell ref="B91:C92"/>
    <mergeCell ref="D91:E92"/>
    <mergeCell ref="F91:F92"/>
    <mergeCell ref="B85:C86"/>
    <mergeCell ref="D85:E86"/>
    <mergeCell ref="F85:F86"/>
    <mergeCell ref="B87:C88"/>
    <mergeCell ref="D87:E88"/>
    <mergeCell ref="F87:F88"/>
    <mergeCell ref="W94:Z95"/>
    <mergeCell ref="AA94:AD95"/>
    <mergeCell ref="AE94:AJ95"/>
    <mergeCell ref="B96:C96"/>
    <mergeCell ref="D96:F96"/>
    <mergeCell ref="G96:G97"/>
    <mergeCell ref="B97:C97"/>
    <mergeCell ref="D97:F97"/>
    <mergeCell ref="B93:E93"/>
    <mergeCell ref="F93:G93"/>
    <mergeCell ref="H94:L95"/>
    <mergeCell ref="M94:O95"/>
    <mergeCell ref="P94:S95"/>
    <mergeCell ref="T94:V95"/>
    <mergeCell ref="B102:C103"/>
    <mergeCell ref="D102:E103"/>
    <mergeCell ref="F102:F103"/>
    <mergeCell ref="B104:C105"/>
    <mergeCell ref="D104:E105"/>
    <mergeCell ref="F104:F105"/>
    <mergeCell ref="B98:C99"/>
    <mergeCell ref="D98:E99"/>
    <mergeCell ref="F98:F99"/>
    <mergeCell ref="B100:C101"/>
    <mergeCell ref="D100:E101"/>
    <mergeCell ref="F100:F101"/>
    <mergeCell ref="P109:S110"/>
    <mergeCell ref="T109:V110"/>
    <mergeCell ref="W109:Z110"/>
    <mergeCell ref="AA109:AD110"/>
    <mergeCell ref="AE109:AJ110"/>
    <mergeCell ref="B106:C107"/>
    <mergeCell ref="D106:E107"/>
    <mergeCell ref="F106:F107"/>
    <mergeCell ref="B108:E108"/>
    <mergeCell ref="F108:G108"/>
    <mergeCell ref="H109:L110"/>
    <mergeCell ref="B111:C111"/>
    <mergeCell ref="D111:F111"/>
    <mergeCell ref="G111:G112"/>
    <mergeCell ref="B112:C112"/>
    <mergeCell ref="D112:F112"/>
    <mergeCell ref="B113:C114"/>
    <mergeCell ref="D113:E114"/>
    <mergeCell ref="F113:F114"/>
    <mergeCell ref="M109:O110"/>
    <mergeCell ref="B119:C120"/>
    <mergeCell ref="D119:E120"/>
    <mergeCell ref="F119:F120"/>
    <mergeCell ref="B121:C122"/>
    <mergeCell ref="D121:E122"/>
    <mergeCell ref="F121:F122"/>
    <mergeCell ref="B115:C116"/>
    <mergeCell ref="D115:E116"/>
    <mergeCell ref="F115:F116"/>
    <mergeCell ref="B117:C118"/>
    <mergeCell ref="D117:E118"/>
    <mergeCell ref="F117:F118"/>
    <mergeCell ref="W124:Z125"/>
    <mergeCell ref="AA124:AD125"/>
    <mergeCell ref="AE124:AJ125"/>
    <mergeCell ref="B126:C126"/>
    <mergeCell ref="D126:F126"/>
    <mergeCell ref="G126:G127"/>
    <mergeCell ref="B127:C127"/>
    <mergeCell ref="D127:F127"/>
    <mergeCell ref="B123:E123"/>
    <mergeCell ref="F123:G123"/>
    <mergeCell ref="H124:L125"/>
    <mergeCell ref="M124:O125"/>
    <mergeCell ref="P124:S125"/>
    <mergeCell ref="T124:V125"/>
    <mergeCell ref="B132:C133"/>
    <mergeCell ref="D132:E133"/>
    <mergeCell ref="F132:F133"/>
    <mergeCell ref="B134:C135"/>
    <mergeCell ref="D134:E135"/>
    <mergeCell ref="F134:F135"/>
    <mergeCell ref="B128:C129"/>
    <mergeCell ref="D128:E129"/>
    <mergeCell ref="F128:F129"/>
    <mergeCell ref="B130:C131"/>
    <mergeCell ref="D130:E131"/>
    <mergeCell ref="F130:F131"/>
    <mergeCell ref="P139:S140"/>
    <mergeCell ref="T139:V140"/>
    <mergeCell ref="W139:Z140"/>
    <mergeCell ref="AA139:AD140"/>
    <mergeCell ref="AE139:AJ140"/>
    <mergeCell ref="B136:C137"/>
    <mergeCell ref="D136:E137"/>
    <mergeCell ref="F136:F137"/>
    <mergeCell ref="B138:E138"/>
    <mergeCell ref="F138:G138"/>
    <mergeCell ref="H139:L140"/>
    <mergeCell ref="B141:C141"/>
    <mergeCell ref="D141:F141"/>
    <mergeCell ref="G141:G142"/>
    <mergeCell ref="B142:C142"/>
    <mergeCell ref="D142:F142"/>
    <mergeCell ref="B143:C144"/>
    <mergeCell ref="D143:E144"/>
    <mergeCell ref="F143:F144"/>
    <mergeCell ref="M139:O140"/>
    <mergeCell ref="B149:C150"/>
    <mergeCell ref="D149:E150"/>
    <mergeCell ref="F149:F150"/>
    <mergeCell ref="B151:C152"/>
    <mergeCell ref="D151:E152"/>
    <mergeCell ref="F151:F152"/>
    <mergeCell ref="B145:C146"/>
    <mergeCell ref="D145:E146"/>
    <mergeCell ref="F145:F146"/>
    <mergeCell ref="B147:C148"/>
    <mergeCell ref="D147:E148"/>
    <mergeCell ref="F147:F148"/>
    <mergeCell ref="W154:Z155"/>
    <mergeCell ref="AA154:AD155"/>
    <mergeCell ref="AE154:AJ155"/>
    <mergeCell ref="B156:C156"/>
    <mergeCell ref="D156:F156"/>
    <mergeCell ref="G156:G157"/>
    <mergeCell ref="B157:C157"/>
    <mergeCell ref="D157:F157"/>
    <mergeCell ref="B153:E153"/>
    <mergeCell ref="F153:G153"/>
    <mergeCell ref="H154:L155"/>
    <mergeCell ref="M154:O155"/>
    <mergeCell ref="P154:S155"/>
    <mergeCell ref="T154:V155"/>
    <mergeCell ref="B162:C163"/>
    <mergeCell ref="D162:E163"/>
    <mergeCell ref="F162:F163"/>
    <mergeCell ref="B164:C165"/>
    <mergeCell ref="D164:E165"/>
    <mergeCell ref="F164:F165"/>
    <mergeCell ref="B158:C159"/>
    <mergeCell ref="D158:E159"/>
    <mergeCell ref="F158:F159"/>
    <mergeCell ref="B160:C161"/>
    <mergeCell ref="D160:E161"/>
    <mergeCell ref="F160:F161"/>
    <mergeCell ref="M169:O170"/>
    <mergeCell ref="P169:S170"/>
    <mergeCell ref="T169:V170"/>
    <mergeCell ref="W169:Z170"/>
    <mergeCell ref="AA169:AD170"/>
    <mergeCell ref="AE169:AJ170"/>
    <mergeCell ref="B166:C167"/>
    <mergeCell ref="D166:E167"/>
    <mergeCell ref="F166:F167"/>
    <mergeCell ref="B168:E168"/>
    <mergeCell ref="F168:G168"/>
    <mergeCell ref="H169:L170"/>
  </mergeCells>
  <conditionalFormatting sqref="B8:D8 F8:G8 B9:C9 G9 B10:D10 F10:G10 B11:C11 G11 B12:D12 F12:G12 B13:C13 G13 B14:D14 F14:G14 B15:C15 G15 B16:D16 F16:G16 B17:C17 G17">
    <cfRule type="containsText" dxfId="141" priority="18" operator="containsText" text="dubai,koti">
      <formula>NOT(ISERROR(SEARCH("dubai,koti",B8)))</formula>
    </cfRule>
  </conditionalFormatting>
  <conditionalFormatting sqref="B23:D23 F23:G23 B24:C24 G24 B25:D25 F25:G25 B26:C26 G26 B27:D27 F27:G27 B28:C28 G28 B29:D29 F29:G29 B30:C30 G30 B31:D31 F31:G31 B32:C32 G32">
    <cfRule type="containsText" dxfId="140" priority="17" operator="containsText" text="dubai,koti">
      <formula>NOT(ISERROR(SEARCH("dubai,koti",B23)))</formula>
    </cfRule>
  </conditionalFormatting>
  <conditionalFormatting sqref="B38:D38 F38:G38 B39:C39 G39 B40:D40 F40:G40 B41:C41 G41 B42:D42 F42:G42 B43:C43 G43 B44:D44 F44:G44 B45:C45 G45 B46:D46 F46:G46 B47:C47 G47">
    <cfRule type="containsText" dxfId="139" priority="16" operator="containsText" text="dubai,koti">
      <formula>NOT(ISERROR(SEARCH("dubai,koti",B38)))</formula>
    </cfRule>
  </conditionalFormatting>
  <conditionalFormatting sqref="B53:D53 F53:G53 B54:C54 G54 B55:D55 F55:G55 B56:C56 G56 B57:D57 F57:G57 B58:C58 G58 B59:D59 F59:G59 B60:C60 G60 B61:D61 F61:G61 B62:C62 G62 B68:D68 F68:G68 B69:C69 G69 B70:D70 F70:G70 B71:C71 G71 B72:D72 F72:G72 B73:C73 G73 B74:D74 F74:G74 B75:C75 G75 B76:D76 F76:G76 B77:C77 G77">
    <cfRule type="containsText" dxfId="138" priority="15" operator="containsText" text="dubai,koti">
      <formula>NOT(ISERROR(SEARCH("dubai,koti",B53)))</formula>
    </cfRule>
  </conditionalFormatting>
  <conditionalFormatting sqref="B83:D83 F83:G83 B84:C84 G84 B85:D85 F85:G85 B86:C86 G86 B87:D87 F87:G87 B88:C88 G88 B89:D89 F89:G89 B90:C90 G90 B91:D91 F91:G91 B92:C92 G92">
    <cfRule type="containsText" dxfId="137" priority="14" operator="containsText" text="dubai,koti">
      <formula>NOT(ISERROR(SEARCH("dubai,koti",B83)))</formula>
    </cfRule>
  </conditionalFormatting>
  <conditionalFormatting sqref="B98:D98 F98:G98 B99:C99 G99 B100:D100 F100:G100 B101:C101 G101 B102:D102 F102:G102 B103:C103 G103 B104:D104 F104:G104 B105:C105 G105 B106:D106 F106:G106 B107:C107 G107 B113:D113 F113:G113 B114:C114 G114 B115:D115 F115:G115 B116:C116 G116 B117:D117 F117:G117 B118:C118 G118 B119:D119 F119:G119 B120:C120 G120 B121:D121 F121:G121 B122:C122 G122">
    <cfRule type="containsText" dxfId="136" priority="13" operator="containsText" text="dubai,koti">
      <formula>NOT(ISERROR(SEARCH("dubai,koti",B98)))</formula>
    </cfRule>
  </conditionalFormatting>
  <conditionalFormatting sqref="B128:D128 F128:G128 B129:C129 G129 B130:D130 F130:G130 B131:C131 G131 B132:D132 F132:G132 B133:C133 G133 B134:D134 F134:G134 B135:C135 G135 B136:D136 F136:G136 B137:C137 G137">
    <cfRule type="containsText" dxfId="135" priority="12" operator="containsText" text="dubai,koti">
      <formula>NOT(ISERROR(SEARCH("dubai,koti",B128)))</formula>
    </cfRule>
  </conditionalFormatting>
  <conditionalFormatting sqref="B143:D143 F143:G143 B144:C144 G144 B145:D145 F145:G145 B146:C146 G146 B147:D147 F147:G147 B148:C148 G148 B149:D149 F149:G149 B150:C150 G150 B151:D151 F151:G151 B152:C152 G152">
    <cfRule type="containsText" dxfId="134" priority="11" operator="containsText" text="dubai,koti">
      <formula>NOT(ISERROR(SEARCH("dubai,koti",B143)))</formula>
    </cfRule>
  </conditionalFormatting>
  <conditionalFormatting sqref="B158:D158 F158:G158 B159:C159 G159 B160:D160 F160:G160 B161:C161 G161 B162:D162 F162:G162 B163:C163 G163 B164:D164 F164:G164 B165:C165 G165 B166:D166 F166:G166 B167:C167 G167">
    <cfRule type="containsText" dxfId="133" priority="10" operator="containsText" text="dubai,koti">
      <formula>NOT(ISERROR(SEARCH("dubai,koti",B158)))</formula>
    </cfRule>
  </conditionalFormatting>
  <conditionalFormatting sqref="H4:AL4">
    <cfRule type="containsText" dxfId="132" priority="19" operator="containsText" text="fri">
      <formula>NOT(ISERROR(SEARCH("fri",H4)))</formula>
    </cfRule>
  </conditionalFormatting>
  <conditionalFormatting sqref="H4 H18 O4 O18 V4 V18 AC4 AC18 AJ4 AJ18">
    <cfRule type="notContainsBlanks" dxfId="131" priority="9">
      <formula>LEN(TRIM(H4))&gt;0</formula>
    </cfRule>
  </conditionalFormatting>
  <conditionalFormatting sqref="I4 I18">
    <cfRule type="notContainsBlanks" dxfId="130" priority="8">
      <formula>LEN(TRIM(I4))&gt;0</formula>
    </cfRule>
  </conditionalFormatting>
  <conditionalFormatting sqref="I4 I18 P4 P18 W4 W18 AD4 AD18">
    <cfRule type="notContainsBlanks" dxfId="129" priority="7">
      <formula>LEN(TRIM(I4))&gt;0</formula>
    </cfRule>
  </conditionalFormatting>
  <conditionalFormatting sqref="J4 J18 Q4 Q18 X4 X18 AE4 AE18">
    <cfRule type="notContainsBlanks" dxfId="128" priority="6">
      <formula>LEN(TRIM(J4))&gt;0</formula>
    </cfRule>
  </conditionalFormatting>
  <conditionalFormatting sqref="K4 K18 R4 R18 Y4 Y18 AF4 AF18">
    <cfRule type="notContainsBlanks" dxfId="127" priority="5">
      <formula>LEN(TRIM(K4))&gt;0</formula>
    </cfRule>
  </conditionalFormatting>
  <conditionalFormatting sqref="L4 L18 S4 S18 Z4 Z18 AG4 AG18">
    <cfRule type="notContainsBlanks" dxfId="126" priority="4">
      <formula>LEN(TRIM(L4))&gt;0</formula>
    </cfRule>
  </conditionalFormatting>
  <conditionalFormatting sqref="M4 M18 T4 T18 AA4 AA18 AH4 AH18">
    <cfRule type="notContainsBlanks" dxfId="125" priority="2">
      <formula>LEN(TRIM(M4))&gt;0</formula>
    </cfRule>
    <cfRule type="notContainsBlanks" dxfId="124" priority="3">
      <formula>LEN(TRIM(M4))&gt;0</formula>
    </cfRule>
  </conditionalFormatting>
  <conditionalFormatting sqref="N4 N18 U4 U18 AB4 AB18 AI4 AI18">
    <cfRule type="notContainsBlanks" dxfId="123" priority="1">
      <formula>LEN(TRIM(N4))&gt;0</formula>
    </cfRule>
  </conditionalFormatting>
  <pageMargins left="0.8899999999999999" right="0.14583333333333301" top="0.27500000000000002" bottom="0.75" header="0.3" footer="0.3"/>
  <pageSetup scale="17" orientation="portrait" blackAndWhite="1" r:id="rId1"/>
  <rowBreaks count="1" manualBreakCount="1">
    <brk id="95" min="1" max="37" man="1"/>
  </rowBreaks>
  <drawing r:id="rId2"/>
  <extLst>
    <ext xmlns:x14="http://schemas.microsoft.com/office/spreadsheetml/2009/9/main" uri="{78C0D931-6437-407d-A8EE-F0AAD7539E65}">
      <x14:conditionalFormattings>
        <x14:conditionalFormatting xmlns:xm="http://schemas.microsoft.com/office/excel/2006/main">
          <x14:cfRule type="containsText" priority="20" operator="containsText" id="{084B8D44-FFAF-4F98-A621-32FE508EF174}">
            <xm:f>NOT(ISERROR(SEARCH(",fri",H4)))</xm:f>
            <xm:f>",fri"</xm:f>
            <x14:dxf>
              <fill>
                <patternFill>
                  <bgColor rgb="FFFF0000"/>
                </patternFill>
              </fill>
            </x14:dxf>
          </x14:cfRule>
          <xm:sqref>H4:AL4</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00B0F0"/>
  </sheetPr>
  <dimension ref="A1:L890"/>
  <sheetViews>
    <sheetView showGridLines="0" showRowColHeaders="0" zoomScaleSheetLayoutView="80" workbookViewId="0">
      <pane ySplit="3" topLeftCell="A4" activePane="bottomLeft" state="frozen"/>
      <selection pane="bottomLeft"/>
    </sheetView>
  </sheetViews>
  <sheetFormatPr defaultRowHeight="15" x14ac:dyDescent="0.25"/>
  <cols>
    <col min="1" max="1" width="16.42578125" style="367" bestFit="1" customWidth="1"/>
    <col min="2" max="2" width="16.5703125" style="367" bestFit="1" customWidth="1"/>
    <col min="3" max="3" width="11.140625" style="423" bestFit="1" customWidth="1"/>
    <col min="4" max="4" width="14.5703125" style="416" bestFit="1" customWidth="1"/>
    <col min="5" max="5" width="14" style="367" bestFit="1" customWidth="1"/>
    <col min="6" max="6" width="22.140625" style="431" bestFit="1" customWidth="1"/>
    <col min="7" max="7" width="81.140625" style="367" bestFit="1" customWidth="1"/>
    <col min="8" max="8" width="15" style="439" bestFit="1" customWidth="1"/>
    <col min="9" max="9" width="26.42578125" style="367" bestFit="1" customWidth="1"/>
    <col min="10" max="10" width="13.140625" style="587" bestFit="1" customWidth="1"/>
    <col min="11" max="11" width="16.140625" style="367" bestFit="1" customWidth="1"/>
    <col min="12" max="12" width="27.5703125" style="367" bestFit="1" customWidth="1"/>
    <col min="13" max="16384" width="9.140625" style="367"/>
  </cols>
  <sheetData>
    <row r="1" spans="1:12" ht="127.5" customHeight="1" x14ac:dyDescent="0.25"/>
    <row r="2" spans="1:12" hidden="1" x14ac:dyDescent="0.25">
      <c r="A2" s="367" t="s">
        <v>276</v>
      </c>
      <c r="B2" s="367" t="s">
        <v>96</v>
      </c>
      <c r="C2" s="423" t="s">
        <v>277</v>
      </c>
      <c r="D2" s="416" t="s">
        <v>278</v>
      </c>
      <c r="E2" s="367" t="s">
        <v>279</v>
      </c>
      <c r="F2" s="431" t="s">
        <v>280</v>
      </c>
      <c r="G2" s="367" t="s">
        <v>281</v>
      </c>
      <c r="H2" s="439" t="s">
        <v>282</v>
      </c>
      <c r="I2" s="367" t="s">
        <v>283</v>
      </c>
      <c r="J2" s="587" t="s">
        <v>284</v>
      </c>
      <c r="K2" t="s">
        <v>294</v>
      </c>
      <c r="L2" t="s">
        <v>326</v>
      </c>
    </row>
    <row r="3" spans="1:12" ht="21" x14ac:dyDescent="0.25">
      <c r="A3" s="428" t="s">
        <v>305</v>
      </c>
      <c r="B3" s="429">
        <v>56300</v>
      </c>
      <c r="C3" s="422"/>
      <c r="D3" s="417"/>
      <c r="E3" s="445" t="s">
        <v>331</v>
      </c>
      <c r="F3" s="446">
        <v>17</v>
      </c>
      <c r="G3" s="411"/>
      <c r="H3" s="440"/>
      <c r="I3" s="411"/>
      <c r="J3" s="588"/>
      <c r="K3" s="413"/>
      <c r="L3"/>
    </row>
    <row r="4" spans="1:12" ht="15.75" x14ac:dyDescent="0.25">
      <c r="A4" s="415" t="s">
        <v>285</v>
      </c>
      <c r="B4" s="415" t="s">
        <v>286</v>
      </c>
      <c r="C4" s="424" t="s">
        <v>287</v>
      </c>
      <c r="D4" s="418" t="s">
        <v>288</v>
      </c>
      <c r="E4" s="415" t="s">
        <v>300</v>
      </c>
      <c r="F4" s="430" t="s">
        <v>289</v>
      </c>
      <c r="G4" s="415" t="s">
        <v>290</v>
      </c>
      <c r="H4" s="441" t="s">
        <v>291</v>
      </c>
      <c r="I4" s="415" t="s">
        <v>292</v>
      </c>
      <c r="J4" s="589" t="s">
        <v>327</v>
      </c>
      <c r="K4" s="415" t="s">
        <v>295</v>
      </c>
      <c r="L4" s="438" t="s">
        <v>293</v>
      </c>
    </row>
    <row r="5" spans="1:12" ht="15.75" x14ac:dyDescent="0.25">
      <c r="A5" s="490" t="s">
        <v>522</v>
      </c>
      <c r="B5" s="368" t="s">
        <v>306</v>
      </c>
      <c r="C5" s="425" t="s">
        <v>307</v>
      </c>
      <c r="D5" s="419" t="s">
        <v>308</v>
      </c>
      <c r="E5" s="368">
        <v>1</v>
      </c>
      <c r="F5" s="432" t="s">
        <v>324</v>
      </c>
      <c r="G5" s="368" t="s">
        <v>309</v>
      </c>
      <c r="H5" s="442" t="s">
        <v>310</v>
      </c>
      <c r="I5" s="368" t="s">
        <v>311</v>
      </c>
      <c r="J5" s="590" t="s">
        <v>328</v>
      </c>
      <c r="K5" s="368" t="b">
        <v>1</v>
      </c>
      <c r="L5"/>
    </row>
    <row r="6" spans="1:12" ht="15.75" x14ac:dyDescent="0.25">
      <c r="A6" s="490" t="s">
        <v>522</v>
      </c>
      <c r="B6" s="368" t="s">
        <v>312</v>
      </c>
      <c r="C6" s="425" t="s">
        <v>313</v>
      </c>
      <c r="D6" s="419" t="s">
        <v>314</v>
      </c>
      <c r="E6" s="368">
        <v>1</v>
      </c>
      <c r="F6" s="432" t="s">
        <v>315</v>
      </c>
      <c r="G6" s="368" t="s">
        <v>316</v>
      </c>
      <c r="H6" s="442" t="s">
        <v>317</v>
      </c>
      <c r="I6" s="368" t="s">
        <v>311</v>
      </c>
      <c r="J6" s="590" t="s">
        <v>329</v>
      </c>
      <c r="K6" s="368" t="b">
        <v>1</v>
      </c>
      <c r="L6"/>
    </row>
    <row r="7" spans="1:12" ht="15.75" x14ac:dyDescent="0.25">
      <c r="A7" s="490" t="s">
        <v>522</v>
      </c>
      <c r="B7" s="368" t="s">
        <v>320</v>
      </c>
      <c r="C7" s="425" t="s">
        <v>318</v>
      </c>
      <c r="D7" s="419" t="s">
        <v>319</v>
      </c>
      <c r="E7" s="368">
        <v>1</v>
      </c>
      <c r="F7" s="432" t="s">
        <v>321</v>
      </c>
      <c r="G7" s="368" t="s">
        <v>322</v>
      </c>
      <c r="H7" s="442" t="s">
        <v>323</v>
      </c>
      <c r="I7" s="368" t="s">
        <v>311</v>
      </c>
      <c r="J7" s="590" t="s">
        <v>330</v>
      </c>
      <c r="K7" s="368" t="b">
        <v>1</v>
      </c>
      <c r="L7"/>
    </row>
    <row r="8" spans="1:12" ht="15.75" x14ac:dyDescent="0.25">
      <c r="A8" s="490" t="s">
        <v>523</v>
      </c>
      <c r="B8" s="368" t="s">
        <v>386</v>
      </c>
      <c r="C8" s="425" t="s">
        <v>307</v>
      </c>
      <c r="D8" s="419" t="s">
        <v>319</v>
      </c>
      <c r="E8" s="368">
        <v>1</v>
      </c>
      <c r="F8" s="432" t="s">
        <v>510</v>
      </c>
      <c r="G8" s="368" t="s">
        <v>511</v>
      </c>
      <c r="H8" s="442" t="s">
        <v>512</v>
      </c>
      <c r="I8" s="368" t="s">
        <v>311</v>
      </c>
      <c r="J8" s="590" t="s">
        <v>513</v>
      </c>
      <c r="K8" s="368" t="b">
        <v>1</v>
      </c>
      <c r="L8"/>
    </row>
    <row r="9" spans="1:12" ht="15.75" x14ac:dyDescent="0.25">
      <c r="A9" s="490" t="s">
        <v>523</v>
      </c>
      <c r="B9" s="368" t="s">
        <v>320</v>
      </c>
      <c r="C9" s="425" t="s">
        <v>307</v>
      </c>
      <c r="D9" s="419" t="s">
        <v>514</v>
      </c>
      <c r="E9" s="368">
        <v>1</v>
      </c>
      <c r="F9" s="432" t="s">
        <v>510</v>
      </c>
      <c r="G9" s="368" t="s">
        <v>511</v>
      </c>
      <c r="H9" s="442" t="s">
        <v>512</v>
      </c>
      <c r="I9" s="368" t="s">
        <v>311</v>
      </c>
      <c r="J9" s="590" t="s">
        <v>513</v>
      </c>
      <c r="K9" s="368" t="b">
        <v>1</v>
      </c>
      <c r="L9"/>
    </row>
    <row r="10" spans="1:12" ht="15.75" x14ac:dyDescent="0.25">
      <c r="A10" s="493" t="s">
        <v>515</v>
      </c>
      <c r="B10" s="368" t="s">
        <v>364</v>
      </c>
      <c r="C10" s="425" t="s">
        <v>313</v>
      </c>
      <c r="D10" s="419" t="s">
        <v>517</v>
      </c>
      <c r="E10" s="368">
        <v>1</v>
      </c>
      <c r="F10" s="432" t="s">
        <v>518</v>
      </c>
      <c r="G10" s="368" t="s">
        <v>519</v>
      </c>
      <c r="H10" s="442" t="s">
        <v>520</v>
      </c>
      <c r="I10" s="368" t="s">
        <v>311</v>
      </c>
      <c r="J10" s="590" t="s">
        <v>521</v>
      </c>
      <c r="K10" s="368" t="b">
        <v>1</v>
      </c>
      <c r="L10"/>
    </row>
    <row r="11" spans="1:12" ht="15.75" x14ac:dyDescent="0.25">
      <c r="A11" s="490" t="s">
        <v>515</v>
      </c>
      <c r="B11" s="368" t="s">
        <v>306</v>
      </c>
      <c r="C11" s="425" t="s">
        <v>516</v>
      </c>
      <c r="D11" s="419" t="s">
        <v>530</v>
      </c>
      <c r="E11" s="368">
        <v>1</v>
      </c>
      <c r="F11" s="432" t="s">
        <v>518</v>
      </c>
      <c r="G11" s="368" t="s">
        <v>519</v>
      </c>
      <c r="H11" s="442" t="s">
        <v>520</v>
      </c>
      <c r="I11" s="368" t="s">
        <v>311</v>
      </c>
      <c r="J11" s="590" t="s">
        <v>521</v>
      </c>
      <c r="K11" s="368" t="b">
        <v>1</v>
      </c>
      <c r="L11"/>
    </row>
    <row r="12" spans="1:12" ht="15.75" x14ac:dyDescent="0.25">
      <c r="A12" s="490" t="s">
        <v>531</v>
      </c>
      <c r="B12" s="368" t="s">
        <v>386</v>
      </c>
      <c r="C12" s="425" t="s">
        <v>516</v>
      </c>
      <c r="D12" s="419" t="s">
        <v>532</v>
      </c>
      <c r="E12" s="368">
        <v>1</v>
      </c>
      <c r="F12" s="432" t="s">
        <v>533</v>
      </c>
      <c r="G12" s="368" t="s">
        <v>534</v>
      </c>
      <c r="H12" s="442" t="s">
        <v>535</v>
      </c>
      <c r="I12" s="368" t="s">
        <v>311</v>
      </c>
      <c r="J12" s="590" t="s">
        <v>547</v>
      </c>
      <c r="K12" s="368" t="b">
        <v>1</v>
      </c>
      <c r="L12"/>
    </row>
    <row r="13" spans="1:12" ht="15.75" x14ac:dyDescent="0.25">
      <c r="A13" s="490" t="s">
        <v>536</v>
      </c>
      <c r="B13" s="368" t="s">
        <v>537</v>
      </c>
      <c r="C13" s="425" t="s">
        <v>313</v>
      </c>
      <c r="D13" s="419" t="s">
        <v>538</v>
      </c>
      <c r="E13" s="368">
        <v>1</v>
      </c>
      <c r="F13" s="432" t="s">
        <v>539</v>
      </c>
      <c r="G13" s="368" t="s">
        <v>540</v>
      </c>
      <c r="H13" s="442" t="s">
        <v>541</v>
      </c>
      <c r="I13" s="368" t="s">
        <v>311</v>
      </c>
      <c r="J13" s="590" t="s">
        <v>542</v>
      </c>
      <c r="K13" s="368" t="b">
        <v>1</v>
      </c>
      <c r="L13"/>
    </row>
    <row r="14" spans="1:12" ht="15.75" x14ac:dyDescent="0.25">
      <c r="A14" s="490" t="s">
        <v>536</v>
      </c>
      <c r="B14" s="368" t="s">
        <v>386</v>
      </c>
      <c r="C14" s="425" t="s">
        <v>313</v>
      </c>
      <c r="D14" s="419" t="s">
        <v>319</v>
      </c>
      <c r="E14" s="368">
        <v>1</v>
      </c>
      <c r="F14" s="432" t="s">
        <v>543</v>
      </c>
      <c r="G14" s="368" t="s">
        <v>544</v>
      </c>
      <c r="H14" s="442" t="s">
        <v>545</v>
      </c>
      <c r="I14" s="368" t="s">
        <v>311</v>
      </c>
      <c r="J14" s="590" t="s">
        <v>546</v>
      </c>
      <c r="K14" s="368" t="b">
        <v>1</v>
      </c>
      <c r="L14"/>
    </row>
    <row r="15" spans="1:12" ht="15.75" x14ac:dyDescent="0.25">
      <c r="A15" s="490" t="s">
        <v>551</v>
      </c>
      <c r="B15" s="368" t="s">
        <v>436</v>
      </c>
      <c r="C15" s="425" t="s">
        <v>313</v>
      </c>
      <c r="D15" s="419" t="s">
        <v>308</v>
      </c>
      <c r="E15" s="368">
        <v>1</v>
      </c>
      <c r="F15" s="432" t="s">
        <v>552</v>
      </c>
      <c r="G15" s="368" t="s">
        <v>553</v>
      </c>
      <c r="H15" s="442" t="s">
        <v>554</v>
      </c>
      <c r="I15" s="368" t="s">
        <v>311</v>
      </c>
      <c r="J15" s="590" t="s">
        <v>313</v>
      </c>
      <c r="K15" s="368" t="b">
        <v>1</v>
      </c>
      <c r="L15"/>
    </row>
    <row r="16" spans="1:12" ht="15.75" x14ac:dyDescent="0.25">
      <c r="A16" s="490" t="s">
        <v>551</v>
      </c>
      <c r="B16" s="368" t="s">
        <v>386</v>
      </c>
      <c r="C16" s="425" t="s">
        <v>313</v>
      </c>
      <c r="D16" s="419" t="s">
        <v>532</v>
      </c>
      <c r="E16" s="368">
        <v>1</v>
      </c>
      <c r="F16" s="432" t="s">
        <v>552</v>
      </c>
      <c r="G16" s="368" t="s">
        <v>553</v>
      </c>
      <c r="H16" s="442" t="s">
        <v>554</v>
      </c>
      <c r="I16" s="368" t="s">
        <v>311</v>
      </c>
      <c r="J16" s="590" t="s">
        <v>313</v>
      </c>
      <c r="K16" s="368" t="b">
        <v>1</v>
      </c>
      <c r="L16"/>
    </row>
    <row r="17" spans="1:12" ht="15.75" x14ac:dyDescent="0.25">
      <c r="A17" s="490" t="s">
        <v>577</v>
      </c>
      <c r="B17" s="368" t="s">
        <v>537</v>
      </c>
      <c r="C17" s="425" t="s">
        <v>318</v>
      </c>
      <c r="D17" s="419" t="s">
        <v>538</v>
      </c>
      <c r="E17" s="368">
        <v>1</v>
      </c>
      <c r="F17" s="432" t="s">
        <v>578</v>
      </c>
      <c r="G17" s="368" t="s">
        <v>579</v>
      </c>
      <c r="H17" s="442" t="s">
        <v>580</v>
      </c>
      <c r="I17" s="368" t="s">
        <v>311</v>
      </c>
      <c r="J17" s="590" t="s">
        <v>581</v>
      </c>
      <c r="K17" s="368" t="b">
        <v>1</v>
      </c>
      <c r="L17"/>
    </row>
    <row r="18" spans="1:12" ht="15.75" x14ac:dyDescent="0.25">
      <c r="A18" s="490" t="s">
        <v>587</v>
      </c>
      <c r="B18" s="368" t="s">
        <v>537</v>
      </c>
      <c r="C18" s="425" t="s">
        <v>313</v>
      </c>
      <c r="D18" s="419" t="s">
        <v>592</v>
      </c>
      <c r="E18" s="368">
        <v>2</v>
      </c>
      <c r="F18" s="432" t="s">
        <v>588</v>
      </c>
      <c r="G18" s="368" t="s">
        <v>589</v>
      </c>
      <c r="H18" s="442" t="s">
        <v>590</v>
      </c>
      <c r="I18" s="368" t="s">
        <v>311</v>
      </c>
      <c r="J18" s="590" t="s">
        <v>591</v>
      </c>
      <c r="K18" s="368" t="b">
        <v>1</v>
      </c>
      <c r="L18"/>
    </row>
    <row r="19" spans="1:12" ht="15.75" x14ac:dyDescent="0.25">
      <c r="A19" s="490" t="s">
        <v>593</v>
      </c>
      <c r="B19" s="368" t="s">
        <v>537</v>
      </c>
      <c r="C19" s="425" t="s">
        <v>313</v>
      </c>
      <c r="D19" s="419" t="s">
        <v>594</v>
      </c>
      <c r="E19" s="368">
        <v>1</v>
      </c>
      <c r="F19" s="432" t="s">
        <v>588</v>
      </c>
      <c r="G19" s="368" t="s">
        <v>589</v>
      </c>
      <c r="H19" s="442" t="s">
        <v>590</v>
      </c>
      <c r="I19" s="368" t="s">
        <v>311</v>
      </c>
      <c r="J19" s="590" t="s">
        <v>595</v>
      </c>
      <c r="K19" s="368" t="b">
        <v>1</v>
      </c>
      <c r="L19" t="s">
        <v>596</v>
      </c>
    </row>
    <row r="20" spans="1:12" ht="15.75" x14ac:dyDescent="0.25">
      <c r="A20" s="490" t="s">
        <v>597</v>
      </c>
      <c r="B20" s="368" t="s">
        <v>537</v>
      </c>
      <c r="C20" s="425" t="s">
        <v>307</v>
      </c>
      <c r="D20" s="419" t="s">
        <v>532</v>
      </c>
      <c r="E20" s="368">
        <v>1</v>
      </c>
      <c r="F20" s="432" t="s">
        <v>598</v>
      </c>
      <c r="G20" s="368" t="s">
        <v>599</v>
      </c>
      <c r="H20" s="442" t="s">
        <v>600</v>
      </c>
      <c r="I20" s="368" t="s">
        <v>311</v>
      </c>
      <c r="J20" s="590" t="s">
        <v>443</v>
      </c>
      <c r="K20" s="368" t="b">
        <v>1</v>
      </c>
      <c r="L20"/>
    </row>
    <row r="21" spans="1:12" ht="15.75" x14ac:dyDescent="0.25">
      <c r="A21" s="490"/>
      <c r="B21" s="368"/>
      <c r="C21" s="425"/>
      <c r="D21" s="419"/>
      <c r="E21" s="368"/>
      <c r="F21" s="432"/>
      <c r="G21" s="368"/>
      <c r="H21" s="442"/>
      <c r="I21" s="368"/>
      <c r="J21" s="590"/>
      <c r="K21" s="368" t="b">
        <v>0</v>
      </c>
      <c r="L21"/>
    </row>
    <row r="22" spans="1:12" ht="15.75" x14ac:dyDescent="0.25">
      <c r="A22" s="490"/>
      <c r="B22" s="368"/>
      <c r="C22" s="425"/>
      <c r="D22" s="419"/>
      <c r="E22" s="368"/>
      <c r="F22" s="432"/>
      <c r="G22" s="368"/>
      <c r="H22" s="442"/>
      <c r="I22" s="368"/>
      <c r="J22" s="590"/>
      <c r="K22" s="368" t="b">
        <v>0</v>
      </c>
      <c r="L22"/>
    </row>
    <row r="23" spans="1:12" ht="15.75" x14ac:dyDescent="0.25">
      <c r="A23" s="490"/>
      <c r="B23" s="368"/>
      <c r="C23" s="425"/>
      <c r="D23" s="419"/>
      <c r="E23" s="368"/>
      <c r="F23" s="432"/>
      <c r="G23" s="368"/>
      <c r="H23" s="442"/>
      <c r="I23" s="368"/>
      <c r="J23" s="590"/>
      <c r="K23" s="368" t="b">
        <v>0</v>
      </c>
      <c r="L23"/>
    </row>
    <row r="24" spans="1:12" ht="15.75" x14ac:dyDescent="0.25">
      <c r="A24" s="490"/>
      <c r="B24" s="368"/>
      <c r="C24" s="425"/>
      <c r="D24" s="419"/>
      <c r="E24" s="368"/>
      <c r="F24" s="432"/>
      <c r="G24" s="368"/>
      <c r="H24" s="442"/>
      <c r="I24" s="368"/>
      <c r="J24" s="590"/>
      <c r="K24" s="368" t="b">
        <v>0</v>
      </c>
      <c r="L24"/>
    </row>
    <row r="25" spans="1:12" ht="15.75" x14ac:dyDescent="0.25">
      <c r="A25" s="490"/>
      <c r="B25" s="368"/>
      <c r="C25" s="425"/>
      <c r="D25" s="419"/>
      <c r="E25" s="368"/>
      <c r="F25" s="432"/>
      <c r="G25" s="368"/>
      <c r="H25" s="442"/>
      <c r="I25" s="368"/>
      <c r="J25" s="590"/>
      <c r="K25" s="368" t="b">
        <v>0</v>
      </c>
      <c r="L25"/>
    </row>
    <row r="26" spans="1:12" ht="15.75" x14ac:dyDescent="0.25">
      <c r="A26" s="490"/>
      <c r="B26" s="368"/>
      <c r="C26" s="425"/>
      <c r="D26" s="419"/>
      <c r="E26" s="368"/>
      <c r="F26" s="432"/>
      <c r="G26" s="368"/>
      <c r="H26" s="442"/>
      <c r="I26" s="368"/>
      <c r="J26" s="590"/>
      <c r="K26" s="368" t="b">
        <v>0</v>
      </c>
      <c r="L26"/>
    </row>
    <row r="27" spans="1:12" ht="15.75" x14ac:dyDescent="0.25">
      <c r="A27" s="490"/>
      <c r="B27" s="368"/>
      <c r="C27" s="425"/>
      <c r="D27" s="419"/>
      <c r="E27" s="368"/>
      <c r="F27" s="432"/>
      <c r="G27" s="368"/>
      <c r="H27" s="442"/>
      <c r="I27" s="368"/>
      <c r="J27" s="590"/>
      <c r="K27" s="368" t="b">
        <v>0</v>
      </c>
      <c r="L27"/>
    </row>
    <row r="28" spans="1:12" ht="15.75" x14ac:dyDescent="0.25">
      <c r="A28" s="490"/>
      <c r="B28" s="368"/>
      <c r="C28" s="425"/>
      <c r="D28" s="419"/>
      <c r="E28" s="368"/>
      <c r="F28" s="432"/>
      <c r="G28" s="368"/>
      <c r="H28" s="442"/>
      <c r="I28" s="368"/>
      <c r="J28" s="590"/>
      <c r="K28" s="368" t="b">
        <v>0</v>
      </c>
      <c r="L28"/>
    </row>
    <row r="29" spans="1:12" ht="15.75" x14ac:dyDescent="0.25">
      <c r="A29" s="490"/>
      <c r="B29" s="368"/>
      <c r="C29" s="425"/>
      <c r="D29" s="419"/>
      <c r="E29" s="368"/>
      <c r="F29" s="432"/>
      <c r="G29" s="368"/>
      <c r="H29" s="442"/>
      <c r="I29" s="368"/>
      <c r="J29" s="590"/>
      <c r="K29" s="368" t="b">
        <v>0</v>
      </c>
      <c r="L29"/>
    </row>
    <row r="30" spans="1:12" ht="15.75" x14ac:dyDescent="0.25">
      <c r="A30" s="490"/>
      <c r="B30" s="368"/>
      <c r="C30" s="425"/>
      <c r="D30" s="419"/>
      <c r="E30" s="368"/>
      <c r="F30" s="432"/>
      <c r="G30" s="368"/>
      <c r="H30" s="442"/>
      <c r="I30" s="368"/>
      <c r="J30" s="590"/>
      <c r="K30" s="368" t="b">
        <v>0</v>
      </c>
      <c r="L30"/>
    </row>
    <row r="31" spans="1:12" ht="15.75" x14ac:dyDescent="0.25">
      <c r="A31" s="490"/>
      <c r="B31" s="368"/>
      <c r="C31" s="425"/>
      <c r="D31" s="419"/>
      <c r="E31" s="368"/>
      <c r="F31" s="432"/>
      <c r="G31" s="368"/>
      <c r="H31" s="442"/>
      <c r="I31" s="368"/>
      <c r="J31" s="590"/>
      <c r="K31" s="368" t="b">
        <v>0</v>
      </c>
      <c r="L31"/>
    </row>
    <row r="32" spans="1:12" ht="15.75" x14ac:dyDescent="0.25">
      <c r="A32" s="490"/>
      <c r="B32" s="368"/>
      <c r="C32" s="425"/>
      <c r="D32" s="419"/>
      <c r="E32" s="368"/>
      <c r="F32" s="432"/>
      <c r="G32" s="368"/>
      <c r="H32" s="442"/>
      <c r="I32" s="368"/>
      <c r="J32" s="590"/>
      <c r="K32" s="368" t="b">
        <v>0</v>
      </c>
      <c r="L32"/>
    </row>
    <row r="33" spans="1:12" ht="15.75" x14ac:dyDescent="0.25">
      <c r="A33" s="490"/>
      <c r="B33" s="368"/>
      <c r="C33" s="425"/>
      <c r="D33" s="419"/>
      <c r="E33" s="368"/>
      <c r="F33" s="432"/>
      <c r="G33" s="368"/>
      <c r="H33" s="442"/>
      <c r="I33" s="368"/>
      <c r="J33" s="590"/>
      <c r="K33" s="368" t="b">
        <v>0</v>
      </c>
      <c r="L33"/>
    </row>
    <row r="34" spans="1:12" ht="15.75" x14ac:dyDescent="0.25">
      <c r="A34" s="490"/>
      <c r="B34" s="368"/>
      <c r="C34" s="425"/>
      <c r="D34" s="419"/>
      <c r="E34" s="368"/>
      <c r="F34" s="432"/>
      <c r="G34" s="368"/>
      <c r="H34" s="442"/>
      <c r="I34" s="368"/>
      <c r="J34" s="590"/>
      <c r="K34" s="368" t="b">
        <v>0</v>
      </c>
      <c r="L34"/>
    </row>
    <row r="35" spans="1:12" ht="15.75" x14ac:dyDescent="0.25">
      <c r="A35" s="490"/>
      <c r="B35" s="368"/>
      <c r="C35" s="425"/>
      <c r="D35" s="419"/>
      <c r="E35" s="368"/>
      <c r="F35" s="432"/>
      <c r="G35" s="368"/>
      <c r="H35" s="442"/>
      <c r="I35" s="368"/>
      <c r="J35" s="590"/>
      <c r="K35" s="368" t="b">
        <v>0</v>
      </c>
      <c r="L35"/>
    </row>
    <row r="36" spans="1:12" ht="15.75" x14ac:dyDescent="0.25">
      <c r="A36" s="490"/>
      <c r="B36" s="368"/>
      <c r="C36" s="425"/>
      <c r="D36" s="419"/>
      <c r="E36" s="368"/>
      <c r="F36" s="432"/>
      <c r="G36" s="368"/>
      <c r="H36" s="442"/>
      <c r="I36" s="368"/>
      <c r="J36" s="590"/>
      <c r="K36" s="368" t="b">
        <v>0</v>
      </c>
      <c r="L36"/>
    </row>
    <row r="37" spans="1:12" ht="15.75" x14ac:dyDescent="0.25">
      <c r="A37" s="490"/>
      <c r="B37" s="368"/>
      <c r="C37" s="425"/>
      <c r="D37" s="419"/>
      <c r="E37" s="368"/>
      <c r="F37" s="432"/>
      <c r="G37" s="368"/>
      <c r="H37" s="442"/>
      <c r="I37" s="368"/>
      <c r="J37" s="590"/>
      <c r="K37" s="368" t="b">
        <v>0</v>
      </c>
      <c r="L37"/>
    </row>
    <row r="38" spans="1:12" ht="15.75" x14ac:dyDescent="0.25">
      <c r="A38" s="490"/>
      <c r="B38" s="368"/>
      <c r="C38" s="425"/>
      <c r="D38" s="419"/>
      <c r="E38" s="368"/>
      <c r="F38" s="432"/>
      <c r="G38" s="368"/>
      <c r="H38" s="442"/>
      <c r="I38" s="368"/>
      <c r="J38" s="590"/>
      <c r="K38" s="368" t="b">
        <v>0</v>
      </c>
      <c r="L38"/>
    </row>
    <row r="39" spans="1:12" ht="15.75" x14ac:dyDescent="0.25">
      <c r="A39" s="490"/>
      <c r="B39" s="368"/>
      <c r="C39" s="425"/>
      <c r="D39" s="419"/>
      <c r="E39" s="368"/>
      <c r="F39" s="432"/>
      <c r="G39" s="368"/>
      <c r="H39" s="442"/>
      <c r="I39" s="368"/>
      <c r="J39" s="590"/>
      <c r="K39" s="368" t="b">
        <v>0</v>
      </c>
      <c r="L39"/>
    </row>
    <row r="40" spans="1:12" ht="15.75" x14ac:dyDescent="0.25">
      <c r="A40" s="490"/>
      <c r="B40" s="368"/>
      <c r="C40" s="425"/>
      <c r="D40" s="419"/>
      <c r="E40" s="368"/>
      <c r="F40" s="432"/>
      <c r="G40" s="368"/>
      <c r="H40" s="442"/>
      <c r="I40" s="368"/>
      <c r="J40" s="590"/>
      <c r="K40" s="368" t="b">
        <v>0</v>
      </c>
      <c r="L40"/>
    </row>
    <row r="41" spans="1:12" ht="15.75" x14ac:dyDescent="0.25">
      <c r="A41" s="490"/>
      <c r="B41" s="368"/>
      <c r="C41" s="425"/>
      <c r="D41" s="419"/>
      <c r="E41" s="368"/>
      <c r="F41" s="432"/>
      <c r="G41" s="368"/>
      <c r="H41" s="442"/>
      <c r="I41" s="368"/>
      <c r="J41" s="590"/>
      <c r="K41" s="368" t="b">
        <v>0</v>
      </c>
      <c r="L41"/>
    </row>
    <row r="42" spans="1:12" ht="15.75" x14ac:dyDescent="0.25">
      <c r="A42" s="490"/>
      <c r="B42" s="368"/>
      <c r="C42" s="425"/>
      <c r="D42" s="419"/>
      <c r="E42" s="368"/>
      <c r="F42" s="432"/>
      <c r="G42" s="368"/>
      <c r="H42" s="442"/>
      <c r="I42" s="368"/>
      <c r="J42" s="590"/>
      <c r="K42" s="368" t="b">
        <v>0</v>
      </c>
      <c r="L42"/>
    </row>
    <row r="43" spans="1:12" ht="15.75" x14ac:dyDescent="0.25">
      <c r="A43" s="490"/>
      <c r="B43" s="368"/>
      <c r="C43" s="425"/>
      <c r="D43" s="419"/>
      <c r="E43" s="368"/>
      <c r="F43" s="432"/>
      <c r="G43" s="368"/>
      <c r="H43" s="442"/>
      <c r="I43" s="368"/>
      <c r="J43" s="590"/>
      <c r="K43" s="368" t="b">
        <v>0</v>
      </c>
      <c r="L43"/>
    </row>
    <row r="44" spans="1:12" ht="15.75" x14ac:dyDescent="0.25">
      <c r="A44" s="490"/>
      <c r="B44" s="368"/>
      <c r="C44" s="425"/>
      <c r="D44" s="419"/>
      <c r="E44" s="368"/>
      <c r="F44" s="432"/>
      <c r="G44" s="368"/>
      <c r="H44" s="442"/>
      <c r="I44" s="368"/>
      <c r="J44" s="590"/>
      <c r="K44" s="368" t="b">
        <v>0</v>
      </c>
      <c r="L44"/>
    </row>
    <row r="45" spans="1:12" ht="15.75" x14ac:dyDescent="0.25">
      <c r="A45" s="490"/>
      <c r="B45" s="368"/>
      <c r="C45" s="425"/>
      <c r="D45" s="419"/>
      <c r="E45" s="368"/>
      <c r="F45" s="432"/>
      <c r="G45" s="368"/>
      <c r="H45" s="442"/>
      <c r="I45" s="368"/>
      <c r="J45" s="590"/>
      <c r="K45" s="368" t="b">
        <v>0</v>
      </c>
      <c r="L45"/>
    </row>
    <row r="46" spans="1:12" ht="15.75" x14ac:dyDescent="0.25">
      <c r="A46" s="490"/>
      <c r="B46" s="368"/>
      <c r="C46" s="425"/>
      <c r="D46" s="419"/>
      <c r="E46" s="368"/>
      <c r="F46" s="432"/>
      <c r="G46" s="368"/>
      <c r="H46" s="442"/>
      <c r="I46" s="368"/>
      <c r="J46" s="590"/>
      <c r="K46" s="368" t="b">
        <v>0</v>
      </c>
      <c r="L46"/>
    </row>
    <row r="47" spans="1:12" ht="15.75" x14ac:dyDescent="0.25">
      <c r="A47" s="490"/>
      <c r="B47" s="368"/>
      <c r="C47" s="425"/>
      <c r="D47" s="419"/>
      <c r="E47" s="368"/>
      <c r="F47" s="432"/>
      <c r="G47" s="368"/>
      <c r="H47" s="442"/>
      <c r="I47" s="368"/>
      <c r="J47" s="590"/>
      <c r="K47" s="368" t="b">
        <v>0</v>
      </c>
      <c r="L47"/>
    </row>
    <row r="48" spans="1:12" ht="15.75" x14ac:dyDescent="0.25">
      <c r="A48" s="490"/>
      <c r="B48" s="368"/>
      <c r="C48" s="425"/>
      <c r="D48" s="419"/>
      <c r="E48" s="368"/>
      <c r="F48" s="432"/>
      <c r="G48" s="368"/>
      <c r="H48" s="442"/>
      <c r="I48" s="368"/>
      <c r="J48" s="590"/>
      <c r="K48" s="368" t="b">
        <v>0</v>
      </c>
      <c r="L48"/>
    </row>
    <row r="49" spans="1:12" ht="15.75" x14ac:dyDescent="0.25">
      <c r="A49" s="490"/>
      <c r="B49" s="368"/>
      <c r="C49" s="425"/>
      <c r="D49" s="419"/>
      <c r="E49" s="368"/>
      <c r="F49" s="432"/>
      <c r="G49" s="368"/>
      <c r="H49" s="442"/>
      <c r="I49" s="368"/>
      <c r="J49" s="590"/>
      <c r="K49" s="368" t="b">
        <v>0</v>
      </c>
      <c r="L49"/>
    </row>
    <row r="50" spans="1:12" ht="15.75" x14ac:dyDescent="0.25">
      <c r="A50" s="490"/>
      <c r="B50" s="368"/>
      <c r="C50" s="425"/>
      <c r="D50" s="419"/>
      <c r="E50" s="368"/>
      <c r="F50" s="432"/>
      <c r="G50" s="368"/>
      <c r="H50" s="442"/>
      <c r="I50" s="368"/>
      <c r="J50" s="590"/>
      <c r="K50" s="368" t="b">
        <v>0</v>
      </c>
      <c r="L50"/>
    </row>
    <row r="51" spans="1:12" ht="15.75" x14ac:dyDescent="0.25">
      <c r="A51" s="490"/>
      <c r="B51" s="368"/>
      <c r="C51" s="425"/>
      <c r="D51" s="419"/>
      <c r="E51" s="368"/>
      <c r="F51" s="432"/>
      <c r="G51" s="368"/>
      <c r="H51" s="442"/>
      <c r="I51" s="368"/>
      <c r="J51" s="590"/>
      <c r="K51" s="368" t="b">
        <v>0</v>
      </c>
      <c r="L51"/>
    </row>
    <row r="52" spans="1:12" ht="15.75" x14ac:dyDescent="0.25">
      <c r="A52" s="490"/>
      <c r="B52" s="368"/>
      <c r="C52" s="425"/>
      <c r="D52" s="419"/>
      <c r="E52" s="368"/>
      <c r="F52" s="432"/>
      <c r="G52" s="368"/>
      <c r="H52" s="442"/>
      <c r="I52" s="368"/>
      <c r="J52" s="590"/>
      <c r="K52" s="368" t="b">
        <v>0</v>
      </c>
      <c r="L52"/>
    </row>
    <row r="53" spans="1:12" ht="15.75" x14ac:dyDescent="0.25">
      <c r="A53" s="490"/>
      <c r="B53" s="368"/>
      <c r="C53" s="425"/>
      <c r="D53" s="419"/>
      <c r="E53" s="368"/>
      <c r="F53" s="432"/>
      <c r="G53" s="368"/>
      <c r="H53" s="442"/>
      <c r="I53" s="368"/>
      <c r="J53" s="590"/>
      <c r="K53" s="368" t="b">
        <v>0</v>
      </c>
      <c r="L53"/>
    </row>
    <row r="54" spans="1:12" ht="15.75" x14ac:dyDescent="0.25">
      <c r="A54" s="490"/>
      <c r="B54" s="368"/>
      <c r="C54" s="425"/>
      <c r="D54" s="419"/>
      <c r="E54" s="368"/>
      <c r="F54" s="432"/>
      <c r="G54" s="368"/>
      <c r="H54" s="442"/>
      <c r="I54" s="368"/>
      <c r="J54" s="590"/>
      <c r="K54" s="368" t="b">
        <v>0</v>
      </c>
      <c r="L54"/>
    </row>
    <row r="55" spans="1:12" ht="15.75" x14ac:dyDescent="0.25">
      <c r="A55" s="490"/>
      <c r="B55" s="368"/>
      <c r="C55" s="425"/>
      <c r="D55" s="419"/>
      <c r="E55" s="368"/>
      <c r="F55" s="432"/>
      <c r="G55" s="368"/>
      <c r="H55" s="442"/>
      <c r="I55" s="368"/>
      <c r="J55" s="590"/>
      <c r="K55" s="368" t="b">
        <v>0</v>
      </c>
      <c r="L55"/>
    </row>
    <row r="56" spans="1:12" ht="15.75" x14ac:dyDescent="0.25">
      <c r="A56" s="490"/>
      <c r="B56" s="368"/>
      <c r="C56" s="425"/>
      <c r="D56" s="419"/>
      <c r="E56" s="368"/>
      <c r="F56" s="432"/>
      <c r="G56" s="368"/>
      <c r="H56" s="442"/>
      <c r="I56" s="368"/>
      <c r="J56" s="590"/>
      <c r="K56" s="368" t="b">
        <v>0</v>
      </c>
      <c r="L56"/>
    </row>
    <row r="57" spans="1:12" ht="15.75" x14ac:dyDescent="0.25">
      <c r="A57" s="490"/>
      <c r="B57" s="368"/>
      <c r="C57" s="425"/>
      <c r="D57" s="419"/>
      <c r="E57" s="368"/>
      <c r="F57" s="432"/>
      <c r="G57" s="368"/>
      <c r="H57" s="442"/>
      <c r="I57" s="368"/>
      <c r="J57" s="590"/>
      <c r="K57" s="368" t="b">
        <v>0</v>
      </c>
      <c r="L57"/>
    </row>
    <row r="58" spans="1:12" ht="15.75" x14ac:dyDescent="0.25">
      <c r="A58" s="490"/>
      <c r="B58" s="368"/>
      <c r="C58" s="425"/>
      <c r="D58" s="419"/>
      <c r="E58" s="368"/>
      <c r="F58" s="432"/>
      <c r="G58" s="368"/>
      <c r="H58" s="442"/>
      <c r="I58" s="368"/>
      <c r="J58" s="590"/>
      <c r="K58" s="368" t="b">
        <v>0</v>
      </c>
      <c r="L58"/>
    </row>
    <row r="59" spans="1:12" ht="15.75" x14ac:dyDescent="0.25">
      <c r="A59" s="490"/>
      <c r="B59" s="368"/>
      <c r="C59" s="425"/>
      <c r="D59" s="419"/>
      <c r="E59" s="368"/>
      <c r="F59" s="432"/>
      <c r="G59" s="368"/>
      <c r="H59" s="442"/>
      <c r="I59" s="368"/>
      <c r="J59" s="590"/>
      <c r="K59" s="368" t="b">
        <v>0</v>
      </c>
      <c r="L59"/>
    </row>
    <row r="60" spans="1:12" ht="15.75" x14ac:dyDescent="0.25">
      <c r="A60" s="490"/>
      <c r="B60" s="368"/>
      <c r="C60" s="425"/>
      <c r="D60" s="419"/>
      <c r="E60" s="368"/>
      <c r="F60" s="432"/>
      <c r="G60" s="368"/>
      <c r="H60" s="442"/>
      <c r="I60" s="368"/>
      <c r="J60" s="590"/>
      <c r="K60" s="368" t="b">
        <v>0</v>
      </c>
      <c r="L60"/>
    </row>
    <row r="61" spans="1:12" ht="15.75" x14ac:dyDescent="0.25">
      <c r="A61" s="490"/>
      <c r="B61" s="368"/>
      <c r="C61" s="425"/>
      <c r="D61" s="419"/>
      <c r="E61" s="368"/>
      <c r="F61" s="432"/>
      <c r="G61" s="368"/>
      <c r="H61" s="442"/>
      <c r="I61" s="368"/>
      <c r="J61" s="590"/>
      <c r="K61" s="368" t="b">
        <v>0</v>
      </c>
      <c r="L61"/>
    </row>
    <row r="62" spans="1:12" ht="15.75" x14ac:dyDescent="0.25">
      <c r="A62" s="490"/>
      <c r="B62" s="368"/>
      <c r="C62" s="425"/>
      <c r="D62" s="419"/>
      <c r="E62" s="368"/>
      <c r="F62" s="432"/>
      <c r="G62" s="368"/>
      <c r="H62" s="442"/>
      <c r="I62" s="368"/>
      <c r="J62" s="590"/>
      <c r="K62" s="368" t="b">
        <v>0</v>
      </c>
      <c r="L62"/>
    </row>
    <row r="63" spans="1:12" ht="15.75" x14ac:dyDescent="0.25">
      <c r="A63" s="490"/>
      <c r="B63" s="368"/>
      <c r="C63" s="425"/>
      <c r="D63" s="419"/>
      <c r="E63" s="368"/>
      <c r="F63" s="432"/>
      <c r="G63" s="368"/>
      <c r="H63" s="442"/>
      <c r="I63" s="368"/>
      <c r="J63" s="590"/>
      <c r="K63" s="368" t="b">
        <v>0</v>
      </c>
      <c r="L63"/>
    </row>
    <row r="64" spans="1:12" ht="15.75" x14ac:dyDescent="0.25">
      <c r="A64" s="490"/>
      <c r="B64" s="368"/>
      <c r="C64" s="425"/>
      <c r="D64" s="419"/>
      <c r="E64" s="368"/>
      <c r="F64" s="432"/>
      <c r="G64" s="368"/>
      <c r="H64" s="442"/>
      <c r="I64" s="368"/>
      <c r="J64" s="590"/>
      <c r="K64" s="368" t="b">
        <v>0</v>
      </c>
      <c r="L64"/>
    </row>
    <row r="65" spans="1:12" ht="15.75" x14ac:dyDescent="0.25">
      <c r="A65" s="490"/>
      <c r="B65" s="368"/>
      <c r="C65" s="425"/>
      <c r="D65" s="419"/>
      <c r="E65" s="368"/>
      <c r="F65" s="432"/>
      <c r="G65" s="368"/>
      <c r="H65" s="442"/>
      <c r="I65" s="368"/>
      <c r="J65" s="590"/>
      <c r="K65" s="368" t="b">
        <v>0</v>
      </c>
      <c r="L65"/>
    </row>
    <row r="66" spans="1:12" ht="15.75" x14ac:dyDescent="0.25">
      <c r="A66" s="490"/>
      <c r="B66" s="368"/>
      <c r="C66" s="425"/>
      <c r="D66" s="419"/>
      <c r="E66" s="368"/>
      <c r="F66" s="432"/>
      <c r="G66" s="368"/>
      <c r="H66" s="442"/>
      <c r="I66" s="368"/>
      <c r="J66" s="590"/>
      <c r="K66" s="368" t="b">
        <v>0</v>
      </c>
      <c r="L66"/>
    </row>
    <row r="67" spans="1:12" ht="15.75" x14ac:dyDescent="0.25">
      <c r="A67" s="490"/>
      <c r="B67" s="368"/>
      <c r="C67" s="425"/>
      <c r="D67" s="419"/>
      <c r="E67" s="368"/>
      <c r="F67" s="432"/>
      <c r="G67" s="368"/>
      <c r="H67" s="442"/>
      <c r="I67" s="368"/>
      <c r="J67" s="590"/>
      <c r="K67" s="368" t="b">
        <v>0</v>
      </c>
      <c r="L67"/>
    </row>
    <row r="68" spans="1:12" ht="15.75" x14ac:dyDescent="0.25">
      <c r="A68" s="490"/>
      <c r="B68" s="368"/>
      <c r="C68" s="425"/>
      <c r="D68" s="419"/>
      <c r="E68" s="368"/>
      <c r="F68" s="432"/>
      <c r="G68" s="368"/>
      <c r="H68" s="442"/>
      <c r="I68" s="368"/>
      <c r="J68" s="590"/>
      <c r="K68" s="368" t="b">
        <v>0</v>
      </c>
      <c r="L68"/>
    </row>
    <row r="69" spans="1:12" ht="15.75" x14ac:dyDescent="0.25">
      <c r="A69" s="490"/>
      <c r="B69" s="368"/>
      <c r="C69" s="425"/>
      <c r="D69" s="419"/>
      <c r="E69" s="368"/>
      <c r="F69" s="432"/>
      <c r="G69" s="368"/>
      <c r="H69" s="442"/>
      <c r="I69" s="368"/>
      <c r="J69" s="590"/>
      <c r="K69" s="368" t="b">
        <v>0</v>
      </c>
      <c r="L69"/>
    </row>
    <row r="70" spans="1:12" ht="15.75" x14ac:dyDescent="0.25">
      <c r="A70" s="490"/>
      <c r="B70" s="368"/>
      <c r="C70" s="425"/>
      <c r="D70" s="419"/>
      <c r="E70" s="368"/>
      <c r="F70" s="432"/>
      <c r="G70" s="368"/>
      <c r="H70" s="442"/>
      <c r="I70" s="368"/>
      <c r="J70" s="590"/>
      <c r="K70" s="368" t="b">
        <v>0</v>
      </c>
      <c r="L70"/>
    </row>
    <row r="71" spans="1:12" ht="15.75" x14ac:dyDescent="0.25">
      <c r="A71" s="490"/>
      <c r="B71" s="368"/>
      <c r="C71" s="425"/>
      <c r="D71" s="419"/>
      <c r="E71" s="368"/>
      <c r="F71" s="432"/>
      <c r="G71" s="368"/>
      <c r="H71" s="442"/>
      <c r="I71" s="368"/>
      <c r="J71" s="590"/>
      <c r="K71" s="368" t="b">
        <v>0</v>
      </c>
      <c r="L71"/>
    </row>
    <row r="72" spans="1:12" ht="15.75" x14ac:dyDescent="0.25">
      <c r="A72" s="490"/>
      <c r="B72" s="368"/>
      <c r="C72" s="425"/>
      <c r="D72" s="419"/>
      <c r="E72" s="368"/>
      <c r="F72" s="432"/>
      <c r="G72" s="368"/>
      <c r="H72" s="442"/>
      <c r="I72" s="368"/>
      <c r="J72" s="590"/>
      <c r="K72" s="368" t="b">
        <v>0</v>
      </c>
      <c r="L72"/>
    </row>
    <row r="73" spans="1:12" ht="15.75" x14ac:dyDescent="0.25">
      <c r="A73" s="490"/>
      <c r="B73" s="368"/>
      <c r="C73" s="425"/>
      <c r="D73" s="419"/>
      <c r="E73" s="368"/>
      <c r="F73" s="432"/>
      <c r="G73" s="368"/>
      <c r="H73" s="442"/>
      <c r="I73" s="368"/>
      <c r="J73" s="590"/>
      <c r="K73" s="368" t="b">
        <v>0</v>
      </c>
      <c r="L73"/>
    </row>
    <row r="74" spans="1:12" ht="15.75" x14ac:dyDescent="0.25">
      <c r="A74" s="490"/>
      <c r="B74" s="368"/>
      <c r="C74" s="425"/>
      <c r="D74" s="419"/>
      <c r="E74" s="368"/>
      <c r="F74" s="432"/>
      <c r="G74" s="368"/>
      <c r="H74" s="442"/>
      <c r="I74" s="368"/>
      <c r="J74" s="590"/>
      <c r="K74" s="368" t="b">
        <v>0</v>
      </c>
      <c r="L74"/>
    </row>
    <row r="75" spans="1:12" ht="15.75" x14ac:dyDescent="0.25">
      <c r="A75" s="490"/>
      <c r="B75" s="368"/>
      <c r="C75" s="425"/>
      <c r="D75" s="419"/>
      <c r="E75" s="368"/>
      <c r="F75" s="432"/>
      <c r="G75" s="368"/>
      <c r="H75" s="442"/>
      <c r="I75" s="368"/>
      <c r="J75" s="590"/>
      <c r="K75" s="368" t="b">
        <v>0</v>
      </c>
      <c r="L75"/>
    </row>
    <row r="76" spans="1:12" ht="15.75" x14ac:dyDescent="0.25">
      <c r="A76" s="490"/>
      <c r="B76" s="368"/>
      <c r="C76" s="425"/>
      <c r="D76" s="419"/>
      <c r="E76" s="368"/>
      <c r="F76" s="432"/>
      <c r="G76" s="368"/>
      <c r="H76" s="442"/>
      <c r="I76" s="368"/>
      <c r="J76" s="590"/>
      <c r="K76" s="368" t="b">
        <v>0</v>
      </c>
      <c r="L76"/>
    </row>
    <row r="77" spans="1:12" ht="15.75" x14ac:dyDescent="0.25">
      <c r="A77" s="490"/>
      <c r="B77" s="368"/>
      <c r="C77" s="425"/>
      <c r="D77" s="419"/>
      <c r="E77" s="368"/>
      <c r="F77" s="432"/>
      <c r="G77" s="368"/>
      <c r="H77" s="442"/>
      <c r="I77" s="368"/>
      <c r="J77" s="590"/>
      <c r="K77" s="368" t="b">
        <v>0</v>
      </c>
      <c r="L77"/>
    </row>
    <row r="78" spans="1:12" ht="15.75" x14ac:dyDescent="0.25">
      <c r="A78" s="490"/>
      <c r="B78" s="368"/>
      <c r="C78" s="425"/>
      <c r="D78" s="419"/>
      <c r="E78" s="368"/>
      <c r="F78" s="432"/>
      <c r="G78" s="368"/>
      <c r="H78" s="442"/>
      <c r="I78" s="368"/>
      <c r="J78" s="590"/>
      <c r="K78" s="368" t="b">
        <v>0</v>
      </c>
      <c r="L78"/>
    </row>
    <row r="79" spans="1:12" ht="15.75" x14ac:dyDescent="0.25">
      <c r="A79" s="490"/>
      <c r="B79" s="368"/>
      <c r="C79" s="425"/>
      <c r="D79" s="419"/>
      <c r="E79" s="368"/>
      <c r="F79" s="432"/>
      <c r="G79" s="368"/>
      <c r="H79" s="442"/>
      <c r="I79" s="368"/>
      <c r="J79" s="590"/>
      <c r="K79" s="368" t="b">
        <v>0</v>
      </c>
      <c r="L79"/>
    </row>
    <row r="80" spans="1:12" ht="15.75" x14ac:dyDescent="0.25">
      <c r="A80" s="490"/>
      <c r="B80" s="368"/>
      <c r="C80" s="425"/>
      <c r="D80" s="419"/>
      <c r="E80" s="368"/>
      <c r="F80" s="432"/>
      <c r="G80" s="368"/>
      <c r="H80" s="442"/>
      <c r="I80" s="368"/>
      <c r="J80" s="590"/>
      <c r="K80" s="368" t="b">
        <v>0</v>
      </c>
      <c r="L80"/>
    </row>
    <row r="81" spans="1:12" ht="15.75" x14ac:dyDescent="0.25">
      <c r="A81" s="490"/>
      <c r="B81" s="368"/>
      <c r="C81" s="425"/>
      <c r="D81" s="419"/>
      <c r="E81" s="368"/>
      <c r="F81" s="432"/>
      <c r="G81" s="368"/>
      <c r="H81" s="442"/>
      <c r="I81" s="368"/>
      <c r="J81" s="590"/>
      <c r="K81" s="368" t="b">
        <v>0</v>
      </c>
      <c r="L81"/>
    </row>
    <row r="82" spans="1:12" ht="15.75" x14ac:dyDescent="0.25">
      <c r="A82" s="490"/>
      <c r="B82" s="368"/>
      <c r="C82" s="425"/>
      <c r="D82" s="419"/>
      <c r="E82" s="368"/>
      <c r="F82" s="432"/>
      <c r="G82" s="368"/>
      <c r="H82" s="442"/>
      <c r="I82" s="368"/>
      <c r="J82" s="590"/>
      <c r="K82" s="368" t="b">
        <v>0</v>
      </c>
      <c r="L82"/>
    </row>
    <row r="83" spans="1:12" ht="15.75" x14ac:dyDescent="0.25">
      <c r="A83" s="490"/>
      <c r="B83" s="368"/>
      <c r="C83" s="425"/>
      <c r="D83" s="419"/>
      <c r="E83" s="368"/>
      <c r="F83" s="432"/>
      <c r="G83" s="368"/>
      <c r="H83" s="442"/>
      <c r="I83" s="368"/>
      <c r="J83" s="590"/>
      <c r="K83" s="368" t="b">
        <v>0</v>
      </c>
      <c r="L83"/>
    </row>
    <row r="84" spans="1:12" ht="15.75" x14ac:dyDescent="0.25">
      <c r="A84" s="490"/>
      <c r="B84" s="368"/>
      <c r="C84" s="425"/>
      <c r="D84" s="419"/>
      <c r="E84" s="368"/>
      <c r="F84" s="432"/>
      <c r="G84" s="368"/>
      <c r="H84" s="442"/>
      <c r="I84" s="368"/>
      <c r="J84" s="590"/>
      <c r="K84" s="368" t="b">
        <v>0</v>
      </c>
      <c r="L84"/>
    </row>
    <row r="85" spans="1:12" ht="15.75" x14ac:dyDescent="0.25">
      <c r="A85" s="490"/>
      <c r="B85" s="368"/>
      <c r="C85" s="425"/>
      <c r="D85" s="419"/>
      <c r="E85" s="368"/>
      <c r="F85" s="432"/>
      <c r="G85" s="368"/>
      <c r="H85" s="442"/>
      <c r="I85" s="368"/>
      <c r="J85" s="590"/>
      <c r="K85" s="368" t="b">
        <v>0</v>
      </c>
      <c r="L85"/>
    </row>
    <row r="86" spans="1:12" ht="15.75" x14ac:dyDescent="0.25">
      <c r="A86" s="490"/>
      <c r="B86" s="368"/>
      <c r="C86" s="425"/>
      <c r="D86" s="419"/>
      <c r="E86" s="368"/>
      <c r="F86" s="432"/>
      <c r="G86" s="368"/>
      <c r="H86" s="442"/>
      <c r="I86" s="368"/>
      <c r="J86" s="590"/>
      <c r="K86" s="368" t="b">
        <v>0</v>
      </c>
      <c r="L86"/>
    </row>
    <row r="87" spans="1:12" ht="15.75" x14ac:dyDescent="0.25">
      <c r="A87" s="490"/>
      <c r="B87" s="368"/>
      <c r="C87" s="425"/>
      <c r="D87" s="419"/>
      <c r="E87" s="368"/>
      <c r="F87" s="432"/>
      <c r="G87" s="368"/>
      <c r="H87" s="442"/>
      <c r="I87" s="368"/>
      <c r="J87" s="590"/>
      <c r="K87" s="368" t="b">
        <v>0</v>
      </c>
      <c r="L87"/>
    </row>
    <row r="88" spans="1:12" ht="15.75" x14ac:dyDescent="0.25">
      <c r="A88" s="490"/>
      <c r="B88" s="368"/>
      <c r="C88" s="425"/>
      <c r="D88" s="419"/>
      <c r="E88" s="368"/>
      <c r="F88" s="432"/>
      <c r="G88" s="368"/>
      <c r="H88" s="442"/>
      <c r="I88" s="368"/>
      <c r="J88" s="590"/>
      <c r="K88" s="368" t="b">
        <v>0</v>
      </c>
      <c r="L88"/>
    </row>
    <row r="89" spans="1:12" ht="15.75" x14ac:dyDescent="0.25">
      <c r="A89" s="490"/>
      <c r="B89" s="368"/>
      <c r="C89" s="425"/>
      <c r="D89" s="419"/>
      <c r="E89" s="368"/>
      <c r="F89" s="432"/>
      <c r="G89" s="368"/>
      <c r="H89" s="442"/>
      <c r="I89" s="368"/>
      <c r="J89" s="590"/>
      <c r="K89" s="368" t="b">
        <v>0</v>
      </c>
      <c r="L89"/>
    </row>
    <row r="90" spans="1:12" ht="15.75" x14ac:dyDescent="0.25">
      <c r="A90" s="490"/>
      <c r="B90" s="368"/>
      <c r="C90" s="425"/>
      <c r="D90" s="419"/>
      <c r="E90" s="368"/>
      <c r="F90" s="432"/>
      <c r="G90" s="368"/>
      <c r="H90" s="442"/>
      <c r="I90" s="368"/>
      <c r="J90" s="590"/>
      <c r="K90" s="368" t="b">
        <v>0</v>
      </c>
      <c r="L90"/>
    </row>
    <row r="91" spans="1:12" ht="15.75" x14ac:dyDescent="0.25">
      <c r="A91" s="490"/>
      <c r="B91" s="368"/>
      <c r="C91" s="425"/>
      <c r="D91" s="419"/>
      <c r="E91" s="368"/>
      <c r="F91" s="432"/>
      <c r="G91" s="368"/>
      <c r="H91" s="442"/>
      <c r="I91" s="368"/>
      <c r="J91" s="590"/>
      <c r="K91" s="368" t="b">
        <v>0</v>
      </c>
      <c r="L91"/>
    </row>
    <row r="92" spans="1:12" ht="15.75" x14ac:dyDescent="0.25">
      <c r="A92" s="490"/>
      <c r="B92" s="368"/>
      <c r="C92" s="425"/>
      <c r="D92" s="419"/>
      <c r="E92" s="368"/>
      <c r="F92" s="432"/>
      <c r="G92" s="368"/>
      <c r="H92" s="442"/>
      <c r="I92" s="368"/>
      <c r="J92" s="590"/>
      <c r="K92" s="368" t="b">
        <v>0</v>
      </c>
      <c r="L92"/>
    </row>
    <row r="93" spans="1:12" ht="15.75" x14ac:dyDescent="0.25">
      <c r="A93" s="490"/>
      <c r="B93" s="368"/>
      <c r="C93" s="425"/>
      <c r="D93" s="419"/>
      <c r="E93" s="368"/>
      <c r="F93" s="432"/>
      <c r="G93" s="368"/>
      <c r="H93" s="442"/>
      <c r="I93" s="368"/>
      <c r="J93" s="590"/>
      <c r="K93" s="368" t="b">
        <v>0</v>
      </c>
      <c r="L93"/>
    </row>
    <row r="94" spans="1:12" ht="15.75" x14ac:dyDescent="0.25">
      <c r="A94" s="490"/>
      <c r="B94" s="368"/>
      <c r="C94" s="425"/>
      <c r="D94" s="419"/>
      <c r="E94" s="368"/>
      <c r="F94" s="432"/>
      <c r="G94" s="368"/>
      <c r="H94" s="442"/>
      <c r="I94" s="368"/>
      <c r="J94" s="590"/>
      <c r="K94" s="368" t="b">
        <v>0</v>
      </c>
      <c r="L94"/>
    </row>
    <row r="95" spans="1:12" ht="15.75" x14ac:dyDescent="0.25">
      <c r="A95" s="490"/>
      <c r="B95" s="368"/>
      <c r="C95" s="425"/>
      <c r="D95" s="419"/>
      <c r="E95" s="368"/>
      <c r="F95" s="432"/>
      <c r="G95" s="368"/>
      <c r="H95" s="442"/>
      <c r="I95" s="368"/>
      <c r="J95" s="590"/>
      <c r="K95" s="368" t="b">
        <v>0</v>
      </c>
      <c r="L95"/>
    </row>
    <row r="96" spans="1:12" ht="15.75" x14ac:dyDescent="0.25">
      <c r="A96" s="490"/>
      <c r="B96" s="368"/>
      <c r="C96" s="425"/>
      <c r="D96" s="419"/>
      <c r="E96" s="368"/>
      <c r="F96" s="432"/>
      <c r="G96" s="368"/>
      <c r="H96" s="442"/>
      <c r="I96" s="368"/>
      <c r="J96" s="590"/>
      <c r="K96" s="368" t="b">
        <v>0</v>
      </c>
      <c r="L96"/>
    </row>
    <row r="97" spans="1:12" ht="15.75" x14ac:dyDescent="0.25">
      <c r="A97" s="490"/>
      <c r="B97" s="368"/>
      <c r="C97" s="425"/>
      <c r="D97" s="419"/>
      <c r="E97" s="368"/>
      <c r="F97" s="432"/>
      <c r="G97" s="368"/>
      <c r="H97" s="442"/>
      <c r="I97" s="368"/>
      <c r="J97" s="590"/>
      <c r="K97" s="368" t="b">
        <v>0</v>
      </c>
      <c r="L97"/>
    </row>
    <row r="98" spans="1:12" ht="15.75" x14ac:dyDescent="0.25">
      <c r="A98" s="490"/>
      <c r="B98" s="368"/>
      <c r="C98" s="425"/>
      <c r="D98" s="419"/>
      <c r="E98" s="368"/>
      <c r="F98" s="432"/>
      <c r="G98" s="368"/>
      <c r="H98" s="442"/>
      <c r="I98" s="368"/>
      <c r="J98" s="590"/>
      <c r="K98" s="368" t="b">
        <v>0</v>
      </c>
      <c r="L98"/>
    </row>
    <row r="99" spans="1:12" ht="15.75" x14ac:dyDescent="0.25">
      <c r="A99" s="490"/>
      <c r="B99" s="368"/>
      <c r="C99" s="425"/>
      <c r="D99" s="419"/>
      <c r="E99" s="368"/>
      <c r="F99" s="432"/>
      <c r="G99" s="368"/>
      <c r="H99" s="442"/>
      <c r="I99" s="368"/>
      <c r="J99" s="590"/>
      <c r="K99" s="368" t="b">
        <v>0</v>
      </c>
      <c r="L99"/>
    </row>
    <row r="100" spans="1:12" ht="15.75" x14ac:dyDescent="0.25">
      <c r="A100" s="490"/>
      <c r="B100" s="368"/>
      <c r="C100" s="425"/>
      <c r="D100" s="419"/>
      <c r="E100" s="368"/>
      <c r="F100" s="432"/>
      <c r="G100" s="368"/>
      <c r="H100" s="442"/>
      <c r="I100" s="368"/>
      <c r="J100" s="590"/>
      <c r="K100" s="368" t="b">
        <v>0</v>
      </c>
      <c r="L100"/>
    </row>
    <row r="101" spans="1:12" ht="15.75" x14ac:dyDescent="0.25">
      <c r="A101" s="490"/>
      <c r="B101" s="368"/>
      <c r="C101" s="425"/>
      <c r="D101" s="419"/>
      <c r="E101" s="368"/>
      <c r="F101" s="432"/>
      <c r="G101" s="368"/>
      <c r="H101" s="442"/>
      <c r="I101" s="368"/>
      <c r="J101" s="590"/>
      <c r="K101" s="368" t="b">
        <v>0</v>
      </c>
      <c r="L101"/>
    </row>
    <row r="102" spans="1:12" ht="15.75" x14ac:dyDescent="0.25">
      <c r="A102" s="490"/>
      <c r="B102" s="368"/>
      <c r="C102" s="425"/>
      <c r="D102" s="419"/>
      <c r="E102" s="368"/>
      <c r="F102" s="432"/>
      <c r="G102" s="368"/>
      <c r="H102" s="442"/>
      <c r="I102" s="368"/>
      <c r="J102" s="590"/>
      <c r="K102" s="368" t="b">
        <v>0</v>
      </c>
      <c r="L102"/>
    </row>
    <row r="103" spans="1:12" ht="15.75" x14ac:dyDescent="0.25">
      <c r="A103" s="490"/>
      <c r="B103" s="368"/>
      <c r="C103" s="425"/>
      <c r="D103" s="419"/>
      <c r="E103" s="368"/>
      <c r="F103" s="432"/>
      <c r="G103" s="368"/>
      <c r="H103" s="442"/>
      <c r="I103" s="368"/>
      <c r="J103" s="590"/>
      <c r="K103" s="368" t="b">
        <v>0</v>
      </c>
      <c r="L103"/>
    </row>
    <row r="104" spans="1:12" ht="15.75" x14ac:dyDescent="0.25">
      <c r="A104" s="490"/>
      <c r="B104" s="368"/>
      <c r="C104" s="425"/>
      <c r="D104" s="419"/>
      <c r="E104" s="368"/>
      <c r="F104" s="432"/>
      <c r="G104" s="368"/>
      <c r="H104" s="442"/>
      <c r="I104" s="368"/>
      <c r="J104" s="590"/>
      <c r="K104" s="368" t="b">
        <v>0</v>
      </c>
      <c r="L104"/>
    </row>
    <row r="105" spans="1:12" ht="15.75" x14ac:dyDescent="0.25">
      <c r="A105" s="490"/>
      <c r="B105" s="368"/>
      <c r="C105" s="425"/>
      <c r="D105" s="419"/>
      <c r="E105" s="368"/>
      <c r="F105" s="432"/>
      <c r="G105" s="368"/>
      <c r="H105" s="442"/>
      <c r="I105" s="368"/>
      <c r="J105" s="590"/>
      <c r="K105" s="368" t="b">
        <v>0</v>
      </c>
      <c r="L105"/>
    </row>
    <row r="106" spans="1:12" ht="15.75" x14ac:dyDescent="0.25">
      <c r="A106" s="490"/>
      <c r="B106" s="368"/>
      <c r="C106" s="425"/>
      <c r="D106" s="419"/>
      <c r="E106" s="368"/>
      <c r="F106" s="432"/>
      <c r="G106" s="368"/>
      <c r="H106" s="442"/>
      <c r="I106" s="368"/>
      <c r="J106" s="590"/>
      <c r="K106" s="368" t="b">
        <v>0</v>
      </c>
      <c r="L106"/>
    </row>
    <row r="107" spans="1:12" ht="15.75" x14ac:dyDescent="0.25">
      <c r="A107" s="490"/>
      <c r="B107" s="368"/>
      <c r="C107" s="425"/>
      <c r="D107" s="419"/>
      <c r="E107" s="368"/>
      <c r="F107" s="432"/>
      <c r="G107" s="368"/>
      <c r="H107" s="442"/>
      <c r="I107" s="368"/>
      <c r="J107" s="590"/>
      <c r="K107" s="368" t="b">
        <v>0</v>
      </c>
      <c r="L107"/>
    </row>
    <row r="108" spans="1:12" ht="15.75" x14ac:dyDescent="0.25">
      <c r="A108" s="490"/>
      <c r="B108" s="368"/>
      <c r="C108" s="425"/>
      <c r="D108" s="419"/>
      <c r="E108" s="368"/>
      <c r="F108" s="432"/>
      <c r="G108" s="368"/>
      <c r="H108" s="442"/>
      <c r="I108" s="368"/>
      <c r="J108" s="590"/>
      <c r="K108" s="368" t="b">
        <v>0</v>
      </c>
      <c r="L108"/>
    </row>
    <row r="109" spans="1:12" ht="15.75" x14ac:dyDescent="0.25">
      <c r="A109" s="490"/>
      <c r="B109" s="368"/>
      <c r="C109" s="425"/>
      <c r="D109" s="419"/>
      <c r="E109" s="368"/>
      <c r="F109" s="432"/>
      <c r="G109" s="368"/>
      <c r="H109" s="442"/>
      <c r="I109" s="368"/>
      <c r="J109" s="590"/>
      <c r="K109" s="368" t="b">
        <v>0</v>
      </c>
      <c r="L109"/>
    </row>
    <row r="110" spans="1:12" ht="15.75" x14ac:dyDescent="0.25">
      <c r="A110" s="490"/>
      <c r="B110" s="368"/>
      <c r="C110" s="425"/>
      <c r="D110" s="419"/>
      <c r="E110" s="368"/>
      <c r="F110" s="432"/>
      <c r="G110" s="368"/>
      <c r="H110" s="442"/>
      <c r="I110" s="368"/>
      <c r="J110" s="590"/>
      <c r="K110" s="368" t="b">
        <v>0</v>
      </c>
      <c r="L110"/>
    </row>
    <row r="111" spans="1:12" ht="15.75" x14ac:dyDescent="0.25">
      <c r="A111" s="490"/>
      <c r="B111" s="368"/>
      <c r="C111" s="425"/>
      <c r="D111" s="419"/>
      <c r="E111" s="368"/>
      <c r="F111" s="432"/>
      <c r="G111" s="368"/>
      <c r="H111" s="442"/>
      <c r="I111" s="368"/>
      <c r="J111" s="590"/>
      <c r="K111" s="368" t="b">
        <v>0</v>
      </c>
      <c r="L111"/>
    </row>
    <row r="112" spans="1:12" ht="15.75" x14ac:dyDescent="0.25">
      <c r="A112" s="490"/>
      <c r="B112" s="368"/>
      <c r="C112" s="425"/>
      <c r="D112" s="419"/>
      <c r="E112" s="368"/>
      <c r="F112" s="432"/>
      <c r="G112" s="368"/>
      <c r="H112" s="442"/>
      <c r="I112" s="368"/>
      <c r="J112" s="590"/>
      <c r="K112" s="368" t="b">
        <v>0</v>
      </c>
      <c r="L112"/>
    </row>
    <row r="113" spans="1:12" ht="15.75" x14ac:dyDescent="0.25">
      <c r="A113" s="490"/>
      <c r="B113" s="368"/>
      <c r="C113" s="425"/>
      <c r="D113" s="419"/>
      <c r="E113" s="368"/>
      <c r="F113" s="432"/>
      <c r="G113" s="368"/>
      <c r="H113" s="442"/>
      <c r="I113" s="368"/>
      <c r="J113" s="590"/>
      <c r="K113" s="368" t="b">
        <v>0</v>
      </c>
      <c r="L113"/>
    </row>
    <row r="114" spans="1:12" ht="15.75" x14ac:dyDescent="0.25">
      <c r="A114" s="490"/>
      <c r="B114" s="368"/>
      <c r="C114" s="425"/>
      <c r="D114" s="419"/>
      <c r="E114" s="368"/>
      <c r="F114" s="432"/>
      <c r="G114" s="368"/>
      <c r="H114" s="442"/>
      <c r="I114" s="368"/>
      <c r="J114" s="590"/>
      <c r="K114" s="368" t="b">
        <v>0</v>
      </c>
      <c r="L114"/>
    </row>
    <row r="115" spans="1:12" ht="15.75" x14ac:dyDescent="0.25">
      <c r="A115" s="490"/>
      <c r="B115" s="368"/>
      <c r="C115" s="425"/>
      <c r="D115" s="419"/>
      <c r="E115" s="368"/>
      <c r="F115" s="432"/>
      <c r="G115" s="368"/>
      <c r="H115" s="442"/>
      <c r="I115" s="368"/>
      <c r="J115" s="590"/>
      <c r="K115" s="368" t="b">
        <v>0</v>
      </c>
      <c r="L115"/>
    </row>
    <row r="116" spans="1:12" ht="15.75" x14ac:dyDescent="0.25">
      <c r="A116" s="490"/>
      <c r="B116" s="368"/>
      <c r="C116" s="425"/>
      <c r="D116" s="419"/>
      <c r="E116" s="368"/>
      <c r="F116" s="432"/>
      <c r="G116" s="368"/>
      <c r="H116" s="442"/>
      <c r="I116" s="368"/>
      <c r="J116" s="590"/>
      <c r="K116" s="368" t="b">
        <v>0</v>
      </c>
      <c r="L116"/>
    </row>
    <row r="117" spans="1:12" ht="15.75" x14ac:dyDescent="0.25">
      <c r="A117" s="490"/>
      <c r="B117" s="368"/>
      <c r="C117" s="425"/>
      <c r="D117" s="419"/>
      <c r="E117" s="368"/>
      <c r="F117" s="432"/>
      <c r="G117" s="368"/>
      <c r="H117" s="442"/>
      <c r="I117" s="368"/>
      <c r="J117" s="590"/>
      <c r="K117" s="368" t="b">
        <v>0</v>
      </c>
      <c r="L117"/>
    </row>
    <row r="118" spans="1:12" ht="15.75" x14ac:dyDescent="0.25">
      <c r="A118" s="490"/>
      <c r="B118" s="368"/>
      <c r="C118" s="425"/>
      <c r="D118" s="419"/>
      <c r="E118" s="368"/>
      <c r="F118" s="432"/>
      <c r="G118" s="368"/>
      <c r="H118" s="442"/>
      <c r="I118" s="368"/>
      <c r="J118" s="590"/>
      <c r="K118" s="368" t="b">
        <v>0</v>
      </c>
      <c r="L118"/>
    </row>
    <row r="119" spans="1:12" ht="15.75" x14ac:dyDescent="0.25">
      <c r="A119" s="490"/>
      <c r="B119" s="368"/>
      <c r="C119" s="425"/>
      <c r="D119" s="419"/>
      <c r="E119" s="368"/>
      <c r="F119" s="432"/>
      <c r="G119" s="368"/>
      <c r="H119" s="442"/>
      <c r="I119" s="368"/>
      <c r="J119" s="590"/>
      <c r="K119" s="368" t="b">
        <v>0</v>
      </c>
      <c r="L119"/>
    </row>
    <row r="120" spans="1:12" ht="15.75" x14ac:dyDescent="0.25">
      <c r="A120" s="490"/>
      <c r="B120" s="368"/>
      <c r="C120" s="425"/>
      <c r="D120" s="419"/>
      <c r="E120" s="368"/>
      <c r="F120" s="432"/>
      <c r="G120" s="368"/>
      <c r="H120" s="442"/>
      <c r="I120" s="368"/>
      <c r="J120" s="590"/>
      <c r="K120" s="368" t="b">
        <v>0</v>
      </c>
      <c r="L120"/>
    </row>
    <row r="121" spans="1:12" ht="15.75" x14ac:dyDescent="0.25">
      <c r="A121" s="490"/>
      <c r="B121" s="368"/>
      <c r="C121" s="425"/>
      <c r="D121" s="419"/>
      <c r="E121" s="368"/>
      <c r="F121" s="432"/>
      <c r="G121" s="368"/>
      <c r="H121" s="442"/>
      <c r="I121" s="368"/>
      <c r="J121" s="590"/>
      <c r="K121" s="368" t="b">
        <v>0</v>
      </c>
      <c r="L121"/>
    </row>
    <row r="122" spans="1:12" ht="15.75" x14ac:dyDescent="0.25">
      <c r="A122" s="490"/>
      <c r="B122" s="368"/>
      <c r="C122" s="425"/>
      <c r="D122" s="419"/>
      <c r="E122" s="368"/>
      <c r="F122" s="432"/>
      <c r="G122" s="368"/>
      <c r="H122" s="442"/>
      <c r="I122" s="368"/>
      <c r="J122" s="590"/>
      <c r="K122" s="368" t="b">
        <v>0</v>
      </c>
      <c r="L122"/>
    </row>
    <row r="123" spans="1:12" ht="15.75" x14ac:dyDescent="0.25">
      <c r="A123" s="490"/>
      <c r="B123" s="368"/>
      <c r="C123" s="425"/>
      <c r="D123" s="419"/>
      <c r="E123" s="368"/>
      <c r="F123" s="432"/>
      <c r="G123" s="368"/>
      <c r="H123" s="442"/>
      <c r="I123" s="368"/>
      <c r="J123" s="590"/>
      <c r="K123" s="368" t="b">
        <v>0</v>
      </c>
      <c r="L123"/>
    </row>
    <row r="124" spans="1:12" ht="15.75" x14ac:dyDescent="0.25">
      <c r="A124" s="490"/>
      <c r="B124" s="368"/>
      <c r="C124" s="425"/>
      <c r="D124" s="419"/>
      <c r="E124" s="368"/>
      <c r="F124" s="432"/>
      <c r="G124" s="368"/>
      <c r="H124" s="442"/>
      <c r="I124" s="368"/>
      <c r="J124" s="590"/>
      <c r="K124" s="368" t="b">
        <v>0</v>
      </c>
      <c r="L124"/>
    </row>
    <row r="125" spans="1:12" ht="15.75" x14ac:dyDescent="0.25">
      <c r="A125" s="490"/>
      <c r="B125" s="368"/>
      <c r="C125" s="425"/>
      <c r="D125" s="419"/>
      <c r="E125" s="368"/>
      <c r="F125" s="432"/>
      <c r="G125" s="368"/>
      <c r="H125" s="442"/>
      <c r="I125" s="368"/>
      <c r="J125" s="590"/>
      <c r="K125" s="368" t="b">
        <v>0</v>
      </c>
      <c r="L125"/>
    </row>
    <row r="126" spans="1:12" ht="15.75" x14ac:dyDescent="0.25">
      <c r="A126" s="490"/>
      <c r="B126" s="368"/>
      <c r="C126" s="425"/>
      <c r="D126" s="419"/>
      <c r="E126" s="368"/>
      <c r="F126" s="432"/>
      <c r="G126" s="368"/>
      <c r="H126" s="442"/>
      <c r="I126" s="368"/>
      <c r="J126" s="590"/>
      <c r="K126" s="368" t="b">
        <v>0</v>
      </c>
      <c r="L126"/>
    </row>
    <row r="127" spans="1:12" ht="15.75" x14ac:dyDescent="0.25">
      <c r="A127" s="490"/>
      <c r="B127" s="368"/>
      <c r="C127" s="425"/>
      <c r="D127" s="419"/>
      <c r="E127" s="368"/>
      <c r="F127" s="432"/>
      <c r="G127" s="368"/>
      <c r="H127" s="442"/>
      <c r="I127" s="368"/>
      <c r="J127" s="590"/>
      <c r="K127" s="368" t="b">
        <v>0</v>
      </c>
      <c r="L127"/>
    </row>
    <row r="128" spans="1:12" ht="15.75" x14ac:dyDescent="0.25">
      <c r="A128" s="490"/>
      <c r="B128" s="368"/>
      <c r="C128" s="425"/>
      <c r="D128" s="419"/>
      <c r="E128" s="368"/>
      <c r="F128" s="432"/>
      <c r="G128" s="368"/>
      <c r="H128" s="442"/>
      <c r="I128" s="368"/>
      <c r="J128" s="590"/>
      <c r="K128" s="368" t="b">
        <v>0</v>
      </c>
      <c r="L128"/>
    </row>
    <row r="129" spans="1:12" ht="15.75" x14ac:dyDescent="0.25">
      <c r="A129" s="490"/>
      <c r="B129" s="368"/>
      <c r="C129" s="425"/>
      <c r="D129" s="419"/>
      <c r="E129" s="368"/>
      <c r="F129" s="432"/>
      <c r="G129" s="368"/>
      <c r="H129" s="442"/>
      <c r="I129" s="368"/>
      <c r="J129" s="590"/>
      <c r="K129" s="368" t="b">
        <v>0</v>
      </c>
      <c r="L129"/>
    </row>
    <row r="130" spans="1:12" ht="15.75" x14ac:dyDescent="0.25">
      <c r="A130" s="490"/>
      <c r="B130" s="368"/>
      <c r="C130" s="425"/>
      <c r="D130" s="419"/>
      <c r="E130" s="368"/>
      <c r="F130" s="432"/>
      <c r="G130" s="368"/>
      <c r="H130" s="442"/>
      <c r="I130" s="368"/>
      <c r="J130" s="590"/>
      <c r="K130" s="368" t="b">
        <v>0</v>
      </c>
      <c r="L130"/>
    </row>
    <row r="131" spans="1:12" ht="15.75" x14ac:dyDescent="0.25">
      <c r="A131" s="490"/>
      <c r="B131" s="368"/>
      <c r="C131" s="425"/>
      <c r="D131" s="419"/>
      <c r="E131" s="368"/>
      <c r="F131" s="432"/>
      <c r="G131" s="368"/>
      <c r="H131" s="442"/>
      <c r="I131" s="368"/>
      <c r="J131" s="590"/>
      <c r="K131" s="368" t="b">
        <v>0</v>
      </c>
      <c r="L131"/>
    </row>
    <row r="132" spans="1:12" ht="15.75" x14ac:dyDescent="0.25">
      <c r="A132" s="490"/>
      <c r="B132" s="368"/>
      <c r="C132" s="425"/>
      <c r="D132" s="419"/>
      <c r="E132" s="368"/>
      <c r="F132" s="432"/>
      <c r="G132" s="368"/>
      <c r="H132" s="442"/>
      <c r="I132" s="368"/>
      <c r="J132" s="590"/>
      <c r="K132" s="368" t="b">
        <v>0</v>
      </c>
      <c r="L132"/>
    </row>
    <row r="133" spans="1:12" ht="15.75" x14ac:dyDescent="0.25">
      <c r="A133" s="490"/>
      <c r="B133" s="368"/>
      <c r="C133" s="425"/>
      <c r="D133" s="419"/>
      <c r="E133" s="368"/>
      <c r="F133" s="432"/>
      <c r="G133" s="368"/>
      <c r="H133" s="442"/>
      <c r="I133" s="368"/>
      <c r="J133" s="590"/>
      <c r="K133" s="368" t="b">
        <v>0</v>
      </c>
      <c r="L133"/>
    </row>
    <row r="134" spans="1:12" ht="15.75" x14ac:dyDescent="0.25">
      <c r="A134" s="490"/>
      <c r="B134" s="368"/>
      <c r="C134" s="425"/>
      <c r="D134" s="419"/>
      <c r="E134" s="368"/>
      <c r="F134" s="432"/>
      <c r="G134" s="368"/>
      <c r="H134" s="442"/>
      <c r="I134" s="368"/>
      <c r="J134" s="590"/>
      <c r="K134" s="368" t="b">
        <v>0</v>
      </c>
      <c r="L134"/>
    </row>
    <row r="135" spans="1:12" ht="15.75" x14ac:dyDescent="0.25">
      <c r="A135" s="490"/>
      <c r="B135" s="368"/>
      <c r="C135" s="425"/>
      <c r="D135" s="419"/>
      <c r="E135" s="368"/>
      <c r="F135" s="432"/>
      <c r="G135" s="368"/>
      <c r="H135" s="442"/>
      <c r="I135" s="368"/>
      <c r="J135" s="590"/>
      <c r="K135" s="368" t="b">
        <v>0</v>
      </c>
      <c r="L135"/>
    </row>
    <row r="136" spans="1:12" ht="15.75" x14ac:dyDescent="0.25">
      <c r="A136" s="490"/>
      <c r="B136" s="368"/>
      <c r="C136" s="425"/>
      <c r="D136" s="419"/>
      <c r="E136" s="368"/>
      <c r="F136" s="432"/>
      <c r="G136" s="368"/>
      <c r="H136" s="442"/>
      <c r="I136" s="368"/>
      <c r="J136" s="590"/>
      <c r="K136" s="368" t="b">
        <v>0</v>
      </c>
      <c r="L136"/>
    </row>
    <row r="137" spans="1:12" ht="15.75" x14ac:dyDescent="0.25">
      <c r="A137" s="490"/>
      <c r="B137" s="368"/>
      <c r="C137" s="425"/>
      <c r="D137" s="419"/>
      <c r="E137" s="368"/>
      <c r="F137" s="432"/>
      <c r="G137" s="368"/>
      <c r="H137" s="442"/>
      <c r="I137" s="368"/>
      <c r="J137" s="590"/>
      <c r="K137" s="368" t="b">
        <v>0</v>
      </c>
      <c r="L137"/>
    </row>
    <row r="138" spans="1:12" ht="15.75" x14ac:dyDescent="0.25">
      <c r="A138" s="490"/>
      <c r="B138" s="368"/>
      <c r="C138" s="425"/>
      <c r="D138" s="419"/>
      <c r="E138" s="368"/>
      <c r="F138" s="432"/>
      <c r="G138" s="368"/>
      <c r="H138" s="442"/>
      <c r="I138" s="368"/>
      <c r="J138" s="590"/>
      <c r="K138" s="368" t="b">
        <v>0</v>
      </c>
      <c r="L138"/>
    </row>
    <row r="139" spans="1:12" ht="15.75" x14ac:dyDescent="0.25">
      <c r="A139" s="490"/>
      <c r="B139" s="368"/>
      <c r="C139" s="425"/>
      <c r="D139" s="419"/>
      <c r="E139" s="368"/>
      <c r="F139" s="432"/>
      <c r="G139" s="368"/>
      <c r="H139" s="442"/>
      <c r="I139" s="368"/>
      <c r="J139" s="590"/>
      <c r="K139" s="368" t="b">
        <v>0</v>
      </c>
      <c r="L139"/>
    </row>
    <row r="140" spans="1:12" ht="15.75" x14ac:dyDescent="0.25">
      <c r="A140" s="490"/>
      <c r="B140" s="368"/>
      <c r="C140" s="425"/>
      <c r="D140" s="419"/>
      <c r="E140" s="368"/>
      <c r="F140" s="432"/>
      <c r="G140" s="368"/>
      <c r="H140" s="442"/>
      <c r="I140" s="368"/>
      <c r="J140" s="590"/>
      <c r="K140" s="368" t="b">
        <v>0</v>
      </c>
      <c r="L140"/>
    </row>
    <row r="141" spans="1:12" ht="15.75" x14ac:dyDescent="0.25">
      <c r="A141" s="490"/>
      <c r="B141" s="368"/>
      <c r="C141" s="425"/>
      <c r="D141" s="419"/>
      <c r="E141" s="368"/>
      <c r="F141" s="432"/>
      <c r="G141" s="368"/>
      <c r="H141" s="442"/>
      <c r="I141" s="368"/>
      <c r="J141" s="590"/>
      <c r="K141" s="368" t="b">
        <v>0</v>
      </c>
      <c r="L141"/>
    </row>
    <row r="142" spans="1:12" ht="15.75" x14ac:dyDescent="0.25">
      <c r="A142" s="490"/>
      <c r="B142" s="368"/>
      <c r="C142" s="425"/>
      <c r="D142" s="419"/>
      <c r="E142" s="368"/>
      <c r="F142" s="432"/>
      <c r="G142" s="368"/>
      <c r="H142" s="442"/>
      <c r="I142" s="368"/>
      <c r="J142" s="590"/>
      <c r="K142" s="368" t="b">
        <v>0</v>
      </c>
      <c r="L142"/>
    </row>
    <row r="143" spans="1:12" ht="15.75" x14ac:dyDescent="0.25">
      <c r="A143" s="490"/>
      <c r="B143" s="368"/>
      <c r="C143" s="425"/>
      <c r="D143" s="419"/>
      <c r="E143" s="368"/>
      <c r="F143" s="432"/>
      <c r="G143" s="368"/>
      <c r="H143" s="442"/>
      <c r="I143" s="368"/>
      <c r="J143" s="590"/>
      <c r="K143" s="368" t="b">
        <v>0</v>
      </c>
      <c r="L143"/>
    </row>
    <row r="144" spans="1:12" ht="15.75" x14ac:dyDescent="0.25">
      <c r="A144" s="490"/>
      <c r="B144" s="368"/>
      <c r="C144" s="425"/>
      <c r="D144" s="419"/>
      <c r="E144" s="368"/>
      <c r="F144" s="432"/>
      <c r="G144" s="368"/>
      <c r="H144" s="442"/>
      <c r="I144" s="368"/>
      <c r="J144" s="590"/>
      <c r="K144" s="368" t="b">
        <v>0</v>
      </c>
      <c r="L144"/>
    </row>
    <row r="145" spans="1:12" ht="15.75" x14ac:dyDescent="0.25">
      <c r="A145" s="490"/>
      <c r="B145" s="368"/>
      <c r="C145" s="425"/>
      <c r="D145" s="419"/>
      <c r="E145" s="368"/>
      <c r="F145" s="432"/>
      <c r="G145" s="368"/>
      <c r="H145" s="442"/>
      <c r="I145" s="368"/>
      <c r="J145" s="590"/>
      <c r="K145" s="368" t="b">
        <v>0</v>
      </c>
      <c r="L145"/>
    </row>
    <row r="146" spans="1:12" ht="15.75" x14ac:dyDescent="0.25">
      <c r="A146" s="490"/>
      <c r="B146" s="368"/>
      <c r="C146" s="425"/>
      <c r="D146" s="419"/>
      <c r="E146" s="368"/>
      <c r="F146" s="432"/>
      <c r="G146" s="368"/>
      <c r="H146" s="442"/>
      <c r="I146" s="368"/>
      <c r="J146" s="590"/>
      <c r="K146" s="368" t="b">
        <v>0</v>
      </c>
      <c r="L146"/>
    </row>
    <row r="147" spans="1:12" ht="15.75" x14ac:dyDescent="0.25">
      <c r="A147" s="490"/>
      <c r="B147" s="368"/>
      <c r="C147" s="425"/>
      <c r="D147" s="419"/>
      <c r="E147" s="368"/>
      <c r="F147" s="432"/>
      <c r="G147" s="368"/>
      <c r="H147" s="442"/>
      <c r="I147" s="368"/>
      <c r="J147" s="590"/>
      <c r="K147" s="368" t="b">
        <v>0</v>
      </c>
      <c r="L147"/>
    </row>
    <row r="148" spans="1:12" ht="15.75" x14ac:dyDescent="0.25">
      <c r="A148" s="490"/>
      <c r="B148" s="368"/>
      <c r="C148" s="425"/>
      <c r="D148" s="419"/>
      <c r="E148" s="368"/>
      <c r="F148" s="432"/>
      <c r="G148" s="368"/>
      <c r="H148" s="442"/>
      <c r="I148" s="368"/>
      <c r="J148" s="590"/>
      <c r="K148" s="368" t="b">
        <v>0</v>
      </c>
      <c r="L148"/>
    </row>
    <row r="149" spans="1:12" ht="15.75" x14ac:dyDescent="0.25">
      <c r="A149" s="490"/>
      <c r="B149" s="368"/>
      <c r="C149" s="425"/>
      <c r="D149" s="419"/>
      <c r="E149" s="368"/>
      <c r="F149" s="432"/>
      <c r="G149" s="368"/>
      <c r="H149" s="442"/>
      <c r="I149" s="368"/>
      <c r="J149" s="590"/>
      <c r="K149" s="368" t="b">
        <v>0</v>
      </c>
      <c r="L149"/>
    </row>
    <row r="150" spans="1:12" ht="15.75" x14ac:dyDescent="0.25">
      <c r="A150" s="490"/>
      <c r="B150" s="368"/>
      <c r="C150" s="425"/>
      <c r="D150" s="419"/>
      <c r="E150" s="368"/>
      <c r="F150" s="432"/>
      <c r="G150" s="368"/>
      <c r="H150" s="442"/>
      <c r="I150" s="368"/>
      <c r="J150" s="590"/>
      <c r="K150" s="368" t="b">
        <v>0</v>
      </c>
      <c r="L150"/>
    </row>
    <row r="151" spans="1:12" ht="15.75" x14ac:dyDescent="0.25">
      <c r="A151" s="490"/>
      <c r="B151" s="368"/>
      <c r="C151" s="425"/>
      <c r="D151" s="419"/>
      <c r="E151" s="368"/>
      <c r="F151" s="432"/>
      <c r="G151" s="368"/>
      <c r="H151" s="442"/>
      <c r="I151" s="368"/>
      <c r="J151" s="590"/>
      <c r="K151" s="368" t="b">
        <v>0</v>
      </c>
      <c r="L151"/>
    </row>
    <row r="152" spans="1:12" ht="15.75" x14ac:dyDescent="0.25">
      <c r="A152" s="490"/>
      <c r="B152" s="368"/>
      <c r="C152" s="425"/>
      <c r="D152" s="419"/>
      <c r="E152" s="368"/>
      <c r="F152" s="432"/>
      <c r="G152" s="368"/>
      <c r="H152" s="442"/>
      <c r="I152" s="368"/>
      <c r="J152" s="590"/>
      <c r="K152" s="368" t="b">
        <v>0</v>
      </c>
      <c r="L152"/>
    </row>
    <row r="153" spans="1:12" ht="15.75" x14ac:dyDescent="0.25">
      <c r="A153" s="490"/>
      <c r="B153" s="368"/>
      <c r="C153" s="425"/>
      <c r="D153" s="419"/>
      <c r="E153" s="368"/>
      <c r="F153" s="432"/>
      <c r="G153" s="368"/>
      <c r="H153" s="442"/>
      <c r="I153" s="368"/>
      <c r="J153" s="590"/>
      <c r="K153" s="368" t="b">
        <v>0</v>
      </c>
      <c r="L153"/>
    </row>
    <row r="154" spans="1:12" ht="15.75" x14ac:dyDescent="0.25">
      <c r="A154" s="490"/>
      <c r="B154" s="368"/>
      <c r="C154" s="425"/>
      <c r="D154" s="419"/>
      <c r="E154" s="368"/>
      <c r="F154" s="432"/>
      <c r="G154" s="368"/>
      <c r="H154" s="442"/>
      <c r="I154" s="368"/>
      <c r="J154" s="590"/>
      <c r="K154" s="368" t="b">
        <v>0</v>
      </c>
      <c r="L154"/>
    </row>
    <row r="155" spans="1:12" ht="15.75" x14ac:dyDescent="0.25">
      <c r="A155" s="490"/>
      <c r="B155" s="368"/>
      <c r="C155" s="425"/>
      <c r="D155" s="419"/>
      <c r="E155" s="368"/>
      <c r="F155" s="432"/>
      <c r="G155" s="368"/>
      <c r="H155" s="442"/>
      <c r="I155" s="368"/>
      <c r="J155" s="590"/>
      <c r="K155" s="368" t="b">
        <v>0</v>
      </c>
      <c r="L155"/>
    </row>
    <row r="156" spans="1:12" ht="15.75" x14ac:dyDescent="0.25">
      <c r="A156" s="490"/>
      <c r="B156" s="368"/>
      <c r="C156" s="425"/>
      <c r="D156" s="419"/>
      <c r="E156" s="368"/>
      <c r="F156" s="432"/>
      <c r="G156" s="368"/>
      <c r="H156" s="442"/>
      <c r="I156" s="368"/>
      <c r="J156" s="590"/>
      <c r="K156" s="368" t="b">
        <v>0</v>
      </c>
      <c r="L156"/>
    </row>
    <row r="157" spans="1:12" ht="15.75" x14ac:dyDescent="0.25">
      <c r="A157" s="490"/>
      <c r="B157" s="368"/>
      <c r="C157" s="425"/>
      <c r="D157" s="419"/>
      <c r="E157" s="368"/>
      <c r="F157" s="432"/>
      <c r="G157" s="368"/>
      <c r="H157" s="442"/>
      <c r="I157" s="368"/>
      <c r="J157" s="590"/>
      <c r="K157" s="368" t="b">
        <v>0</v>
      </c>
      <c r="L157"/>
    </row>
    <row r="158" spans="1:12" ht="15.75" x14ac:dyDescent="0.25">
      <c r="A158" s="490"/>
      <c r="B158" s="368"/>
      <c r="C158" s="425"/>
      <c r="D158" s="419"/>
      <c r="E158" s="368"/>
      <c r="F158" s="432"/>
      <c r="G158" s="368"/>
      <c r="H158" s="442"/>
      <c r="I158" s="368"/>
      <c r="J158" s="590"/>
      <c r="K158" s="368" t="b">
        <v>0</v>
      </c>
      <c r="L158"/>
    </row>
    <row r="159" spans="1:12" ht="15.75" x14ac:dyDescent="0.25">
      <c r="A159" s="490"/>
      <c r="B159" s="368"/>
      <c r="C159" s="425"/>
      <c r="D159" s="419"/>
      <c r="E159" s="368"/>
      <c r="F159" s="432"/>
      <c r="G159" s="368"/>
      <c r="H159" s="442"/>
      <c r="I159" s="368"/>
      <c r="J159" s="590"/>
      <c r="K159" s="368" t="b">
        <v>0</v>
      </c>
      <c r="L159"/>
    </row>
    <row r="160" spans="1:12" ht="15.75" x14ac:dyDescent="0.25">
      <c r="A160" s="490"/>
      <c r="B160" s="368"/>
      <c r="C160" s="425"/>
      <c r="D160" s="419"/>
      <c r="E160" s="368"/>
      <c r="F160" s="432"/>
      <c r="G160" s="368"/>
      <c r="H160" s="442"/>
      <c r="I160" s="368"/>
      <c r="J160" s="590"/>
      <c r="K160" s="368" t="b">
        <v>0</v>
      </c>
      <c r="L160"/>
    </row>
    <row r="161" spans="1:12" ht="15.75" x14ac:dyDescent="0.25">
      <c r="A161" s="490"/>
      <c r="B161" s="368"/>
      <c r="C161" s="425"/>
      <c r="D161" s="419"/>
      <c r="E161" s="368"/>
      <c r="F161" s="432"/>
      <c r="G161" s="368"/>
      <c r="H161" s="442"/>
      <c r="I161" s="368"/>
      <c r="J161" s="590"/>
      <c r="K161" s="368" t="b">
        <v>0</v>
      </c>
      <c r="L161"/>
    </row>
    <row r="162" spans="1:12" ht="15.75" x14ac:dyDescent="0.25">
      <c r="A162" s="490"/>
      <c r="B162" s="368"/>
      <c r="C162" s="425"/>
      <c r="D162" s="419"/>
      <c r="E162" s="368"/>
      <c r="F162" s="432"/>
      <c r="G162" s="368"/>
      <c r="H162" s="442"/>
      <c r="I162" s="368"/>
      <c r="J162" s="590"/>
      <c r="K162" s="368" t="b">
        <v>0</v>
      </c>
      <c r="L162"/>
    </row>
    <row r="163" spans="1:12" ht="15.75" x14ac:dyDescent="0.25">
      <c r="A163" s="490"/>
      <c r="B163" s="368"/>
      <c r="C163" s="425"/>
      <c r="D163" s="419"/>
      <c r="E163" s="368"/>
      <c r="F163" s="432"/>
      <c r="G163" s="368"/>
      <c r="H163" s="442"/>
      <c r="I163" s="368"/>
      <c r="J163" s="590"/>
      <c r="K163" s="368" t="b">
        <v>0</v>
      </c>
      <c r="L163"/>
    </row>
    <row r="164" spans="1:12" ht="15.75" x14ac:dyDescent="0.25">
      <c r="A164" s="490"/>
      <c r="B164" s="368"/>
      <c r="C164" s="425"/>
      <c r="D164" s="419"/>
      <c r="E164" s="368"/>
      <c r="F164" s="432"/>
      <c r="G164" s="368"/>
      <c r="H164" s="442"/>
      <c r="I164" s="368"/>
      <c r="J164" s="590"/>
      <c r="K164" s="368" t="b">
        <v>0</v>
      </c>
      <c r="L164"/>
    </row>
    <row r="165" spans="1:12" ht="15.75" x14ac:dyDescent="0.25">
      <c r="A165" s="490"/>
      <c r="B165" s="368"/>
      <c r="C165" s="425"/>
      <c r="D165" s="419"/>
      <c r="E165" s="368"/>
      <c r="F165" s="432"/>
      <c r="G165" s="368"/>
      <c r="H165" s="442"/>
      <c r="I165" s="368"/>
      <c r="J165" s="590"/>
      <c r="K165" s="368" t="b">
        <v>0</v>
      </c>
      <c r="L165"/>
    </row>
    <row r="166" spans="1:12" ht="15.75" x14ac:dyDescent="0.25">
      <c r="A166" s="490"/>
      <c r="B166" s="368"/>
      <c r="C166" s="425"/>
      <c r="D166" s="419"/>
      <c r="E166" s="368"/>
      <c r="F166" s="432"/>
      <c r="G166" s="368"/>
      <c r="H166" s="442"/>
      <c r="I166" s="368"/>
      <c r="J166" s="590"/>
      <c r="K166" s="368" t="b">
        <v>0</v>
      </c>
      <c r="L166"/>
    </row>
    <row r="167" spans="1:12" ht="15.75" x14ac:dyDescent="0.25">
      <c r="A167" s="490"/>
      <c r="B167" s="368"/>
      <c r="C167" s="425"/>
      <c r="D167" s="419"/>
      <c r="E167" s="368"/>
      <c r="F167" s="432"/>
      <c r="G167" s="368"/>
      <c r="H167" s="442"/>
      <c r="I167" s="368"/>
      <c r="J167" s="590"/>
      <c r="K167" s="368" t="b">
        <v>0</v>
      </c>
      <c r="L167"/>
    </row>
    <row r="168" spans="1:12" ht="15.75" x14ac:dyDescent="0.25">
      <c r="A168" s="490"/>
      <c r="B168" s="368"/>
      <c r="C168" s="425"/>
      <c r="D168" s="419"/>
      <c r="E168" s="368"/>
      <c r="F168" s="432"/>
      <c r="G168" s="368"/>
      <c r="H168" s="442"/>
      <c r="I168" s="368"/>
      <c r="J168" s="590"/>
      <c r="K168" s="368" t="b">
        <v>0</v>
      </c>
      <c r="L168"/>
    </row>
    <row r="169" spans="1:12" ht="15.75" x14ac:dyDescent="0.25">
      <c r="A169" s="490"/>
      <c r="B169" s="368"/>
      <c r="C169" s="425"/>
      <c r="D169" s="419"/>
      <c r="E169" s="368"/>
      <c r="F169" s="432"/>
      <c r="G169" s="368"/>
      <c r="H169" s="442"/>
      <c r="I169" s="368"/>
      <c r="J169" s="590"/>
      <c r="K169" s="368" t="b">
        <v>0</v>
      </c>
      <c r="L169"/>
    </row>
    <row r="170" spans="1:12" ht="15.75" x14ac:dyDescent="0.25">
      <c r="A170" s="490"/>
      <c r="B170" s="368"/>
      <c r="C170" s="425"/>
      <c r="D170" s="419"/>
      <c r="E170" s="368"/>
      <c r="F170" s="432"/>
      <c r="G170" s="368"/>
      <c r="H170" s="442"/>
      <c r="I170" s="368"/>
      <c r="J170" s="590"/>
      <c r="K170" s="368" t="b">
        <v>0</v>
      </c>
      <c r="L170"/>
    </row>
    <row r="171" spans="1:12" ht="15.75" x14ac:dyDescent="0.25">
      <c r="A171" s="490"/>
      <c r="B171" s="368"/>
      <c r="C171" s="425"/>
      <c r="D171" s="419"/>
      <c r="E171" s="368"/>
      <c r="F171" s="432"/>
      <c r="G171" s="368"/>
      <c r="H171" s="442"/>
      <c r="I171" s="368"/>
      <c r="J171" s="590"/>
      <c r="K171" s="368" t="b">
        <v>0</v>
      </c>
      <c r="L171"/>
    </row>
    <row r="172" spans="1:12" ht="15.75" x14ac:dyDescent="0.25">
      <c r="A172" s="490"/>
      <c r="B172" s="368"/>
      <c r="C172" s="425"/>
      <c r="D172" s="419"/>
      <c r="E172" s="368"/>
      <c r="F172" s="432"/>
      <c r="G172" s="368"/>
      <c r="H172" s="442"/>
      <c r="I172" s="368"/>
      <c r="J172" s="590"/>
      <c r="K172" s="368" t="b">
        <v>0</v>
      </c>
      <c r="L172"/>
    </row>
    <row r="173" spans="1:12" ht="15.75" x14ac:dyDescent="0.25">
      <c r="A173" s="490"/>
      <c r="B173" s="368"/>
      <c r="C173" s="425"/>
      <c r="D173" s="419"/>
      <c r="E173" s="368"/>
      <c r="F173" s="432"/>
      <c r="G173" s="368"/>
      <c r="H173" s="442"/>
      <c r="I173" s="368"/>
      <c r="J173" s="590"/>
      <c r="K173" s="368" t="b">
        <v>0</v>
      </c>
      <c r="L173"/>
    </row>
    <row r="174" spans="1:12" ht="15.75" x14ac:dyDescent="0.25">
      <c r="A174" s="490"/>
      <c r="B174" s="368"/>
      <c r="C174" s="425"/>
      <c r="D174" s="419"/>
      <c r="E174" s="368"/>
      <c r="F174" s="432"/>
      <c r="G174" s="368"/>
      <c r="H174" s="442"/>
      <c r="I174" s="368"/>
      <c r="J174" s="590"/>
      <c r="K174" s="368" t="b">
        <v>0</v>
      </c>
      <c r="L174"/>
    </row>
    <row r="175" spans="1:12" ht="15.75" x14ac:dyDescent="0.25">
      <c r="A175" s="490"/>
      <c r="B175" s="368"/>
      <c r="C175" s="425"/>
      <c r="D175" s="419"/>
      <c r="E175" s="368"/>
      <c r="F175" s="432"/>
      <c r="G175" s="368"/>
      <c r="H175" s="442"/>
      <c r="I175" s="368"/>
      <c r="J175" s="590"/>
      <c r="K175" s="368" t="b">
        <v>0</v>
      </c>
      <c r="L175"/>
    </row>
    <row r="176" spans="1:12" ht="15.75" x14ac:dyDescent="0.25">
      <c r="A176" s="490"/>
      <c r="B176" s="368"/>
      <c r="C176" s="425"/>
      <c r="D176" s="419"/>
      <c r="E176" s="368"/>
      <c r="F176" s="432"/>
      <c r="G176" s="368"/>
      <c r="H176" s="442"/>
      <c r="I176" s="368"/>
      <c r="J176" s="590"/>
      <c r="K176" s="368" t="b">
        <v>0</v>
      </c>
      <c r="L176"/>
    </row>
    <row r="177" spans="1:12" ht="15.75" x14ac:dyDescent="0.25">
      <c r="A177" s="490"/>
      <c r="B177" s="368"/>
      <c r="C177" s="425"/>
      <c r="D177" s="419"/>
      <c r="E177" s="368"/>
      <c r="F177" s="432"/>
      <c r="G177" s="368"/>
      <c r="H177" s="442"/>
      <c r="I177" s="368"/>
      <c r="J177" s="590"/>
      <c r="K177" s="368" t="b">
        <v>0</v>
      </c>
      <c r="L177"/>
    </row>
    <row r="178" spans="1:12" ht="15.75" x14ac:dyDescent="0.25">
      <c r="A178" s="490"/>
      <c r="B178" s="368"/>
      <c r="C178" s="425"/>
      <c r="D178" s="419"/>
      <c r="E178" s="368"/>
      <c r="F178" s="432"/>
      <c r="G178" s="368"/>
      <c r="H178" s="442"/>
      <c r="I178" s="368"/>
      <c r="J178" s="590"/>
      <c r="K178" s="368" t="b">
        <v>0</v>
      </c>
      <c r="L178"/>
    </row>
    <row r="179" spans="1:12" ht="15.75" x14ac:dyDescent="0.25">
      <c r="A179" s="490"/>
      <c r="B179" s="368"/>
      <c r="C179" s="425"/>
      <c r="D179" s="419"/>
      <c r="E179" s="368"/>
      <c r="F179" s="432"/>
      <c r="G179" s="368"/>
      <c r="H179" s="442"/>
      <c r="I179" s="368"/>
      <c r="J179" s="590"/>
      <c r="K179" s="368" t="b">
        <v>0</v>
      </c>
      <c r="L179"/>
    </row>
    <row r="180" spans="1:12" ht="15.75" x14ac:dyDescent="0.25">
      <c r="A180" s="490"/>
      <c r="B180" s="368"/>
      <c r="C180" s="425"/>
      <c r="D180" s="419"/>
      <c r="E180" s="368"/>
      <c r="F180" s="432"/>
      <c r="G180" s="368"/>
      <c r="H180" s="442"/>
      <c r="I180" s="368"/>
      <c r="J180" s="590"/>
      <c r="K180" s="368" t="b">
        <v>0</v>
      </c>
      <c r="L180"/>
    </row>
    <row r="181" spans="1:12" ht="15.75" x14ac:dyDescent="0.25">
      <c r="A181" s="490"/>
      <c r="B181" s="368"/>
      <c r="C181" s="425"/>
      <c r="D181" s="419"/>
      <c r="E181" s="368"/>
      <c r="F181" s="432"/>
      <c r="G181" s="368"/>
      <c r="H181" s="442"/>
      <c r="I181" s="368"/>
      <c r="J181" s="590"/>
      <c r="K181" s="368" t="b">
        <v>0</v>
      </c>
      <c r="L181"/>
    </row>
    <row r="182" spans="1:12" ht="15.75" x14ac:dyDescent="0.25">
      <c r="A182" s="490"/>
      <c r="B182" s="368"/>
      <c r="C182" s="425"/>
      <c r="D182" s="419"/>
      <c r="E182" s="368"/>
      <c r="F182" s="432"/>
      <c r="G182" s="368"/>
      <c r="H182" s="442"/>
      <c r="I182" s="368"/>
      <c r="J182" s="590"/>
      <c r="K182" s="368" t="b">
        <v>0</v>
      </c>
      <c r="L182"/>
    </row>
    <row r="183" spans="1:12" ht="15.75" x14ac:dyDescent="0.25">
      <c r="A183" s="490"/>
      <c r="B183" s="368"/>
      <c r="C183" s="425"/>
      <c r="D183" s="419"/>
      <c r="E183" s="368"/>
      <c r="F183" s="432"/>
      <c r="G183" s="368"/>
      <c r="H183" s="442"/>
      <c r="I183" s="368"/>
      <c r="J183" s="590"/>
      <c r="K183" s="368" t="b">
        <v>0</v>
      </c>
      <c r="L183"/>
    </row>
    <row r="184" spans="1:12" ht="15.75" x14ac:dyDescent="0.25">
      <c r="A184" s="490"/>
      <c r="B184" s="368"/>
      <c r="C184" s="425"/>
      <c r="D184" s="419"/>
      <c r="E184" s="368"/>
      <c r="F184" s="432"/>
      <c r="G184" s="368"/>
      <c r="H184" s="442"/>
      <c r="I184" s="368"/>
      <c r="J184" s="590"/>
      <c r="K184" s="368" t="b">
        <v>0</v>
      </c>
      <c r="L184"/>
    </row>
    <row r="185" spans="1:12" ht="15.75" x14ac:dyDescent="0.25">
      <c r="A185" s="490"/>
      <c r="B185" s="368"/>
      <c r="C185" s="425"/>
      <c r="D185" s="419"/>
      <c r="E185" s="368"/>
      <c r="F185" s="432"/>
      <c r="G185" s="368"/>
      <c r="H185" s="442"/>
      <c r="I185" s="368"/>
      <c r="J185" s="590"/>
      <c r="K185" s="368" t="b">
        <v>0</v>
      </c>
      <c r="L185"/>
    </row>
    <row r="186" spans="1:12" ht="15.75" x14ac:dyDescent="0.25">
      <c r="A186" s="490"/>
      <c r="B186" s="368"/>
      <c r="C186" s="425"/>
      <c r="D186" s="419"/>
      <c r="E186" s="368"/>
      <c r="F186" s="432"/>
      <c r="G186" s="368"/>
      <c r="H186" s="442"/>
      <c r="I186" s="368"/>
      <c r="J186" s="590"/>
      <c r="K186" s="368" t="b">
        <v>0</v>
      </c>
      <c r="L186"/>
    </row>
    <row r="187" spans="1:12" ht="15.75" x14ac:dyDescent="0.25">
      <c r="A187" s="490"/>
      <c r="B187" s="368"/>
      <c r="C187" s="425"/>
      <c r="D187" s="419"/>
      <c r="E187" s="368"/>
      <c r="F187" s="432"/>
      <c r="G187" s="368"/>
      <c r="H187" s="442"/>
      <c r="I187" s="368"/>
      <c r="J187" s="590"/>
      <c r="K187" s="368" t="b">
        <v>0</v>
      </c>
      <c r="L187"/>
    </row>
    <row r="188" spans="1:12" ht="15.75" x14ac:dyDescent="0.25">
      <c r="A188" s="490"/>
      <c r="B188" s="368"/>
      <c r="C188" s="425"/>
      <c r="D188" s="419"/>
      <c r="E188" s="368"/>
      <c r="F188" s="432"/>
      <c r="G188" s="368"/>
      <c r="H188" s="442"/>
      <c r="I188" s="368"/>
      <c r="J188" s="590"/>
      <c r="K188" s="368" t="b">
        <v>0</v>
      </c>
      <c r="L188"/>
    </row>
    <row r="189" spans="1:12" ht="15.75" x14ac:dyDescent="0.25">
      <c r="A189" s="490"/>
      <c r="B189" s="368"/>
      <c r="C189" s="425"/>
      <c r="D189" s="419"/>
      <c r="E189" s="368"/>
      <c r="F189" s="432"/>
      <c r="G189" s="368"/>
      <c r="H189" s="442"/>
      <c r="I189" s="368"/>
      <c r="J189" s="590"/>
      <c r="K189" s="368" t="b">
        <v>0</v>
      </c>
      <c r="L189"/>
    </row>
    <row r="190" spans="1:12" ht="15.75" x14ac:dyDescent="0.25">
      <c r="A190" s="490"/>
      <c r="B190" s="368"/>
      <c r="C190" s="425"/>
      <c r="D190" s="419"/>
      <c r="E190" s="368"/>
      <c r="F190" s="432"/>
      <c r="G190" s="368"/>
      <c r="H190" s="442"/>
      <c r="I190" s="368"/>
      <c r="J190" s="590"/>
      <c r="K190" s="368" t="b">
        <v>0</v>
      </c>
      <c r="L190"/>
    </row>
    <row r="191" spans="1:12" ht="15.75" x14ac:dyDescent="0.25">
      <c r="A191" s="490"/>
      <c r="B191" s="368"/>
      <c r="C191" s="425"/>
      <c r="D191" s="419"/>
      <c r="E191" s="368"/>
      <c r="F191" s="432"/>
      <c r="G191" s="368"/>
      <c r="H191" s="442"/>
      <c r="I191" s="368"/>
      <c r="J191" s="590"/>
      <c r="K191" s="368" t="b">
        <v>0</v>
      </c>
      <c r="L191"/>
    </row>
    <row r="192" spans="1:12" ht="15.75" x14ac:dyDescent="0.25">
      <c r="A192" s="490"/>
      <c r="B192" s="368"/>
      <c r="C192" s="425"/>
      <c r="D192" s="419"/>
      <c r="E192" s="368"/>
      <c r="F192" s="432"/>
      <c r="G192" s="368"/>
      <c r="H192" s="442"/>
      <c r="I192" s="368"/>
      <c r="J192" s="590"/>
      <c r="K192" s="368" t="b">
        <v>0</v>
      </c>
      <c r="L192"/>
    </row>
    <row r="193" spans="1:12" ht="15.75" x14ac:dyDescent="0.25">
      <c r="A193" s="490"/>
      <c r="B193" s="368"/>
      <c r="C193" s="425"/>
      <c r="D193" s="419"/>
      <c r="E193" s="368"/>
      <c r="F193" s="432"/>
      <c r="G193" s="368"/>
      <c r="H193" s="442"/>
      <c r="I193" s="368"/>
      <c r="J193" s="590"/>
      <c r="K193" s="368" t="b">
        <v>0</v>
      </c>
      <c r="L193"/>
    </row>
    <row r="194" spans="1:12" ht="15.75" x14ac:dyDescent="0.25">
      <c r="A194" s="490"/>
      <c r="B194" s="368"/>
      <c r="C194" s="425"/>
      <c r="D194" s="419"/>
      <c r="E194" s="368"/>
      <c r="F194" s="432"/>
      <c r="G194" s="368"/>
      <c r="H194" s="442"/>
      <c r="I194" s="368"/>
      <c r="J194" s="590"/>
      <c r="K194" s="368" t="b">
        <v>0</v>
      </c>
      <c r="L194"/>
    </row>
    <row r="195" spans="1:12" ht="15.75" x14ac:dyDescent="0.25">
      <c r="A195" s="490"/>
      <c r="B195" s="368"/>
      <c r="C195" s="425"/>
      <c r="D195" s="419"/>
      <c r="E195" s="368"/>
      <c r="F195" s="432"/>
      <c r="G195" s="368"/>
      <c r="H195" s="442"/>
      <c r="I195" s="368"/>
      <c r="J195" s="590"/>
      <c r="K195" s="368" t="b">
        <v>0</v>
      </c>
      <c r="L195"/>
    </row>
    <row r="196" spans="1:12" ht="15.75" x14ac:dyDescent="0.25">
      <c r="A196" s="490"/>
      <c r="B196" s="368"/>
      <c r="C196" s="425"/>
      <c r="D196" s="419"/>
      <c r="E196" s="368"/>
      <c r="F196" s="432"/>
      <c r="G196" s="368"/>
      <c r="H196" s="442"/>
      <c r="I196" s="368"/>
      <c r="J196" s="590"/>
      <c r="K196" s="368" t="b">
        <v>0</v>
      </c>
      <c r="L196"/>
    </row>
    <row r="197" spans="1:12" ht="15.75" x14ac:dyDescent="0.25">
      <c r="A197" s="490"/>
      <c r="B197" s="368"/>
      <c r="C197" s="425"/>
      <c r="D197" s="419"/>
      <c r="E197" s="368"/>
      <c r="F197" s="432"/>
      <c r="G197" s="368"/>
      <c r="H197" s="442"/>
      <c r="I197" s="368"/>
      <c r="J197" s="590"/>
      <c r="K197" s="368" t="b">
        <v>0</v>
      </c>
      <c r="L197"/>
    </row>
    <row r="198" spans="1:12" ht="15.75" x14ac:dyDescent="0.25">
      <c r="A198" s="490"/>
      <c r="B198" s="368"/>
      <c r="C198" s="425"/>
      <c r="D198" s="419"/>
      <c r="E198" s="368"/>
      <c r="F198" s="432"/>
      <c r="G198" s="368"/>
      <c r="H198" s="442"/>
      <c r="I198" s="368"/>
      <c r="J198" s="590"/>
      <c r="K198" s="368" t="b">
        <v>0</v>
      </c>
      <c r="L198"/>
    </row>
    <row r="199" spans="1:12" ht="15.75" x14ac:dyDescent="0.25">
      <c r="A199" s="490"/>
      <c r="B199" s="368"/>
      <c r="C199" s="425"/>
      <c r="D199" s="419"/>
      <c r="E199" s="368"/>
      <c r="F199" s="432"/>
      <c r="G199" s="368"/>
      <c r="H199" s="442"/>
      <c r="I199" s="368"/>
      <c r="J199" s="590"/>
      <c r="K199" s="368" t="b">
        <v>0</v>
      </c>
      <c r="L199"/>
    </row>
    <row r="200" spans="1:12" ht="15.75" x14ac:dyDescent="0.25">
      <c r="A200" s="490"/>
      <c r="B200" s="368"/>
      <c r="C200" s="425"/>
      <c r="D200" s="419"/>
      <c r="E200" s="368"/>
      <c r="F200" s="432"/>
      <c r="G200" s="368"/>
      <c r="H200" s="442"/>
      <c r="I200" s="368"/>
      <c r="J200" s="590"/>
      <c r="K200" s="368" t="b">
        <v>0</v>
      </c>
      <c r="L200"/>
    </row>
    <row r="201" spans="1:12" ht="15.75" x14ac:dyDescent="0.25">
      <c r="A201" s="490"/>
      <c r="B201" s="368"/>
      <c r="C201" s="425"/>
      <c r="D201" s="419"/>
      <c r="E201" s="368"/>
      <c r="F201" s="432"/>
      <c r="G201" s="368"/>
      <c r="H201" s="442"/>
      <c r="I201" s="368"/>
      <c r="J201" s="590"/>
      <c r="K201" s="368" t="b">
        <v>0</v>
      </c>
      <c r="L201"/>
    </row>
    <row r="202" spans="1:12" ht="15.75" x14ac:dyDescent="0.25">
      <c r="A202" s="490"/>
      <c r="B202" s="368"/>
      <c r="C202" s="425"/>
      <c r="D202" s="419"/>
      <c r="E202" s="368"/>
      <c r="F202" s="432"/>
      <c r="G202" s="368"/>
      <c r="H202" s="442"/>
      <c r="I202" s="368"/>
      <c r="J202" s="590"/>
      <c r="K202" s="368" t="b">
        <v>0</v>
      </c>
      <c r="L202"/>
    </row>
    <row r="203" spans="1:12" ht="15.75" x14ac:dyDescent="0.25">
      <c r="A203" s="490"/>
      <c r="B203" s="368"/>
      <c r="C203" s="425"/>
      <c r="D203" s="419"/>
      <c r="E203" s="368"/>
      <c r="F203" s="432"/>
      <c r="G203" s="368"/>
      <c r="H203" s="442"/>
      <c r="I203" s="368"/>
      <c r="J203" s="590"/>
      <c r="K203" s="368" t="b">
        <v>0</v>
      </c>
      <c r="L203"/>
    </row>
    <row r="204" spans="1:12" ht="15.75" x14ac:dyDescent="0.25">
      <c r="A204" s="490"/>
      <c r="B204" s="368"/>
      <c r="C204" s="425"/>
      <c r="D204" s="419"/>
      <c r="E204" s="368"/>
      <c r="F204" s="432"/>
      <c r="G204" s="368"/>
      <c r="H204" s="442"/>
      <c r="I204" s="368"/>
      <c r="J204" s="590"/>
      <c r="K204" s="368" t="b">
        <v>0</v>
      </c>
      <c r="L204"/>
    </row>
    <row r="205" spans="1:12" ht="15.75" x14ac:dyDescent="0.25">
      <c r="A205" s="490"/>
      <c r="B205" s="368"/>
      <c r="C205" s="425"/>
      <c r="D205" s="419"/>
      <c r="E205" s="368"/>
      <c r="F205" s="432"/>
      <c r="G205" s="368"/>
      <c r="H205" s="442"/>
      <c r="I205" s="368"/>
      <c r="J205" s="590"/>
      <c r="K205" s="368" t="b">
        <v>0</v>
      </c>
      <c r="L205"/>
    </row>
    <row r="206" spans="1:12" ht="15.75" x14ac:dyDescent="0.25">
      <c r="A206" s="490"/>
      <c r="B206" s="368"/>
      <c r="C206" s="425"/>
      <c r="D206" s="419"/>
      <c r="E206" s="368"/>
      <c r="F206" s="432"/>
      <c r="G206" s="368"/>
      <c r="H206" s="442"/>
      <c r="I206" s="368"/>
      <c r="J206" s="590"/>
      <c r="K206" s="368" t="b">
        <v>0</v>
      </c>
      <c r="L206"/>
    </row>
    <row r="207" spans="1:12" ht="15.75" x14ac:dyDescent="0.25">
      <c r="A207" s="490"/>
      <c r="B207" s="368"/>
      <c r="C207" s="425"/>
      <c r="D207" s="419"/>
      <c r="E207" s="368"/>
      <c r="F207" s="432"/>
      <c r="G207" s="368"/>
      <c r="H207" s="442"/>
      <c r="I207" s="368"/>
      <c r="J207" s="590"/>
      <c r="K207" s="368" t="b">
        <v>0</v>
      </c>
      <c r="L207"/>
    </row>
    <row r="208" spans="1:12" ht="15.75" x14ac:dyDescent="0.25">
      <c r="A208" s="490"/>
      <c r="B208" s="368"/>
      <c r="C208" s="425"/>
      <c r="D208" s="419"/>
      <c r="E208" s="368"/>
      <c r="F208" s="432"/>
      <c r="G208" s="368"/>
      <c r="H208" s="442"/>
      <c r="I208" s="368"/>
      <c r="J208" s="590"/>
      <c r="K208" s="368" t="b">
        <v>0</v>
      </c>
      <c r="L208"/>
    </row>
    <row r="209" spans="1:12" ht="15.75" x14ac:dyDescent="0.25">
      <c r="A209" s="490"/>
      <c r="B209" s="368"/>
      <c r="C209" s="425"/>
      <c r="D209" s="419"/>
      <c r="E209" s="368"/>
      <c r="F209" s="432"/>
      <c r="G209" s="368"/>
      <c r="H209" s="442"/>
      <c r="I209" s="368"/>
      <c r="J209" s="590"/>
      <c r="K209" s="368" t="b">
        <v>0</v>
      </c>
      <c r="L209"/>
    </row>
    <row r="210" spans="1:12" ht="15.75" x14ac:dyDescent="0.25">
      <c r="A210" s="490"/>
      <c r="B210" s="368"/>
      <c r="C210" s="425"/>
      <c r="D210" s="419"/>
      <c r="E210" s="368"/>
      <c r="F210" s="432"/>
      <c r="G210" s="368"/>
      <c r="H210" s="442"/>
      <c r="I210" s="368"/>
      <c r="J210" s="590"/>
      <c r="K210" s="368" t="b">
        <v>0</v>
      </c>
      <c r="L210"/>
    </row>
    <row r="211" spans="1:12" ht="15.75" x14ac:dyDescent="0.25">
      <c r="A211" s="490"/>
      <c r="B211" s="368"/>
      <c r="C211" s="425"/>
      <c r="D211" s="419"/>
      <c r="E211" s="368"/>
      <c r="F211" s="432"/>
      <c r="G211" s="368"/>
      <c r="H211" s="442"/>
      <c r="I211" s="368"/>
      <c r="J211" s="590"/>
      <c r="K211" s="368" t="b">
        <v>0</v>
      </c>
      <c r="L211"/>
    </row>
    <row r="212" spans="1:12" ht="15.75" x14ac:dyDescent="0.25">
      <c r="A212" s="490"/>
      <c r="B212" s="368"/>
      <c r="C212" s="425"/>
      <c r="D212" s="419"/>
      <c r="E212" s="368"/>
      <c r="F212" s="432"/>
      <c r="G212" s="368"/>
      <c r="H212" s="442"/>
      <c r="I212" s="368"/>
      <c r="J212" s="590"/>
      <c r="K212" s="368" t="b">
        <v>0</v>
      </c>
      <c r="L212"/>
    </row>
    <row r="213" spans="1:12" ht="15.75" x14ac:dyDescent="0.25">
      <c r="A213" s="490"/>
      <c r="B213" s="368"/>
      <c r="C213" s="425"/>
      <c r="D213" s="419"/>
      <c r="E213" s="368"/>
      <c r="F213" s="432"/>
      <c r="G213" s="368"/>
      <c r="H213" s="442"/>
      <c r="I213" s="368"/>
      <c r="J213" s="590"/>
      <c r="K213" s="368" t="b">
        <v>0</v>
      </c>
      <c r="L213"/>
    </row>
    <row r="214" spans="1:12" ht="15.75" x14ac:dyDescent="0.25">
      <c r="A214" s="490"/>
      <c r="B214" s="368"/>
      <c r="C214" s="425"/>
      <c r="D214" s="419"/>
      <c r="E214" s="368"/>
      <c r="F214" s="432"/>
      <c r="G214" s="368"/>
      <c r="H214" s="442"/>
      <c r="I214" s="368"/>
      <c r="J214" s="590"/>
      <c r="K214" s="368" t="b">
        <v>0</v>
      </c>
      <c r="L214"/>
    </row>
    <row r="215" spans="1:12" ht="15.75" x14ac:dyDescent="0.25">
      <c r="A215" s="490"/>
      <c r="B215" s="368"/>
      <c r="C215" s="425"/>
      <c r="D215" s="419"/>
      <c r="E215" s="368"/>
      <c r="F215" s="432"/>
      <c r="G215" s="368"/>
      <c r="H215" s="442"/>
      <c r="I215" s="368"/>
      <c r="J215" s="590"/>
      <c r="K215" s="368" t="b">
        <v>0</v>
      </c>
      <c r="L215"/>
    </row>
    <row r="216" spans="1:12" ht="15.75" x14ac:dyDescent="0.25">
      <c r="A216" s="490"/>
      <c r="B216" s="368"/>
      <c r="C216" s="425"/>
      <c r="D216" s="419"/>
      <c r="E216" s="368"/>
      <c r="F216" s="432"/>
      <c r="G216" s="368"/>
      <c r="H216" s="442"/>
      <c r="I216" s="368"/>
      <c r="J216" s="590"/>
      <c r="K216" s="368" t="b">
        <v>0</v>
      </c>
      <c r="L216"/>
    </row>
    <row r="217" spans="1:12" ht="15.75" x14ac:dyDescent="0.25">
      <c r="A217" s="490"/>
      <c r="B217" s="368"/>
      <c r="C217" s="425"/>
      <c r="D217" s="419"/>
      <c r="E217" s="368"/>
      <c r="F217" s="432"/>
      <c r="G217" s="368"/>
      <c r="H217" s="442"/>
      <c r="I217" s="368"/>
      <c r="J217" s="590"/>
      <c r="K217" s="368" t="b">
        <v>0</v>
      </c>
      <c r="L217"/>
    </row>
    <row r="218" spans="1:12" ht="15.75" x14ac:dyDescent="0.25">
      <c r="A218" s="490"/>
      <c r="B218" s="368"/>
      <c r="C218" s="425"/>
      <c r="D218" s="419"/>
      <c r="E218" s="368"/>
      <c r="F218" s="432"/>
      <c r="G218" s="368"/>
      <c r="H218" s="442"/>
      <c r="I218" s="368"/>
      <c r="J218" s="590"/>
      <c r="K218" s="368" t="b">
        <v>0</v>
      </c>
      <c r="L218"/>
    </row>
    <row r="219" spans="1:12" ht="15.75" x14ac:dyDescent="0.25">
      <c r="A219" s="490"/>
      <c r="B219" s="368"/>
      <c r="C219" s="425"/>
      <c r="D219" s="419"/>
      <c r="E219" s="368"/>
      <c r="F219" s="432"/>
      <c r="G219" s="368"/>
      <c r="H219" s="442"/>
      <c r="I219" s="368"/>
      <c r="J219" s="590"/>
      <c r="K219" s="368" t="b">
        <v>0</v>
      </c>
      <c r="L219"/>
    </row>
    <row r="220" spans="1:12" ht="15.75" x14ac:dyDescent="0.25">
      <c r="A220" s="490"/>
      <c r="B220" s="368"/>
      <c r="C220" s="425"/>
      <c r="D220" s="419"/>
      <c r="E220" s="368"/>
      <c r="F220" s="432"/>
      <c r="G220" s="368"/>
      <c r="H220" s="442"/>
      <c r="I220" s="368"/>
      <c r="J220" s="590"/>
      <c r="K220" s="368" t="b">
        <v>0</v>
      </c>
      <c r="L220"/>
    </row>
    <row r="221" spans="1:12" ht="15.75" x14ac:dyDescent="0.25">
      <c r="A221" s="490"/>
      <c r="B221" s="368"/>
      <c r="C221" s="425"/>
      <c r="D221" s="419"/>
      <c r="E221" s="368"/>
      <c r="F221" s="432"/>
      <c r="G221" s="368"/>
      <c r="H221" s="442"/>
      <c r="I221" s="368"/>
      <c r="J221" s="590"/>
      <c r="K221" s="368" t="b">
        <v>0</v>
      </c>
      <c r="L221"/>
    </row>
    <row r="222" spans="1:12" ht="15.75" x14ac:dyDescent="0.25">
      <c r="A222" s="490"/>
      <c r="B222" s="368"/>
      <c r="C222" s="425"/>
      <c r="D222" s="419"/>
      <c r="E222" s="368"/>
      <c r="F222" s="432"/>
      <c r="G222" s="368"/>
      <c r="H222" s="442"/>
      <c r="I222" s="368"/>
      <c r="J222" s="590"/>
      <c r="K222" s="368" t="b">
        <v>0</v>
      </c>
      <c r="L222"/>
    </row>
    <row r="223" spans="1:12" ht="15.75" x14ac:dyDescent="0.25">
      <c r="A223" s="490"/>
      <c r="B223" s="368"/>
      <c r="C223" s="425"/>
      <c r="D223" s="419"/>
      <c r="E223" s="368"/>
      <c r="F223" s="432"/>
      <c r="G223" s="368"/>
      <c r="H223" s="442"/>
      <c r="I223" s="368"/>
      <c r="J223" s="590"/>
      <c r="K223" s="368" t="b">
        <v>0</v>
      </c>
      <c r="L223"/>
    </row>
    <row r="224" spans="1:12" ht="15.75" x14ac:dyDescent="0.25">
      <c r="A224" s="490"/>
      <c r="B224" s="368"/>
      <c r="C224" s="425"/>
      <c r="D224" s="419"/>
      <c r="E224" s="368"/>
      <c r="F224" s="432"/>
      <c r="G224" s="368"/>
      <c r="H224" s="442"/>
      <c r="I224" s="368"/>
      <c r="J224" s="590"/>
      <c r="K224" s="368" t="b">
        <v>0</v>
      </c>
      <c r="L224"/>
    </row>
    <row r="225" spans="1:12" ht="15.75" x14ac:dyDescent="0.25">
      <c r="A225" s="490"/>
      <c r="B225" s="368"/>
      <c r="C225" s="425"/>
      <c r="D225" s="419"/>
      <c r="E225" s="368"/>
      <c r="F225" s="432"/>
      <c r="G225" s="368"/>
      <c r="H225" s="442"/>
      <c r="I225" s="368"/>
      <c r="J225" s="590"/>
      <c r="K225" s="368" t="b">
        <v>0</v>
      </c>
      <c r="L225"/>
    </row>
    <row r="226" spans="1:12" ht="15.75" x14ac:dyDescent="0.25">
      <c r="A226" s="490"/>
      <c r="B226" s="368"/>
      <c r="C226" s="425"/>
      <c r="D226" s="419"/>
      <c r="E226" s="368"/>
      <c r="F226" s="432"/>
      <c r="G226" s="368"/>
      <c r="H226" s="442"/>
      <c r="I226" s="368"/>
      <c r="J226" s="590"/>
      <c r="K226" s="368" t="b">
        <v>0</v>
      </c>
      <c r="L226"/>
    </row>
    <row r="227" spans="1:12" ht="15.75" x14ac:dyDescent="0.25">
      <c r="A227" s="490"/>
      <c r="B227" s="368"/>
      <c r="C227" s="425"/>
      <c r="D227" s="419"/>
      <c r="E227" s="368"/>
      <c r="F227" s="432"/>
      <c r="G227" s="368"/>
      <c r="H227" s="442"/>
      <c r="I227" s="368"/>
      <c r="J227" s="590"/>
      <c r="K227" s="368" t="b">
        <v>0</v>
      </c>
      <c r="L227"/>
    </row>
    <row r="228" spans="1:12" ht="15.75" x14ac:dyDescent="0.25">
      <c r="A228" s="490"/>
      <c r="B228" s="368"/>
      <c r="C228" s="425"/>
      <c r="D228" s="419"/>
      <c r="E228" s="368"/>
      <c r="F228" s="432"/>
      <c r="G228" s="368"/>
      <c r="H228" s="442"/>
      <c r="I228" s="368"/>
      <c r="J228" s="590"/>
      <c r="K228" s="368" t="b">
        <v>0</v>
      </c>
      <c r="L228"/>
    </row>
    <row r="229" spans="1:12" ht="15.75" x14ac:dyDescent="0.25">
      <c r="A229" s="490"/>
      <c r="B229" s="368"/>
      <c r="C229" s="425"/>
      <c r="D229" s="419"/>
      <c r="E229" s="368"/>
      <c r="F229" s="432"/>
      <c r="G229" s="368"/>
      <c r="H229" s="442"/>
      <c r="I229" s="368"/>
      <c r="J229" s="590"/>
      <c r="K229" s="368" t="b">
        <v>0</v>
      </c>
      <c r="L229"/>
    </row>
    <row r="230" spans="1:12" ht="15.75" x14ac:dyDescent="0.25">
      <c r="A230" s="490"/>
      <c r="B230" s="368"/>
      <c r="C230" s="425"/>
      <c r="D230" s="419"/>
      <c r="E230" s="368"/>
      <c r="F230" s="432"/>
      <c r="G230" s="368"/>
      <c r="H230" s="442"/>
      <c r="I230" s="368"/>
      <c r="J230" s="590"/>
      <c r="K230" s="368" t="b">
        <v>0</v>
      </c>
      <c r="L230"/>
    </row>
    <row r="231" spans="1:12" ht="15.75" x14ac:dyDescent="0.25">
      <c r="A231" s="490"/>
      <c r="B231" s="368"/>
      <c r="C231" s="425"/>
      <c r="D231" s="419"/>
      <c r="E231" s="368"/>
      <c r="F231" s="432"/>
      <c r="G231" s="368"/>
      <c r="H231" s="442"/>
      <c r="I231" s="368"/>
      <c r="J231" s="590"/>
      <c r="K231" s="368" t="b">
        <v>0</v>
      </c>
      <c r="L231"/>
    </row>
    <row r="232" spans="1:12" ht="15.75" x14ac:dyDescent="0.25">
      <c r="A232" s="490"/>
      <c r="B232" s="368"/>
      <c r="C232" s="425"/>
      <c r="D232" s="419"/>
      <c r="E232" s="368"/>
      <c r="F232" s="432"/>
      <c r="G232" s="368"/>
      <c r="H232" s="442"/>
      <c r="I232" s="368"/>
      <c r="J232" s="590"/>
      <c r="K232" s="368" t="b">
        <v>0</v>
      </c>
      <c r="L232"/>
    </row>
    <row r="233" spans="1:12" ht="15.75" x14ac:dyDescent="0.25">
      <c r="A233" s="490"/>
      <c r="B233" s="368"/>
      <c r="C233" s="425"/>
      <c r="D233" s="419"/>
      <c r="E233" s="368"/>
      <c r="F233" s="432"/>
      <c r="G233" s="368"/>
      <c r="H233" s="442"/>
      <c r="I233" s="368"/>
      <c r="J233" s="590"/>
      <c r="K233" s="368" t="b">
        <v>0</v>
      </c>
      <c r="L233"/>
    </row>
    <row r="234" spans="1:12" ht="15.75" x14ac:dyDescent="0.25">
      <c r="A234" s="490"/>
      <c r="B234" s="368"/>
      <c r="C234" s="425"/>
      <c r="D234" s="419"/>
      <c r="E234" s="368"/>
      <c r="F234" s="432"/>
      <c r="G234" s="368"/>
      <c r="H234" s="442"/>
      <c r="I234" s="368"/>
      <c r="J234" s="590"/>
      <c r="K234" s="368" t="b">
        <v>0</v>
      </c>
      <c r="L234"/>
    </row>
    <row r="235" spans="1:12" ht="15.75" x14ac:dyDescent="0.25">
      <c r="A235" s="490"/>
      <c r="B235" s="368"/>
      <c r="C235" s="425"/>
      <c r="D235" s="419"/>
      <c r="E235" s="368"/>
      <c r="F235" s="432"/>
      <c r="G235" s="368"/>
      <c r="H235" s="442"/>
      <c r="I235" s="368"/>
      <c r="J235" s="590"/>
      <c r="K235" s="368" t="b">
        <v>0</v>
      </c>
      <c r="L235"/>
    </row>
    <row r="236" spans="1:12" ht="15.75" x14ac:dyDescent="0.25">
      <c r="A236" s="490"/>
      <c r="B236" s="368"/>
      <c r="C236" s="425"/>
      <c r="D236" s="419"/>
      <c r="E236" s="368"/>
      <c r="F236" s="432"/>
      <c r="G236" s="368"/>
      <c r="H236" s="442"/>
      <c r="I236" s="368"/>
      <c r="J236" s="590"/>
      <c r="K236" s="368" t="b">
        <v>0</v>
      </c>
      <c r="L236"/>
    </row>
    <row r="237" spans="1:12" ht="15.75" x14ac:dyDescent="0.25">
      <c r="A237" s="490"/>
      <c r="B237" s="368"/>
      <c r="C237" s="425"/>
      <c r="D237" s="419"/>
      <c r="E237" s="368"/>
      <c r="F237" s="432"/>
      <c r="G237" s="368"/>
      <c r="H237" s="442"/>
      <c r="I237" s="368"/>
      <c r="J237" s="590"/>
      <c r="K237" s="368" t="b">
        <v>0</v>
      </c>
      <c r="L237"/>
    </row>
    <row r="238" spans="1:12" ht="15.75" x14ac:dyDescent="0.25">
      <c r="A238" s="490"/>
      <c r="B238" s="368"/>
      <c r="C238" s="425"/>
      <c r="D238" s="419"/>
      <c r="E238" s="368"/>
      <c r="F238" s="432"/>
      <c r="G238" s="368"/>
      <c r="H238" s="442"/>
      <c r="I238" s="368"/>
      <c r="J238" s="590"/>
      <c r="K238" s="368" t="b">
        <v>0</v>
      </c>
      <c r="L238"/>
    </row>
    <row r="239" spans="1:12" ht="15.75" x14ac:dyDescent="0.25">
      <c r="A239" s="490"/>
      <c r="B239" s="368"/>
      <c r="C239" s="425"/>
      <c r="D239" s="419"/>
      <c r="E239" s="368"/>
      <c r="F239" s="432"/>
      <c r="G239" s="368"/>
      <c r="H239" s="442"/>
      <c r="I239" s="368"/>
      <c r="J239" s="590"/>
      <c r="K239" s="368" t="b">
        <v>0</v>
      </c>
      <c r="L239"/>
    </row>
    <row r="240" spans="1:12" ht="15.75" x14ac:dyDescent="0.25">
      <c r="A240" s="490"/>
      <c r="B240" s="368"/>
      <c r="C240" s="425"/>
      <c r="D240" s="419"/>
      <c r="E240" s="368"/>
      <c r="F240" s="432"/>
      <c r="G240" s="368"/>
      <c r="H240" s="442"/>
      <c r="I240" s="368"/>
      <c r="J240" s="590"/>
      <c r="K240" s="368" t="b">
        <v>0</v>
      </c>
      <c r="L240"/>
    </row>
    <row r="241" spans="1:12" ht="15.75" x14ac:dyDescent="0.25">
      <c r="A241" s="490"/>
      <c r="B241" s="368"/>
      <c r="C241" s="425"/>
      <c r="D241" s="419"/>
      <c r="E241" s="368"/>
      <c r="F241" s="432"/>
      <c r="G241" s="368"/>
      <c r="H241" s="442"/>
      <c r="I241" s="368"/>
      <c r="J241" s="590"/>
      <c r="K241" s="368" t="b">
        <v>0</v>
      </c>
      <c r="L241"/>
    </row>
    <row r="242" spans="1:12" ht="15.75" x14ac:dyDescent="0.25">
      <c r="A242" s="490"/>
      <c r="B242" s="368"/>
      <c r="C242" s="425"/>
      <c r="D242" s="419"/>
      <c r="E242" s="368"/>
      <c r="F242" s="432"/>
      <c r="G242" s="368"/>
      <c r="H242" s="442"/>
      <c r="I242" s="368"/>
      <c r="J242" s="590"/>
      <c r="K242" s="368" t="b">
        <v>0</v>
      </c>
      <c r="L242"/>
    </row>
    <row r="243" spans="1:12" ht="15.75" x14ac:dyDescent="0.25">
      <c r="A243" s="490"/>
      <c r="B243" s="368"/>
      <c r="C243" s="425"/>
      <c r="D243" s="419"/>
      <c r="E243" s="368"/>
      <c r="F243" s="432"/>
      <c r="G243" s="368"/>
      <c r="H243" s="442"/>
      <c r="I243" s="368"/>
      <c r="J243" s="590"/>
      <c r="K243" s="368" t="b">
        <v>0</v>
      </c>
      <c r="L243"/>
    </row>
    <row r="244" spans="1:12" ht="15.75" x14ac:dyDescent="0.25">
      <c r="A244" s="490"/>
      <c r="B244" s="368"/>
      <c r="C244" s="425"/>
      <c r="D244" s="419"/>
      <c r="E244" s="368"/>
      <c r="F244" s="432"/>
      <c r="G244" s="368"/>
      <c r="H244" s="442"/>
      <c r="I244" s="368"/>
      <c r="J244" s="590"/>
      <c r="K244" s="368" t="b">
        <v>0</v>
      </c>
      <c r="L244"/>
    </row>
    <row r="245" spans="1:12" ht="15.75" x14ac:dyDescent="0.25">
      <c r="A245" s="490"/>
      <c r="B245" s="368"/>
      <c r="C245" s="425"/>
      <c r="D245" s="419"/>
      <c r="E245" s="368"/>
      <c r="F245" s="432"/>
      <c r="G245" s="368"/>
      <c r="H245" s="442"/>
      <c r="I245" s="368"/>
      <c r="J245" s="590"/>
      <c r="K245" s="368" t="b">
        <v>0</v>
      </c>
      <c r="L245"/>
    </row>
    <row r="246" spans="1:12" ht="15.75" x14ac:dyDescent="0.25">
      <c r="A246" s="490"/>
      <c r="B246" s="368"/>
      <c r="C246" s="425"/>
      <c r="D246" s="419"/>
      <c r="E246" s="368"/>
      <c r="F246" s="432"/>
      <c r="G246" s="368"/>
      <c r="H246" s="442"/>
      <c r="I246" s="368"/>
      <c r="J246" s="590"/>
      <c r="K246" s="368" t="b">
        <v>0</v>
      </c>
      <c r="L246"/>
    </row>
    <row r="247" spans="1:12" ht="15.75" x14ac:dyDescent="0.25">
      <c r="A247" s="490"/>
      <c r="B247" s="368"/>
      <c r="C247" s="425"/>
      <c r="D247" s="419"/>
      <c r="E247" s="368"/>
      <c r="F247" s="432"/>
      <c r="G247" s="368"/>
      <c r="H247" s="442"/>
      <c r="I247" s="368"/>
      <c r="J247" s="590"/>
      <c r="K247" s="368" t="b">
        <v>0</v>
      </c>
      <c r="L247"/>
    </row>
    <row r="248" spans="1:12" ht="15.75" x14ac:dyDescent="0.25">
      <c r="A248" s="490"/>
      <c r="B248" s="368"/>
      <c r="C248" s="425"/>
      <c r="D248" s="419"/>
      <c r="E248" s="368"/>
      <c r="F248" s="432"/>
      <c r="G248" s="368"/>
      <c r="H248" s="442"/>
      <c r="I248" s="368"/>
      <c r="J248" s="590"/>
      <c r="K248" s="368" t="b">
        <v>0</v>
      </c>
      <c r="L248"/>
    </row>
    <row r="249" spans="1:12" ht="15.75" x14ac:dyDescent="0.25">
      <c r="A249" s="490"/>
      <c r="B249" s="368"/>
      <c r="C249" s="425"/>
      <c r="D249" s="419"/>
      <c r="E249" s="368"/>
      <c r="F249" s="432"/>
      <c r="G249" s="368"/>
      <c r="H249" s="442"/>
      <c r="I249" s="368"/>
      <c r="J249" s="590"/>
      <c r="K249" s="368" t="b">
        <v>0</v>
      </c>
      <c r="L249"/>
    </row>
    <row r="250" spans="1:12" ht="15.75" x14ac:dyDescent="0.25">
      <c r="A250" s="490"/>
      <c r="B250" s="368"/>
      <c r="C250" s="425"/>
      <c r="D250" s="419"/>
      <c r="E250" s="368"/>
      <c r="F250" s="432"/>
      <c r="G250" s="368"/>
      <c r="H250" s="442"/>
      <c r="I250" s="368"/>
      <c r="J250" s="590"/>
      <c r="K250" s="368"/>
      <c r="L250"/>
    </row>
    <row r="251" spans="1:12" ht="15.75" x14ac:dyDescent="0.25">
      <c r="A251" s="490"/>
      <c r="B251" s="368"/>
      <c r="C251" s="425"/>
      <c r="D251" s="419"/>
      <c r="E251" s="368"/>
      <c r="F251" s="432"/>
      <c r="G251" s="368"/>
      <c r="H251" s="442"/>
      <c r="I251" s="368"/>
      <c r="J251" s="590"/>
      <c r="K251" s="368"/>
      <c r="L251"/>
    </row>
    <row r="252" spans="1:12" ht="15.75" x14ac:dyDescent="0.25">
      <c r="A252" s="490"/>
      <c r="B252" s="368"/>
      <c r="C252" s="425"/>
      <c r="D252" s="419"/>
      <c r="E252" s="368"/>
      <c r="F252" s="432"/>
      <c r="G252" s="368"/>
      <c r="H252" s="442"/>
      <c r="I252" s="368"/>
      <c r="J252" s="590"/>
      <c r="K252" s="368"/>
      <c r="L252"/>
    </row>
    <row r="253" spans="1:12" ht="15.75" x14ac:dyDescent="0.25">
      <c r="A253" s="490"/>
      <c r="B253" s="368"/>
      <c r="C253" s="425"/>
      <c r="D253" s="419"/>
      <c r="E253" s="368"/>
      <c r="F253" s="432"/>
      <c r="G253" s="368"/>
      <c r="H253" s="442"/>
      <c r="I253" s="368"/>
      <c r="J253" s="590"/>
      <c r="K253" s="368"/>
      <c r="L253"/>
    </row>
    <row r="254" spans="1:12" ht="15.75" x14ac:dyDescent="0.25">
      <c r="A254" s="490"/>
      <c r="B254" s="368"/>
      <c r="C254" s="425"/>
      <c r="D254" s="419"/>
      <c r="E254" s="368"/>
      <c r="F254" s="432"/>
      <c r="G254" s="368"/>
      <c r="H254" s="442"/>
      <c r="I254" s="368"/>
      <c r="J254" s="590"/>
      <c r="K254" s="368"/>
      <c r="L254"/>
    </row>
    <row r="255" spans="1:12" ht="15.75" x14ac:dyDescent="0.25">
      <c r="A255" s="490"/>
      <c r="B255" s="368"/>
      <c r="C255" s="425"/>
      <c r="D255" s="419"/>
      <c r="E255" s="368"/>
      <c r="F255" s="432"/>
      <c r="G255" s="368"/>
      <c r="H255" s="442"/>
      <c r="I255" s="368"/>
      <c r="J255" s="590"/>
      <c r="K255" s="368"/>
      <c r="L255"/>
    </row>
    <row r="256" spans="1:12" ht="15.75" x14ac:dyDescent="0.25">
      <c r="A256" s="490"/>
      <c r="B256" s="368"/>
      <c r="C256" s="425"/>
      <c r="D256" s="419"/>
      <c r="E256" s="368"/>
      <c r="F256" s="432"/>
      <c r="G256" s="368"/>
      <c r="H256" s="442"/>
      <c r="I256" s="368"/>
      <c r="J256" s="590"/>
      <c r="K256" s="368"/>
      <c r="L256"/>
    </row>
    <row r="257" spans="1:12" ht="15.75" x14ac:dyDescent="0.25">
      <c r="A257" s="490"/>
      <c r="B257" s="368"/>
      <c r="C257" s="425"/>
      <c r="D257" s="419"/>
      <c r="E257" s="368"/>
      <c r="F257" s="432"/>
      <c r="G257" s="368"/>
      <c r="H257" s="442"/>
      <c r="I257" s="368"/>
      <c r="J257" s="590"/>
      <c r="K257" s="368"/>
      <c r="L257"/>
    </row>
    <row r="258" spans="1:12" ht="15.75" x14ac:dyDescent="0.25">
      <c r="A258" s="490"/>
      <c r="B258" s="368"/>
      <c r="C258" s="425"/>
      <c r="D258" s="419"/>
      <c r="E258" s="368"/>
      <c r="F258" s="432"/>
      <c r="G258" s="368"/>
      <c r="H258" s="442"/>
      <c r="I258" s="368"/>
      <c r="J258" s="590"/>
      <c r="K258" s="368"/>
      <c r="L258"/>
    </row>
    <row r="259" spans="1:12" ht="15.75" x14ac:dyDescent="0.25">
      <c r="A259" s="490"/>
      <c r="B259" s="368"/>
      <c r="C259" s="425"/>
      <c r="D259" s="419"/>
      <c r="E259" s="368"/>
      <c r="F259" s="432"/>
      <c r="G259" s="368"/>
      <c r="H259" s="442"/>
      <c r="I259" s="368"/>
      <c r="J259" s="590"/>
      <c r="K259" s="368"/>
      <c r="L259"/>
    </row>
    <row r="260" spans="1:12" ht="15.75" x14ac:dyDescent="0.25">
      <c r="A260" s="490"/>
      <c r="B260" s="368"/>
      <c r="C260" s="425"/>
      <c r="D260" s="419"/>
      <c r="E260" s="368"/>
      <c r="F260" s="432"/>
      <c r="G260" s="368"/>
      <c r="H260" s="442"/>
      <c r="I260" s="368"/>
      <c r="J260" s="590"/>
      <c r="K260" s="368"/>
      <c r="L260"/>
    </row>
    <row r="261" spans="1:12" ht="15.75" x14ac:dyDescent="0.25">
      <c r="A261" s="490"/>
      <c r="B261" s="368"/>
      <c r="C261" s="425"/>
      <c r="D261" s="419"/>
      <c r="E261" s="368"/>
      <c r="F261" s="432"/>
      <c r="G261" s="368"/>
      <c r="H261" s="442"/>
      <c r="I261" s="368"/>
      <c r="J261" s="590"/>
      <c r="K261" s="368"/>
      <c r="L261"/>
    </row>
    <row r="262" spans="1:12" ht="15.75" x14ac:dyDescent="0.25">
      <c r="A262" s="490"/>
      <c r="B262" s="368"/>
      <c r="C262" s="425"/>
      <c r="D262" s="419"/>
      <c r="E262" s="368"/>
      <c r="F262" s="432"/>
      <c r="G262" s="368"/>
      <c r="H262" s="442"/>
      <c r="I262" s="368"/>
      <c r="J262" s="590"/>
      <c r="K262" s="368"/>
      <c r="L262"/>
    </row>
    <row r="263" spans="1:12" ht="15.75" x14ac:dyDescent="0.25">
      <c r="A263" s="490"/>
      <c r="B263" s="368"/>
      <c r="C263" s="425"/>
      <c r="D263" s="419"/>
      <c r="E263" s="368"/>
      <c r="F263" s="432"/>
      <c r="G263" s="368"/>
      <c r="H263" s="442"/>
      <c r="I263" s="368"/>
      <c r="J263" s="590"/>
      <c r="K263" s="368"/>
      <c r="L263"/>
    </row>
    <row r="264" spans="1:12" ht="15.75" x14ac:dyDescent="0.25">
      <c r="A264" s="490"/>
      <c r="B264" s="368"/>
      <c r="C264" s="425"/>
      <c r="D264" s="419"/>
      <c r="E264" s="368"/>
      <c r="F264" s="432"/>
      <c r="G264" s="368"/>
      <c r="H264" s="442"/>
      <c r="I264" s="368"/>
      <c r="J264" s="590"/>
      <c r="K264" s="368"/>
      <c r="L264"/>
    </row>
    <row r="265" spans="1:12" ht="15.75" x14ac:dyDescent="0.25">
      <c r="A265" s="490"/>
      <c r="B265" s="368"/>
      <c r="C265" s="425"/>
      <c r="D265" s="419"/>
      <c r="E265" s="368"/>
      <c r="F265" s="432"/>
      <c r="G265" s="368"/>
      <c r="H265" s="442"/>
      <c r="I265" s="368"/>
      <c r="J265" s="590"/>
      <c r="K265" s="368"/>
      <c r="L265"/>
    </row>
    <row r="266" spans="1:12" ht="15.75" x14ac:dyDescent="0.25">
      <c r="A266" s="490"/>
      <c r="B266" s="368"/>
      <c r="C266" s="425"/>
      <c r="D266" s="419"/>
      <c r="E266" s="368"/>
      <c r="F266" s="432"/>
      <c r="G266" s="368"/>
      <c r="H266" s="442"/>
      <c r="I266" s="368"/>
      <c r="J266" s="590"/>
      <c r="K266" s="368"/>
      <c r="L266"/>
    </row>
    <row r="267" spans="1:12" ht="15.75" x14ac:dyDescent="0.25">
      <c r="A267" s="490"/>
      <c r="B267" s="368"/>
      <c r="C267" s="425"/>
      <c r="D267" s="419"/>
      <c r="E267" s="368"/>
      <c r="F267" s="432"/>
      <c r="G267" s="368"/>
      <c r="H267" s="442"/>
      <c r="I267" s="368"/>
      <c r="J267" s="590"/>
      <c r="K267" s="368"/>
      <c r="L267"/>
    </row>
    <row r="268" spans="1:12" ht="15.75" x14ac:dyDescent="0.25">
      <c r="A268" s="490"/>
      <c r="B268" s="368"/>
      <c r="C268" s="425"/>
      <c r="D268" s="419"/>
      <c r="E268" s="368"/>
      <c r="F268" s="432"/>
      <c r="G268" s="368"/>
      <c r="H268" s="442"/>
      <c r="I268" s="368"/>
      <c r="J268" s="590"/>
      <c r="K268" s="368"/>
      <c r="L268"/>
    </row>
    <row r="269" spans="1:12" ht="15.75" x14ac:dyDescent="0.25">
      <c r="A269" s="490"/>
      <c r="B269" s="368"/>
      <c r="C269" s="425"/>
      <c r="D269" s="419"/>
      <c r="E269" s="368"/>
      <c r="F269" s="432"/>
      <c r="G269" s="368"/>
      <c r="H269" s="442"/>
      <c r="I269" s="368"/>
      <c r="J269" s="590"/>
      <c r="K269" s="368"/>
      <c r="L269"/>
    </row>
    <row r="270" spans="1:12" ht="15.75" x14ac:dyDescent="0.25">
      <c r="A270" s="490"/>
      <c r="B270" s="368"/>
      <c r="C270" s="425"/>
      <c r="D270" s="419"/>
      <c r="E270" s="368"/>
      <c r="F270" s="432"/>
      <c r="G270" s="368"/>
      <c r="H270" s="442"/>
      <c r="I270" s="368"/>
      <c r="J270" s="590"/>
      <c r="K270" s="368"/>
      <c r="L270"/>
    </row>
    <row r="271" spans="1:12" ht="15.75" x14ac:dyDescent="0.25">
      <c r="A271" s="490"/>
      <c r="B271" s="368"/>
      <c r="C271" s="425"/>
      <c r="D271" s="419"/>
      <c r="E271" s="368"/>
      <c r="F271" s="432"/>
      <c r="G271" s="368"/>
      <c r="H271" s="442"/>
      <c r="I271" s="368"/>
      <c r="J271" s="590"/>
      <c r="K271" s="368"/>
      <c r="L271"/>
    </row>
    <row r="272" spans="1:12" ht="15.75" x14ac:dyDescent="0.25">
      <c r="A272" s="490"/>
      <c r="B272" s="368"/>
      <c r="C272" s="425"/>
      <c r="D272" s="419"/>
      <c r="E272" s="368"/>
      <c r="F272" s="432"/>
      <c r="G272" s="368"/>
      <c r="H272" s="442"/>
      <c r="I272" s="368"/>
      <c r="J272" s="590"/>
      <c r="K272" s="368"/>
      <c r="L272"/>
    </row>
    <row r="273" spans="1:12" ht="15.75" x14ac:dyDescent="0.25">
      <c r="A273" s="490"/>
      <c r="B273" s="368"/>
      <c r="C273" s="425"/>
      <c r="D273" s="419"/>
      <c r="E273" s="368"/>
      <c r="F273" s="432"/>
      <c r="G273" s="368"/>
      <c r="H273" s="442"/>
      <c r="I273" s="368"/>
      <c r="J273" s="590"/>
      <c r="K273" s="368"/>
      <c r="L273"/>
    </row>
    <row r="274" spans="1:12" ht="15.75" x14ac:dyDescent="0.25">
      <c r="A274" s="490"/>
      <c r="B274" s="368"/>
      <c r="C274" s="425"/>
      <c r="D274" s="419"/>
      <c r="E274" s="368"/>
      <c r="F274" s="432"/>
      <c r="G274" s="368"/>
      <c r="H274" s="442"/>
      <c r="I274" s="368"/>
      <c r="J274" s="590"/>
      <c r="K274" s="368"/>
      <c r="L274"/>
    </row>
    <row r="275" spans="1:12" ht="15.75" x14ac:dyDescent="0.25">
      <c r="A275" s="490"/>
      <c r="B275" s="368"/>
      <c r="C275" s="425"/>
      <c r="D275" s="419"/>
      <c r="E275" s="368"/>
      <c r="F275" s="432"/>
      <c r="G275" s="368"/>
      <c r="H275" s="442"/>
      <c r="I275" s="368"/>
      <c r="J275" s="590"/>
      <c r="K275" s="368"/>
      <c r="L275"/>
    </row>
    <row r="276" spans="1:12" ht="15.75" x14ac:dyDescent="0.25">
      <c r="A276" s="490"/>
      <c r="B276" s="368"/>
      <c r="C276" s="425"/>
      <c r="D276" s="419"/>
      <c r="E276" s="368"/>
      <c r="F276" s="432"/>
      <c r="G276" s="368"/>
      <c r="H276" s="442"/>
      <c r="I276" s="368"/>
      <c r="J276" s="590"/>
      <c r="K276" s="368"/>
      <c r="L276"/>
    </row>
    <row r="277" spans="1:12" ht="15.75" x14ac:dyDescent="0.25">
      <c r="A277" s="490"/>
      <c r="B277" s="368"/>
      <c r="C277" s="425"/>
      <c r="D277" s="419"/>
      <c r="E277" s="368"/>
      <c r="F277" s="432"/>
      <c r="G277" s="368"/>
      <c r="H277" s="442"/>
      <c r="I277" s="368"/>
      <c r="J277" s="590"/>
      <c r="K277" s="368"/>
      <c r="L277"/>
    </row>
    <row r="278" spans="1:12" ht="15.75" x14ac:dyDescent="0.25">
      <c r="A278" s="490"/>
      <c r="B278" s="368"/>
      <c r="C278" s="425"/>
      <c r="D278" s="419"/>
      <c r="E278" s="368"/>
      <c r="F278" s="432"/>
      <c r="G278" s="368"/>
      <c r="H278" s="442"/>
      <c r="I278" s="368"/>
      <c r="J278" s="590"/>
      <c r="K278" s="368"/>
      <c r="L278"/>
    </row>
    <row r="279" spans="1:12" ht="15.75" x14ac:dyDescent="0.25">
      <c r="A279" s="490"/>
      <c r="B279" s="368"/>
      <c r="C279" s="425"/>
      <c r="D279" s="419"/>
      <c r="E279" s="368"/>
      <c r="F279" s="432"/>
      <c r="G279" s="368"/>
      <c r="H279" s="442"/>
      <c r="I279" s="368"/>
      <c r="J279" s="590"/>
      <c r="K279" s="368"/>
      <c r="L279"/>
    </row>
    <row r="280" spans="1:12" ht="15.75" x14ac:dyDescent="0.25">
      <c r="A280" s="490"/>
      <c r="B280" s="368"/>
      <c r="C280" s="425"/>
      <c r="D280" s="419"/>
      <c r="E280" s="368"/>
      <c r="F280" s="432"/>
      <c r="G280" s="368"/>
      <c r="H280" s="442"/>
      <c r="I280" s="368"/>
      <c r="J280" s="590"/>
      <c r="K280" s="368"/>
      <c r="L280"/>
    </row>
    <row r="281" spans="1:12" ht="15.75" x14ac:dyDescent="0.25">
      <c r="A281" s="490"/>
      <c r="B281" s="368"/>
      <c r="C281" s="425"/>
      <c r="D281" s="419"/>
      <c r="E281" s="368"/>
      <c r="F281" s="432"/>
      <c r="G281" s="368"/>
      <c r="H281" s="442"/>
      <c r="I281" s="368"/>
      <c r="J281" s="590"/>
      <c r="K281" s="368"/>
      <c r="L281"/>
    </row>
    <row r="282" spans="1:12" ht="15.75" x14ac:dyDescent="0.25">
      <c r="A282" s="490"/>
      <c r="B282" s="368"/>
      <c r="C282" s="425"/>
      <c r="D282" s="419"/>
      <c r="E282" s="368"/>
      <c r="F282" s="432"/>
      <c r="G282" s="368"/>
      <c r="H282" s="442"/>
      <c r="I282" s="368"/>
      <c r="J282" s="590"/>
      <c r="K282" s="368"/>
      <c r="L282"/>
    </row>
    <row r="283" spans="1:12" ht="15.75" x14ac:dyDescent="0.25">
      <c r="A283" s="490"/>
      <c r="B283" s="368"/>
      <c r="C283" s="425"/>
      <c r="D283" s="419"/>
      <c r="E283" s="368"/>
      <c r="F283" s="432"/>
      <c r="G283" s="368"/>
      <c r="H283" s="442"/>
      <c r="I283" s="368"/>
      <c r="J283" s="590"/>
      <c r="K283" s="368"/>
      <c r="L283"/>
    </row>
    <row r="284" spans="1:12" ht="15.75" x14ac:dyDescent="0.25">
      <c r="A284" s="490"/>
      <c r="B284" s="368"/>
      <c r="C284" s="425"/>
      <c r="D284" s="419"/>
      <c r="E284" s="368"/>
      <c r="F284" s="432"/>
      <c r="G284" s="368"/>
      <c r="H284" s="442"/>
      <c r="I284" s="368"/>
      <c r="J284" s="590"/>
      <c r="K284" s="368"/>
      <c r="L284"/>
    </row>
    <row r="285" spans="1:12" ht="15.75" x14ac:dyDescent="0.25">
      <c r="A285" s="490"/>
      <c r="B285" s="368"/>
      <c r="C285" s="425"/>
      <c r="D285" s="419"/>
      <c r="E285" s="368"/>
      <c r="F285" s="432"/>
      <c r="G285" s="368"/>
      <c r="H285" s="442"/>
      <c r="I285" s="368"/>
      <c r="J285" s="590"/>
      <c r="K285" s="368"/>
      <c r="L285"/>
    </row>
    <row r="286" spans="1:12" ht="15.75" x14ac:dyDescent="0.25">
      <c r="A286" s="490"/>
      <c r="B286" s="368"/>
      <c r="C286" s="425"/>
      <c r="D286" s="419"/>
      <c r="E286" s="368"/>
      <c r="F286" s="432"/>
      <c r="G286" s="368"/>
      <c r="H286" s="442"/>
      <c r="I286" s="368"/>
      <c r="J286" s="590"/>
      <c r="K286" s="368"/>
      <c r="L286"/>
    </row>
    <row r="287" spans="1:12" ht="15.75" x14ac:dyDescent="0.25">
      <c r="A287" s="490"/>
      <c r="B287" s="368"/>
      <c r="C287" s="425"/>
      <c r="D287" s="419"/>
      <c r="E287" s="368"/>
      <c r="F287" s="432"/>
      <c r="G287" s="368"/>
      <c r="H287" s="442"/>
      <c r="I287" s="368"/>
      <c r="J287" s="590"/>
      <c r="K287" s="368"/>
      <c r="L287"/>
    </row>
    <row r="288" spans="1:12" ht="15.75" x14ac:dyDescent="0.25">
      <c r="A288" s="490"/>
      <c r="B288" s="368"/>
      <c r="C288" s="425"/>
      <c r="D288" s="419"/>
      <c r="E288" s="368"/>
      <c r="F288" s="432"/>
      <c r="G288" s="368"/>
      <c r="H288" s="442"/>
      <c r="I288" s="368"/>
      <c r="J288" s="590"/>
      <c r="K288" s="368"/>
      <c r="L288"/>
    </row>
    <row r="289" spans="1:12" ht="15.75" x14ac:dyDescent="0.25">
      <c r="A289" s="490"/>
      <c r="B289" s="368"/>
      <c r="C289" s="425"/>
      <c r="D289" s="419"/>
      <c r="E289" s="368"/>
      <c r="F289" s="432"/>
      <c r="G289" s="368"/>
      <c r="H289" s="442"/>
      <c r="I289" s="368"/>
      <c r="J289" s="590"/>
      <c r="K289" s="368"/>
      <c r="L289"/>
    </row>
    <row r="290" spans="1:12" ht="15.75" x14ac:dyDescent="0.25">
      <c r="A290" s="490"/>
      <c r="B290" s="368"/>
      <c r="C290" s="425"/>
      <c r="D290" s="419"/>
      <c r="E290" s="368"/>
      <c r="F290" s="432"/>
      <c r="G290" s="368"/>
      <c r="H290" s="442"/>
      <c r="I290" s="368"/>
      <c r="J290" s="590"/>
      <c r="K290" s="368"/>
      <c r="L290"/>
    </row>
    <row r="291" spans="1:12" ht="15.75" x14ac:dyDescent="0.25">
      <c r="A291" s="490"/>
      <c r="B291" s="368"/>
      <c r="C291" s="425"/>
      <c r="D291" s="419"/>
      <c r="E291" s="368"/>
      <c r="F291" s="432"/>
      <c r="G291" s="368"/>
      <c r="H291" s="442"/>
      <c r="I291" s="368"/>
      <c r="J291" s="590"/>
      <c r="K291" s="368"/>
      <c r="L291"/>
    </row>
    <row r="292" spans="1:12" ht="15.75" x14ac:dyDescent="0.25">
      <c r="A292" s="490"/>
      <c r="B292" s="368"/>
      <c r="C292" s="425"/>
      <c r="D292" s="419"/>
      <c r="E292" s="368"/>
      <c r="F292" s="432"/>
      <c r="G292" s="368"/>
      <c r="H292" s="442"/>
      <c r="I292" s="368"/>
      <c r="J292" s="590"/>
      <c r="K292" s="368"/>
      <c r="L292"/>
    </row>
    <row r="293" spans="1:12" ht="15.75" x14ac:dyDescent="0.25">
      <c r="A293" s="490"/>
      <c r="B293" s="368"/>
      <c r="C293" s="425"/>
      <c r="D293" s="419"/>
      <c r="E293" s="368"/>
      <c r="F293" s="432"/>
      <c r="G293" s="368"/>
      <c r="H293" s="442"/>
      <c r="I293" s="368"/>
      <c r="J293" s="590"/>
      <c r="K293" s="368"/>
      <c r="L293"/>
    </row>
    <row r="294" spans="1:12" ht="15.75" x14ac:dyDescent="0.25">
      <c r="A294" s="490"/>
      <c r="B294" s="368"/>
      <c r="C294" s="425"/>
      <c r="D294" s="419"/>
      <c r="E294" s="368"/>
      <c r="F294" s="432"/>
      <c r="G294" s="368"/>
      <c r="H294" s="442"/>
      <c r="I294" s="368"/>
      <c r="J294" s="590"/>
      <c r="K294" s="368"/>
      <c r="L294"/>
    </row>
    <row r="295" spans="1:12" ht="15.75" x14ac:dyDescent="0.25">
      <c r="A295" s="490"/>
      <c r="B295" s="368"/>
      <c r="C295" s="425"/>
      <c r="D295" s="419"/>
      <c r="E295" s="368"/>
      <c r="F295" s="432"/>
      <c r="G295" s="368"/>
      <c r="H295" s="442"/>
      <c r="I295" s="368"/>
      <c r="J295" s="590"/>
      <c r="K295" s="368"/>
      <c r="L295"/>
    </row>
    <row r="296" spans="1:12" ht="15.75" x14ac:dyDescent="0.25">
      <c r="A296" s="490"/>
      <c r="B296" s="368"/>
      <c r="C296" s="425"/>
      <c r="D296" s="419"/>
      <c r="E296" s="368"/>
      <c r="F296" s="432"/>
      <c r="G296" s="368"/>
      <c r="H296" s="442"/>
      <c r="I296" s="368"/>
      <c r="J296" s="590"/>
      <c r="K296" s="368"/>
      <c r="L296"/>
    </row>
    <row r="297" spans="1:12" ht="15.75" x14ac:dyDescent="0.25">
      <c r="A297" s="490"/>
      <c r="B297" s="368"/>
      <c r="C297" s="425"/>
      <c r="D297" s="419"/>
      <c r="E297" s="368"/>
      <c r="F297" s="432"/>
      <c r="G297" s="368"/>
      <c r="H297" s="442"/>
      <c r="I297" s="368"/>
      <c r="J297" s="590"/>
      <c r="K297" s="368"/>
      <c r="L297"/>
    </row>
    <row r="298" spans="1:12" ht="15.75" x14ac:dyDescent="0.25">
      <c r="A298" s="490"/>
      <c r="B298" s="368"/>
      <c r="C298" s="425"/>
      <c r="D298" s="419"/>
      <c r="E298" s="368"/>
      <c r="F298" s="432"/>
      <c r="G298" s="368"/>
      <c r="H298" s="442"/>
      <c r="I298" s="368"/>
      <c r="J298" s="590"/>
      <c r="K298" s="368"/>
      <c r="L298"/>
    </row>
    <row r="299" spans="1:12" ht="15.75" x14ac:dyDescent="0.25">
      <c r="A299" s="490"/>
      <c r="B299" s="368"/>
      <c r="C299" s="425"/>
      <c r="D299" s="419"/>
      <c r="E299" s="368"/>
      <c r="F299" s="432"/>
      <c r="G299" s="368"/>
      <c r="H299" s="442"/>
      <c r="I299" s="368"/>
      <c r="J299" s="590"/>
      <c r="K299" s="368"/>
      <c r="L299"/>
    </row>
    <row r="300" spans="1:12" ht="15.75" x14ac:dyDescent="0.25">
      <c r="A300" s="490"/>
      <c r="B300" s="368"/>
      <c r="C300" s="425"/>
      <c r="D300" s="419"/>
      <c r="E300" s="368"/>
      <c r="F300" s="432"/>
      <c r="G300" s="368"/>
      <c r="H300" s="442"/>
      <c r="I300" s="368"/>
      <c r="J300" s="590"/>
      <c r="K300" s="368"/>
      <c r="L300"/>
    </row>
    <row r="301" spans="1:12" ht="15.75" x14ac:dyDescent="0.25">
      <c r="A301" s="490"/>
      <c r="B301" s="368"/>
      <c r="C301" s="425"/>
      <c r="D301" s="419"/>
      <c r="E301" s="368"/>
      <c r="F301" s="432"/>
      <c r="G301" s="368"/>
      <c r="H301" s="442"/>
      <c r="I301" s="368"/>
      <c r="J301" s="590"/>
      <c r="K301" s="368"/>
      <c r="L301"/>
    </row>
    <row r="302" spans="1:12" ht="15.75" x14ac:dyDescent="0.25">
      <c r="A302" s="490"/>
      <c r="B302" s="368"/>
      <c r="C302" s="425"/>
      <c r="D302" s="419"/>
      <c r="E302" s="368"/>
      <c r="F302" s="432"/>
      <c r="G302" s="368"/>
      <c r="H302" s="442"/>
      <c r="I302" s="368"/>
      <c r="J302" s="590"/>
      <c r="K302" s="368"/>
      <c r="L302"/>
    </row>
    <row r="303" spans="1:12" ht="15.75" x14ac:dyDescent="0.25">
      <c r="A303" s="490"/>
      <c r="B303" s="368"/>
      <c r="C303" s="425"/>
      <c r="D303" s="419"/>
      <c r="E303" s="368"/>
      <c r="F303" s="432"/>
      <c r="G303" s="368"/>
      <c r="H303" s="442"/>
      <c r="I303" s="368"/>
      <c r="J303" s="590"/>
      <c r="K303" s="368"/>
      <c r="L303"/>
    </row>
    <row r="304" spans="1:12" ht="15.75" x14ac:dyDescent="0.25">
      <c r="A304" s="490"/>
      <c r="B304" s="368"/>
      <c r="C304" s="425"/>
      <c r="D304" s="419"/>
      <c r="E304" s="368"/>
      <c r="F304" s="432"/>
      <c r="G304" s="368"/>
      <c r="H304" s="442"/>
      <c r="I304" s="368"/>
      <c r="J304" s="590"/>
      <c r="K304" s="368"/>
      <c r="L304"/>
    </row>
    <row r="305" spans="1:12" ht="15.75" x14ac:dyDescent="0.25">
      <c r="A305" s="490"/>
      <c r="B305" s="368"/>
      <c r="C305" s="425"/>
      <c r="D305" s="419"/>
      <c r="E305" s="368"/>
      <c r="F305" s="432"/>
      <c r="G305" s="368"/>
      <c r="H305" s="442"/>
      <c r="I305" s="368"/>
      <c r="J305" s="590"/>
      <c r="K305" s="368"/>
      <c r="L305"/>
    </row>
    <row r="306" spans="1:12" ht="15.75" x14ac:dyDescent="0.25">
      <c r="A306" s="490"/>
      <c r="B306" s="368"/>
      <c r="C306" s="425"/>
      <c r="D306" s="419"/>
      <c r="E306" s="368"/>
      <c r="F306" s="432"/>
      <c r="G306" s="368"/>
      <c r="H306" s="442"/>
      <c r="I306" s="368"/>
      <c r="J306" s="590"/>
      <c r="K306" s="368"/>
      <c r="L306"/>
    </row>
    <row r="307" spans="1:12" ht="15.75" x14ac:dyDescent="0.25">
      <c r="A307" s="490"/>
      <c r="B307" s="368"/>
      <c r="C307" s="425"/>
      <c r="D307" s="419"/>
      <c r="E307" s="368"/>
      <c r="F307" s="432"/>
      <c r="G307" s="368"/>
      <c r="H307" s="442"/>
      <c r="I307" s="368"/>
      <c r="J307" s="590"/>
      <c r="K307" s="368"/>
      <c r="L307"/>
    </row>
    <row r="308" spans="1:12" ht="15.75" x14ac:dyDescent="0.25">
      <c r="A308" s="490"/>
      <c r="B308" s="368"/>
      <c r="C308" s="425"/>
      <c r="D308" s="419"/>
      <c r="E308" s="368"/>
      <c r="F308" s="432"/>
      <c r="G308" s="368"/>
      <c r="H308" s="442"/>
      <c r="I308" s="368"/>
      <c r="J308" s="590"/>
      <c r="K308" s="368"/>
      <c r="L308"/>
    </row>
    <row r="309" spans="1:12" ht="15.75" x14ac:dyDescent="0.25">
      <c r="A309" s="490"/>
      <c r="B309" s="368"/>
      <c r="C309" s="425"/>
      <c r="D309" s="419"/>
      <c r="E309" s="368"/>
      <c r="F309" s="432"/>
      <c r="G309" s="368"/>
      <c r="H309" s="442"/>
      <c r="I309" s="368"/>
      <c r="J309" s="590"/>
      <c r="K309" s="368"/>
      <c r="L309"/>
    </row>
    <row r="310" spans="1:12" ht="15.75" x14ac:dyDescent="0.25">
      <c r="A310" s="490"/>
      <c r="B310" s="368"/>
      <c r="C310" s="425"/>
      <c r="D310" s="419"/>
      <c r="E310" s="368"/>
      <c r="F310" s="432"/>
      <c r="G310" s="368"/>
      <c r="H310" s="442"/>
      <c r="I310" s="368"/>
      <c r="J310" s="590"/>
      <c r="K310" s="368"/>
      <c r="L310"/>
    </row>
    <row r="311" spans="1:12" ht="15.75" x14ac:dyDescent="0.25">
      <c r="A311" s="490"/>
      <c r="B311" s="368"/>
      <c r="C311" s="425"/>
      <c r="D311" s="419"/>
      <c r="E311" s="368"/>
      <c r="F311" s="432"/>
      <c r="G311" s="368"/>
      <c r="H311" s="442"/>
      <c r="I311" s="368"/>
      <c r="J311" s="590"/>
      <c r="K311" s="368"/>
      <c r="L311"/>
    </row>
    <row r="312" spans="1:12" ht="15.75" x14ac:dyDescent="0.25">
      <c r="A312" s="490"/>
      <c r="B312" s="368"/>
      <c r="C312" s="425"/>
      <c r="D312" s="419"/>
      <c r="E312" s="368"/>
      <c r="F312" s="432"/>
      <c r="G312" s="368"/>
      <c r="H312" s="442"/>
      <c r="I312" s="368"/>
      <c r="J312" s="590"/>
      <c r="K312" s="368"/>
      <c r="L312"/>
    </row>
    <row r="313" spans="1:12" ht="15.75" x14ac:dyDescent="0.25">
      <c r="A313" s="490"/>
      <c r="B313" s="368"/>
      <c r="C313" s="425"/>
      <c r="D313" s="419"/>
      <c r="E313" s="368"/>
      <c r="F313" s="432"/>
      <c r="G313" s="368"/>
      <c r="H313" s="442"/>
      <c r="I313" s="368"/>
      <c r="J313" s="590"/>
      <c r="K313" s="368"/>
      <c r="L313"/>
    </row>
    <row r="314" spans="1:12" ht="15.75" x14ac:dyDescent="0.25">
      <c r="A314" s="490"/>
      <c r="B314" s="368"/>
      <c r="C314" s="425"/>
      <c r="D314" s="419"/>
      <c r="E314" s="368"/>
      <c r="F314" s="432"/>
      <c r="G314" s="368"/>
      <c r="H314" s="442"/>
      <c r="I314" s="368"/>
      <c r="J314" s="590"/>
      <c r="K314" s="368"/>
      <c r="L314"/>
    </row>
    <row r="315" spans="1:12" ht="15.75" x14ac:dyDescent="0.25">
      <c r="A315" s="490"/>
      <c r="B315" s="368"/>
      <c r="C315" s="425"/>
      <c r="D315" s="419"/>
      <c r="E315" s="368"/>
      <c r="F315" s="432"/>
      <c r="G315" s="368"/>
      <c r="H315" s="442"/>
      <c r="I315" s="368"/>
      <c r="J315" s="590"/>
      <c r="K315" s="368"/>
      <c r="L315"/>
    </row>
    <row r="316" spans="1:12" ht="15.75" x14ac:dyDescent="0.25">
      <c r="A316" s="490"/>
      <c r="B316" s="368"/>
      <c r="C316" s="425"/>
      <c r="D316" s="419"/>
      <c r="E316" s="368"/>
      <c r="F316" s="432"/>
      <c r="G316" s="368"/>
      <c r="H316" s="442"/>
      <c r="I316" s="368"/>
      <c r="J316" s="590"/>
      <c r="K316" s="368"/>
      <c r="L316"/>
    </row>
    <row r="317" spans="1:12" ht="15.75" x14ac:dyDescent="0.25">
      <c r="A317" s="490"/>
      <c r="B317" s="368"/>
      <c r="C317" s="425"/>
      <c r="D317" s="419"/>
      <c r="E317" s="368"/>
      <c r="F317" s="432"/>
      <c r="G317" s="368"/>
      <c r="H317" s="442"/>
      <c r="I317" s="368"/>
      <c r="J317" s="590"/>
      <c r="K317" s="368"/>
      <c r="L317"/>
    </row>
    <row r="318" spans="1:12" ht="15.75" x14ac:dyDescent="0.25">
      <c r="A318" s="490"/>
      <c r="B318" s="368"/>
      <c r="C318" s="425"/>
      <c r="D318" s="419"/>
      <c r="E318" s="368"/>
      <c r="F318" s="432"/>
      <c r="G318" s="368"/>
      <c r="H318" s="442"/>
      <c r="I318" s="368"/>
      <c r="J318" s="590"/>
      <c r="K318" s="368"/>
      <c r="L318"/>
    </row>
    <row r="319" spans="1:12" ht="15.75" x14ac:dyDescent="0.25">
      <c r="A319" s="490"/>
      <c r="B319" s="368"/>
      <c r="C319" s="425"/>
      <c r="D319" s="419"/>
      <c r="E319" s="368"/>
      <c r="F319" s="432"/>
      <c r="G319" s="368"/>
      <c r="H319" s="442"/>
      <c r="I319" s="368"/>
      <c r="J319" s="590"/>
      <c r="K319" s="368"/>
      <c r="L319"/>
    </row>
    <row r="320" spans="1:12" ht="15.75" x14ac:dyDescent="0.25">
      <c r="A320" s="490"/>
      <c r="B320" s="368"/>
      <c r="C320" s="425"/>
      <c r="D320" s="419"/>
      <c r="E320" s="368"/>
      <c r="F320" s="432"/>
      <c r="G320" s="368"/>
      <c r="H320" s="442"/>
      <c r="I320" s="368"/>
      <c r="J320" s="590"/>
      <c r="K320" s="368"/>
      <c r="L320"/>
    </row>
    <row r="321" spans="1:12" ht="15.75" x14ac:dyDescent="0.25">
      <c r="A321" s="490"/>
      <c r="B321" s="368"/>
      <c r="C321" s="425"/>
      <c r="D321" s="419"/>
      <c r="E321" s="368"/>
      <c r="F321" s="432"/>
      <c r="G321" s="368"/>
      <c r="H321" s="442"/>
      <c r="I321" s="368"/>
      <c r="J321" s="590"/>
      <c r="K321" s="368"/>
      <c r="L321"/>
    </row>
    <row r="322" spans="1:12" ht="15.75" x14ac:dyDescent="0.25">
      <c r="A322" s="490"/>
      <c r="B322" s="368"/>
      <c r="C322" s="425"/>
      <c r="D322" s="419"/>
      <c r="E322" s="368"/>
      <c r="F322" s="432"/>
      <c r="G322" s="368"/>
      <c r="H322" s="442"/>
      <c r="I322" s="368"/>
      <c r="J322" s="590"/>
      <c r="K322" s="368"/>
      <c r="L322"/>
    </row>
    <row r="323" spans="1:12" ht="15.75" x14ac:dyDescent="0.25">
      <c r="A323" s="490"/>
      <c r="B323" s="368"/>
      <c r="C323" s="425"/>
      <c r="D323" s="419"/>
      <c r="E323" s="368"/>
      <c r="F323" s="432"/>
      <c r="G323" s="368"/>
      <c r="H323" s="442"/>
      <c r="I323" s="368"/>
      <c r="J323" s="590"/>
      <c r="K323" s="368"/>
      <c r="L323"/>
    </row>
    <row r="324" spans="1:12" ht="15.75" x14ac:dyDescent="0.25">
      <c r="A324" s="490"/>
      <c r="B324" s="368"/>
      <c r="C324" s="425"/>
      <c r="D324" s="419"/>
      <c r="E324" s="368"/>
      <c r="F324" s="432"/>
      <c r="G324" s="368"/>
      <c r="H324" s="442"/>
      <c r="I324" s="368"/>
      <c r="J324" s="590"/>
      <c r="K324" s="368"/>
      <c r="L324"/>
    </row>
    <row r="325" spans="1:12" ht="15.75" x14ac:dyDescent="0.25">
      <c r="A325" s="490"/>
      <c r="B325" s="368"/>
      <c r="C325" s="425"/>
      <c r="D325" s="419"/>
      <c r="E325" s="368"/>
      <c r="F325" s="432"/>
      <c r="G325" s="368"/>
      <c r="H325" s="442"/>
      <c r="I325" s="368"/>
      <c r="J325" s="590"/>
      <c r="K325" s="368"/>
      <c r="L325"/>
    </row>
    <row r="326" spans="1:12" ht="15.75" x14ac:dyDescent="0.25">
      <c r="A326" s="490"/>
      <c r="B326" s="368"/>
      <c r="C326" s="425"/>
      <c r="D326" s="419"/>
      <c r="E326" s="368"/>
      <c r="F326" s="432"/>
      <c r="G326" s="368"/>
      <c r="H326" s="442"/>
      <c r="I326" s="368"/>
      <c r="J326" s="590"/>
      <c r="K326" s="368"/>
      <c r="L326"/>
    </row>
    <row r="327" spans="1:12" ht="15.75" x14ac:dyDescent="0.25">
      <c r="A327" s="490"/>
      <c r="B327" s="368"/>
      <c r="C327" s="425"/>
      <c r="D327" s="419"/>
      <c r="E327" s="368"/>
      <c r="F327" s="432"/>
      <c r="G327" s="368"/>
      <c r="H327" s="442"/>
      <c r="I327" s="368"/>
      <c r="J327" s="590"/>
      <c r="K327" s="368"/>
      <c r="L327"/>
    </row>
    <row r="328" spans="1:12" ht="15.75" x14ac:dyDescent="0.25">
      <c r="A328" s="490"/>
      <c r="B328" s="368"/>
      <c r="C328" s="425"/>
      <c r="D328" s="419"/>
      <c r="E328" s="368"/>
      <c r="F328" s="432"/>
      <c r="G328" s="368"/>
      <c r="H328" s="442"/>
      <c r="I328" s="368"/>
      <c r="J328" s="590"/>
      <c r="K328" s="368"/>
      <c r="L328"/>
    </row>
    <row r="329" spans="1:12" ht="15.75" x14ac:dyDescent="0.25">
      <c r="A329" s="490"/>
      <c r="B329" s="368"/>
      <c r="C329" s="425"/>
      <c r="D329" s="419"/>
      <c r="E329" s="368"/>
      <c r="F329" s="432"/>
      <c r="G329" s="368"/>
      <c r="H329" s="442"/>
      <c r="I329" s="368"/>
      <c r="J329" s="590"/>
      <c r="K329" s="368"/>
      <c r="L329"/>
    </row>
    <row r="330" spans="1:12" ht="15.75" x14ac:dyDescent="0.25">
      <c r="A330" s="490"/>
      <c r="B330" s="368"/>
      <c r="C330" s="425"/>
      <c r="D330" s="419"/>
      <c r="E330" s="368"/>
      <c r="F330" s="432"/>
      <c r="G330" s="368"/>
      <c r="H330" s="442"/>
      <c r="I330" s="368"/>
      <c r="J330" s="590"/>
      <c r="K330" s="368"/>
      <c r="L330"/>
    </row>
    <row r="331" spans="1:12" ht="15.75" x14ac:dyDescent="0.25">
      <c r="A331" s="490"/>
      <c r="B331" s="368"/>
      <c r="C331" s="425"/>
      <c r="D331" s="419"/>
      <c r="E331" s="368"/>
      <c r="F331" s="432"/>
      <c r="G331" s="368"/>
      <c r="H331" s="442"/>
      <c r="I331" s="368"/>
      <c r="J331" s="590"/>
      <c r="K331" s="368"/>
      <c r="L331"/>
    </row>
    <row r="332" spans="1:12" ht="15.75" x14ac:dyDescent="0.25">
      <c r="A332" s="490"/>
      <c r="B332" s="368"/>
      <c r="C332" s="425"/>
      <c r="D332" s="419"/>
      <c r="E332" s="368"/>
      <c r="F332" s="432"/>
      <c r="G332" s="368"/>
      <c r="H332" s="442"/>
      <c r="I332" s="368"/>
      <c r="J332" s="590"/>
      <c r="K332" s="368"/>
      <c r="L332"/>
    </row>
    <row r="333" spans="1:12" ht="15.75" x14ac:dyDescent="0.25">
      <c r="A333" s="490"/>
      <c r="B333" s="368"/>
      <c r="C333" s="425"/>
      <c r="D333" s="419"/>
      <c r="E333" s="368"/>
      <c r="F333" s="432"/>
      <c r="G333" s="368"/>
      <c r="H333" s="442"/>
      <c r="I333" s="368"/>
      <c r="J333" s="590"/>
      <c r="K333" s="368"/>
      <c r="L333"/>
    </row>
    <row r="334" spans="1:12" ht="15.75" x14ac:dyDescent="0.25">
      <c r="A334" s="490"/>
      <c r="B334" s="368"/>
      <c r="C334" s="425"/>
      <c r="D334" s="419"/>
      <c r="E334" s="368"/>
      <c r="F334" s="432"/>
      <c r="G334" s="368"/>
      <c r="H334" s="442"/>
      <c r="I334" s="368"/>
      <c r="J334" s="590"/>
      <c r="K334" s="368"/>
      <c r="L334"/>
    </row>
    <row r="335" spans="1:12" ht="15.75" x14ac:dyDescent="0.25">
      <c r="A335" s="490"/>
      <c r="B335" s="368"/>
      <c r="C335" s="425"/>
      <c r="D335" s="419"/>
      <c r="E335" s="368"/>
      <c r="F335" s="432"/>
      <c r="G335" s="368"/>
      <c r="H335" s="442"/>
      <c r="I335" s="368"/>
      <c r="J335" s="590"/>
      <c r="K335" s="368"/>
      <c r="L335"/>
    </row>
    <row r="336" spans="1:12" ht="15.75" x14ac:dyDescent="0.25">
      <c r="A336" s="490"/>
      <c r="B336" s="368"/>
      <c r="C336" s="425"/>
      <c r="D336" s="419"/>
      <c r="E336" s="368"/>
      <c r="F336" s="432"/>
      <c r="G336" s="368"/>
      <c r="H336" s="442"/>
      <c r="I336" s="368"/>
      <c r="J336" s="590"/>
      <c r="K336" s="368"/>
      <c r="L336"/>
    </row>
    <row r="337" spans="1:12" ht="15.75" x14ac:dyDescent="0.25">
      <c r="A337" s="490"/>
      <c r="B337" s="368"/>
      <c r="C337" s="425"/>
      <c r="D337" s="419"/>
      <c r="E337" s="368"/>
      <c r="F337" s="432"/>
      <c r="G337" s="368"/>
      <c r="H337" s="442"/>
      <c r="I337" s="368"/>
      <c r="J337" s="590"/>
      <c r="K337" s="368"/>
      <c r="L337"/>
    </row>
    <row r="338" spans="1:12" ht="15.75" x14ac:dyDescent="0.25">
      <c r="A338" s="490"/>
      <c r="B338" s="368"/>
      <c r="C338" s="425"/>
      <c r="D338" s="419"/>
      <c r="E338" s="368"/>
      <c r="F338" s="432"/>
      <c r="G338" s="368"/>
      <c r="H338" s="442"/>
      <c r="I338" s="368"/>
      <c r="J338" s="590"/>
      <c r="K338" s="368"/>
      <c r="L338"/>
    </row>
    <row r="339" spans="1:12" ht="15.75" x14ac:dyDescent="0.25">
      <c r="A339" s="490"/>
      <c r="B339" s="368"/>
      <c r="C339" s="425"/>
      <c r="D339" s="419"/>
      <c r="E339" s="368"/>
      <c r="F339" s="432"/>
      <c r="G339" s="368"/>
      <c r="H339" s="442"/>
      <c r="I339" s="368"/>
      <c r="J339" s="590"/>
      <c r="K339" s="368"/>
      <c r="L339"/>
    </row>
    <row r="340" spans="1:12" ht="15.75" x14ac:dyDescent="0.25">
      <c r="A340" s="490"/>
      <c r="B340" s="368"/>
      <c r="C340" s="425"/>
      <c r="D340" s="419"/>
      <c r="E340" s="368"/>
      <c r="F340" s="432"/>
      <c r="G340" s="368"/>
      <c r="H340" s="442"/>
      <c r="I340" s="368"/>
      <c r="J340" s="590"/>
      <c r="K340" s="368"/>
      <c r="L340"/>
    </row>
    <row r="341" spans="1:12" ht="15.75" x14ac:dyDescent="0.25">
      <c r="A341" s="490"/>
      <c r="B341" s="368"/>
      <c r="C341" s="425"/>
      <c r="D341" s="419"/>
      <c r="E341" s="368"/>
      <c r="F341" s="432"/>
      <c r="G341" s="368"/>
      <c r="H341" s="442"/>
      <c r="I341" s="368"/>
      <c r="J341" s="590"/>
      <c r="K341" s="368"/>
      <c r="L341"/>
    </row>
    <row r="342" spans="1:12" ht="15.75" x14ac:dyDescent="0.25">
      <c r="A342" s="490"/>
      <c r="B342" s="368"/>
      <c r="C342" s="425"/>
      <c r="D342" s="419"/>
      <c r="E342" s="368"/>
      <c r="F342" s="432"/>
      <c r="G342" s="368"/>
      <c r="H342" s="442"/>
      <c r="I342" s="368"/>
      <c r="J342" s="590"/>
      <c r="K342" s="368"/>
      <c r="L342"/>
    </row>
    <row r="343" spans="1:12" ht="15.75" x14ac:dyDescent="0.25">
      <c r="A343" s="490"/>
      <c r="B343" s="368"/>
      <c r="C343" s="425"/>
      <c r="D343" s="419"/>
      <c r="E343" s="368"/>
      <c r="F343" s="432"/>
      <c r="G343" s="368"/>
      <c r="H343" s="442"/>
      <c r="I343" s="368"/>
      <c r="J343" s="590"/>
      <c r="K343" s="368"/>
      <c r="L343"/>
    </row>
    <row r="344" spans="1:12" ht="15.75" x14ac:dyDescent="0.25">
      <c r="A344" s="490"/>
      <c r="B344" s="368"/>
      <c r="C344" s="425"/>
      <c r="D344" s="419"/>
      <c r="E344" s="368"/>
      <c r="F344" s="432"/>
      <c r="G344" s="368"/>
      <c r="H344" s="442"/>
      <c r="I344" s="368"/>
      <c r="J344" s="590"/>
      <c r="K344" s="368"/>
      <c r="L344"/>
    </row>
    <row r="345" spans="1:12" ht="15.75" x14ac:dyDescent="0.25">
      <c r="A345" s="490"/>
      <c r="B345" s="368"/>
      <c r="C345" s="425"/>
      <c r="D345" s="419"/>
      <c r="E345" s="368"/>
      <c r="F345" s="432"/>
      <c r="G345" s="368"/>
      <c r="H345" s="442"/>
      <c r="I345" s="368"/>
      <c r="J345" s="590"/>
      <c r="K345" s="368"/>
      <c r="L345"/>
    </row>
    <row r="346" spans="1:12" ht="15.75" x14ac:dyDescent="0.25">
      <c r="A346" s="490"/>
      <c r="B346" s="368"/>
      <c r="C346" s="425"/>
      <c r="D346" s="419"/>
      <c r="E346" s="368"/>
      <c r="F346" s="432"/>
      <c r="G346" s="368"/>
      <c r="H346" s="442"/>
      <c r="I346" s="368"/>
      <c r="J346" s="590"/>
      <c r="K346" s="368"/>
      <c r="L346"/>
    </row>
    <row r="347" spans="1:12" ht="15.75" x14ac:dyDescent="0.25">
      <c r="A347" s="490"/>
      <c r="B347" s="368"/>
      <c r="C347" s="425"/>
      <c r="D347" s="419"/>
      <c r="E347" s="368"/>
      <c r="F347" s="432"/>
      <c r="G347" s="368"/>
      <c r="H347" s="442"/>
      <c r="I347" s="368"/>
      <c r="J347" s="590"/>
      <c r="K347" s="368"/>
      <c r="L347"/>
    </row>
    <row r="348" spans="1:12" ht="15.75" x14ac:dyDescent="0.25">
      <c r="A348" s="490"/>
      <c r="B348" s="368"/>
      <c r="C348" s="425"/>
      <c r="D348" s="419"/>
      <c r="E348" s="368"/>
      <c r="F348" s="432"/>
      <c r="G348" s="368"/>
      <c r="H348" s="442"/>
      <c r="I348" s="368"/>
      <c r="J348" s="590"/>
      <c r="K348" s="368"/>
      <c r="L348"/>
    </row>
    <row r="349" spans="1:12" ht="15.75" x14ac:dyDescent="0.25">
      <c r="A349" s="490"/>
      <c r="B349" s="368"/>
      <c r="C349" s="425"/>
      <c r="D349" s="419"/>
      <c r="E349" s="368"/>
      <c r="F349" s="432"/>
      <c r="G349" s="368"/>
      <c r="H349" s="442"/>
      <c r="I349" s="368"/>
      <c r="J349" s="590"/>
      <c r="K349" s="368"/>
      <c r="L349"/>
    </row>
    <row r="350" spans="1:12" ht="15.75" x14ac:dyDescent="0.25">
      <c r="A350" s="490"/>
      <c r="B350" s="368"/>
      <c r="C350" s="425"/>
      <c r="D350" s="419"/>
      <c r="E350" s="368"/>
      <c r="F350" s="432"/>
      <c r="G350" s="368"/>
      <c r="H350" s="442"/>
      <c r="I350" s="368"/>
      <c r="J350" s="590"/>
      <c r="K350" s="368"/>
      <c r="L350"/>
    </row>
    <row r="351" spans="1:12" ht="15.75" x14ac:dyDescent="0.25">
      <c r="A351" s="490"/>
      <c r="B351" s="368"/>
      <c r="C351" s="425"/>
      <c r="D351" s="419"/>
      <c r="E351" s="368"/>
      <c r="F351" s="432"/>
      <c r="G351" s="368"/>
      <c r="H351" s="442"/>
      <c r="I351" s="368"/>
      <c r="J351" s="590"/>
      <c r="K351" s="368"/>
      <c r="L351"/>
    </row>
    <row r="352" spans="1:12" ht="15.75" x14ac:dyDescent="0.25">
      <c r="A352" s="490"/>
      <c r="B352" s="368"/>
      <c r="C352" s="425"/>
      <c r="D352" s="419"/>
      <c r="E352" s="368"/>
      <c r="F352" s="432"/>
      <c r="G352" s="368"/>
      <c r="H352" s="442"/>
      <c r="I352" s="368"/>
      <c r="J352" s="590"/>
      <c r="K352" s="368"/>
      <c r="L352"/>
    </row>
    <row r="353" spans="1:12" ht="15.75" x14ac:dyDescent="0.25">
      <c r="A353" s="490"/>
      <c r="B353" s="368"/>
      <c r="C353" s="425"/>
      <c r="D353" s="419"/>
      <c r="E353" s="368"/>
      <c r="F353" s="432"/>
      <c r="G353" s="368"/>
      <c r="H353" s="442"/>
      <c r="I353" s="368"/>
      <c r="J353" s="590"/>
      <c r="K353" s="368"/>
      <c r="L353"/>
    </row>
    <row r="354" spans="1:12" ht="15.75" x14ac:dyDescent="0.25">
      <c r="A354" s="490"/>
      <c r="B354" s="368"/>
      <c r="C354" s="425"/>
      <c r="D354" s="419"/>
      <c r="E354" s="368"/>
      <c r="F354" s="432"/>
      <c r="G354" s="368"/>
      <c r="H354" s="442"/>
      <c r="I354" s="368"/>
      <c r="J354" s="590"/>
      <c r="K354" s="368"/>
      <c r="L354"/>
    </row>
    <row r="355" spans="1:12" ht="15.75" x14ac:dyDescent="0.25">
      <c r="A355" s="490"/>
      <c r="B355" s="368"/>
      <c r="C355" s="425"/>
      <c r="D355" s="419"/>
      <c r="E355" s="368"/>
      <c r="F355" s="432"/>
      <c r="G355" s="368"/>
      <c r="H355" s="442"/>
      <c r="I355" s="368"/>
      <c r="J355" s="590"/>
      <c r="K355" s="368"/>
      <c r="L355"/>
    </row>
    <row r="356" spans="1:12" ht="15.75" x14ac:dyDescent="0.25">
      <c r="A356" s="490"/>
      <c r="B356" s="368"/>
      <c r="C356" s="425"/>
      <c r="D356" s="419"/>
      <c r="E356" s="368"/>
      <c r="F356" s="432"/>
      <c r="G356" s="368"/>
      <c r="H356" s="442"/>
      <c r="I356" s="368"/>
      <c r="J356" s="590"/>
      <c r="K356" s="368"/>
      <c r="L356"/>
    </row>
    <row r="357" spans="1:12" ht="15.75" x14ac:dyDescent="0.25">
      <c r="A357" s="490"/>
      <c r="B357" s="368"/>
      <c r="C357" s="425"/>
      <c r="D357" s="419"/>
      <c r="E357" s="368"/>
      <c r="F357" s="432"/>
      <c r="G357" s="368"/>
      <c r="H357" s="442"/>
      <c r="I357" s="368"/>
      <c r="J357" s="590"/>
      <c r="K357" s="368"/>
      <c r="L357"/>
    </row>
    <row r="358" spans="1:12" ht="15.75" x14ac:dyDescent="0.25">
      <c r="A358" s="490"/>
      <c r="B358" s="368"/>
      <c r="C358" s="425"/>
      <c r="D358" s="419"/>
      <c r="E358" s="368"/>
      <c r="F358" s="432"/>
      <c r="G358" s="368"/>
      <c r="H358" s="442"/>
      <c r="I358" s="368"/>
      <c r="J358" s="590"/>
      <c r="K358" s="368"/>
      <c r="L358"/>
    </row>
    <row r="359" spans="1:12" ht="15.75" x14ac:dyDescent="0.25">
      <c r="A359" s="490"/>
      <c r="B359" s="368"/>
      <c r="C359" s="425"/>
      <c r="D359" s="419"/>
      <c r="E359" s="368"/>
      <c r="F359" s="432"/>
      <c r="G359" s="368"/>
      <c r="H359" s="442"/>
      <c r="I359" s="368"/>
      <c r="J359" s="590"/>
      <c r="K359" s="368"/>
      <c r="L359"/>
    </row>
    <row r="360" spans="1:12" ht="15.75" x14ac:dyDescent="0.25">
      <c r="A360" s="490"/>
      <c r="B360" s="368"/>
      <c r="C360" s="425"/>
      <c r="D360" s="419"/>
      <c r="E360" s="368"/>
      <c r="F360" s="432"/>
      <c r="G360" s="368"/>
      <c r="H360" s="442"/>
      <c r="I360" s="368"/>
      <c r="J360" s="590"/>
      <c r="K360" s="368"/>
      <c r="L360"/>
    </row>
    <row r="361" spans="1:12" ht="15.75" x14ac:dyDescent="0.25">
      <c r="A361" s="490"/>
      <c r="B361" s="368"/>
      <c r="C361" s="425"/>
      <c r="D361" s="419"/>
      <c r="E361" s="368"/>
      <c r="F361" s="432"/>
      <c r="G361" s="368"/>
      <c r="H361" s="442"/>
      <c r="I361" s="368"/>
      <c r="J361" s="590"/>
      <c r="K361" s="368"/>
      <c r="L361"/>
    </row>
    <row r="362" spans="1:12" ht="15.75" x14ac:dyDescent="0.25">
      <c r="A362" s="490"/>
      <c r="B362" s="368"/>
      <c r="C362" s="425"/>
      <c r="D362" s="419"/>
      <c r="E362" s="368"/>
      <c r="F362" s="432"/>
      <c r="G362" s="368"/>
      <c r="H362" s="442"/>
      <c r="I362" s="368"/>
      <c r="J362" s="590"/>
      <c r="K362" s="368"/>
      <c r="L362"/>
    </row>
    <row r="363" spans="1:12" ht="15.75" x14ac:dyDescent="0.25">
      <c r="A363" s="490"/>
      <c r="B363" s="368"/>
      <c r="C363" s="425"/>
      <c r="D363" s="419"/>
      <c r="E363" s="368"/>
      <c r="F363" s="432"/>
      <c r="G363" s="368"/>
      <c r="H363" s="442"/>
      <c r="I363" s="368"/>
      <c r="J363" s="590"/>
      <c r="K363" s="368"/>
      <c r="L363"/>
    </row>
    <row r="364" spans="1:12" ht="15.75" x14ac:dyDescent="0.25">
      <c r="A364" s="490"/>
      <c r="B364" s="368"/>
      <c r="C364" s="425"/>
      <c r="D364" s="419"/>
      <c r="E364" s="368"/>
      <c r="F364" s="432"/>
      <c r="G364" s="368"/>
      <c r="H364" s="442"/>
      <c r="I364" s="368"/>
      <c r="J364" s="590"/>
      <c r="K364" s="368"/>
      <c r="L364"/>
    </row>
    <row r="365" spans="1:12" ht="15.75" x14ac:dyDescent="0.25">
      <c r="A365" s="490"/>
      <c r="B365" s="368"/>
      <c r="C365" s="425"/>
      <c r="D365" s="419"/>
      <c r="E365" s="368"/>
      <c r="F365" s="432"/>
      <c r="G365" s="368"/>
      <c r="H365" s="442"/>
      <c r="I365" s="368"/>
      <c r="J365" s="590"/>
      <c r="K365" s="368"/>
      <c r="L365"/>
    </row>
    <row r="366" spans="1:12" ht="15.75" x14ac:dyDescent="0.25">
      <c r="A366" s="490"/>
      <c r="B366" s="368"/>
      <c r="C366" s="425"/>
      <c r="D366" s="419"/>
      <c r="E366" s="368"/>
      <c r="F366" s="432"/>
      <c r="G366" s="368"/>
      <c r="H366" s="442"/>
      <c r="I366" s="368"/>
      <c r="J366" s="590"/>
      <c r="K366" s="368"/>
      <c r="L366"/>
    </row>
    <row r="367" spans="1:12" ht="15.75" x14ac:dyDescent="0.25">
      <c r="A367" s="490"/>
      <c r="B367" s="368"/>
      <c r="C367" s="425"/>
      <c r="D367" s="419"/>
      <c r="E367" s="368"/>
      <c r="F367" s="432"/>
      <c r="G367" s="368"/>
      <c r="H367" s="442"/>
      <c r="I367" s="368"/>
      <c r="J367" s="590"/>
      <c r="K367" s="368"/>
      <c r="L367"/>
    </row>
    <row r="368" spans="1:12" ht="15.75" x14ac:dyDescent="0.25">
      <c r="A368" s="490"/>
      <c r="B368" s="368"/>
      <c r="C368" s="425"/>
      <c r="D368" s="419"/>
      <c r="E368" s="368"/>
      <c r="F368" s="432"/>
      <c r="G368" s="368"/>
      <c r="H368" s="442"/>
      <c r="I368" s="368"/>
      <c r="J368" s="590"/>
      <c r="K368" s="368"/>
      <c r="L368"/>
    </row>
    <row r="369" spans="1:12" ht="15.75" x14ac:dyDescent="0.25">
      <c r="A369" s="490"/>
      <c r="B369" s="368"/>
      <c r="C369" s="425"/>
      <c r="D369" s="419"/>
      <c r="E369" s="368"/>
      <c r="F369" s="432"/>
      <c r="G369" s="368"/>
      <c r="H369" s="442"/>
      <c r="I369" s="368"/>
      <c r="J369" s="590"/>
      <c r="K369" s="368"/>
      <c r="L369"/>
    </row>
    <row r="370" spans="1:12" ht="15.75" x14ac:dyDescent="0.25">
      <c r="A370" s="490"/>
      <c r="B370" s="368"/>
      <c r="C370" s="425"/>
      <c r="D370" s="419"/>
      <c r="E370" s="368"/>
      <c r="F370" s="432"/>
      <c r="G370" s="368"/>
      <c r="H370" s="442"/>
      <c r="I370" s="368"/>
      <c r="J370" s="590"/>
      <c r="K370" s="368"/>
      <c r="L370"/>
    </row>
    <row r="371" spans="1:12" ht="15.75" x14ac:dyDescent="0.25">
      <c r="A371" s="490"/>
      <c r="B371" s="368"/>
      <c r="C371" s="425"/>
      <c r="D371" s="419"/>
      <c r="E371" s="368"/>
      <c r="F371" s="432"/>
      <c r="G371" s="368"/>
      <c r="H371" s="442"/>
      <c r="I371" s="368"/>
      <c r="J371" s="590"/>
      <c r="K371" s="368"/>
      <c r="L371"/>
    </row>
    <row r="372" spans="1:12" ht="15.75" x14ac:dyDescent="0.25">
      <c r="A372" s="490"/>
      <c r="B372" s="368"/>
      <c r="C372" s="425"/>
      <c r="D372" s="419"/>
      <c r="E372" s="368"/>
      <c r="F372" s="432"/>
      <c r="G372" s="368"/>
      <c r="H372" s="442"/>
      <c r="I372" s="368"/>
      <c r="J372" s="590"/>
      <c r="K372" s="368"/>
      <c r="L372"/>
    </row>
    <row r="373" spans="1:12" ht="15.75" x14ac:dyDescent="0.25">
      <c r="A373" s="490"/>
      <c r="B373" s="368"/>
      <c r="C373" s="425"/>
      <c r="D373" s="419"/>
      <c r="E373" s="368"/>
      <c r="F373" s="432"/>
      <c r="G373" s="368"/>
      <c r="H373" s="442"/>
      <c r="I373" s="368"/>
      <c r="J373" s="590"/>
      <c r="K373" s="368"/>
      <c r="L373"/>
    </row>
    <row r="374" spans="1:12" ht="15.75" x14ac:dyDescent="0.25">
      <c r="A374" s="490"/>
      <c r="B374" s="368"/>
      <c r="C374" s="425"/>
      <c r="D374" s="419"/>
      <c r="E374" s="368"/>
      <c r="F374" s="432"/>
      <c r="G374" s="368"/>
      <c r="H374" s="442"/>
      <c r="I374" s="368"/>
      <c r="J374" s="590"/>
      <c r="K374" s="368"/>
      <c r="L374"/>
    </row>
    <row r="375" spans="1:12" ht="15.75" x14ac:dyDescent="0.25">
      <c r="A375" s="490"/>
      <c r="B375" s="368"/>
      <c r="C375" s="425"/>
      <c r="D375" s="419"/>
      <c r="E375" s="368"/>
      <c r="F375" s="432"/>
      <c r="G375" s="368"/>
      <c r="H375" s="442"/>
      <c r="I375" s="368"/>
      <c r="J375" s="590"/>
      <c r="K375" s="368"/>
      <c r="L375"/>
    </row>
    <row r="376" spans="1:12" ht="15.75" x14ac:dyDescent="0.25">
      <c r="A376" s="490"/>
      <c r="B376" s="368"/>
      <c r="C376" s="425"/>
      <c r="D376" s="419"/>
      <c r="E376" s="368"/>
      <c r="F376" s="432"/>
      <c r="G376" s="368"/>
      <c r="H376" s="442"/>
      <c r="I376" s="368"/>
      <c r="J376" s="590"/>
      <c r="K376" s="368"/>
      <c r="L376"/>
    </row>
    <row r="377" spans="1:12" ht="15.75" x14ac:dyDescent="0.25">
      <c r="A377" s="490"/>
      <c r="B377" s="368"/>
      <c r="C377" s="425"/>
      <c r="D377" s="419"/>
      <c r="E377" s="368"/>
      <c r="F377" s="432"/>
      <c r="G377" s="368"/>
      <c r="H377" s="442"/>
      <c r="I377" s="368"/>
      <c r="J377" s="590"/>
      <c r="K377" s="368"/>
      <c r="L377"/>
    </row>
    <row r="378" spans="1:12" ht="15.75" x14ac:dyDescent="0.25">
      <c r="A378" s="490"/>
      <c r="B378" s="368"/>
      <c r="C378" s="425"/>
      <c r="D378" s="419"/>
      <c r="E378" s="368"/>
      <c r="F378" s="432"/>
      <c r="G378" s="368"/>
      <c r="H378" s="442"/>
      <c r="I378" s="368"/>
      <c r="J378" s="590"/>
      <c r="K378" s="368"/>
      <c r="L378"/>
    </row>
    <row r="379" spans="1:12" ht="15.75" x14ac:dyDescent="0.25">
      <c r="A379" s="490"/>
      <c r="B379" s="368"/>
      <c r="C379" s="425"/>
      <c r="D379" s="419"/>
      <c r="E379" s="368"/>
      <c r="F379" s="432"/>
      <c r="G379" s="368"/>
      <c r="H379" s="442"/>
      <c r="I379" s="368"/>
      <c r="J379" s="590"/>
      <c r="K379" s="368"/>
      <c r="L379"/>
    </row>
    <row r="380" spans="1:12" ht="15.75" x14ac:dyDescent="0.25">
      <c r="A380" s="490"/>
      <c r="B380" s="368"/>
      <c r="C380" s="425"/>
      <c r="D380" s="419"/>
      <c r="E380" s="368"/>
      <c r="F380" s="432"/>
      <c r="G380" s="368"/>
      <c r="H380" s="442"/>
      <c r="I380" s="368"/>
      <c r="J380" s="590"/>
      <c r="K380" s="368"/>
      <c r="L380"/>
    </row>
    <row r="381" spans="1:12" ht="15.75" x14ac:dyDescent="0.25">
      <c r="A381" s="490"/>
      <c r="B381" s="368"/>
      <c r="C381" s="425"/>
      <c r="D381" s="419"/>
      <c r="E381" s="368"/>
      <c r="F381" s="432"/>
      <c r="G381" s="368"/>
      <c r="H381" s="442"/>
      <c r="I381" s="368"/>
      <c r="J381" s="590"/>
      <c r="K381" s="368"/>
      <c r="L381"/>
    </row>
    <row r="382" spans="1:12" ht="15.75" x14ac:dyDescent="0.25">
      <c r="A382" s="490"/>
      <c r="B382" s="368"/>
      <c r="C382" s="425"/>
      <c r="D382" s="419"/>
      <c r="E382" s="368"/>
      <c r="F382" s="432"/>
      <c r="G382" s="368"/>
      <c r="H382" s="442"/>
      <c r="I382" s="368"/>
      <c r="J382" s="590"/>
      <c r="K382" s="368"/>
      <c r="L382"/>
    </row>
    <row r="383" spans="1:12" ht="15.75" x14ac:dyDescent="0.25">
      <c r="A383" s="490"/>
      <c r="B383" s="368"/>
      <c r="C383" s="425"/>
      <c r="D383" s="419"/>
      <c r="E383" s="368"/>
      <c r="F383" s="432"/>
      <c r="G383" s="368"/>
      <c r="H383" s="442"/>
      <c r="I383" s="368"/>
      <c r="J383" s="590"/>
      <c r="K383" s="368"/>
      <c r="L383"/>
    </row>
    <row r="384" spans="1:12" ht="15.75" x14ac:dyDescent="0.25">
      <c r="A384" s="490"/>
      <c r="B384" s="368"/>
      <c r="C384" s="425"/>
      <c r="D384" s="419"/>
      <c r="E384" s="368"/>
      <c r="F384" s="432"/>
      <c r="G384" s="368"/>
      <c r="H384" s="442"/>
      <c r="I384" s="368"/>
      <c r="J384" s="590"/>
      <c r="K384" s="368"/>
      <c r="L384"/>
    </row>
    <row r="385" spans="1:12" ht="15.75" x14ac:dyDescent="0.25">
      <c r="A385" s="490"/>
      <c r="B385" s="368"/>
      <c r="C385" s="425"/>
      <c r="D385" s="419"/>
      <c r="E385" s="368"/>
      <c r="F385" s="432"/>
      <c r="G385" s="368"/>
      <c r="H385" s="442"/>
      <c r="I385" s="368"/>
      <c r="J385" s="590"/>
      <c r="K385" s="368"/>
      <c r="L385"/>
    </row>
    <row r="386" spans="1:12" ht="15.75" x14ac:dyDescent="0.25">
      <c r="A386" s="490"/>
      <c r="B386" s="368"/>
      <c r="C386" s="425"/>
      <c r="D386" s="419"/>
      <c r="E386" s="368"/>
      <c r="F386" s="432"/>
      <c r="G386" s="368"/>
      <c r="H386" s="442"/>
      <c r="I386" s="368"/>
      <c r="J386" s="590"/>
      <c r="K386" s="368"/>
      <c r="L386"/>
    </row>
    <row r="387" spans="1:12" ht="15.75" x14ac:dyDescent="0.25">
      <c r="A387" s="490"/>
      <c r="B387" s="368"/>
      <c r="C387" s="425"/>
      <c r="D387" s="419"/>
      <c r="E387" s="368"/>
      <c r="F387" s="432"/>
      <c r="G387" s="368"/>
      <c r="H387" s="442"/>
      <c r="I387" s="368"/>
      <c r="J387" s="590"/>
      <c r="K387" s="368"/>
      <c r="L387"/>
    </row>
    <row r="388" spans="1:12" ht="15.75" x14ac:dyDescent="0.25">
      <c r="A388" s="490"/>
      <c r="B388" s="368"/>
      <c r="C388" s="425"/>
      <c r="D388" s="419"/>
      <c r="E388" s="368"/>
      <c r="F388" s="432"/>
      <c r="G388" s="368"/>
      <c r="H388" s="442"/>
      <c r="I388" s="368"/>
      <c r="J388" s="590"/>
      <c r="K388" s="368"/>
      <c r="L388"/>
    </row>
    <row r="389" spans="1:12" ht="15.75" x14ac:dyDescent="0.25">
      <c r="A389" s="490"/>
      <c r="B389" s="368"/>
      <c r="C389" s="425"/>
      <c r="D389" s="419"/>
      <c r="E389" s="368"/>
      <c r="F389" s="432"/>
      <c r="G389" s="368"/>
      <c r="H389" s="442"/>
      <c r="I389" s="368"/>
      <c r="J389" s="590"/>
      <c r="K389" s="368"/>
      <c r="L389"/>
    </row>
    <row r="390" spans="1:12" ht="15.75" x14ac:dyDescent="0.25">
      <c r="A390" s="490"/>
      <c r="B390" s="368"/>
      <c r="C390" s="425"/>
      <c r="D390" s="419"/>
      <c r="E390" s="368"/>
      <c r="F390" s="432"/>
      <c r="G390" s="368"/>
      <c r="H390" s="442"/>
      <c r="I390" s="368"/>
      <c r="J390" s="590"/>
      <c r="K390" s="368"/>
      <c r="L390"/>
    </row>
    <row r="391" spans="1:12" ht="15.75" x14ac:dyDescent="0.25">
      <c r="A391" s="490"/>
      <c r="B391" s="368"/>
      <c r="C391" s="425"/>
      <c r="D391" s="419"/>
      <c r="E391" s="368"/>
      <c r="F391" s="432"/>
      <c r="G391" s="368"/>
      <c r="H391" s="442"/>
      <c r="I391" s="368"/>
      <c r="J391" s="590"/>
      <c r="K391" s="368"/>
      <c r="L391"/>
    </row>
    <row r="392" spans="1:12" ht="15.75" x14ac:dyDescent="0.25">
      <c r="A392" s="490"/>
      <c r="B392" s="368"/>
      <c r="C392" s="425"/>
      <c r="D392" s="419"/>
      <c r="E392" s="368"/>
      <c r="F392" s="432"/>
      <c r="G392" s="368"/>
      <c r="H392" s="442"/>
      <c r="I392" s="368"/>
      <c r="J392" s="590"/>
      <c r="K392" s="368"/>
      <c r="L392"/>
    </row>
    <row r="393" spans="1:12" ht="15.75" x14ac:dyDescent="0.25">
      <c r="A393" s="490"/>
      <c r="B393" s="368"/>
      <c r="C393" s="425"/>
      <c r="D393" s="419"/>
      <c r="E393" s="368"/>
      <c r="F393" s="432"/>
      <c r="G393" s="368"/>
      <c r="H393" s="442"/>
      <c r="I393" s="368"/>
      <c r="J393" s="590"/>
      <c r="K393" s="368"/>
      <c r="L393"/>
    </row>
    <row r="394" spans="1:12" ht="15.75" x14ac:dyDescent="0.25">
      <c r="A394" s="490"/>
      <c r="B394" s="368"/>
      <c r="C394" s="425"/>
      <c r="D394" s="419"/>
      <c r="E394" s="368"/>
      <c r="F394" s="432"/>
      <c r="G394" s="368"/>
      <c r="H394" s="442"/>
      <c r="I394" s="368"/>
      <c r="J394" s="590"/>
      <c r="K394" s="368"/>
      <c r="L394"/>
    </row>
    <row r="395" spans="1:12" ht="15.75" x14ac:dyDescent="0.25">
      <c r="A395" s="490"/>
      <c r="B395" s="368"/>
      <c r="C395" s="425"/>
      <c r="D395" s="419"/>
      <c r="E395" s="368"/>
      <c r="F395" s="432"/>
      <c r="G395" s="368"/>
      <c r="H395" s="442"/>
      <c r="I395" s="368"/>
      <c r="J395" s="590"/>
      <c r="K395" s="368"/>
      <c r="L395"/>
    </row>
    <row r="396" spans="1:12" ht="15.75" x14ac:dyDescent="0.25">
      <c r="A396" s="490"/>
      <c r="B396" s="368"/>
      <c r="C396" s="425"/>
      <c r="D396" s="419"/>
      <c r="E396" s="368"/>
      <c r="F396" s="432"/>
      <c r="G396" s="368"/>
      <c r="H396" s="442"/>
      <c r="I396" s="368"/>
      <c r="J396" s="590"/>
      <c r="K396" s="368"/>
      <c r="L396"/>
    </row>
    <row r="397" spans="1:12" ht="15.75" x14ac:dyDescent="0.25">
      <c r="A397" s="490"/>
      <c r="B397" s="368"/>
      <c r="C397" s="425"/>
      <c r="D397" s="419"/>
      <c r="E397" s="368"/>
      <c r="F397" s="432"/>
      <c r="G397" s="368"/>
      <c r="H397" s="442"/>
      <c r="I397" s="368"/>
      <c r="J397" s="590"/>
      <c r="K397" s="368"/>
      <c r="L397"/>
    </row>
    <row r="398" spans="1:12" ht="15.75" x14ac:dyDescent="0.25">
      <c r="A398" s="490"/>
      <c r="B398" s="368"/>
      <c r="C398" s="425"/>
      <c r="D398" s="419"/>
      <c r="E398" s="368"/>
      <c r="F398" s="432"/>
      <c r="G398" s="368"/>
      <c r="H398" s="442"/>
      <c r="I398" s="368"/>
      <c r="J398" s="590"/>
      <c r="K398" s="368"/>
      <c r="L398"/>
    </row>
    <row r="399" spans="1:12" ht="15.75" x14ac:dyDescent="0.25">
      <c r="A399" s="490"/>
      <c r="B399" s="368"/>
      <c r="C399" s="425"/>
      <c r="D399" s="419"/>
      <c r="E399" s="368"/>
      <c r="F399" s="432"/>
      <c r="G399" s="368"/>
      <c r="H399" s="442"/>
      <c r="I399" s="368"/>
      <c r="J399" s="590"/>
      <c r="K399" s="368"/>
      <c r="L399"/>
    </row>
    <row r="400" spans="1:12" ht="15.75" x14ac:dyDescent="0.25">
      <c r="A400" s="490"/>
      <c r="B400" s="368"/>
      <c r="C400" s="425"/>
      <c r="D400" s="419"/>
      <c r="E400" s="368"/>
      <c r="F400" s="432"/>
      <c r="G400" s="368"/>
      <c r="H400" s="442"/>
      <c r="I400" s="368"/>
      <c r="J400" s="590"/>
      <c r="K400" s="368"/>
      <c r="L400"/>
    </row>
    <row r="401" spans="1:12" ht="15.75" x14ac:dyDescent="0.25">
      <c r="A401" s="490"/>
      <c r="B401" s="368"/>
      <c r="C401" s="425"/>
      <c r="D401" s="419"/>
      <c r="E401" s="368"/>
      <c r="F401" s="432"/>
      <c r="G401" s="368"/>
      <c r="H401" s="442"/>
      <c r="I401" s="368"/>
      <c r="J401" s="590"/>
      <c r="K401" s="368"/>
      <c r="L401"/>
    </row>
    <row r="402" spans="1:12" ht="15.75" x14ac:dyDescent="0.25">
      <c r="A402" s="490"/>
      <c r="B402" s="368"/>
      <c r="C402" s="425"/>
      <c r="D402" s="419"/>
      <c r="E402" s="368"/>
      <c r="F402" s="432"/>
      <c r="G402" s="368"/>
      <c r="H402" s="442"/>
      <c r="I402" s="368"/>
      <c r="J402" s="590"/>
      <c r="K402" s="368"/>
      <c r="L402"/>
    </row>
    <row r="403" spans="1:12" ht="15.75" x14ac:dyDescent="0.25">
      <c r="A403" s="490"/>
      <c r="B403" s="368"/>
      <c r="C403" s="425"/>
      <c r="D403" s="419"/>
      <c r="E403" s="368"/>
      <c r="F403" s="432"/>
      <c r="G403" s="368"/>
      <c r="H403" s="442"/>
      <c r="I403" s="368"/>
      <c r="J403" s="590"/>
      <c r="K403" s="368"/>
      <c r="L403"/>
    </row>
    <row r="404" spans="1:12" ht="15.75" x14ac:dyDescent="0.25">
      <c r="A404" s="490"/>
      <c r="B404" s="368"/>
      <c r="C404" s="425"/>
      <c r="D404" s="419"/>
      <c r="E404" s="368"/>
      <c r="F404" s="432"/>
      <c r="G404" s="368"/>
      <c r="H404" s="442"/>
      <c r="I404" s="368"/>
      <c r="J404" s="590"/>
      <c r="K404" s="368"/>
      <c r="L404"/>
    </row>
    <row r="405" spans="1:12" ht="15.75" x14ac:dyDescent="0.25">
      <c r="A405" s="490"/>
      <c r="B405" s="368"/>
      <c r="C405" s="425"/>
      <c r="D405" s="419"/>
      <c r="E405" s="368"/>
      <c r="F405" s="432"/>
      <c r="G405" s="368"/>
      <c r="H405" s="442"/>
      <c r="I405" s="368"/>
      <c r="J405" s="590"/>
      <c r="K405" s="368"/>
      <c r="L405"/>
    </row>
    <row r="406" spans="1:12" ht="15.75" x14ac:dyDescent="0.25">
      <c r="A406" s="490"/>
      <c r="B406" s="368"/>
      <c r="C406" s="425"/>
      <c r="D406" s="419"/>
      <c r="E406" s="368"/>
      <c r="F406" s="432"/>
      <c r="G406" s="368"/>
      <c r="H406" s="442"/>
      <c r="I406" s="368"/>
      <c r="J406" s="590"/>
      <c r="K406" s="368"/>
      <c r="L406"/>
    </row>
    <row r="407" spans="1:12" ht="15.75" x14ac:dyDescent="0.25">
      <c r="A407" s="490"/>
      <c r="B407" s="368"/>
      <c r="C407" s="425"/>
      <c r="D407" s="419"/>
      <c r="E407" s="368"/>
      <c r="F407" s="432"/>
      <c r="G407" s="368"/>
      <c r="H407" s="442"/>
      <c r="I407" s="368"/>
      <c r="J407" s="590"/>
      <c r="K407" s="368"/>
      <c r="L407"/>
    </row>
    <row r="408" spans="1:12" ht="15.75" x14ac:dyDescent="0.25">
      <c r="A408" s="490"/>
      <c r="B408" s="368"/>
      <c r="C408" s="425"/>
      <c r="D408" s="419"/>
      <c r="E408" s="368"/>
      <c r="F408" s="432"/>
      <c r="G408" s="368"/>
      <c r="H408" s="442"/>
      <c r="I408" s="368"/>
      <c r="J408" s="590"/>
      <c r="K408" s="368"/>
      <c r="L408"/>
    </row>
    <row r="409" spans="1:12" ht="15.75" x14ac:dyDescent="0.25">
      <c r="A409" s="490"/>
      <c r="B409" s="368"/>
      <c r="C409" s="425"/>
      <c r="D409" s="419"/>
      <c r="E409" s="368"/>
      <c r="F409" s="432"/>
      <c r="G409" s="368"/>
      <c r="H409" s="442"/>
      <c r="I409" s="368"/>
      <c r="J409" s="590"/>
      <c r="K409" s="368"/>
      <c r="L409"/>
    </row>
    <row r="410" spans="1:12" ht="15.75" x14ac:dyDescent="0.25">
      <c r="A410" s="490"/>
      <c r="B410" s="368"/>
      <c r="C410" s="425"/>
      <c r="D410" s="419"/>
      <c r="E410" s="368"/>
      <c r="F410" s="432"/>
      <c r="G410" s="368"/>
      <c r="H410" s="442"/>
      <c r="I410" s="368"/>
      <c r="J410" s="590"/>
      <c r="K410" s="368"/>
      <c r="L410"/>
    </row>
    <row r="411" spans="1:12" ht="15.75" x14ac:dyDescent="0.25">
      <c r="A411" s="490"/>
      <c r="B411" s="368"/>
      <c r="C411" s="425"/>
      <c r="D411" s="419"/>
      <c r="E411" s="368"/>
      <c r="F411" s="432"/>
      <c r="G411" s="368"/>
      <c r="H411" s="442"/>
      <c r="I411" s="368"/>
      <c r="J411" s="590"/>
      <c r="K411" s="368"/>
      <c r="L411"/>
    </row>
    <row r="412" spans="1:12" ht="15.75" x14ac:dyDescent="0.25">
      <c r="A412" s="490"/>
      <c r="B412" s="368"/>
      <c r="C412" s="425"/>
      <c r="D412" s="419"/>
      <c r="E412" s="368"/>
      <c r="F412" s="432"/>
      <c r="G412" s="368"/>
      <c r="H412" s="442"/>
      <c r="I412" s="368"/>
      <c r="J412" s="590"/>
      <c r="K412" s="368"/>
      <c r="L412"/>
    </row>
    <row r="413" spans="1:12" ht="15.75" x14ac:dyDescent="0.25">
      <c r="A413" s="490"/>
      <c r="B413" s="368"/>
      <c r="C413" s="425"/>
      <c r="D413" s="419"/>
      <c r="E413" s="368"/>
      <c r="F413" s="432"/>
      <c r="G413" s="368"/>
      <c r="H413" s="442"/>
      <c r="I413" s="368"/>
      <c r="J413" s="590"/>
      <c r="K413" s="368"/>
      <c r="L413"/>
    </row>
    <row r="414" spans="1:12" ht="15.75" x14ac:dyDescent="0.25">
      <c r="A414" s="490"/>
      <c r="B414" s="368"/>
      <c r="C414" s="425"/>
      <c r="D414" s="419"/>
      <c r="E414" s="368"/>
      <c r="F414" s="432"/>
      <c r="G414" s="368"/>
      <c r="H414" s="442"/>
      <c r="I414" s="368"/>
      <c r="J414" s="590"/>
      <c r="K414" s="368"/>
      <c r="L414"/>
    </row>
    <row r="415" spans="1:12" ht="15.75" x14ac:dyDescent="0.25">
      <c r="A415" s="490"/>
      <c r="B415" s="368"/>
      <c r="C415" s="425"/>
      <c r="D415" s="419"/>
      <c r="E415" s="368"/>
      <c r="F415" s="432"/>
      <c r="G415" s="368"/>
      <c r="H415" s="442"/>
      <c r="I415" s="368"/>
      <c r="J415" s="590"/>
      <c r="K415" s="368"/>
      <c r="L415"/>
    </row>
    <row r="416" spans="1:12" ht="15.75" x14ac:dyDescent="0.25">
      <c r="A416" s="490"/>
      <c r="B416" s="368"/>
      <c r="C416" s="425"/>
      <c r="D416" s="419"/>
      <c r="E416" s="368"/>
      <c r="F416" s="432"/>
      <c r="G416" s="368"/>
      <c r="H416" s="442"/>
      <c r="I416" s="368"/>
      <c r="J416" s="590"/>
      <c r="K416" s="368"/>
      <c r="L416"/>
    </row>
    <row r="417" spans="1:12" ht="15.75" x14ac:dyDescent="0.25">
      <c r="A417" s="490"/>
      <c r="B417" s="368"/>
      <c r="C417" s="425"/>
      <c r="D417" s="419"/>
      <c r="E417" s="368"/>
      <c r="F417" s="432"/>
      <c r="G417" s="368"/>
      <c r="H417" s="442"/>
      <c r="I417" s="368"/>
      <c r="J417" s="590"/>
      <c r="K417" s="368"/>
      <c r="L417"/>
    </row>
    <row r="418" spans="1:12" ht="15.75" x14ac:dyDescent="0.25">
      <c r="A418" s="490"/>
      <c r="B418" s="368"/>
      <c r="C418" s="425"/>
      <c r="D418" s="419"/>
      <c r="E418" s="368"/>
      <c r="F418" s="432"/>
      <c r="G418" s="368"/>
      <c r="H418" s="442"/>
      <c r="I418" s="368"/>
      <c r="J418" s="590"/>
      <c r="K418" s="368"/>
      <c r="L418"/>
    </row>
    <row r="419" spans="1:12" ht="15.75" x14ac:dyDescent="0.25">
      <c r="A419" s="490"/>
      <c r="B419" s="368"/>
      <c r="C419" s="425"/>
      <c r="D419" s="419"/>
      <c r="E419" s="368"/>
      <c r="F419" s="432"/>
      <c r="G419" s="368"/>
      <c r="H419" s="442"/>
      <c r="I419" s="368"/>
      <c r="J419" s="590"/>
      <c r="K419" s="368"/>
      <c r="L419"/>
    </row>
    <row r="420" spans="1:12" ht="15.75" x14ac:dyDescent="0.25">
      <c r="A420" s="490"/>
      <c r="B420" s="368"/>
      <c r="C420" s="425"/>
      <c r="D420" s="419"/>
      <c r="E420" s="368"/>
      <c r="F420" s="432"/>
      <c r="G420" s="368"/>
      <c r="H420" s="442"/>
      <c r="I420" s="368"/>
      <c r="J420" s="590"/>
      <c r="K420" s="368"/>
      <c r="L420"/>
    </row>
    <row r="421" spans="1:12" ht="15.75" x14ac:dyDescent="0.25">
      <c r="A421" s="490"/>
      <c r="B421" s="368"/>
      <c r="C421" s="425"/>
      <c r="D421" s="419"/>
      <c r="E421" s="368"/>
      <c r="F421" s="432"/>
      <c r="G421" s="368"/>
      <c r="H421" s="442"/>
      <c r="I421" s="368"/>
      <c r="J421" s="590"/>
      <c r="K421" s="368"/>
      <c r="L421"/>
    </row>
    <row r="422" spans="1:12" ht="15.75" x14ac:dyDescent="0.25">
      <c r="A422" s="490"/>
      <c r="B422" s="368"/>
      <c r="C422" s="425"/>
      <c r="D422" s="419"/>
      <c r="E422" s="368"/>
      <c r="F422" s="432"/>
      <c r="G422" s="368"/>
      <c r="H422" s="442"/>
      <c r="I422" s="368"/>
      <c r="J422" s="590"/>
      <c r="K422" s="368"/>
      <c r="L422"/>
    </row>
    <row r="423" spans="1:12" ht="15.75" x14ac:dyDescent="0.25">
      <c r="A423" s="490"/>
      <c r="B423" s="368"/>
      <c r="C423" s="425"/>
      <c r="D423" s="419"/>
      <c r="E423" s="368"/>
      <c r="F423" s="432"/>
      <c r="G423" s="368"/>
      <c r="H423" s="442"/>
      <c r="I423" s="368"/>
      <c r="J423" s="590"/>
      <c r="K423" s="368"/>
      <c r="L423"/>
    </row>
    <row r="424" spans="1:12" ht="15.75" x14ac:dyDescent="0.25">
      <c r="A424" s="490"/>
      <c r="B424" s="368"/>
      <c r="C424" s="425"/>
      <c r="D424" s="419"/>
      <c r="E424" s="368"/>
      <c r="F424" s="432"/>
      <c r="G424" s="368"/>
      <c r="H424" s="442"/>
      <c r="I424" s="368"/>
      <c r="J424" s="590"/>
      <c r="K424" s="368"/>
      <c r="L424"/>
    </row>
    <row r="425" spans="1:12" ht="15.75" x14ac:dyDescent="0.25">
      <c r="A425" s="490"/>
      <c r="B425" s="368"/>
      <c r="C425" s="425"/>
      <c r="D425" s="419"/>
      <c r="E425" s="368"/>
      <c r="F425" s="432"/>
      <c r="G425" s="368"/>
      <c r="H425" s="442"/>
      <c r="I425" s="368"/>
      <c r="J425" s="590"/>
      <c r="K425" s="368"/>
      <c r="L425"/>
    </row>
    <row r="426" spans="1:12" ht="15.75" x14ac:dyDescent="0.25">
      <c r="A426" s="490"/>
      <c r="B426" s="368"/>
      <c r="C426" s="425"/>
      <c r="D426" s="419"/>
      <c r="E426" s="368"/>
      <c r="F426" s="432"/>
      <c r="G426" s="368"/>
      <c r="H426" s="442"/>
      <c r="I426" s="368"/>
      <c r="J426" s="590"/>
      <c r="K426" s="368"/>
      <c r="L426"/>
    </row>
    <row r="427" spans="1:12" ht="15.75" x14ac:dyDescent="0.25">
      <c r="A427" s="490"/>
      <c r="B427" s="368"/>
      <c r="C427" s="425"/>
      <c r="D427" s="419"/>
      <c r="E427" s="368"/>
      <c r="F427" s="432"/>
      <c r="G427" s="368"/>
      <c r="H427" s="442"/>
      <c r="I427" s="368"/>
      <c r="J427" s="590"/>
      <c r="K427" s="368"/>
      <c r="L427"/>
    </row>
    <row r="428" spans="1:12" ht="15.75" x14ac:dyDescent="0.25">
      <c r="A428" s="490"/>
      <c r="B428" s="368"/>
      <c r="C428" s="425"/>
      <c r="D428" s="419"/>
      <c r="E428" s="368"/>
      <c r="F428" s="432"/>
      <c r="G428" s="368"/>
      <c r="H428" s="442"/>
      <c r="I428" s="368"/>
      <c r="J428" s="590"/>
      <c r="K428" s="368"/>
      <c r="L428"/>
    </row>
    <row r="429" spans="1:12" ht="15.75" x14ac:dyDescent="0.25">
      <c r="A429" s="490"/>
      <c r="B429" s="368"/>
      <c r="C429" s="425"/>
      <c r="D429" s="419"/>
      <c r="E429" s="368"/>
      <c r="F429" s="432"/>
      <c r="G429" s="368"/>
      <c r="H429" s="442"/>
      <c r="I429" s="368"/>
      <c r="J429" s="590"/>
      <c r="K429" s="368"/>
      <c r="L429"/>
    </row>
    <row r="430" spans="1:12" ht="15.75" x14ac:dyDescent="0.25">
      <c r="A430" s="490"/>
      <c r="B430" s="368"/>
      <c r="C430" s="425"/>
      <c r="D430" s="419"/>
      <c r="E430" s="368"/>
      <c r="F430" s="432"/>
      <c r="G430" s="368"/>
      <c r="H430" s="442"/>
      <c r="I430" s="368"/>
      <c r="J430" s="590"/>
      <c r="K430" s="368"/>
      <c r="L430"/>
    </row>
    <row r="431" spans="1:12" ht="15.75" x14ac:dyDescent="0.25">
      <c r="A431" s="490"/>
      <c r="B431" s="368"/>
      <c r="C431" s="425"/>
      <c r="D431" s="419"/>
      <c r="E431" s="368"/>
      <c r="F431" s="432"/>
      <c r="G431" s="368"/>
      <c r="H431" s="442"/>
      <c r="I431" s="368"/>
      <c r="J431" s="590"/>
      <c r="K431" s="368"/>
      <c r="L431"/>
    </row>
    <row r="432" spans="1:12" ht="15.75" x14ac:dyDescent="0.25">
      <c r="A432" s="490"/>
      <c r="B432" s="368"/>
      <c r="C432" s="425"/>
      <c r="D432" s="419"/>
      <c r="E432" s="368"/>
      <c r="F432" s="432"/>
      <c r="G432" s="368"/>
      <c r="H432" s="442"/>
      <c r="I432" s="368"/>
      <c r="J432" s="590"/>
      <c r="K432" s="368"/>
      <c r="L432"/>
    </row>
    <row r="433" spans="1:12" ht="15.75" x14ac:dyDescent="0.25">
      <c r="A433" s="490"/>
      <c r="B433" s="368"/>
      <c r="C433" s="425"/>
      <c r="D433" s="419"/>
      <c r="E433" s="368"/>
      <c r="F433" s="432"/>
      <c r="G433" s="368"/>
      <c r="H433" s="442"/>
      <c r="I433" s="368"/>
      <c r="J433" s="590"/>
      <c r="K433" s="368"/>
      <c r="L433"/>
    </row>
    <row r="434" spans="1:12" ht="15.75" x14ac:dyDescent="0.25">
      <c r="A434" s="490"/>
      <c r="B434" s="368"/>
      <c r="C434" s="425"/>
      <c r="D434" s="419"/>
      <c r="E434" s="368"/>
      <c r="F434" s="432"/>
      <c r="G434" s="368"/>
      <c r="H434" s="442"/>
      <c r="I434" s="368"/>
      <c r="J434" s="590"/>
      <c r="K434" s="368"/>
      <c r="L434"/>
    </row>
    <row r="435" spans="1:12" ht="15.75" x14ac:dyDescent="0.25">
      <c r="A435" s="490"/>
      <c r="B435" s="368"/>
      <c r="C435" s="425"/>
      <c r="D435" s="419"/>
      <c r="E435" s="368"/>
      <c r="F435" s="432"/>
      <c r="G435" s="368"/>
      <c r="H435" s="442"/>
      <c r="I435" s="368"/>
      <c r="J435" s="590"/>
      <c r="K435" s="368"/>
      <c r="L435"/>
    </row>
    <row r="436" spans="1:12" ht="15.75" x14ac:dyDescent="0.25">
      <c r="A436" s="490"/>
      <c r="B436" s="368"/>
      <c r="C436" s="425"/>
      <c r="D436" s="419"/>
      <c r="E436" s="368"/>
      <c r="F436" s="432"/>
      <c r="G436" s="368"/>
      <c r="H436" s="442"/>
      <c r="I436" s="368"/>
      <c r="J436" s="590"/>
      <c r="K436" s="368"/>
      <c r="L436"/>
    </row>
    <row r="437" spans="1:12" ht="15.75" x14ac:dyDescent="0.25">
      <c r="A437" s="490"/>
      <c r="B437" s="368"/>
      <c r="C437" s="425"/>
      <c r="D437" s="419"/>
      <c r="E437" s="368"/>
      <c r="F437" s="432"/>
      <c r="G437" s="368"/>
      <c r="H437" s="442"/>
      <c r="I437" s="368"/>
      <c r="J437" s="590"/>
      <c r="K437" s="368"/>
      <c r="L437"/>
    </row>
    <row r="438" spans="1:12" ht="15.75" x14ac:dyDescent="0.25">
      <c r="A438" s="490"/>
      <c r="B438" s="368"/>
      <c r="C438" s="425"/>
      <c r="D438" s="419"/>
      <c r="E438" s="368"/>
      <c r="F438" s="432"/>
      <c r="G438" s="368"/>
      <c r="H438" s="442"/>
      <c r="I438" s="368"/>
      <c r="J438" s="590"/>
      <c r="K438" s="368"/>
      <c r="L438"/>
    </row>
    <row r="439" spans="1:12" ht="15.75" x14ac:dyDescent="0.25">
      <c r="A439" s="490"/>
      <c r="B439" s="368"/>
      <c r="C439" s="425"/>
      <c r="D439" s="419"/>
      <c r="E439" s="368"/>
      <c r="F439" s="432"/>
      <c r="G439" s="368"/>
      <c r="H439" s="442"/>
      <c r="I439" s="368"/>
      <c r="J439" s="590"/>
      <c r="K439" s="368"/>
      <c r="L439"/>
    </row>
    <row r="440" spans="1:12" ht="15.75" x14ac:dyDescent="0.25">
      <c r="A440" s="490"/>
      <c r="B440" s="368"/>
      <c r="C440" s="425"/>
      <c r="D440" s="419"/>
      <c r="E440" s="368"/>
      <c r="F440" s="432"/>
      <c r="G440" s="368"/>
      <c r="H440" s="442"/>
      <c r="I440" s="368"/>
      <c r="J440" s="590"/>
      <c r="K440" s="368"/>
      <c r="L440"/>
    </row>
    <row r="441" spans="1:12" ht="15.75" x14ac:dyDescent="0.25">
      <c r="A441" s="490"/>
      <c r="B441" s="368"/>
      <c r="C441" s="425"/>
      <c r="D441" s="419"/>
      <c r="E441" s="368"/>
      <c r="F441" s="432"/>
      <c r="G441" s="368"/>
      <c r="H441" s="442"/>
      <c r="I441" s="368"/>
      <c r="J441" s="590"/>
      <c r="K441" s="368"/>
      <c r="L441"/>
    </row>
    <row r="442" spans="1:12" ht="15.75" x14ac:dyDescent="0.25">
      <c r="A442" s="490"/>
      <c r="B442" s="368"/>
      <c r="C442" s="425"/>
      <c r="D442" s="419"/>
      <c r="E442" s="368"/>
      <c r="F442" s="432"/>
      <c r="G442" s="368"/>
      <c r="H442" s="442"/>
      <c r="I442" s="368"/>
      <c r="J442" s="590"/>
      <c r="K442" s="368"/>
      <c r="L442"/>
    </row>
    <row r="443" spans="1:12" ht="15.75" x14ac:dyDescent="0.25">
      <c r="A443" s="490"/>
      <c r="B443" s="368"/>
      <c r="C443" s="425"/>
      <c r="D443" s="419"/>
      <c r="E443" s="368"/>
      <c r="F443" s="432"/>
      <c r="G443" s="368"/>
      <c r="H443" s="442"/>
      <c r="I443" s="368"/>
      <c r="J443" s="590"/>
      <c r="K443" s="368"/>
      <c r="L443"/>
    </row>
    <row r="444" spans="1:12" ht="15.75" x14ac:dyDescent="0.25">
      <c r="A444" s="490"/>
      <c r="B444" s="368"/>
      <c r="C444" s="425"/>
      <c r="D444" s="419"/>
      <c r="E444" s="368"/>
      <c r="F444" s="432"/>
      <c r="G444" s="368"/>
      <c r="H444" s="442"/>
      <c r="I444" s="368"/>
      <c r="J444" s="590"/>
      <c r="K444" s="368"/>
      <c r="L444"/>
    </row>
    <row r="445" spans="1:12" ht="15.75" x14ac:dyDescent="0.25">
      <c r="A445" s="490"/>
      <c r="B445" s="368"/>
      <c r="C445" s="425"/>
      <c r="D445" s="419"/>
      <c r="E445" s="368"/>
      <c r="F445" s="432"/>
      <c r="G445" s="368"/>
      <c r="H445" s="442"/>
      <c r="I445" s="368"/>
      <c r="J445" s="590"/>
      <c r="K445" s="368"/>
      <c r="L445"/>
    </row>
    <row r="446" spans="1:12" ht="15.75" x14ac:dyDescent="0.25">
      <c r="A446" s="490"/>
      <c r="B446" s="368"/>
      <c r="C446" s="425"/>
      <c r="D446" s="419"/>
      <c r="E446" s="368"/>
      <c r="F446" s="432"/>
      <c r="G446" s="368"/>
      <c r="H446" s="442"/>
      <c r="I446" s="368"/>
      <c r="J446" s="590"/>
      <c r="K446" s="368"/>
      <c r="L446"/>
    </row>
    <row r="447" spans="1:12" ht="15.75" x14ac:dyDescent="0.25">
      <c r="A447" s="490"/>
      <c r="B447" s="368"/>
      <c r="C447" s="425"/>
      <c r="D447" s="419"/>
      <c r="E447" s="368"/>
      <c r="F447" s="432"/>
      <c r="G447" s="368"/>
      <c r="H447" s="442"/>
      <c r="I447" s="368"/>
      <c r="J447" s="590"/>
      <c r="K447" s="368"/>
      <c r="L447"/>
    </row>
    <row r="448" spans="1:12" ht="15.75" x14ac:dyDescent="0.25">
      <c r="A448" s="490"/>
      <c r="B448" s="368"/>
      <c r="C448" s="425"/>
      <c r="D448" s="419"/>
      <c r="E448" s="368"/>
      <c r="F448" s="432"/>
      <c r="G448" s="368"/>
      <c r="H448" s="442"/>
      <c r="I448" s="368"/>
      <c r="J448" s="590"/>
      <c r="K448" s="368"/>
      <c r="L448"/>
    </row>
    <row r="449" spans="1:12" ht="15.75" x14ac:dyDescent="0.25">
      <c r="A449" s="490"/>
      <c r="B449" s="368"/>
      <c r="C449" s="425"/>
      <c r="D449" s="419"/>
      <c r="E449" s="368"/>
      <c r="F449" s="432"/>
      <c r="G449" s="368"/>
      <c r="H449" s="442"/>
      <c r="I449" s="368"/>
      <c r="J449" s="590"/>
      <c r="K449" s="368"/>
      <c r="L449"/>
    </row>
    <row r="450" spans="1:12" ht="15.75" x14ac:dyDescent="0.25">
      <c r="A450" s="490"/>
      <c r="B450" s="368"/>
      <c r="C450" s="425"/>
      <c r="D450" s="419"/>
      <c r="E450" s="368"/>
      <c r="F450" s="432"/>
      <c r="G450" s="368"/>
      <c r="H450" s="442"/>
      <c r="I450" s="368"/>
      <c r="J450" s="590"/>
      <c r="K450" s="368"/>
      <c r="L450"/>
    </row>
    <row r="451" spans="1:12" ht="15.75" x14ac:dyDescent="0.25">
      <c r="A451" s="490"/>
      <c r="B451" s="368"/>
      <c r="C451" s="425"/>
      <c r="D451" s="419"/>
      <c r="E451" s="368"/>
      <c r="F451" s="432"/>
      <c r="G451" s="368"/>
      <c r="H451" s="442"/>
      <c r="I451" s="368"/>
      <c r="J451" s="590"/>
      <c r="K451" s="368"/>
      <c r="L451"/>
    </row>
    <row r="452" spans="1:12" ht="15.75" x14ac:dyDescent="0.25">
      <c r="A452" s="490"/>
      <c r="B452" s="368"/>
      <c r="C452" s="425"/>
      <c r="D452" s="419"/>
      <c r="E452" s="368"/>
      <c r="F452" s="432"/>
      <c r="G452" s="368"/>
      <c r="H452" s="442"/>
      <c r="I452" s="368"/>
      <c r="J452" s="590"/>
      <c r="K452" s="368"/>
      <c r="L452"/>
    </row>
    <row r="453" spans="1:12" ht="15.75" x14ac:dyDescent="0.25">
      <c r="A453" s="490"/>
      <c r="B453" s="368"/>
      <c r="C453" s="425"/>
      <c r="D453" s="419"/>
      <c r="E453" s="368"/>
      <c r="F453" s="432"/>
      <c r="G453" s="368"/>
      <c r="H453" s="442"/>
      <c r="I453" s="368"/>
      <c r="J453" s="590"/>
      <c r="K453" s="368"/>
      <c r="L453"/>
    </row>
    <row r="454" spans="1:12" ht="15.75" x14ac:dyDescent="0.25">
      <c r="A454" s="490"/>
      <c r="B454" s="368"/>
      <c r="C454" s="425"/>
      <c r="D454" s="419"/>
      <c r="E454" s="368"/>
      <c r="F454" s="432"/>
      <c r="G454" s="368"/>
      <c r="H454" s="442"/>
      <c r="I454" s="368"/>
      <c r="J454" s="590"/>
      <c r="K454" s="368"/>
      <c r="L454"/>
    </row>
    <row r="455" spans="1:12" ht="15.75" x14ac:dyDescent="0.25">
      <c r="A455" s="490"/>
      <c r="B455" s="368"/>
      <c r="C455" s="425"/>
      <c r="D455" s="419"/>
      <c r="E455" s="368"/>
      <c r="F455" s="432"/>
      <c r="G455" s="368"/>
      <c r="H455" s="442"/>
      <c r="I455" s="368"/>
      <c r="J455" s="590"/>
      <c r="K455" s="368"/>
      <c r="L455"/>
    </row>
    <row r="456" spans="1:12" ht="15.75" x14ac:dyDescent="0.25">
      <c r="A456" s="490"/>
      <c r="B456" s="368"/>
      <c r="C456" s="425"/>
      <c r="D456" s="419"/>
      <c r="E456" s="368"/>
      <c r="F456" s="432"/>
      <c r="G456" s="368"/>
      <c r="H456" s="442"/>
      <c r="I456" s="368"/>
      <c r="J456" s="590"/>
      <c r="K456" s="368"/>
      <c r="L456"/>
    </row>
    <row r="457" spans="1:12" ht="15.75" x14ac:dyDescent="0.25">
      <c r="A457" s="490"/>
      <c r="B457" s="368"/>
      <c r="C457" s="425"/>
      <c r="D457" s="419"/>
      <c r="E457" s="368"/>
      <c r="F457" s="432"/>
      <c r="G457" s="368"/>
      <c r="H457" s="442"/>
      <c r="I457" s="368"/>
      <c r="J457" s="590"/>
      <c r="K457" s="368"/>
      <c r="L457"/>
    </row>
    <row r="458" spans="1:12" ht="15.75" x14ac:dyDescent="0.25">
      <c r="A458" s="490"/>
      <c r="B458" s="368"/>
      <c r="C458" s="425"/>
      <c r="D458" s="419"/>
      <c r="E458" s="368"/>
      <c r="F458" s="432"/>
      <c r="G458" s="368"/>
      <c r="H458" s="442"/>
      <c r="I458" s="368"/>
      <c r="J458" s="590"/>
      <c r="K458" s="368"/>
      <c r="L458"/>
    </row>
    <row r="459" spans="1:12" ht="15.75" x14ac:dyDescent="0.25">
      <c r="A459" s="490"/>
      <c r="B459" s="368"/>
      <c r="C459" s="425"/>
      <c r="D459" s="419"/>
      <c r="E459" s="368"/>
      <c r="F459" s="432"/>
      <c r="G459" s="368"/>
      <c r="H459" s="442"/>
      <c r="I459" s="368"/>
      <c r="J459" s="590"/>
      <c r="K459" s="368"/>
      <c r="L459"/>
    </row>
    <row r="460" spans="1:12" ht="15.75" x14ac:dyDescent="0.25">
      <c r="A460" s="490"/>
      <c r="B460" s="368"/>
      <c r="C460" s="425"/>
      <c r="D460" s="419"/>
      <c r="E460" s="368"/>
      <c r="F460" s="432"/>
      <c r="G460" s="368"/>
      <c r="H460" s="442"/>
      <c r="I460" s="368"/>
      <c r="J460" s="590"/>
      <c r="K460" s="368"/>
      <c r="L460"/>
    </row>
    <row r="461" spans="1:12" ht="15.75" x14ac:dyDescent="0.25">
      <c r="A461" s="490"/>
      <c r="B461" s="368"/>
      <c r="C461" s="425"/>
      <c r="D461" s="419"/>
      <c r="E461" s="368"/>
      <c r="F461" s="432"/>
      <c r="G461" s="368"/>
      <c r="H461" s="442"/>
      <c r="I461" s="368"/>
      <c r="J461" s="590"/>
      <c r="K461" s="368"/>
      <c r="L461"/>
    </row>
    <row r="462" spans="1:12" ht="15.75" x14ac:dyDescent="0.25">
      <c r="A462" s="490"/>
      <c r="B462" s="368"/>
      <c r="C462" s="425"/>
      <c r="D462" s="419"/>
      <c r="E462" s="368"/>
      <c r="F462" s="432"/>
      <c r="G462" s="368"/>
      <c r="H462" s="442"/>
      <c r="I462" s="368"/>
      <c r="J462" s="590"/>
      <c r="K462" s="368"/>
      <c r="L462"/>
    </row>
    <row r="463" spans="1:12" ht="15.75" x14ac:dyDescent="0.25">
      <c r="A463" s="490"/>
      <c r="B463" s="368"/>
      <c r="C463" s="425"/>
      <c r="D463" s="419"/>
      <c r="E463" s="368"/>
      <c r="F463" s="432"/>
      <c r="G463" s="368"/>
      <c r="H463" s="442"/>
      <c r="I463" s="368"/>
      <c r="J463" s="590"/>
      <c r="K463" s="368"/>
      <c r="L463"/>
    </row>
    <row r="464" spans="1:12" ht="15.75" x14ac:dyDescent="0.25">
      <c r="A464" s="490"/>
      <c r="B464" s="368"/>
      <c r="C464" s="425"/>
      <c r="D464" s="419"/>
      <c r="E464" s="368"/>
      <c r="F464" s="432"/>
      <c r="G464" s="368"/>
      <c r="H464" s="442"/>
      <c r="I464" s="368"/>
      <c r="J464" s="590"/>
      <c r="K464" s="368"/>
      <c r="L464"/>
    </row>
    <row r="465" spans="1:12" ht="15.75" x14ac:dyDescent="0.25">
      <c r="A465" s="490"/>
      <c r="B465" s="368"/>
      <c r="C465" s="425"/>
      <c r="D465" s="419"/>
      <c r="E465" s="368"/>
      <c r="F465" s="432"/>
      <c r="G465" s="368"/>
      <c r="H465" s="442"/>
      <c r="I465" s="368"/>
      <c r="J465" s="590"/>
      <c r="K465" s="368"/>
      <c r="L465"/>
    </row>
    <row r="466" spans="1:12" ht="15.75" x14ac:dyDescent="0.25">
      <c r="A466" s="490"/>
      <c r="B466" s="368"/>
      <c r="C466" s="425"/>
      <c r="D466" s="419"/>
      <c r="E466" s="368"/>
      <c r="F466" s="432"/>
      <c r="G466" s="368"/>
      <c r="H466" s="442"/>
      <c r="I466" s="368"/>
      <c r="J466" s="590"/>
      <c r="K466" s="368"/>
      <c r="L466"/>
    </row>
    <row r="467" spans="1:12" ht="15.75" x14ac:dyDescent="0.25">
      <c r="A467" s="490"/>
      <c r="B467" s="368"/>
      <c r="C467" s="425"/>
      <c r="D467" s="419"/>
      <c r="E467" s="368"/>
      <c r="F467" s="432"/>
      <c r="G467" s="368"/>
      <c r="H467" s="442"/>
      <c r="I467" s="368"/>
      <c r="J467" s="590"/>
      <c r="K467" s="368"/>
      <c r="L467"/>
    </row>
    <row r="468" spans="1:12" ht="15.75" x14ac:dyDescent="0.25">
      <c r="A468" s="490"/>
      <c r="B468" s="368"/>
      <c r="C468" s="425"/>
      <c r="D468" s="419"/>
      <c r="E468" s="368"/>
      <c r="F468" s="432"/>
      <c r="G468" s="368"/>
      <c r="H468" s="442"/>
      <c r="I468" s="368"/>
      <c r="J468" s="590"/>
      <c r="K468" s="368"/>
      <c r="L468"/>
    </row>
    <row r="469" spans="1:12" ht="15.75" x14ac:dyDescent="0.25">
      <c r="A469" s="490"/>
      <c r="B469" s="368"/>
      <c r="C469" s="425"/>
      <c r="D469" s="419"/>
      <c r="E469" s="368"/>
      <c r="F469" s="432"/>
      <c r="G469" s="368"/>
      <c r="H469" s="442"/>
      <c r="I469" s="368"/>
      <c r="J469" s="590"/>
      <c r="K469" s="368"/>
      <c r="L469"/>
    </row>
    <row r="470" spans="1:12" ht="15.75" x14ac:dyDescent="0.25">
      <c r="A470" s="490"/>
      <c r="B470" s="368"/>
      <c r="C470" s="425"/>
      <c r="D470" s="419"/>
      <c r="E470" s="368"/>
      <c r="F470" s="432"/>
      <c r="G470" s="368"/>
      <c r="H470" s="442"/>
      <c r="I470" s="368"/>
      <c r="J470" s="590"/>
      <c r="K470" s="368"/>
      <c r="L470"/>
    </row>
    <row r="471" spans="1:12" ht="15.75" x14ac:dyDescent="0.25">
      <c r="A471" s="490"/>
      <c r="B471" s="368"/>
      <c r="C471" s="425"/>
      <c r="D471" s="419"/>
      <c r="E471" s="368"/>
      <c r="F471" s="432"/>
      <c r="G471" s="368"/>
      <c r="H471" s="442"/>
      <c r="I471" s="368"/>
      <c r="J471" s="590"/>
      <c r="K471" s="368"/>
      <c r="L471"/>
    </row>
    <row r="472" spans="1:12" ht="15.75" x14ac:dyDescent="0.25">
      <c r="A472" s="490"/>
      <c r="B472" s="368"/>
      <c r="C472" s="425"/>
      <c r="D472" s="419"/>
      <c r="E472" s="368"/>
      <c r="F472" s="432"/>
      <c r="G472" s="368"/>
      <c r="H472" s="442"/>
      <c r="I472" s="368"/>
      <c r="J472" s="590"/>
      <c r="K472" s="368"/>
      <c r="L472"/>
    </row>
    <row r="473" spans="1:12" ht="15.75" x14ac:dyDescent="0.25">
      <c r="A473" s="490"/>
      <c r="B473" s="368"/>
      <c r="C473" s="425"/>
      <c r="D473" s="419"/>
      <c r="E473" s="368"/>
      <c r="F473" s="432"/>
      <c r="G473" s="368"/>
      <c r="H473" s="442"/>
      <c r="I473" s="368"/>
      <c r="J473" s="590"/>
      <c r="K473" s="368"/>
      <c r="L473"/>
    </row>
    <row r="474" spans="1:12" ht="15.75" x14ac:dyDescent="0.25">
      <c r="A474" s="490"/>
      <c r="B474" s="368"/>
      <c r="C474" s="425"/>
      <c r="D474" s="419"/>
      <c r="E474" s="368"/>
      <c r="F474" s="432"/>
      <c r="G474" s="368"/>
      <c r="H474" s="442"/>
      <c r="I474" s="368"/>
      <c r="J474" s="590"/>
      <c r="K474" s="368"/>
      <c r="L474"/>
    </row>
    <row r="475" spans="1:12" ht="15.75" x14ac:dyDescent="0.25">
      <c r="A475" s="490"/>
      <c r="B475" s="368"/>
      <c r="C475" s="425"/>
      <c r="D475" s="419"/>
      <c r="E475" s="368"/>
      <c r="F475" s="432"/>
      <c r="G475" s="368"/>
      <c r="H475" s="442"/>
      <c r="I475" s="368"/>
      <c r="J475" s="590"/>
      <c r="K475" s="368"/>
      <c r="L475"/>
    </row>
    <row r="476" spans="1:12" ht="15.75" x14ac:dyDescent="0.25">
      <c r="A476" s="490"/>
      <c r="B476" s="368"/>
      <c r="C476" s="425"/>
      <c r="D476" s="419"/>
      <c r="E476" s="368"/>
      <c r="F476" s="432"/>
      <c r="G476" s="368"/>
      <c r="H476" s="442"/>
      <c r="I476" s="368"/>
      <c r="J476" s="590"/>
      <c r="K476" s="368"/>
      <c r="L476"/>
    </row>
    <row r="477" spans="1:12" ht="15.75" x14ac:dyDescent="0.25">
      <c r="A477" s="490"/>
      <c r="B477" s="368"/>
      <c r="C477" s="425"/>
      <c r="D477" s="419"/>
      <c r="E477" s="368"/>
      <c r="F477" s="432"/>
      <c r="G477" s="368"/>
      <c r="H477" s="442"/>
      <c r="I477" s="368"/>
      <c r="J477" s="590"/>
      <c r="K477" s="368"/>
      <c r="L477"/>
    </row>
    <row r="478" spans="1:12" ht="15.75" x14ac:dyDescent="0.25">
      <c r="A478" s="490"/>
      <c r="B478" s="368"/>
      <c r="C478" s="425"/>
      <c r="D478" s="419"/>
      <c r="E478" s="368"/>
      <c r="F478" s="432"/>
      <c r="G478" s="368"/>
      <c r="H478" s="442"/>
      <c r="I478" s="368"/>
      <c r="J478" s="590"/>
      <c r="K478" s="368"/>
      <c r="L478"/>
    </row>
    <row r="479" spans="1:12" ht="15.75" x14ac:dyDescent="0.25">
      <c r="A479" s="490"/>
      <c r="B479" s="368"/>
      <c r="C479" s="425"/>
      <c r="D479" s="419"/>
      <c r="E479" s="368"/>
      <c r="F479" s="432"/>
      <c r="G479" s="368"/>
      <c r="H479" s="442"/>
      <c r="I479" s="368"/>
      <c r="J479" s="590"/>
      <c r="K479" s="368"/>
      <c r="L479"/>
    </row>
    <row r="480" spans="1:12" ht="15.75" x14ac:dyDescent="0.25">
      <c r="A480" s="490"/>
      <c r="B480" s="368"/>
      <c r="C480" s="425"/>
      <c r="D480" s="419"/>
      <c r="E480" s="368"/>
      <c r="F480" s="432"/>
      <c r="G480" s="368"/>
      <c r="H480" s="442"/>
      <c r="I480" s="368"/>
      <c r="J480" s="590"/>
      <c r="K480" s="368"/>
      <c r="L480"/>
    </row>
    <row r="481" spans="1:12" ht="15.75" x14ac:dyDescent="0.25">
      <c r="A481" s="490"/>
      <c r="B481" s="368"/>
      <c r="C481" s="425"/>
      <c r="D481" s="419"/>
      <c r="E481" s="368"/>
      <c r="F481" s="432"/>
      <c r="G481" s="368"/>
      <c r="H481" s="442"/>
      <c r="I481" s="368"/>
      <c r="J481" s="590"/>
      <c r="K481" s="368"/>
      <c r="L481"/>
    </row>
    <row r="482" spans="1:12" ht="15.75" x14ac:dyDescent="0.25">
      <c r="A482" s="490"/>
      <c r="B482" s="368"/>
      <c r="C482" s="425"/>
      <c r="D482" s="419"/>
      <c r="E482" s="368"/>
      <c r="F482" s="432"/>
      <c r="G482" s="368"/>
      <c r="H482" s="442"/>
      <c r="I482" s="368"/>
      <c r="J482" s="590"/>
      <c r="K482" s="368"/>
      <c r="L482"/>
    </row>
    <row r="483" spans="1:12" ht="15.75" x14ac:dyDescent="0.25">
      <c r="A483" s="490"/>
      <c r="B483" s="368"/>
      <c r="C483" s="425"/>
      <c r="D483" s="419"/>
      <c r="E483" s="368"/>
      <c r="F483" s="432"/>
      <c r="G483" s="368"/>
      <c r="H483" s="442"/>
      <c r="I483" s="368"/>
      <c r="J483" s="590"/>
      <c r="K483" s="368"/>
      <c r="L483"/>
    </row>
    <row r="484" spans="1:12" ht="15.75" x14ac:dyDescent="0.25">
      <c r="A484" s="490"/>
      <c r="B484" s="368"/>
      <c r="C484" s="425"/>
      <c r="D484" s="419"/>
      <c r="E484" s="368"/>
      <c r="F484" s="432"/>
      <c r="G484" s="368"/>
      <c r="H484" s="442"/>
      <c r="I484" s="368"/>
      <c r="J484" s="590"/>
      <c r="K484" s="368"/>
      <c r="L484"/>
    </row>
    <row r="485" spans="1:12" ht="15.75" x14ac:dyDescent="0.25">
      <c r="A485" s="490"/>
      <c r="B485" s="368"/>
      <c r="C485" s="425"/>
      <c r="D485" s="419"/>
      <c r="E485" s="368"/>
      <c r="F485" s="432"/>
      <c r="G485" s="368"/>
      <c r="H485" s="442"/>
      <c r="I485" s="368"/>
      <c r="J485" s="590"/>
      <c r="K485" s="368"/>
      <c r="L485"/>
    </row>
    <row r="486" spans="1:12" ht="15.75" x14ac:dyDescent="0.25">
      <c r="A486" s="490"/>
      <c r="B486" s="368"/>
      <c r="C486" s="425"/>
      <c r="D486" s="419"/>
      <c r="E486" s="368"/>
      <c r="F486" s="432"/>
      <c r="G486" s="368"/>
      <c r="H486" s="442"/>
      <c r="I486" s="368"/>
      <c r="J486" s="590"/>
      <c r="K486" s="368"/>
      <c r="L486"/>
    </row>
    <row r="487" spans="1:12" ht="15.75" x14ac:dyDescent="0.25">
      <c r="A487" s="490"/>
      <c r="B487" s="368"/>
      <c r="C487" s="425"/>
      <c r="D487" s="419"/>
      <c r="E487" s="368"/>
      <c r="F487" s="432"/>
      <c r="G487" s="368"/>
      <c r="H487" s="442"/>
      <c r="I487" s="368"/>
      <c r="J487" s="590"/>
      <c r="K487" s="368"/>
      <c r="L487"/>
    </row>
    <row r="488" spans="1:12" ht="15.75" x14ac:dyDescent="0.25">
      <c r="A488" s="490"/>
      <c r="B488" s="368"/>
      <c r="C488" s="425"/>
      <c r="D488" s="419"/>
      <c r="E488" s="368"/>
      <c r="F488" s="432"/>
      <c r="G488" s="368"/>
      <c r="H488" s="442"/>
      <c r="I488" s="368"/>
      <c r="J488" s="590"/>
      <c r="K488" s="368"/>
      <c r="L488"/>
    </row>
    <row r="489" spans="1:12" ht="15.75" x14ac:dyDescent="0.25">
      <c r="A489" s="490"/>
      <c r="B489" s="368"/>
      <c r="C489" s="425"/>
      <c r="D489" s="419"/>
      <c r="E489" s="368"/>
      <c r="F489" s="432"/>
      <c r="G489" s="368"/>
      <c r="H489" s="442"/>
      <c r="I489" s="368"/>
      <c r="J489" s="590"/>
      <c r="K489" s="368"/>
      <c r="L489"/>
    </row>
    <row r="490" spans="1:12" ht="15.75" x14ac:dyDescent="0.25">
      <c r="A490" s="490"/>
      <c r="B490" s="368"/>
      <c r="C490" s="425"/>
      <c r="D490" s="419"/>
      <c r="E490" s="368"/>
      <c r="F490" s="432"/>
      <c r="G490" s="368"/>
      <c r="H490" s="442"/>
      <c r="I490" s="368"/>
      <c r="J490" s="590"/>
      <c r="K490" s="368"/>
      <c r="L490"/>
    </row>
    <row r="491" spans="1:12" ht="15.75" x14ac:dyDescent="0.25">
      <c r="A491" s="490"/>
      <c r="B491" s="368"/>
      <c r="C491" s="425"/>
      <c r="D491" s="419"/>
      <c r="E491" s="368"/>
      <c r="F491" s="432"/>
      <c r="G491" s="368"/>
      <c r="H491" s="442"/>
      <c r="I491" s="368"/>
      <c r="J491" s="590"/>
      <c r="K491" s="368"/>
      <c r="L491"/>
    </row>
    <row r="492" spans="1:12" ht="15.75" x14ac:dyDescent="0.25">
      <c r="A492" s="490"/>
      <c r="B492" s="368"/>
      <c r="C492" s="425"/>
      <c r="D492" s="419"/>
      <c r="E492" s="368"/>
      <c r="F492" s="432"/>
      <c r="G492" s="368"/>
      <c r="H492" s="442"/>
      <c r="I492" s="368"/>
      <c r="J492" s="590"/>
      <c r="K492" s="368"/>
      <c r="L492"/>
    </row>
    <row r="493" spans="1:12" ht="15.75" x14ac:dyDescent="0.25">
      <c r="A493" s="490"/>
      <c r="B493" s="368"/>
      <c r="C493" s="425"/>
      <c r="D493" s="419"/>
      <c r="E493" s="368"/>
      <c r="F493" s="432"/>
      <c r="G493" s="368"/>
      <c r="H493" s="442"/>
      <c r="I493" s="368"/>
      <c r="J493" s="590"/>
      <c r="K493" s="368"/>
      <c r="L493"/>
    </row>
    <row r="494" spans="1:12" ht="15.75" x14ac:dyDescent="0.25">
      <c r="A494" s="490"/>
      <c r="B494" s="368"/>
      <c r="C494" s="425"/>
      <c r="D494" s="419"/>
      <c r="E494" s="368"/>
      <c r="F494" s="432"/>
      <c r="G494" s="368"/>
      <c r="H494" s="442"/>
      <c r="I494" s="368"/>
      <c r="J494" s="590"/>
      <c r="K494" s="368"/>
      <c r="L494"/>
    </row>
    <row r="495" spans="1:12" ht="15.75" x14ac:dyDescent="0.25">
      <c r="A495" s="490"/>
      <c r="B495" s="368"/>
      <c r="C495" s="425"/>
      <c r="D495" s="419"/>
      <c r="E495" s="368"/>
      <c r="F495" s="432"/>
      <c r="G495" s="368"/>
      <c r="H495" s="442"/>
      <c r="I495" s="368"/>
      <c r="J495" s="590"/>
      <c r="K495" s="368"/>
      <c r="L495"/>
    </row>
    <row r="496" spans="1:12" ht="15.75" x14ac:dyDescent="0.25">
      <c r="A496" s="490"/>
      <c r="B496" s="368"/>
      <c r="C496" s="425"/>
      <c r="D496" s="419"/>
      <c r="E496" s="368"/>
      <c r="F496" s="432"/>
      <c r="G496" s="368"/>
      <c r="H496" s="442"/>
      <c r="I496" s="368"/>
      <c r="J496" s="590"/>
      <c r="K496" s="368"/>
      <c r="L496"/>
    </row>
    <row r="497" spans="1:12" ht="15.75" x14ac:dyDescent="0.25">
      <c r="A497" s="490"/>
      <c r="B497" s="368"/>
      <c r="C497" s="425"/>
      <c r="D497" s="419"/>
      <c r="E497" s="368"/>
      <c r="F497" s="432"/>
      <c r="G497" s="368"/>
      <c r="H497" s="442"/>
      <c r="I497" s="368"/>
      <c r="J497" s="590"/>
      <c r="K497" s="368"/>
      <c r="L497"/>
    </row>
    <row r="498" spans="1:12" ht="15.75" x14ac:dyDescent="0.25">
      <c r="A498" s="490"/>
      <c r="B498" s="368"/>
      <c r="C498" s="425"/>
      <c r="D498" s="419"/>
      <c r="E498" s="368"/>
      <c r="F498" s="432"/>
      <c r="G498" s="368"/>
      <c r="H498" s="442"/>
      <c r="I498" s="368"/>
      <c r="J498" s="590"/>
      <c r="K498" s="368"/>
      <c r="L498"/>
    </row>
    <row r="499" spans="1:12" ht="15.75" x14ac:dyDescent="0.25">
      <c r="A499" s="490"/>
      <c r="B499" s="368"/>
      <c r="C499" s="425"/>
      <c r="D499" s="419"/>
      <c r="E499" s="368"/>
      <c r="F499" s="432"/>
      <c r="G499" s="368"/>
      <c r="H499" s="442"/>
      <c r="I499" s="368"/>
      <c r="J499" s="590"/>
      <c r="K499" s="368"/>
      <c r="L499"/>
    </row>
    <row r="500" spans="1:12" ht="15.75" x14ac:dyDescent="0.25">
      <c r="A500" s="490"/>
      <c r="B500" s="368"/>
      <c r="C500" s="425"/>
      <c r="D500" s="419"/>
      <c r="E500" s="368"/>
      <c r="F500" s="432"/>
      <c r="G500" s="368"/>
      <c r="H500" s="442"/>
      <c r="I500" s="368"/>
      <c r="J500" s="590"/>
      <c r="K500" s="368"/>
      <c r="L500"/>
    </row>
    <row r="501" spans="1:12" ht="15.75" x14ac:dyDescent="0.25">
      <c r="A501" s="490"/>
      <c r="B501" s="368"/>
      <c r="C501" s="425"/>
      <c r="D501" s="419"/>
      <c r="E501" s="368"/>
      <c r="F501" s="432"/>
      <c r="G501" s="368"/>
      <c r="H501" s="442"/>
      <c r="I501" s="368"/>
      <c r="J501" s="590"/>
      <c r="K501" s="368"/>
      <c r="L501"/>
    </row>
    <row r="502" spans="1:12" ht="15.75" x14ac:dyDescent="0.25">
      <c r="A502" s="490"/>
      <c r="B502" s="368"/>
      <c r="C502" s="425"/>
      <c r="D502" s="419"/>
      <c r="E502" s="368"/>
      <c r="F502" s="432"/>
      <c r="G502" s="368"/>
      <c r="H502" s="442"/>
      <c r="I502" s="368"/>
      <c r="J502" s="590"/>
      <c r="K502" s="368"/>
      <c r="L502"/>
    </row>
    <row r="503" spans="1:12" ht="15.75" x14ac:dyDescent="0.25">
      <c r="A503" s="490"/>
      <c r="B503" s="368"/>
      <c r="C503" s="425"/>
      <c r="D503" s="419"/>
      <c r="E503" s="368"/>
      <c r="F503" s="432"/>
      <c r="G503" s="368"/>
      <c r="H503" s="442"/>
      <c r="I503" s="368"/>
      <c r="J503" s="590"/>
      <c r="K503" s="368"/>
      <c r="L503"/>
    </row>
    <row r="504" spans="1:12" ht="15.75" x14ac:dyDescent="0.25">
      <c r="A504" s="490"/>
      <c r="B504" s="368"/>
      <c r="C504" s="425"/>
      <c r="D504" s="419"/>
      <c r="E504" s="368"/>
      <c r="F504" s="432"/>
      <c r="G504" s="368"/>
      <c r="H504" s="442"/>
      <c r="I504" s="368"/>
      <c r="J504" s="590"/>
      <c r="K504" s="368"/>
      <c r="L504"/>
    </row>
    <row r="505" spans="1:12" ht="15.75" x14ac:dyDescent="0.25">
      <c r="A505" s="490"/>
      <c r="B505" s="368"/>
      <c r="C505" s="425"/>
      <c r="D505" s="419"/>
      <c r="E505" s="368"/>
      <c r="F505" s="432"/>
      <c r="G505" s="368"/>
      <c r="H505" s="442"/>
      <c r="I505" s="368"/>
      <c r="J505" s="590"/>
      <c r="K505" s="368"/>
      <c r="L505"/>
    </row>
    <row r="506" spans="1:12" ht="15.75" x14ac:dyDescent="0.25">
      <c r="A506" s="490"/>
      <c r="B506" s="368"/>
      <c r="C506" s="425"/>
      <c r="D506" s="419"/>
      <c r="E506" s="368"/>
      <c r="F506" s="432"/>
      <c r="G506" s="368"/>
      <c r="H506" s="442"/>
      <c r="I506" s="368"/>
      <c r="J506" s="590"/>
      <c r="K506" s="368"/>
      <c r="L506"/>
    </row>
    <row r="507" spans="1:12" ht="15.75" x14ac:dyDescent="0.25">
      <c r="A507" s="490"/>
      <c r="B507" s="368"/>
      <c r="C507" s="425"/>
      <c r="D507" s="419"/>
      <c r="E507" s="368"/>
      <c r="F507" s="432"/>
      <c r="G507" s="368"/>
      <c r="H507" s="442"/>
      <c r="I507" s="368"/>
      <c r="J507" s="590"/>
      <c r="K507" s="368"/>
      <c r="L507"/>
    </row>
    <row r="508" spans="1:12" ht="15.75" x14ac:dyDescent="0.25">
      <c r="A508" s="490"/>
      <c r="B508" s="368"/>
      <c r="C508" s="425"/>
      <c r="D508" s="419"/>
      <c r="E508" s="368"/>
      <c r="F508" s="432"/>
      <c r="G508" s="368"/>
      <c r="H508" s="442"/>
      <c r="I508" s="368"/>
      <c r="J508" s="590"/>
      <c r="K508" s="368"/>
      <c r="L508"/>
    </row>
    <row r="509" spans="1:12" ht="15.75" x14ac:dyDescent="0.25">
      <c r="A509" s="490"/>
      <c r="B509" s="368"/>
      <c r="C509" s="425"/>
      <c r="D509" s="419"/>
      <c r="E509" s="368"/>
      <c r="F509" s="432"/>
      <c r="G509" s="368"/>
      <c r="H509" s="442"/>
      <c r="I509" s="368"/>
      <c r="J509" s="590"/>
      <c r="K509" s="368"/>
      <c r="L509"/>
    </row>
    <row r="510" spans="1:12" ht="15.75" x14ac:dyDescent="0.25">
      <c r="A510" s="490"/>
      <c r="B510" s="368"/>
      <c r="C510" s="425"/>
      <c r="D510" s="419"/>
      <c r="E510" s="368"/>
      <c r="F510" s="432"/>
      <c r="G510" s="368"/>
      <c r="H510" s="442"/>
      <c r="I510" s="368"/>
      <c r="J510" s="590"/>
      <c r="K510" s="368"/>
      <c r="L510"/>
    </row>
    <row r="511" spans="1:12" ht="15.75" x14ac:dyDescent="0.25">
      <c r="A511" s="490"/>
      <c r="B511" s="368"/>
      <c r="C511" s="425"/>
      <c r="D511" s="419"/>
      <c r="E511" s="368"/>
      <c r="F511" s="432"/>
      <c r="G511" s="368"/>
      <c r="H511" s="442"/>
      <c r="I511" s="368"/>
      <c r="J511" s="590"/>
      <c r="K511" s="368"/>
      <c r="L511"/>
    </row>
    <row r="512" spans="1:12" ht="15.75" x14ac:dyDescent="0.25">
      <c r="A512" s="490"/>
      <c r="B512" s="368"/>
      <c r="C512" s="425"/>
      <c r="D512" s="419"/>
      <c r="E512" s="368"/>
      <c r="F512" s="432"/>
      <c r="G512" s="368"/>
      <c r="H512" s="442"/>
      <c r="I512" s="368"/>
      <c r="J512" s="590"/>
      <c r="K512" s="368"/>
      <c r="L512"/>
    </row>
    <row r="513" spans="1:12" ht="15.75" x14ac:dyDescent="0.25">
      <c r="A513" s="490"/>
      <c r="B513" s="368"/>
      <c r="C513" s="425"/>
      <c r="D513" s="419"/>
      <c r="E513" s="368"/>
      <c r="F513" s="432"/>
      <c r="G513" s="368"/>
      <c r="H513" s="442"/>
      <c r="I513" s="368"/>
      <c r="J513" s="590"/>
      <c r="K513" s="368"/>
      <c r="L513"/>
    </row>
    <row r="514" spans="1:12" ht="15.75" x14ac:dyDescent="0.25">
      <c r="A514" s="490"/>
      <c r="B514" s="368"/>
      <c r="C514" s="425"/>
      <c r="D514" s="419"/>
      <c r="E514" s="368"/>
      <c r="F514" s="432"/>
      <c r="G514" s="368"/>
      <c r="H514" s="442"/>
      <c r="I514" s="368"/>
      <c r="J514" s="590"/>
      <c r="K514" s="368"/>
      <c r="L514"/>
    </row>
    <row r="515" spans="1:12" ht="15.75" x14ac:dyDescent="0.25">
      <c r="A515" s="490"/>
      <c r="B515" s="368"/>
      <c r="C515" s="425"/>
      <c r="D515" s="419"/>
      <c r="E515" s="368"/>
      <c r="F515" s="432"/>
      <c r="G515" s="368"/>
      <c r="H515" s="442"/>
      <c r="I515" s="368"/>
      <c r="J515" s="590"/>
      <c r="K515" s="368"/>
      <c r="L515"/>
    </row>
    <row r="516" spans="1:12" ht="15.75" x14ac:dyDescent="0.25">
      <c r="A516" s="490"/>
      <c r="B516" s="368"/>
      <c r="C516" s="425"/>
      <c r="D516" s="419"/>
      <c r="E516" s="368"/>
      <c r="F516" s="432"/>
      <c r="G516" s="368"/>
      <c r="H516" s="442"/>
      <c r="I516" s="368"/>
      <c r="J516" s="590"/>
      <c r="K516" s="368"/>
      <c r="L516"/>
    </row>
    <row r="517" spans="1:12" ht="15.75" x14ac:dyDescent="0.25">
      <c r="A517" s="490"/>
      <c r="B517" s="368"/>
      <c r="C517" s="425"/>
      <c r="D517" s="419"/>
      <c r="E517" s="368"/>
      <c r="F517" s="432"/>
      <c r="G517" s="368"/>
      <c r="H517" s="442"/>
      <c r="I517" s="368"/>
      <c r="J517" s="590"/>
      <c r="K517" s="368"/>
      <c r="L517"/>
    </row>
    <row r="518" spans="1:12" ht="15.75" x14ac:dyDescent="0.25">
      <c r="A518" s="490"/>
      <c r="B518" s="368"/>
      <c r="C518" s="425"/>
      <c r="D518" s="419"/>
      <c r="E518" s="368"/>
      <c r="F518" s="432"/>
      <c r="G518" s="368"/>
      <c r="H518" s="442"/>
      <c r="I518" s="368"/>
      <c r="J518" s="590"/>
      <c r="K518" s="368"/>
      <c r="L518"/>
    </row>
    <row r="519" spans="1:12" ht="15.75" x14ac:dyDescent="0.25">
      <c r="A519" s="490"/>
      <c r="B519" s="368"/>
      <c r="C519" s="425"/>
      <c r="D519" s="419"/>
      <c r="E519" s="368"/>
      <c r="F519" s="432"/>
      <c r="G519" s="368"/>
      <c r="H519" s="442"/>
      <c r="I519" s="368"/>
      <c r="J519" s="590"/>
      <c r="K519" s="368"/>
      <c r="L519"/>
    </row>
    <row r="520" spans="1:12" ht="15.75" x14ac:dyDescent="0.25">
      <c r="A520" s="490"/>
      <c r="B520" s="368"/>
      <c r="C520" s="425"/>
      <c r="D520" s="419"/>
      <c r="E520" s="368"/>
      <c r="F520" s="432"/>
      <c r="G520" s="368"/>
      <c r="H520" s="442"/>
      <c r="I520" s="368"/>
      <c r="J520" s="590"/>
      <c r="K520" s="368"/>
      <c r="L520"/>
    </row>
    <row r="521" spans="1:12" ht="15.75" x14ac:dyDescent="0.25">
      <c r="A521" s="490"/>
      <c r="B521" s="368"/>
      <c r="C521" s="425"/>
      <c r="D521" s="419"/>
      <c r="E521" s="368"/>
      <c r="F521" s="432"/>
      <c r="G521" s="368"/>
      <c r="H521" s="442"/>
      <c r="I521" s="368"/>
      <c r="J521" s="590"/>
      <c r="K521" s="368"/>
      <c r="L521"/>
    </row>
    <row r="522" spans="1:12" ht="15.75" x14ac:dyDescent="0.25">
      <c r="A522" s="490"/>
      <c r="B522" s="368"/>
      <c r="C522" s="425"/>
      <c r="D522" s="419"/>
      <c r="E522" s="368"/>
      <c r="F522" s="432"/>
      <c r="G522" s="368"/>
      <c r="H522" s="442"/>
      <c r="I522" s="368"/>
      <c r="J522" s="590"/>
      <c r="K522" s="368"/>
      <c r="L522"/>
    </row>
    <row r="523" spans="1:12" ht="15.75" x14ac:dyDescent="0.25">
      <c r="A523" s="490"/>
      <c r="B523" s="368"/>
      <c r="C523" s="425"/>
      <c r="D523" s="419"/>
      <c r="E523" s="368"/>
      <c r="F523" s="432"/>
      <c r="G523" s="368"/>
      <c r="H523" s="442"/>
      <c r="I523" s="368"/>
      <c r="J523" s="590"/>
      <c r="K523" s="368"/>
      <c r="L523"/>
    </row>
    <row r="524" spans="1:12" ht="15.75" x14ac:dyDescent="0.25">
      <c r="A524" s="490"/>
      <c r="B524" s="368"/>
      <c r="C524" s="425"/>
      <c r="D524" s="419"/>
      <c r="E524" s="368"/>
      <c r="F524" s="432"/>
      <c r="G524" s="368"/>
      <c r="H524" s="442"/>
      <c r="I524" s="368"/>
      <c r="J524" s="590"/>
      <c r="K524" s="368"/>
      <c r="L524"/>
    </row>
    <row r="525" spans="1:12" ht="15.75" x14ac:dyDescent="0.25">
      <c r="A525" s="490"/>
      <c r="B525" s="368"/>
      <c r="C525" s="425"/>
      <c r="D525" s="419"/>
      <c r="E525" s="368"/>
      <c r="F525" s="432"/>
      <c r="G525" s="368"/>
      <c r="H525" s="442"/>
      <c r="I525" s="368"/>
      <c r="J525" s="590"/>
      <c r="K525" s="368"/>
      <c r="L525"/>
    </row>
    <row r="526" spans="1:12" ht="15.75" x14ac:dyDescent="0.25">
      <c r="A526" s="490"/>
      <c r="B526" s="368"/>
      <c r="C526" s="425"/>
      <c r="D526" s="419"/>
      <c r="E526" s="368"/>
      <c r="F526" s="432"/>
      <c r="G526" s="368"/>
      <c r="H526" s="442"/>
      <c r="I526" s="368"/>
      <c r="J526" s="590"/>
      <c r="K526" s="368"/>
      <c r="L526"/>
    </row>
    <row r="527" spans="1:12" ht="15.75" x14ac:dyDescent="0.25">
      <c r="A527" s="490"/>
      <c r="B527" s="368"/>
      <c r="C527" s="425"/>
      <c r="D527" s="419"/>
      <c r="E527" s="368"/>
      <c r="F527" s="432"/>
      <c r="G527" s="368"/>
      <c r="H527" s="442"/>
      <c r="I527" s="368"/>
      <c r="J527" s="590"/>
      <c r="K527" s="368"/>
      <c r="L527"/>
    </row>
    <row r="528" spans="1:12" ht="15.75" x14ac:dyDescent="0.25">
      <c r="A528" s="490"/>
      <c r="B528" s="368"/>
      <c r="C528" s="425"/>
      <c r="D528" s="419"/>
      <c r="E528" s="368"/>
      <c r="F528" s="432"/>
      <c r="G528" s="368"/>
      <c r="H528" s="442"/>
      <c r="I528" s="368"/>
      <c r="J528" s="590"/>
      <c r="K528" s="368"/>
      <c r="L528"/>
    </row>
    <row r="529" spans="1:12" ht="15.75" x14ac:dyDescent="0.25">
      <c r="A529" s="490"/>
      <c r="B529" s="368"/>
      <c r="C529" s="425"/>
      <c r="D529" s="419"/>
      <c r="E529" s="368"/>
      <c r="F529" s="432"/>
      <c r="G529" s="368"/>
      <c r="H529" s="442"/>
      <c r="I529" s="368"/>
      <c r="J529" s="590"/>
      <c r="K529" s="368"/>
      <c r="L529"/>
    </row>
    <row r="530" spans="1:12" ht="15.75" x14ac:dyDescent="0.25">
      <c r="A530" s="490"/>
      <c r="B530" s="368"/>
      <c r="C530" s="425"/>
      <c r="D530" s="419"/>
      <c r="E530" s="368"/>
      <c r="F530" s="432"/>
      <c r="G530" s="368"/>
      <c r="H530" s="442"/>
      <c r="I530" s="368"/>
      <c r="J530" s="590"/>
      <c r="K530" s="368"/>
      <c r="L530"/>
    </row>
    <row r="531" spans="1:12" ht="15.75" x14ac:dyDescent="0.25">
      <c r="A531" s="490"/>
      <c r="B531" s="368"/>
      <c r="C531" s="425"/>
      <c r="D531" s="419"/>
      <c r="E531" s="368"/>
      <c r="F531" s="432"/>
      <c r="G531" s="368"/>
      <c r="H531" s="442"/>
      <c r="I531" s="368"/>
      <c r="J531" s="590"/>
      <c r="K531" s="368"/>
      <c r="L531"/>
    </row>
    <row r="532" spans="1:12" ht="15.75" x14ac:dyDescent="0.25">
      <c r="A532" s="490"/>
      <c r="B532" s="368"/>
      <c r="C532" s="425"/>
      <c r="D532" s="419"/>
      <c r="E532" s="368"/>
      <c r="F532" s="432"/>
      <c r="G532" s="368"/>
      <c r="H532" s="442"/>
      <c r="I532" s="368"/>
      <c r="J532" s="590"/>
      <c r="K532" s="368"/>
      <c r="L532"/>
    </row>
    <row r="533" spans="1:12" ht="15.75" x14ac:dyDescent="0.25">
      <c r="A533" s="490"/>
      <c r="B533" s="368"/>
      <c r="C533" s="425"/>
      <c r="D533" s="419"/>
      <c r="E533" s="368"/>
      <c r="F533" s="432"/>
      <c r="G533" s="368"/>
      <c r="H533" s="442"/>
      <c r="I533" s="368"/>
      <c r="J533" s="590"/>
      <c r="K533" s="368"/>
      <c r="L533"/>
    </row>
    <row r="534" spans="1:12" ht="15.75" x14ac:dyDescent="0.25">
      <c r="A534" s="490"/>
      <c r="B534" s="368"/>
      <c r="C534" s="425"/>
      <c r="D534" s="419"/>
      <c r="E534" s="368"/>
      <c r="F534" s="432"/>
      <c r="G534" s="368"/>
      <c r="H534" s="442"/>
      <c r="I534" s="368"/>
      <c r="J534" s="590"/>
      <c r="K534" s="368"/>
      <c r="L534"/>
    </row>
    <row r="535" spans="1:12" ht="15.75" x14ac:dyDescent="0.25">
      <c r="A535" s="490"/>
      <c r="B535" s="368"/>
      <c r="C535" s="425"/>
      <c r="D535" s="419"/>
      <c r="E535" s="368"/>
      <c r="F535" s="432"/>
      <c r="G535" s="368"/>
      <c r="H535" s="442"/>
      <c r="I535" s="368"/>
      <c r="J535" s="590"/>
      <c r="K535" s="368"/>
      <c r="L535"/>
    </row>
    <row r="536" spans="1:12" ht="15.75" x14ac:dyDescent="0.25">
      <c r="A536" s="490"/>
      <c r="B536" s="368"/>
      <c r="C536" s="425"/>
      <c r="D536" s="419"/>
      <c r="E536" s="368"/>
      <c r="F536" s="432"/>
      <c r="G536" s="368"/>
      <c r="H536" s="442"/>
      <c r="I536" s="368"/>
      <c r="J536" s="590"/>
      <c r="K536" s="368"/>
      <c r="L536"/>
    </row>
    <row r="537" spans="1:12" ht="15.75" x14ac:dyDescent="0.25">
      <c r="A537" s="490"/>
      <c r="B537" s="368"/>
      <c r="C537" s="425"/>
      <c r="D537" s="419"/>
      <c r="E537" s="368"/>
      <c r="F537" s="432"/>
      <c r="G537" s="368"/>
      <c r="H537" s="442"/>
      <c r="I537" s="368"/>
      <c r="J537" s="590"/>
      <c r="K537" s="368"/>
      <c r="L537"/>
    </row>
    <row r="538" spans="1:12" ht="15.75" x14ac:dyDescent="0.25">
      <c r="A538" s="490"/>
      <c r="B538" s="368"/>
      <c r="C538" s="425"/>
      <c r="D538" s="419"/>
      <c r="E538" s="368"/>
      <c r="F538" s="432"/>
      <c r="G538" s="368"/>
      <c r="H538" s="442"/>
      <c r="I538" s="368"/>
      <c r="J538" s="590"/>
      <c r="K538" s="368"/>
      <c r="L538"/>
    </row>
    <row r="539" spans="1:12" ht="15.75" x14ac:dyDescent="0.25">
      <c r="A539" s="490"/>
      <c r="B539" s="368"/>
      <c r="C539" s="425"/>
      <c r="D539" s="419"/>
      <c r="E539" s="368"/>
      <c r="F539" s="432"/>
      <c r="G539" s="368"/>
      <c r="H539" s="442"/>
      <c r="I539" s="368"/>
      <c r="J539" s="590"/>
      <c r="K539" s="368"/>
      <c r="L539"/>
    </row>
    <row r="540" spans="1:12" ht="15.75" x14ac:dyDescent="0.25">
      <c r="A540" s="490"/>
      <c r="B540" s="368"/>
      <c r="C540" s="425"/>
      <c r="D540" s="419"/>
      <c r="E540" s="368"/>
      <c r="F540" s="432"/>
      <c r="G540" s="368"/>
      <c r="H540" s="442"/>
      <c r="I540" s="368"/>
      <c r="J540" s="590"/>
      <c r="K540" s="368"/>
      <c r="L540"/>
    </row>
    <row r="541" spans="1:12" ht="15.75" x14ac:dyDescent="0.25">
      <c r="A541" s="490"/>
      <c r="B541" s="368"/>
      <c r="C541" s="425"/>
      <c r="D541" s="419"/>
      <c r="E541" s="368"/>
      <c r="F541" s="432"/>
      <c r="G541" s="368"/>
      <c r="H541" s="442"/>
      <c r="I541" s="368"/>
      <c r="J541" s="590"/>
      <c r="K541" s="368"/>
      <c r="L541"/>
    </row>
    <row r="542" spans="1:12" ht="15.75" x14ac:dyDescent="0.25">
      <c r="A542" s="490"/>
      <c r="B542" s="368"/>
      <c r="C542" s="425"/>
      <c r="D542" s="419"/>
      <c r="E542" s="368"/>
      <c r="F542" s="432"/>
      <c r="G542" s="368"/>
      <c r="H542" s="442"/>
      <c r="I542" s="368"/>
      <c r="J542" s="590"/>
      <c r="K542" s="368"/>
      <c r="L542"/>
    </row>
    <row r="543" spans="1:12" ht="15.75" x14ac:dyDescent="0.25">
      <c r="A543" s="490"/>
      <c r="B543" s="368"/>
      <c r="C543" s="425"/>
      <c r="D543" s="419"/>
      <c r="E543" s="368"/>
      <c r="F543" s="432"/>
      <c r="G543" s="368"/>
      <c r="H543" s="442"/>
      <c r="I543" s="368"/>
      <c r="J543" s="590"/>
      <c r="K543" s="368"/>
      <c r="L543"/>
    </row>
    <row r="544" spans="1:12" ht="15.75" x14ac:dyDescent="0.25">
      <c r="A544" s="490"/>
      <c r="B544" s="368"/>
      <c r="C544" s="425"/>
      <c r="D544" s="419"/>
      <c r="E544" s="368"/>
      <c r="F544" s="432"/>
      <c r="G544" s="368"/>
      <c r="H544" s="442"/>
      <c r="I544" s="368"/>
      <c r="J544" s="590"/>
      <c r="K544" s="368"/>
      <c r="L544"/>
    </row>
    <row r="545" spans="1:12" ht="15.75" x14ac:dyDescent="0.25">
      <c r="A545" s="490"/>
      <c r="B545" s="368"/>
      <c r="C545" s="425"/>
      <c r="D545" s="419"/>
      <c r="E545" s="368"/>
      <c r="F545" s="432"/>
      <c r="G545" s="368"/>
      <c r="H545" s="442"/>
      <c r="I545" s="368"/>
      <c r="J545" s="590"/>
      <c r="K545" s="368"/>
      <c r="L545"/>
    </row>
    <row r="546" spans="1:12" ht="15.75" x14ac:dyDescent="0.25">
      <c r="A546" s="490"/>
      <c r="B546" s="368"/>
      <c r="C546" s="425"/>
      <c r="D546" s="419"/>
      <c r="E546" s="368"/>
      <c r="F546" s="432"/>
      <c r="G546" s="368"/>
      <c r="H546" s="442"/>
      <c r="I546" s="368"/>
      <c r="J546" s="590"/>
      <c r="K546" s="368"/>
      <c r="L546"/>
    </row>
    <row r="547" spans="1:12" ht="15.75" x14ac:dyDescent="0.25">
      <c r="A547" s="490"/>
      <c r="B547" s="368"/>
      <c r="C547" s="425"/>
      <c r="D547" s="419"/>
      <c r="E547" s="368"/>
      <c r="F547" s="432"/>
      <c r="G547" s="368"/>
      <c r="H547" s="442"/>
      <c r="I547" s="368"/>
      <c r="J547" s="590"/>
      <c r="K547" s="368"/>
      <c r="L547"/>
    </row>
    <row r="548" spans="1:12" ht="15.75" x14ac:dyDescent="0.25">
      <c r="A548" s="490"/>
      <c r="B548" s="368"/>
      <c r="C548" s="425"/>
      <c r="D548" s="419"/>
      <c r="E548" s="368"/>
      <c r="F548" s="432"/>
      <c r="G548" s="368"/>
      <c r="H548" s="442"/>
      <c r="I548" s="368"/>
      <c r="J548" s="590"/>
      <c r="K548" s="368"/>
      <c r="L548"/>
    </row>
    <row r="549" spans="1:12" ht="15.75" x14ac:dyDescent="0.25">
      <c r="A549" s="490"/>
      <c r="B549" s="368"/>
      <c r="C549" s="425"/>
      <c r="D549" s="419"/>
      <c r="E549" s="368"/>
      <c r="F549" s="432"/>
      <c r="G549" s="368"/>
      <c r="H549" s="442"/>
      <c r="I549" s="368"/>
      <c r="J549" s="590"/>
      <c r="K549" s="368"/>
      <c r="L549"/>
    </row>
    <row r="550" spans="1:12" ht="15.75" x14ac:dyDescent="0.25">
      <c r="A550" s="490"/>
      <c r="B550" s="368"/>
      <c r="C550" s="425"/>
      <c r="D550" s="419"/>
      <c r="E550" s="368"/>
      <c r="F550" s="432"/>
      <c r="G550" s="368"/>
      <c r="H550" s="442"/>
      <c r="I550" s="368"/>
      <c r="J550" s="590"/>
      <c r="K550" s="368"/>
      <c r="L550"/>
    </row>
    <row r="551" spans="1:12" ht="15.75" x14ac:dyDescent="0.25">
      <c r="A551" s="490"/>
      <c r="B551" s="368"/>
      <c r="C551" s="425"/>
      <c r="D551" s="419"/>
      <c r="E551" s="368"/>
      <c r="F551" s="432"/>
      <c r="G551" s="368"/>
      <c r="H551" s="442"/>
      <c r="I551" s="368"/>
      <c r="J551" s="590"/>
      <c r="K551" s="368"/>
      <c r="L551"/>
    </row>
    <row r="552" spans="1:12" ht="15.75" x14ac:dyDescent="0.25">
      <c r="A552" s="490"/>
      <c r="B552" s="368"/>
      <c r="C552" s="425"/>
      <c r="D552" s="419"/>
      <c r="E552" s="368"/>
      <c r="F552" s="432"/>
      <c r="G552" s="368"/>
      <c r="H552" s="442"/>
      <c r="I552" s="368"/>
      <c r="J552" s="590"/>
      <c r="K552" s="368"/>
      <c r="L552"/>
    </row>
    <row r="553" spans="1:12" ht="15.75" x14ac:dyDescent="0.25">
      <c r="A553" s="490"/>
      <c r="B553" s="368"/>
      <c r="C553" s="425"/>
      <c r="D553" s="419"/>
      <c r="E553" s="368"/>
      <c r="F553" s="432"/>
      <c r="G553" s="368"/>
      <c r="H553" s="442"/>
      <c r="I553" s="368"/>
      <c r="J553" s="590"/>
      <c r="K553" s="368"/>
      <c r="L553"/>
    </row>
    <row r="554" spans="1:12" ht="15.75" x14ac:dyDescent="0.25">
      <c r="A554" s="490"/>
      <c r="B554" s="368"/>
      <c r="C554" s="425"/>
      <c r="D554" s="419"/>
      <c r="E554" s="368"/>
      <c r="F554" s="432"/>
      <c r="G554" s="368"/>
      <c r="H554" s="442"/>
      <c r="I554" s="368"/>
      <c r="J554" s="590"/>
      <c r="K554" s="368"/>
      <c r="L554"/>
    </row>
    <row r="555" spans="1:12" ht="15.75" x14ac:dyDescent="0.25">
      <c r="A555" s="490"/>
      <c r="B555" s="368"/>
      <c r="C555" s="425"/>
      <c r="D555" s="419"/>
      <c r="E555" s="368"/>
      <c r="F555" s="432"/>
      <c r="G555" s="368"/>
      <c r="H555" s="442"/>
      <c r="I555" s="368"/>
      <c r="J555" s="590"/>
      <c r="K555" s="368"/>
      <c r="L555"/>
    </row>
    <row r="556" spans="1:12" ht="15.75" x14ac:dyDescent="0.25">
      <c r="A556" s="490"/>
      <c r="B556" s="368"/>
      <c r="C556" s="425"/>
      <c r="D556" s="419"/>
      <c r="E556" s="368"/>
      <c r="F556" s="432"/>
      <c r="G556" s="368"/>
      <c r="H556" s="442"/>
      <c r="I556" s="368"/>
      <c r="J556" s="590"/>
      <c r="K556" s="368"/>
      <c r="L556"/>
    </row>
    <row r="557" spans="1:12" ht="15.75" x14ac:dyDescent="0.25">
      <c r="A557" s="490"/>
      <c r="B557" s="368"/>
      <c r="C557" s="425"/>
      <c r="D557" s="419"/>
      <c r="E557" s="368"/>
      <c r="F557" s="432"/>
      <c r="G557" s="368"/>
      <c r="H557" s="442"/>
      <c r="I557" s="368"/>
      <c r="J557" s="590"/>
      <c r="K557" s="368"/>
      <c r="L557"/>
    </row>
    <row r="558" spans="1:12" ht="15.75" x14ac:dyDescent="0.25">
      <c r="A558" s="490"/>
      <c r="B558" s="368"/>
      <c r="C558" s="425"/>
      <c r="D558" s="419"/>
      <c r="E558" s="368"/>
      <c r="F558" s="432"/>
      <c r="G558" s="368"/>
      <c r="H558" s="442"/>
      <c r="I558" s="368"/>
      <c r="J558" s="590"/>
      <c r="K558" s="368"/>
      <c r="L558"/>
    </row>
    <row r="559" spans="1:12" ht="15.75" x14ac:dyDescent="0.25">
      <c r="A559" s="490"/>
      <c r="B559" s="368"/>
      <c r="C559" s="425"/>
      <c r="D559" s="419"/>
      <c r="E559" s="368"/>
      <c r="F559" s="432"/>
      <c r="G559" s="368"/>
      <c r="H559" s="442"/>
      <c r="I559" s="368"/>
      <c r="J559" s="590"/>
      <c r="K559" s="368"/>
      <c r="L559"/>
    </row>
    <row r="560" spans="1:12" ht="15.75" x14ac:dyDescent="0.25">
      <c r="A560" s="490"/>
      <c r="B560" s="368"/>
      <c r="C560" s="425"/>
      <c r="D560" s="419"/>
      <c r="E560" s="368"/>
      <c r="F560" s="432"/>
      <c r="G560" s="368"/>
      <c r="H560" s="442"/>
      <c r="I560" s="368"/>
      <c r="J560" s="590"/>
      <c r="K560" s="368"/>
      <c r="L560"/>
    </row>
    <row r="561" spans="1:12" ht="15.75" x14ac:dyDescent="0.25">
      <c r="A561" s="490"/>
      <c r="B561" s="368"/>
      <c r="C561" s="425"/>
      <c r="D561" s="419"/>
      <c r="E561" s="368"/>
      <c r="F561" s="432"/>
      <c r="G561" s="368"/>
      <c r="H561" s="442"/>
      <c r="I561" s="368"/>
      <c r="J561" s="590"/>
      <c r="K561" s="368"/>
      <c r="L561"/>
    </row>
    <row r="562" spans="1:12" ht="15.75" x14ac:dyDescent="0.25">
      <c r="A562" s="490"/>
      <c r="B562" s="368"/>
      <c r="C562" s="425"/>
      <c r="D562" s="419"/>
      <c r="E562" s="368"/>
      <c r="F562" s="432"/>
      <c r="G562" s="368"/>
      <c r="H562" s="442"/>
      <c r="I562" s="368"/>
      <c r="J562" s="590"/>
      <c r="K562" s="368"/>
      <c r="L562"/>
    </row>
    <row r="563" spans="1:12" ht="15.75" x14ac:dyDescent="0.25">
      <c r="A563" s="490"/>
      <c r="B563" s="368"/>
      <c r="C563" s="425"/>
      <c r="D563" s="419"/>
      <c r="E563" s="368"/>
      <c r="F563" s="432"/>
      <c r="G563" s="368"/>
      <c r="H563" s="442"/>
      <c r="I563" s="368"/>
      <c r="J563" s="590"/>
      <c r="K563" s="368"/>
      <c r="L563"/>
    </row>
    <row r="564" spans="1:12" ht="15.75" x14ac:dyDescent="0.25">
      <c r="A564" s="490"/>
      <c r="B564" s="368"/>
      <c r="C564" s="425"/>
      <c r="D564" s="419"/>
      <c r="E564" s="368"/>
      <c r="F564" s="432"/>
      <c r="G564" s="368"/>
      <c r="H564" s="442"/>
      <c r="I564" s="368"/>
      <c r="J564" s="590"/>
      <c r="K564" s="368"/>
      <c r="L564"/>
    </row>
    <row r="565" spans="1:12" ht="15.75" x14ac:dyDescent="0.25">
      <c r="A565" s="490"/>
      <c r="B565" s="368"/>
      <c r="C565" s="425"/>
      <c r="D565" s="419"/>
      <c r="E565" s="368"/>
      <c r="F565" s="432"/>
      <c r="G565" s="368"/>
      <c r="H565" s="442"/>
      <c r="I565" s="368"/>
      <c r="J565" s="590"/>
      <c r="K565" s="368"/>
      <c r="L565"/>
    </row>
    <row r="566" spans="1:12" ht="15.75" x14ac:dyDescent="0.25">
      <c r="A566" s="490"/>
      <c r="B566" s="368"/>
      <c r="C566" s="425"/>
      <c r="D566" s="419"/>
      <c r="E566" s="368"/>
      <c r="F566" s="432"/>
      <c r="G566" s="368"/>
      <c r="H566" s="442"/>
      <c r="I566" s="368"/>
      <c r="J566" s="590"/>
      <c r="K566" s="368"/>
      <c r="L566"/>
    </row>
    <row r="567" spans="1:12" ht="15.75" x14ac:dyDescent="0.25">
      <c r="A567" s="490"/>
      <c r="B567" s="368"/>
      <c r="C567" s="425"/>
      <c r="D567" s="419"/>
      <c r="E567" s="368"/>
      <c r="F567" s="432"/>
      <c r="G567" s="368"/>
      <c r="H567" s="442"/>
      <c r="I567" s="368"/>
      <c r="J567" s="590"/>
      <c r="K567" s="368"/>
      <c r="L567"/>
    </row>
    <row r="568" spans="1:12" ht="15.75" x14ac:dyDescent="0.25">
      <c r="A568" s="490"/>
      <c r="B568" s="368"/>
      <c r="C568" s="425"/>
      <c r="D568" s="419"/>
      <c r="E568" s="368"/>
      <c r="F568" s="432"/>
      <c r="G568" s="368"/>
      <c r="H568" s="442"/>
      <c r="I568" s="368"/>
      <c r="J568" s="590"/>
      <c r="K568" s="368"/>
      <c r="L568"/>
    </row>
    <row r="569" spans="1:12" ht="15.75" x14ac:dyDescent="0.25">
      <c r="A569" s="490"/>
      <c r="B569" s="368"/>
      <c r="C569" s="425"/>
      <c r="D569" s="419"/>
      <c r="E569" s="368"/>
      <c r="F569" s="432"/>
      <c r="G569" s="368"/>
      <c r="H569" s="442"/>
      <c r="I569" s="368"/>
      <c r="J569" s="590"/>
      <c r="K569" s="368"/>
      <c r="L569"/>
    </row>
    <row r="570" spans="1:12" ht="15.75" x14ac:dyDescent="0.25">
      <c r="A570" s="490"/>
      <c r="B570" s="368"/>
      <c r="C570" s="425"/>
      <c r="D570" s="419"/>
      <c r="E570" s="368"/>
      <c r="F570" s="432"/>
      <c r="G570" s="368"/>
      <c r="H570" s="442"/>
      <c r="I570" s="368"/>
      <c r="J570" s="590"/>
      <c r="K570" s="368"/>
      <c r="L570"/>
    </row>
    <row r="571" spans="1:12" ht="15.75" x14ac:dyDescent="0.25">
      <c r="A571" s="490"/>
      <c r="B571" s="368"/>
      <c r="C571" s="425"/>
      <c r="D571" s="419"/>
      <c r="E571" s="368"/>
      <c r="F571" s="432"/>
      <c r="G571" s="368"/>
      <c r="H571" s="442"/>
      <c r="I571" s="368"/>
      <c r="J571" s="590"/>
      <c r="K571" s="368"/>
      <c r="L571"/>
    </row>
    <row r="572" spans="1:12" ht="15.75" x14ac:dyDescent="0.25">
      <c r="A572" s="490"/>
      <c r="B572" s="368"/>
      <c r="C572" s="425"/>
      <c r="D572" s="419"/>
      <c r="E572" s="368"/>
      <c r="F572" s="432"/>
      <c r="G572" s="368"/>
      <c r="H572" s="442"/>
      <c r="I572" s="368"/>
      <c r="J572" s="590"/>
      <c r="K572" s="368"/>
      <c r="L572"/>
    </row>
    <row r="573" spans="1:12" ht="15.75" x14ac:dyDescent="0.25">
      <c r="A573" s="490"/>
      <c r="B573" s="368"/>
      <c r="C573" s="425"/>
      <c r="D573" s="419"/>
      <c r="E573" s="368"/>
      <c r="F573" s="432"/>
      <c r="G573" s="368"/>
      <c r="H573" s="442"/>
      <c r="I573" s="368"/>
      <c r="J573" s="590"/>
      <c r="K573" s="368"/>
      <c r="L573"/>
    </row>
    <row r="574" spans="1:12" ht="15.75" x14ac:dyDescent="0.25">
      <c r="A574" s="490"/>
      <c r="B574" s="368"/>
      <c r="C574" s="425"/>
      <c r="D574" s="419"/>
      <c r="E574" s="368"/>
      <c r="F574" s="432"/>
      <c r="G574" s="368"/>
      <c r="H574" s="442"/>
      <c r="I574" s="368"/>
      <c r="J574" s="590"/>
      <c r="K574" s="368"/>
      <c r="L574"/>
    </row>
    <row r="575" spans="1:12" ht="15.75" x14ac:dyDescent="0.25">
      <c r="A575" s="490"/>
      <c r="B575" s="368"/>
      <c r="C575" s="425"/>
      <c r="D575" s="419"/>
      <c r="E575" s="368"/>
      <c r="F575" s="432"/>
      <c r="G575" s="368"/>
      <c r="H575" s="442"/>
      <c r="I575" s="368"/>
      <c r="J575" s="590"/>
      <c r="K575" s="368"/>
      <c r="L575"/>
    </row>
    <row r="576" spans="1:12" ht="15.75" x14ac:dyDescent="0.25">
      <c r="A576" s="490"/>
      <c r="B576" s="368"/>
      <c r="C576" s="425"/>
      <c r="D576" s="419"/>
      <c r="E576" s="368"/>
      <c r="F576" s="432"/>
      <c r="G576" s="368"/>
      <c r="H576" s="442"/>
      <c r="I576" s="368"/>
      <c r="J576" s="590"/>
      <c r="K576" s="368"/>
      <c r="L576"/>
    </row>
    <row r="577" spans="1:12" ht="15.75" x14ac:dyDescent="0.25">
      <c r="A577" s="490"/>
      <c r="B577" s="368"/>
      <c r="C577" s="425"/>
      <c r="D577" s="419"/>
      <c r="E577" s="368"/>
      <c r="F577" s="432"/>
      <c r="G577" s="368"/>
      <c r="H577" s="442"/>
      <c r="I577" s="368"/>
      <c r="J577" s="590"/>
      <c r="K577" s="368"/>
      <c r="L577"/>
    </row>
    <row r="578" spans="1:12" ht="15.75" x14ac:dyDescent="0.25">
      <c r="A578" s="490"/>
      <c r="B578" s="368"/>
      <c r="C578" s="425"/>
      <c r="D578" s="419"/>
      <c r="E578" s="368"/>
      <c r="F578" s="432"/>
      <c r="G578" s="368"/>
      <c r="H578" s="442"/>
      <c r="I578" s="368"/>
      <c r="J578" s="590"/>
      <c r="K578" s="368"/>
      <c r="L578"/>
    </row>
    <row r="579" spans="1:12" ht="15.75" x14ac:dyDescent="0.25">
      <c r="A579" s="490"/>
      <c r="B579" s="368"/>
      <c r="C579" s="425"/>
      <c r="D579" s="419"/>
      <c r="E579" s="368"/>
      <c r="F579" s="432"/>
      <c r="G579" s="368"/>
      <c r="H579" s="442"/>
      <c r="I579" s="368"/>
      <c r="J579" s="590"/>
      <c r="K579" s="368"/>
      <c r="L579"/>
    </row>
    <row r="580" spans="1:12" ht="15.75" x14ac:dyDescent="0.25">
      <c r="A580" s="490"/>
      <c r="B580" s="368"/>
      <c r="C580" s="425"/>
      <c r="D580" s="419"/>
      <c r="E580" s="368"/>
      <c r="F580" s="432"/>
      <c r="G580" s="368"/>
      <c r="H580" s="442"/>
      <c r="I580" s="368"/>
      <c r="J580" s="590"/>
      <c r="K580" s="368"/>
      <c r="L580"/>
    </row>
    <row r="581" spans="1:12" ht="15.75" x14ac:dyDescent="0.25">
      <c r="A581" s="490"/>
      <c r="B581" s="368"/>
      <c r="C581" s="425"/>
      <c r="D581" s="419"/>
      <c r="E581" s="368"/>
      <c r="F581" s="432"/>
      <c r="G581" s="368"/>
      <c r="H581" s="442"/>
      <c r="I581" s="368"/>
      <c r="J581" s="590"/>
      <c r="K581" s="368"/>
      <c r="L581"/>
    </row>
    <row r="582" spans="1:12" ht="15.75" x14ac:dyDescent="0.25">
      <c r="A582" s="490"/>
      <c r="B582" s="368"/>
      <c r="C582" s="425"/>
      <c r="D582" s="419"/>
      <c r="E582" s="368"/>
      <c r="F582" s="432"/>
      <c r="G582" s="368"/>
      <c r="H582" s="442"/>
      <c r="I582" s="368"/>
      <c r="J582" s="590"/>
      <c r="K582" s="368"/>
      <c r="L582"/>
    </row>
    <row r="583" spans="1:12" ht="15.75" x14ac:dyDescent="0.25">
      <c r="A583" s="490"/>
      <c r="B583" s="368"/>
      <c r="C583" s="425"/>
      <c r="D583" s="419"/>
      <c r="E583" s="368"/>
      <c r="F583" s="432"/>
      <c r="G583" s="368"/>
      <c r="H583" s="442"/>
      <c r="I583" s="368"/>
      <c r="J583" s="590"/>
      <c r="K583" s="368"/>
      <c r="L583"/>
    </row>
    <row r="584" spans="1:12" ht="15.75" x14ac:dyDescent="0.25">
      <c r="A584" s="490"/>
      <c r="B584" s="368"/>
      <c r="C584" s="425"/>
      <c r="D584" s="419"/>
      <c r="E584" s="368"/>
      <c r="F584" s="432"/>
      <c r="G584" s="368"/>
      <c r="H584" s="442"/>
      <c r="I584" s="368"/>
      <c r="J584" s="590"/>
      <c r="K584" s="368"/>
      <c r="L584"/>
    </row>
    <row r="585" spans="1:12" ht="15.75" x14ac:dyDescent="0.25">
      <c r="A585" s="490"/>
      <c r="B585" s="368"/>
      <c r="C585" s="425"/>
      <c r="D585" s="419"/>
      <c r="E585" s="368"/>
      <c r="F585" s="432"/>
      <c r="G585" s="368"/>
      <c r="H585" s="442"/>
      <c r="I585" s="368"/>
      <c r="J585" s="590"/>
      <c r="K585" s="368"/>
      <c r="L585"/>
    </row>
    <row r="586" spans="1:12" ht="15.75" x14ac:dyDescent="0.25">
      <c r="A586" s="490"/>
      <c r="B586" s="368"/>
      <c r="C586" s="425"/>
      <c r="D586" s="419"/>
      <c r="E586" s="368"/>
      <c r="F586" s="432"/>
      <c r="G586" s="368"/>
      <c r="H586" s="442"/>
      <c r="I586" s="368"/>
      <c r="J586" s="590"/>
      <c r="K586" s="368"/>
      <c r="L586"/>
    </row>
    <row r="587" spans="1:12" ht="15.75" x14ac:dyDescent="0.25">
      <c r="A587" s="490"/>
      <c r="B587" s="368"/>
      <c r="C587" s="425"/>
      <c r="D587" s="419"/>
      <c r="E587" s="368"/>
      <c r="F587" s="432"/>
      <c r="G587" s="368"/>
      <c r="H587" s="442"/>
      <c r="I587" s="368"/>
      <c r="J587" s="590"/>
      <c r="K587" s="368"/>
      <c r="L587"/>
    </row>
    <row r="588" spans="1:12" ht="15.75" x14ac:dyDescent="0.25">
      <c r="A588" s="490"/>
      <c r="B588" s="368"/>
      <c r="C588" s="425"/>
      <c r="D588" s="419"/>
      <c r="E588" s="368"/>
      <c r="F588" s="432"/>
      <c r="G588" s="368"/>
      <c r="H588" s="442"/>
      <c r="I588" s="368"/>
      <c r="J588" s="590"/>
      <c r="K588" s="368"/>
      <c r="L588"/>
    </row>
    <row r="589" spans="1:12" ht="15.75" x14ac:dyDescent="0.25">
      <c r="A589" s="490"/>
      <c r="B589" s="368"/>
      <c r="C589" s="425"/>
      <c r="D589" s="419"/>
      <c r="E589" s="368"/>
      <c r="F589" s="432"/>
      <c r="G589" s="368"/>
      <c r="H589" s="442"/>
      <c r="I589" s="368"/>
      <c r="J589" s="590"/>
      <c r="K589" s="368"/>
      <c r="L589"/>
    </row>
    <row r="590" spans="1:12" ht="15.75" x14ac:dyDescent="0.25">
      <c r="A590" s="490"/>
      <c r="B590" s="368"/>
      <c r="C590" s="425"/>
      <c r="D590" s="419"/>
      <c r="E590" s="368"/>
      <c r="F590" s="432"/>
      <c r="G590" s="368"/>
      <c r="H590" s="442"/>
      <c r="I590" s="368"/>
      <c r="J590" s="590"/>
      <c r="K590" s="368"/>
      <c r="L590"/>
    </row>
    <row r="591" spans="1:12" ht="15.75" x14ac:dyDescent="0.25">
      <c r="A591" s="490"/>
      <c r="B591" s="368"/>
      <c r="C591" s="425"/>
      <c r="D591" s="419"/>
      <c r="E591" s="368"/>
      <c r="F591" s="432"/>
      <c r="G591" s="368"/>
      <c r="H591" s="442"/>
      <c r="I591" s="368"/>
      <c r="J591" s="590"/>
      <c r="K591" s="368"/>
      <c r="L591"/>
    </row>
    <row r="592" spans="1:12" ht="15.75" x14ac:dyDescent="0.25">
      <c r="A592" s="490"/>
      <c r="B592" s="368"/>
      <c r="C592" s="425"/>
      <c r="D592" s="419"/>
      <c r="E592" s="368"/>
      <c r="F592" s="432"/>
      <c r="G592" s="368"/>
      <c r="H592" s="442"/>
      <c r="I592" s="368"/>
      <c r="J592" s="590"/>
      <c r="K592" s="368"/>
      <c r="L592"/>
    </row>
    <row r="593" spans="1:12" ht="15.75" x14ac:dyDescent="0.25">
      <c r="A593" s="490"/>
      <c r="B593" s="368"/>
      <c r="C593" s="425"/>
      <c r="D593" s="419"/>
      <c r="E593" s="368"/>
      <c r="F593" s="432"/>
      <c r="G593" s="368"/>
      <c r="H593" s="442"/>
      <c r="I593" s="368"/>
      <c r="J593" s="590"/>
      <c r="K593" s="368"/>
      <c r="L593"/>
    </row>
    <row r="594" spans="1:12" ht="15.75" x14ac:dyDescent="0.25">
      <c r="A594" s="490"/>
      <c r="B594" s="368"/>
      <c r="C594" s="425"/>
      <c r="D594" s="419"/>
      <c r="E594" s="368"/>
      <c r="F594" s="432"/>
      <c r="G594" s="368"/>
      <c r="H594" s="442"/>
      <c r="I594" s="368"/>
      <c r="J594" s="590"/>
      <c r="K594" s="368"/>
      <c r="L594"/>
    </row>
    <row r="595" spans="1:12" ht="15.75" x14ac:dyDescent="0.25">
      <c r="A595" s="490"/>
      <c r="B595" s="368"/>
      <c r="C595" s="425"/>
      <c r="D595" s="419"/>
      <c r="E595" s="368"/>
      <c r="F595" s="432"/>
      <c r="G595" s="368"/>
      <c r="H595" s="442"/>
      <c r="I595" s="368"/>
      <c r="J595" s="590"/>
      <c r="K595" s="368"/>
      <c r="L595"/>
    </row>
    <row r="596" spans="1:12" ht="15.75" x14ac:dyDescent="0.25">
      <c r="A596" s="490"/>
      <c r="B596" s="368"/>
      <c r="C596" s="425"/>
      <c r="D596" s="419"/>
      <c r="E596" s="368"/>
      <c r="F596" s="432"/>
      <c r="G596" s="368"/>
      <c r="H596" s="442"/>
      <c r="I596" s="368"/>
      <c r="J596" s="590"/>
      <c r="K596" s="368"/>
      <c r="L596"/>
    </row>
    <row r="597" spans="1:12" ht="15.75" x14ac:dyDescent="0.25">
      <c r="A597" s="490"/>
      <c r="B597" s="368"/>
      <c r="C597" s="425"/>
      <c r="D597" s="419"/>
      <c r="E597" s="368"/>
      <c r="F597" s="432"/>
      <c r="G597" s="368"/>
      <c r="H597" s="442"/>
      <c r="I597" s="368"/>
      <c r="J597" s="590"/>
      <c r="K597" s="368"/>
      <c r="L597"/>
    </row>
    <row r="598" spans="1:12" ht="15.75" x14ac:dyDescent="0.25">
      <c r="A598" s="490"/>
      <c r="B598" s="368"/>
      <c r="C598" s="425"/>
      <c r="D598" s="419"/>
      <c r="E598" s="368"/>
      <c r="F598" s="432"/>
      <c r="G598" s="368"/>
      <c r="H598" s="442"/>
      <c r="I598" s="368"/>
      <c r="J598" s="590"/>
      <c r="K598" s="368"/>
      <c r="L598"/>
    </row>
    <row r="599" spans="1:12" ht="15.75" x14ac:dyDescent="0.25">
      <c r="A599" s="490"/>
      <c r="B599" s="368"/>
      <c r="C599" s="425"/>
      <c r="D599" s="419"/>
      <c r="E599" s="368"/>
      <c r="F599" s="432"/>
      <c r="G599" s="368"/>
      <c r="H599" s="442"/>
      <c r="I599" s="368"/>
      <c r="J599" s="590"/>
      <c r="K599" s="368"/>
      <c r="L599"/>
    </row>
    <row r="600" spans="1:12" ht="15.75" x14ac:dyDescent="0.25">
      <c r="A600" s="490"/>
      <c r="B600" s="368"/>
      <c r="C600" s="425"/>
      <c r="D600" s="419"/>
      <c r="E600" s="368"/>
      <c r="F600" s="432"/>
      <c r="G600" s="368"/>
      <c r="H600" s="442"/>
      <c r="I600" s="368"/>
      <c r="J600" s="590"/>
      <c r="K600" s="368"/>
      <c r="L600"/>
    </row>
    <row r="601" spans="1:12" ht="15.75" x14ac:dyDescent="0.25">
      <c r="A601" s="490"/>
      <c r="B601" s="368"/>
      <c r="C601" s="425"/>
      <c r="D601" s="419"/>
      <c r="E601" s="368"/>
      <c r="F601" s="432"/>
      <c r="G601" s="368"/>
      <c r="H601" s="442"/>
      <c r="I601" s="368"/>
      <c r="J601" s="590"/>
      <c r="K601" s="368"/>
      <c r="L601"/>
    </row>
    <row r="602" spans="1:12" ht="15.75" x14ac:dyDescent="0.25">
      <c r="A602" s="490"/>
      <c r="B602" s="368"/>
      <c r="C602" s="425"/>
      <c r="D602" s="419"/>
      <c r="E602" s="368"/>
      <c r="F602" s="432"/>
      <c r="G602" s="368"/>
      <c r="H602" s="442"/>
      <c r="I602" s="368"/>
      <c r="J602" s="590"/>
      <c r="K602" s="368"/>
      <c r="L602"/>
    </row>
    <row r="603" spans="1:12" ht="15.75" x14ac:dyDescent="0.25">
      <c r="A603" s="490"/>
      <c r="B603" s="368"/>
      <c r="C603" s="425"/>
      <c r="D603" s="419"/>
      <c r="E603" s="368"/>
      <c r="F603" s="432"/>
      <c r="G603" s="368"/>
      <c r="H603" s="442"/>
      <c r="I603" s="368"/>
      <c r="J603" s="590"/>
      <c r="K603" s="368"/>
      <c r="L603"/>
    </row>
    <row r="604" spans="1:12" ht="15.75" x14ac:dyDescent="0.25">
      <c r="A604" s="490"/>
      <c r="B604" s="368"/>
      <c r="C604" s="425"/>
      <c r="D604" s="419"/>
      <c r="E604" s="368"/>
      <c r="F604" s="432"/>
      <c r="G604" s="368"/>
      <c r="H604" s="442"/>
      <c r="I604" s="368"/>
      <c r="J604" s="590"/>
      <c r="K604" s="368"/>
      <c r="L604"/>
    </row>
    <row r="605" spans="1:12" ht="15.75" x14ac:dyDescent="0.25">
      <c r="A605" s="490"/>
      <c r="B605" s="368"/>
      <c r="C605" s="425"/>
      <c r="D605" s="419"/>
      <c r="E605" s="368"/>
      <c r="F605" s="432"/>
      <c r="G605" s="368"/>
      <c r="H605" s="442"/>
      <c r="I605" s="368"/>
      <c r="J605" s="590"/>
      <c r="K605" s="368"/>
      <c r="L605"/>
    </row>
    <row r="606" spans="1:12" ht="15.75" x14ac:dyDescent="0.25">
      <c r="A606" s="490"/>
      <c r="B606" s="368"/>
      <c r="C606" s="425"/>
      <c r="D606" s="419"/>
      <c r="E606" s="368"/>
      <c r="F606" s="432"/>
      <c r="G606" s="368"/>
      <c r="H606" s="442"/>
      <c r="I606" s="368"/>
      <c r="J606" s="590"/>
      <c r="K606" s="368"/>
      <c r="L606"/>
    </row>
    <row r="607" spans="1:12" ht="15.75" x14ac:dyDescent="0.25">
      <c r="A607" s="490"/>
      <c r="B607" s="368"/>
      <c r="C607" s="425"/>
      <c r="D607" s="419"/>
      <c r="E607" s="368"/>
      <c r="F607" s="432"/>
      <c r="G607" s="368"/>
      <c r="H607" s="442"/>
      <c r="I607" s="368"/>
      <c r="J607" s="590"/>
      <c r="K607" s="368"/>
      <c r="L607"/>
    </row>
    <row r="608" spans="1:12" ht="15.75" x14ac:dyDescent="0.25">
      <c r="A608" s="490"/>
      <c r="B608" s="368"/>
      <c r="C608" s="425"/>
      <c r="D608" s="419"/>
      <c r="E608" s="368"/>
      <c r="F608" s="432"/>
      <c r="G608" s="368"/>
      <c r="H608" s="442"/>
      <c r="I608" s="368"/>
      <c r="J608" s="590"/>
      <c r="K608" s="368"/>
      <c r="L608"/>
    </row>
    <row r="609" spans="1:12" ht="15.75" x14ac:dyDescent="0.25">
      <c r="A609" s="490"/>
      <c r="B609" s="368"/>
      <c r="C609" s="425"/>
      <c r="D609" s="419"/>
      <c r="E609" s="368"/>
      <c r="F609" s="432"/>
      <c r="G609" s="368"/>
      <c r="H609" s="442"/>
      <c r="I609" s="368"/>
      <c r="J609" s="590"/>
      <c r="K609" s="368"/>
      <c r="L609"/>
    </row>
    <row r="610" spans="1:12" ht="15.75" x14ac:dyDescent="0.25">
      <c r="A610" s="490"/>
      <c r="B610" s="368"/>
      <c r="C610" s="425"/>
      <c r="D610" s="419"/>
      <c r="E610" s="368"/>
      <c r="F610" s="432"/>
      <c r="G610" s="368"/>
      <c r="H610" s="442"/>
      <c r="I610" s="368"/>
      <c r="J610" s="590"/>
      <c r="K610" s="368"/>
      <c r="L610"/>
    </row>
    <row r="611" spans="1:12" ht="15.75" x14ac:dyDescent="0.25">
      <c r="A611" s="490"/>
      <c r="B611" s="368"/>
      <c r="C611" s="425"/>
      <c r="D611" s="419"/>
      <c r="E611" s="368"/>
      <c r="F611" s="432"/>
      <c r="G611" s="368"/>
      <c r="H611" s="442"/>
      <c r="I611" s="368"/>
      <c r="J611" s="590"/>
      <c r="K611" s="368"/>
      <c r="L611"/>
    </row>
    <row r="612" spans="1:12" ht="15.75" x14ac:dyDescent="0.25">
      <c r="A612" s="490"/>
      <c r="B612" s="368"/>
      <c r="C612" s="425"/>
      <c r="D612" s="419"/>
      <c r="E612" s="368"/>
      <c r="F612" s="432"/>
      <c r="G612" s="368"/>
      <c r="H612" s="442"/>
      <c r="I612" s="368"/>
      <c r="J612" s="590"/>
      <c r="K612" s="368"/>
      <c r="L612"/>
    </row>
    <row r="613" spans="1:12" ht="15.75" x14ac:dyDescent="0.25">
      <c r="A613" s="490"/>
      <c r="B613" s="368"/>
      <c r="C613" s="425"/>
      <c r="D613" s="419"/>
      <c r="E613" s="368"/>
      <c r="F613" s="432"/>
      <c r="G613" s="368"/>
      <c r="H613" s="442"/>
      <c r="I613" s="368"/>
      <c r="J613" s="590"/>
      <c r="K613" s="368"/>
      <c r="L613"/>
    </row>
    <row r="614" spans="1:12" ht="15.75" x14ac:dyDescent="0.25">
      <c r="A614" s="490"/>
      <c r="B614" s="368"/>
      <c r="C614" s="425"/>
      <c r="D614" s="419"/>
      <c r="E614" s="368"/>
      <c r="F614" s="432"/>
      <c r="G614" s="368"/>
      <c r="H614" s="442"/>
      <c r="I614" s="368"/>
      <c r="J614" s="590"/>
      <c r="K614" s="368"/>
      <c r="L614"/>
    </row>
    <row r="615" spans="1:12" ht="15.75" x14ac:dyDescent="0.25">
      <c r="A615" s="490"/>
      <c r="B615" s="368"/>
      <c r="C615" s="425"/>
      <c r="D615" s="419"/>
      <c r="E615" s="368"/>
      <c r="F615" s="432"/>
      <c r="G615" s="368"/>
      <c r="H615" s="442"/>
      <c r="I615" s="368"/>
      <c r="J615" s="590"/>
      <c r="K615" s="368"/>
      <c r="L615"/>
    </row>
    <row r="616" spans="1:12" ht="15.75" x14ac:dyDescent="0.25">
      <c r="A616" s="490"/>
      <c r="B616" s="368"/>
      <c r="C616" s="425"/>
      <c r="D616" s="419"/>
      <c r="E616" s="368"/>
      <c r="F616" s="432"/>
      <c r="G616" s="368"/>
      <c r="H616" s="442"/>
      <c r="I616" s="368"/>
      <c r="J616" s="590"/>
      <c r="K616" s="368"/>
      <c r="L616"/>
    </row>
    <row r="617" spans="1:12" ht="15.75" x14ac:dyDescent="0.25">
      <c r="A617" s="490"/>
      <c r="B617" s="368"/>
      <c r="C617" s="425"/>
      <c r="D617" s="419"/>
      <c r="E617" s="368"/>
      <c r="F617" s="432"/>
      <c r="G617" s="368"/>
      <c r="H617" s="442"/>
      <c r="I617" s="368"/>
      <c r="J617" s="590"/>
      <c r="K617" s="368"/>
      <c r="L617"/>
    </row>
    <row r="618" spans="1:12" ht="15.75" x14ac:dyDescent="0.25">
      <c r="A618" s="490"/>
      <c r="B618" s="368"/>
      <c r="C618" s="425"/>
      <c r="D618" s="419"/>
      <c r="E618" s="368"/>
      <c r="F618" s="432"/>
      <c r="G618" s="368"/>
      <c r="H618" s="442"/>
      <c r="I618" s="368"/>
      <c r="J618" s="590"/>
      <c r="K618" s="368"/>
      <c r="L618"/>
    </row>
    <row r="619" spans="1:12" ht="15.75" x14ac:dyDescent="0.25">
      <c r="A619" s="490"/>
      <c r="B619" s="368"/>
      <c r="C619" s="425"/>
      <c r="D619" s="419"/>
      <c r="E619" s="368"/>
      <c r="F619" s="432"/>
      <c r="G619" s="368"/>
      <c r="H619" s="442"/>
      <c r="I619" s="368"/>
      <c r="J619" s="590"/>
      <c r="K619" s="368"/>
      <c r="L619"/>
    </row>
    <row r="620" spans="1:12" ht="15.75" x14ac:dyDescent="0.25">
      <c r="A620" s="490"/>
      <c r="B620" s="368"/>
      <c r="C620" s="425"/>
      <c r="D620" s="419"/>
      <c r="E620" s="368"/>
      <c r="F620" s="432"/>
      <c r="G620" s="368"/>
      <c r="H620" s="442"/>
      <c r="I620" s="368"/>
      <c r="J620" s="590"/>
      <c r="K620" s="368"/>
      <c r="L620"/>
    </row>
    <row r="621" spans="1:12" ht="15.75" x14ac:dyDescent="0.25">
      <c r="A621" s="490"/>
      <c r="B621" s="368"/>
      <c r="C621" s="425"/>
      <c r="D621" s="419"/>
      <c r="E621" s="368"/>
      <c r="F621" s="432"/>
      <c r="G621" s="368"/>
      <c r="H621" s="442"/>
      <c r="I621" s="368"/>
      <c r="J621" s="590"/>
      <c r="K621" s="368"/>
      <c r="L621"/>
    </row>
    <row r="622" spans="1:12" ht="15.75" x14ac:dyDescent="0.25">
      <c r="A622" s="490"/>
      <c r="B622" s="368"/>
      <c r="C622" s="425"/>
      <c r="D622" s="419"/>
      <c r="E622" s="368"/>
      <c r="F622" s="432"/>
      <c r="G622" s="368"/>
      <c r="H622" s="442"/>
      <c r="I622" s="368"/>
      <c r="J622" s="590"/>
      <c r="K622" s="368"/>
      <c r="L622"/>
    </row>
    <row r="623" spans="1:12" ht="15.75" x14ac:dyDescent="0.25">
      <c r="A623" s="490"/>
      <c r="B623" s="368"/>
      <c r="C623" s="425"/>
      <c r="D623" s="419"/>
      <c r="E623" s="368"/>
      <c r="F623" s="432"/>
      <c r="G623" s="368"/>
      <c r="H623" s="442"/>
      <c r="I623" s="368"/>
      <c r="J623" s="590"/>
      <c r="K623" s="368"/>
      <c r="L623"/>
    </row>
    <row r="624" spans="1:12" ht="15.75" x14ac:dyDescent="0.25">
      <c r="A624" s="490"/>
      <c r="B624" s="368"/>
      <c r="C624" s="425"/>
      <c r="D624" s="419"/>
      <c r="E624" s="368"/>
      <c r="F624" s="432"/>
      <c r="G624" s="368"/>
      <c r="H624" s="442"/>
      <c r="I624" s="368"/>
      <c r="J624" s="590"/>
      <c r="K624" s="368"/>
      <c r="L624"/>
    </row>
    <row r="625" spans="1:12" ht="15.75" x14ac:dyDescent="0.25">
      <c r="A625" s="490"/>
      <c r="B625" s="368"/>
      <c r="C625" s="425"/>
      <c r="D625" s="419"/>
      <c r="E625" s="368"/>
      <c r="F625" s="432"/>
      <c r="G625" s="368"/>
      <c r="H625" s="442"/>
      <c r="I625" s="368"/>
      <c r="J625" s="590"/>
      <c r="K625" s="368"/>
      <c r="L625"/>
    </row>
    <row r="626" spans="1:12" ht="15.75" x14ac:dyDescent="0.25">
      <c r="A626" s="490"/>
      <c r="B626" s="368"/>
      <c r="C626" s="425"/>
      <c r="D626" s="419"/>
      <c r="E626" s="368"/>
      <c r="F626" s="432"/>
      <c r="G626" s="368"/>
      <c r="H626" s="442"/>
      <c r="I626" s="368"/>
      <c r="J626" s="590"/>
      <c r="K626" s="368"/>
      <c r="L626"/>
    </row>
    <row r="627" spans="1:12" ht="15.75" x14ac:dyDescent="0.25">
      <c r="A627" s="490"/>
      <c r="B627" s="368"/>
      <c r="C627" s="425"/>
      <c r="D627" s="419"/>
      <c r="E627" s="368"/>
      <c r="F627" s="432"/>
      <c r="G627" s="368"/>
      <c r="H627" s="442"/>
      <c r="I627" s="368"/>
      <c r="J627" s="590"/>
      <c r="K627" s="368"/>
      <c r="L627"/>
    </row>
    <row r="628" spans="1:12" ht="15.75" x14ac:dyDescent="0.25">
      <c r="A628" s="490"/>
      <c r="B628" s="368"/>
      <c r="C628" s="425"/>
      <c r="D628" s="419"/>
      <c r="E628" s="368"/>
      <c r="F628" s="432"/>
      <c r="G628" s="368"/>
      <c r="H628" s="442"/>
      <c r="I628" s="368"/>
      <c r="J628" s="590"/>
      <c r="K628" s="368"/>
      <c r="L628"/>
    </row>
    <row r="629" spans="1:12" ht="15.75" x14ac:dyDescent="0.25">
      <c r="A629" s="490"/>
      <c r="B629" s="368"/>
      <c r="C629" s="425"/>
      <c r="D629" s="419"/>
      <c r="E629" s="368"/>
      <c r="F629" s="432"/>
      <c r="G629" s="368"/>
      <c r="H629" s="442"/>
      <c r="I629" s="368"/>
      <c r="J629" s="590"/>
      <c r="K629" s="368"/>
      <c r="L629"/>
    </row>
    <row r="630" spans="1:12" ht="15.75" x14ac:dyDescent="0.25">
      <c r="A630" s="490"/>
      <c r="B630" s="368"/>
      <c r="C630" s="425"/>
      <c r="D630" s="419"/>
      <c r="E630" s="368"/>
      <c r="F630" s="432"/>
      <c r="G630" s="368"/>
      <c r="H630" s="442"/>
      <c r="I630" s="368"/>
      <c r="J630" s="590"/>
      <c r="K630" s="368"/>
      <c r="L630"/>
    </row>
    <row r="631" spans="1:12" ht="15.75" x14ac:dyDescent="0.25">
      <c r="A631" s="490"/>
      <c r="B631" s="368"/>
      <c r="C631" s="425"/>
      <c r="D631" s="419"/>
      <c r="E631" s="368"/>
      <c r="F631" s="432"/>
      <c r="G631" s="368"/>
      <c r="H631" s="442"/>
      <c r="I631" s="368"/>
      <c r="J631" s="590"/>
      <c r="K631" s="368"/>
      <c r="L631"/>
    </row>
    <row r="632" spans="1:12" ht="15.75" x14ac:dyDescent="0.25">
      <c r="A632" s="490"/>
      <c r="B632" s="368"/>
      <c r="C632" s="425"/>
      <c r="D632" s="419"/>
      <c r="E632" s="368"/>
      <c r="F632" s="432"/>
      <c r="G632" s="368"/>
      <c r="H632" s="442"/>
      <c r="I632" s="368"/>
      <c r="J632" s="590"/>
      <c r="K632" s="368"/>
      <c r="L632"/>
    </row>
    <row r="633" spans="1:12" ht="15.75" x14ac:dyDescent="0.25">
      <c r="A633" s="490"/>
      <c r="B633" s="368"/>
      <c r="C633" s="425"/>
      <c r="D633" s="419"/>
      <c r="E633" s="368"/>
      <c r="F633" s="432"/>
      <c r="G633" s="368"/>
      <c r="H633" s="442"/>
      <c r="I633" s="368"/>
      <c r="J633" s="590"/>
      <c r="K633" s="368"/>
      <c r="L633"/>
    </row>
    <row r="634" spans="1:12" ht="15.75" x14ac:dyDescent="0.25">
      <c r="A634" s="490"/>
      <c r="B634" s="368"/>
      <c r="C634" s="425"/>
      <c r="D634" s="419"/>
      <c r="E634" s="368"/>
      <c r="F634" s="432"/>
      <c r="G634" s="368"/>
      <c r="H634" s="442"/>
      <c r="I634" s="368"/>
      <c r="J634" s="590"/>
      <c r="K634" s="368"/>
      <c r="L634"/>
    </row>
    <row r="635" spans="1:12" ht="15.75" x14ac:dyDescent="0.25">
      <c r="A635" s="490"/>
      <c r="B635" s="368"/>
      <c r="C635" s="425"/>
      <c r="D635" s="419"/>
      <c r="E635" s="368"/>
      <c r="F635" s="432"/>
      <c r="G635" s="368"/>
      <c r="H635" s="442"/>
      <c r="I635" s="368"/>
      <c r="J635" s="590"/>
      <c r="K635" s="368"/>
      <c r="L635"/>
    </row>
    <row r="636" spans="1:12" ht="15.75" x14ac:dyDescent="0.25">
      <c r="A636" s="490"/>
      <c r="B636" s="368"/>
      <c r="C636" s="425"/>
      <c r="D636" s="419"/>
      <c r="E636" s="368"/>
      <c r="F636" s="432"/>
      <c r="G636" s="368"/>
      <c r="H636" s="442"/>
      <c r="I636" s="368"/>
      <c r="J636" s="590"/>
      <c r="K636" s="368"/>
      <c r="L636"/>
    </row>
    <row r="637" spans="1:12" ht="15.75" x14ac:dyDescent="0.25">
      <c r="A637" s="490"/>
      <c r="B637" s="368"/>
      <c r="C637" s="425"/>
      <c r="D637" s="419"/>
      <c r="E637" s="368"/>
      <c r="F637" s="432"/>
      <c r="G637" s="368"/>
      <c r="H637" s="442"/>
      <c r="I637" s="368"/>
      <c r="J637" s="590"/>
      <c r="K637" s="368"/>
      <c r="L637"/>
    </row>
    <row r="638" spans="1:12" ht="15.75" x14ac:dyDescent="0.25">
      <c r="A638" s="490"/>
      <c r="B638" s="368"/>
      <c r="C638" s="425"/>
      <c r="D638" s="419"/>
      <c r="E638" s="368"/>
      <c r="F638" s="432"/>
      <c r="G638" s="368"/>
      <c r="H638" s="442"/>
      <c r="I638" s="368"/>
      <c r="J638" s="590"/>
      <c r="K638" s="368"/>
      <c r="L638"/>
    </row>
    <row r="639" spans="1:12" ht="15.75" x14ac:dyDescent="0.25">
      <c r="A639" s="490"/>
      <c r="B639" s="368"/>
      <c r="C639" s="425"/>
      <c r="D639" s="419"/>
      <c r="E639" s="368"/>
      <c r="F639" s="432"/>
      <c r="G639" s="368"/>
      <c r="H639" s="442"/>
      <c r="I639" s="368"/>
      <c r="J639" s="590"/>
      <c r="K639" s="368"/>
      <c r="L639"/>
    </row>
    <row r="640" spans="1:12" ht="15.75" x14ac:dyDescent="0.25">
      <c r="A640" s="490"/>
      <c r="B640" s="368"/>
      <c r="C640" s="425"/>
      <c r="D640" s="419"/>
      <c r="E640" s="368"/>
      <c r="F640" s="432"/>
      <c r="G640" s="368"/>
      <c r="H640" s="442"/>
      <c r="I640" s="368"/>
      <c r="J640" s="590"/>
      <c r="K640" s="368"/>
      <c r="L640"/>
    </row>
    <row r="641" spans="1:12" ht="15.75" x14ac:dyDescent="0.25">
      <c r="A641" s="490"/>
      <c r="B641" s="368"/>
      <c r="C641" s="425"/>
      <c r="D641" s="419"/>
      <c r="E641" s="368"/>
      <c r="F641" s="432"/>
      <c r="G641" s="368"/>
      <c r="H641" s="442"/>
      <c r="I641" s="368"/>
      <c r="J641" s="590"/>
      <c r="K641" s="368"/>
      <c r="L641"/>
    </row>
    <row r="642" spans="1:12" ht="15.75" x14ac:dyDescent="0.25">
      <c r="A642" s="490"/>
      <c r="B642" s="368"/>
      <c r="C642" s="425"/>
      <c r="D642" s="419"/>
      <c r="E642" s="368"/>
      <c r="F642" s="432"/>
      <c r="G642" s="368"/>
      <c r="H642" s="442"/>
      <c r="I642" s="368"/>
      <c r="J642" s="590"/>
      <c r="K642" s="368"/>
      <c r="L642"/>
    </row>
    <row r="643" spans="1:12" ht="15.75" x14ac:dyDescent="0.25">
      <c r="A643" s="490"/>
      <c r="B643" s="368"/>
      <c r="C643" s="425"/>
      <c r="D643" s="419"/>
      <c r="E643" s="368"/>
      <c r="F643" s="432"/>
      <c r="G643" s="368"/>
      <c r="H643" s="442"/>
      <c r="I643" s="368"/>
      <c r="J643" s="590"/>
      <c r="K643" s="368"/>
      <c r="L643"/>
    </row>
    <row r="644" spans="1:12" ht="15.75" x14ac:dyDescent="0.25">
      <c r="A644" s="490"/>
      <c r="B644" s="368"/>
      <c r="C644" s="425"/>
      <c r="D644" s="419"/>
      <c r="E644" s="368"/>
      <c r="F644" s="432"/>
      <c r="G644" s="368"/>
      <c r="H644" s="442"/>
      <c r="I644" s="368"/>
      <c r="J644" s="590"/>
      <c r="K644" s="368"/>
      <c r="L644"/>
    </row>
    <row r="645" spans="1:12" ht="15.75" x14ac:dyDescent="0.25">
      <c r="A645" s="490"/>
      <c r="B645" s="368"/>
      <c r="C645" s="425"/>
      <c r="D645" s="419"/>
      <c r="E645" s="368"/>
      <c r="F645" s="432"/>
      <c r="G645" s="368"/>
      <c r="H645" s="442"/>
      <c r="I645" s="368"/>
      <c r="J645" s="590"/>
      <c r="K645" s="368"/>
      <c r="L645"/>
    </row>
    <row r="646" spans="1:12" ht="15.75" x14ac:dyDescent="0.25">
      <c r="A646" s="490"/>
      <c r="B646" s="368"/>
      <c r="C646" s="425"/>
      <c r="D646" s="419"/>
      <c r="E646" s="368"/>
      <c r="F646" s="432"/>
      <c r="G646" s="368"/>
      <c r="H646" s="442"/>
      <c r="I646" s="368"/>
      <c r="J646" s="590"/>
      <c r="K646" s="368"/>
      <c r="L646"/>
    </row>
    <row r="647" spans="1:12" ht="15.75" x14ac:dyDescent="0.25">
      <c r="A647" s="490"/>
      <c r="B647" s="368"/>
      <c r="C647" s="425"/>
      <c r="D647" s="419"/>
      <c r="E647" s="368"/>
      <c r="F647" s="432"/>
      <c r="G647" s="368"/>
      <c r="H647" s="442"/>
      <c r="I647" s="368"/>
      <c r="J647" s="590"/>
      <c r="K647" s="368"/>
      <c r="L647"/>
    </row>
    <row r="648" spans="1:12" ht="15.75" x14ac:dyDescent="0.25">
      <c r="A648" s="490"/>
      <c r="B648" s="368"/>
      <c r="C648" s="425"/>
      <c r="D648" s="419"/>
      <c r="E648" s="368"/>
      <c r="F648" s="432"/>
      <c r="G648" s="368"/>
      <c r="H648" s="442"/>
      <c r="I648" s="368"/>
      <c r="J648" s="590"/>
      <c r="K648" s="368"/>
      <c r="L648"/>
    </row>
    <row r="649" spans="1:12" ht="15.75" x14ac:dyDescent="0.25">
      <c r="A649" s="490"/>
      <c r="B649" s="368"/>
      <c r="C649" s="425"/>
      <c r="D649" s="419"/>
      <c r="E649" s="368"/>
      <c r="F649" s="432"/>
      <c r="G649" s="368"/>
      <c r="H649" s="442"/>
      <c r="I649" s="368"/>
      <c r="J649" s="590"/>
      <c r="K649" s="368"/>
      <c r="L649"/>
    </row>
    <row r="650" spans="1:12" ht="15.75" x14ac:dyDescent="0.25">
      <c r="A650" s="490"/>
      <c r="B650" s="368"/>
      <c r="C650" s="425"/>
      <c r="D650" s="419"/>
      <c r="E650" s="368"/>
      <c r="F650" s="432"/>
      <c r="G650" s="368"/>
      <c r="H650" s="442"/>
      <c r="I650" s="368"/>
      <c r="J650" s="590"/>
      <c r="K650" s="368"/>
      <c r="L650"/>
    </row>
    <row r="651" spans="1:12" ht="15.75" x14ac:dyDescent="0.25">
      <c r="A651" s="490"/>
      <c r="B651" s="368"/>
      <c r="C651" s="425"/>
      <c r="D651" s="419"/>
      <c r="E651" s="368"/>
      <c r="F651" s="432"/>
      <c r="G651" s="368"/>
      <c r="H651" s="442"/>
      <c r="I651" s="368"/>
      <c r="J651" s="590"/>
      <c r="K651" s="368"/>
      <c r="L651"/>
    </row>
    <row r="652" spans="1:12" ht="15.75" x14ac:dyDescent="0.25">
      <c r="A652" s="490"/>
      <c r="B652" s="368"/>
      <c r="C652" s="425"/>
      <c r="D652" s="419"/>
      <c r="E652" s="368"/>
      <c r="F652" s="432"/>
      <c r="G652" s="368"/>
      <c r="H652" s="442"/>
      <c r="I652" s="368"/>
      <c r="J652" s="590"/>
      <c r="K652" s="368"/>
      <c r="L652"/>
    </row>
    <row r="653" spans="1:12" ht="15.75" x14ac:dyDescent="0.25">
      <c r="A653" s="490"/>
      <c r="B653" s="368"/>
      <c r="C653" s="425"/>
      <c r="D653" s="419"/>
      <c r="E653" s="368"/>
      <c r="F653" s="432"/>
      <c r="G653" s="368"/>
      <c r="H653" s="442"/>
      <c r="I653" s="368"/>
      <c r="J653" s="590"/>
      <c r="K653" s="368"/>
      <c r="L653"/>
    </row>
    <row r="654" spans="1:12" ht="15.75" x14ac:dyDescent="0.25">
      <c r="A654" s="490"/>
      <c r="B654" s="368"/>
      <c r="C654" s="425"/>
      <c r="D654" s="419"/>
      <c r="E654" s="368"/>
      <c r="F654" s="432"/>
      <c r="G654" s="368"/>
      <c r="H654" s="442"/>
      <c r="I654" s="368"/>
      <c r="J654" s="590"/>
      <c r="K654" s="368"/>
      <c r="L654"/>
    </row>
    <row r="655" spans="1:12" ht="15.75" x14ac:dyDescent="0.25">
      <c r="A655" s="490"/>
      <c r="B655" s="368"/>
      <c r="C655" s="425"/>
      <c r="D655" s="419"/>
      <c r="E655" s="368"/>
      <c r="F655" s="432"/>
      <c r="G655" s="368"/>
      <c r="H655" s="442"/>
      <c r="I655" s="368"/>
      <c r="J655" s="590"/>
      <c r="K655" s="368"/>
      <c r="L655"/>
    </row>
    <row r="656" spans="1:12" ht="15.75" x14ac:dyDescent="0.25">
      <c r="A656" s="490"/>
      <c r="B656" s="368"/>
      <c r="C656" s="425"/>
      <c r="D656" s="419"/>
      <c r="E656" s="368"/>
      <c r="F656" s="432"/>
      <c r="G656" s="368"/>
      <c r="H656" s="442"/>
      <c r="I656" s="368"/>
      <c r="J656" s="590"/>
      <c r="K656" s="368"/>
      <c r="L656"/>
    </row>
    <row r="657" spans="1:12" ht="15.75" x14ac:dyDescent="0.25">
      <c r="A657" s="490"/>
      <c r="B657" s="368"/>
      <c r="C657" s="425"/>
      <c r="D657" s="419"/>
      <c r="E657" s="368"/>
      <c r="F657" s="432"/>
      <c r="G657" s="368"/>
      <c r="H657" s="442"/>
      <c r="I657" s="368"/>
      <c r="J657" s="590"/>
      <c r="K657" s="368"/>
      <c r="L657"/>
    </row>
    <row r="658" spans="1:12" ht="15.75" x14ac:dyDescent="0.25">
      <c r="A658" s="490"/>
      <c r="B658" s="368"/>
      <c r="C658" s="425"/>
      <c r="D658" s="419"/>
      <c r="E658" s="368"/>
      <c r="F658" s="432"/>
      <c r="G658" s="368"/>
      <c r="H658" s="442"/>
      <c r="I658" s="368"/>
      <c r="J658" s="590"/>
      <c r="K658" s="368"/>
      <c r="L658"/>
    </row>
    <row r="659" spans="1:12" ht="15.75" x14ac:dyDescent="0.25">
      <c r="A659" s="490"/>
      <c r="B659" s="368"/>
      <c r="C659" s="425"/>
      <c r="D659" s="419"/>
      <c r="E659" s="368"/>
      <c r="F659" s="432"/>
      <c r="G659" s="368"/>
      <c r="H659" s="442"/>
      <c r="I659" s="368"/>
      <c r="J659" s="590"/>
      <c r="K659" s="368"/>
      <c r="L659"/>
    </row>
    <row r="660" spans="1:12" ht="15.75" x14ac:dyDescent="0.25">
      <c r="A660" s="490"/>
      <c r="B660" s="368"/>
      <c r="C660" s="425"/>
      <c r="D660" s="419"/>
      <c r="E660" s="368"/>
      <c r="F660" s="432"/>
      <c r="G660" s="368"/>
      <c r="H660" s="442"/>
      <c r="I660" s="368"/>
      <c r="J660" s="590"/>
      <c r="K660" s="368"/>
      <c r="L660"/>
    </row>
    <row r="661" spans="1:12" ht="15.75" x14ac:dyDescent="0.25">
      <c r="A661" s="490"/>
      <c r="B661" s="368"/>
      <c r="C661" s="425"/>
      <c r="D661" s="419"/>
      <c r="E661" s="368"/>
      <c r="F661" s="432"/>
      <c r="G661" s="368"/>
      <c r="H661" s="442"/>
      <c r="I661" s="368"/>
      <c r="J661" s="590"/>
      <c r="K661" s="368"/>
      <c r="L661"/>
    </row>
    <row r="662" spans="1:12" ht="15.75" x14ac:dyDescent="0.25">
      <c r="A662" s="490"/>
      <c r="B662" s="368"/>
      <c r="C662" s="425"/>
      <c r="D662" s="419"/>
      <c r="E662" s="368"/>
      <c r="F662" s="432"/>
      <c r="G662" s="368"/>
      <c r="H662" s="442"/>
      <c r="I662" s="368"/>
      <c r="J662" s="590"/>
      <c r="K662" s="368"/>
      <c r="L662"/>
    </row>
    <row r="663" spans="1:12" ht="15.75" x14ac:dyDescent="0.25">
      <c r="A663" s="490"/>
      <c r="B663" s="368"/>
      <c r="C663" s="425"/>
      <c r="D663" s="419"/>
      <c r="E663" s="368"/>
      <c r="F663" s="432"/>
      <c r="G663" s="368"/>
      <c r="H663" s="442"/>
      <c r="I663" s="368"/>
      <c r="J663" s="590"/>
      <c r="K663" s="368"/>
      <c r="L663"/>
    </row>
    <row r="664" spans="1:12" ht="15.75" x14ac:dyDescent="0.25">
      <c r="A664" s="490"/>
      <c r="B664" s="368"/>
      <c r="C664" s="425"/>
      <c r="D664" s="419"/>
      <c r="E664" s="368"/>
      <c r="F664" s="432"/>
      <c r="G664" s="368"/>
      <c r="H664" s="442"/>
      <c r="I664" s="368"/>
      <c r="J664" s="590"/>
      <c r="K664" s="368"/>
      <c r="L664"/>
    </row>
    <row r="665" spans="1:12" ht="15.75" x14ac:dyDescent="0.25">
      <c r="A665" s="490"/>
      <c r="B665" s="368"/>
      <c r="C665" s="425"/>
      <c r="D665" s="419"/>
      <c r="E665" s="368"/>
      <c r="F665" s="432"/>
      <c r="G665" s="368"/>
      <c r="H665" s="442"/>
      <c r="I665" s="368"/>
      <c r="J665" s="590"/>
      <c r="K665" s="368"/>
      <c r="L665"/>
    </row>
    <row r="666" spans="1:12" ht="15.75" x14ac:dyDescent="0.25">
      <c r="A666" s="490"/>
      <c r="B666" s="368"/>
      <c r="C666" s="425"/>
      <c r="D666" s="419"/>
      <c r="E666" s="368"/>
      <c r="F666" s="432"/>
      <c r="G666" s="368"/>
      <c r="H666" s="442"/>
      <c r="I666" s="368"/>
      <c r="J666" s="590"/>
      <c r="K666" s="368"/>
      <c r="L666"/>
    </row>
    <row r="667" spans="1:12" ht="15.75" x14ac:dyDescent="0.25">
      <c r="A667" s="490"/>
      <c r="B667" s="368"/>
      <c r="C667" s="425"/>
      <c r="D667" s="419"/>
      <c r="E667" s="368"/>
      <c r="F667" s="432"/>
      <c r="G667" s="368"/>
      <c r="H667" s="442"/>
      <c r="I667" s="368"/>
      <c r="J667" s="590"/>
      <c r="K667" s="368"/>
      <c r="L667"/>
    </row>
    <row r="668" spans="1:12" ht="15.75" x14ac:dyDescent="0.25">
      <c r="A668" s="490"/>
      <c r="B668" s="368"/>
      <c r="C668" s="425"/>
      <c r="D668" s="419"/>
      <c r="E668" s="368"/>
      <c r="F668" s="432"/>
      <c r="G668" s="368"/>
      <c r="H668" s="442"/>
      <c r="I668" s="368"/>
      <c r="J668" s="590"/>
      <c r="K668" s="368"/>
      <c r="L668"/>
    </row>
    <row r="669" spans="1:12" ht="15.75" x14ac:dyDescent="0.25">
      <c r="A669" s="490"/>
      <c r="B669" s="368"/>
      <c r="C669" s="425"/>
      <c r="D669" s="419"/>
      <c r="E669" s="368"/>
      <c r="F669" s="432"/>
      <c r="G669" s="368"/>
      <c r="H669" s="442"/>
      <c r="I669" s="368"/>
      <c r="J669" s="590"/>
      <c r="K669" s="368"/>
      <c r="L669"/>
    </row>
    <row r="670" spans="1:12" ht="15.75" x14ac:dyDescent="0.25">
      <c r="A670" s="490"/>
      <c r="B670" s="368"/>
      <c r="C670" s="425"/>
      <c r="D670" s="419"/>
      <c r="E670" s="368"/>
      <c r="F670" s="432"/>
      <c r="G670" s="368"/>
      <c r="H670" s="442"/>
      <c r="I670" s="368"/>
      <c r="J670" s="590"/>
      <c r="K670" s="368"/>
      <c r="L670"/>
    </row>
    <row r="671" spans="1:12" ht="15.75" x14ac:dyDescent="0.25">
      <c r="A671" s="490"/>
      <c r="B671" s="368"/>
      <c r="C671" s="425"/>
      <c r="D671" s="419"/>
      <c r="E671" s="368"/>
      <c r="F671" s="432"/>
      <c r="G671" s="368"/>
      <c r="H671" s="442"/>
      <c r="I671" s="368"/>
      <c r="J671" s="590"/>
      <c r="K671" s="368"/>
      <c r="L671"/>
    </row>
    <row r="672" spans="1:12" ht="15.75" x14ac:dyDescent="0.25">
      <c r="A672" s="490"/>
      <c r="B672" s="368"/>
      <c r="C672" s="425"/>
      <c r="D672" s="419"/>
      <c r="E672" s="368"/>
      <c r="F672" s="432"/>
      <c r="G672" s="368"/>
      <c r="H672" s="442"/>
      <c r="I672" s="368"/>
      <c r="J672" s="590"/>
      <c r="K672" s="368"/>
      <c r="L672"/>
    </row>
    <row r="673" spans="1:12" ht="15.75" x14ac:dyDescent="0.25">
      <c r="A673" s="490"/>
      <c r="B673" s="368"/>
      <c r="C673" s="425"/>
      <c r="D673" s="419"/>
      <c r="E673" s="368"/>
      <c r="F673" s="432"/>
      <c r="G673" s="368"/>
      <c r="H673" s="442"/>
      <c r="I673" s="368"/>
      <c r="J673" s="590"/>
      <c r="K673" s="368"/>
      <c r="L673"/>
    </row>
    <row r="674" spans="1:12" ht="15.75" x14ac:dyDescent="0.25">
      <c r="A674" s="490"/>
      <c r="B674" s="368"/>
      <c r="C674" s="425"/>
      <c r="D674" s="419"/>
      <c r="E674" s="368"/>
      <c r="F674" s="432"/>
      <c r="G674" s="368"/>
      <c r="H674" s="442"/>
      <c r="I674" s="368"/>
      <c r="J674" s="590"/>
      <c r="K674" s="368"/>
      <c r="L674"/>
    </row>
    <row r="675" spans="1:12" ht="15.75" x14ac:dyDescent="0.25">
      <c r="A675" s="490"/>
      <c r="B675" s="368"/>
      <c r="C675" s="425"/>
      <c r="D675" s="419"/>
      <c r="E675" s="368"/>
      <c r="F675" s="432"/>
      <c r="G675" s="368"/>
      <c r="H675" s="442"/>
      <c r="I675" s="368"/>
      <c r="J675" s="590"/>
      <c r="K675" s="368"/>
      <c r="L675"/>
    </row>
    <row r="676" spans="1:12" ht="15.75" x14ac:dyDescent="0.25">
      <c r="A676" s="490"/>
      <c r="B676" s="368"/>
      <c r="C676" s="425"/>
      <c r="D676" s="419"/>
      <c r="E676" s="368"/>
      <c r="F676" s="432"/>
      <c r="G676" s="368"/>
      <c r="H676" s="442"/>
      <c r="I676" s="368"/>
      <c r="J676" s="590"/>
      <c r="K676" s="368"/>
      <c r="L676"/>
    </row>
    <row r="677" spans="1:12" ht="15.75" x14ac:dyDescent="0.25">
      <c r="A677" s="490"/>
      <c r="B677" s="368"/>
      <c r="C677" s="425"/>
      <c r="D677" s="419"/>
      <c r="E677" s="368"/>
      <c r="F677" s="432"/>
      <c r="G677" s="368"/>
      <c r="H677" s="442"/>
      <c r="I677" s="368"/>
      <c r="J677" s="590"/>
      <c r="K677" s="368"/>
      <c r="L677"/>
    </row>
    <row r="678" spans="1:12" ht="15.75" x14ac:dyDescent="0.25">
      <c r="A678" s="490"/>
      <c r="B678" s="368"/>
      <c r="C678" s="425"/>
      <c r="D678" s="419"/>
      <c r="E678" s="368"/>
      <c r="F678" s="432"/>
      <c r="G678" s="368"/>
      <c r="H678" s="442"/>
      <c r="I678" s="368"/>
      <c r="J678" s="590"/>
      <c r="K678" s="368"/>
      <c r="L678"/>
    </row>
    <row r="679" spans="1:12" ht="15.75" x14ac:dyDescent="0.25">
      <c r="A679" s="491"/>
      <c r="B679" s="410"/>
      <c r="C679" s="426"/>
      <c r="D679" s="420"/>
      <c r="E679" s="410"/>
      <c r="F679" s="433"/>
      <c r="G679" s="410"/>
      <c r="H679" s="443"/>
      <c r="I679" s="410"/>
      <c r="J679" s="591"/>
      <c r="K679" s="368"/>
      <c r="L679"/>
    </row>
    <row r="680" spans="1:12" ht="15.75" x14ac:dyDescent="0.25">
      <c r="A680" s="491"/>
      <c r="B680" s="410"/>
      <c r="C680" s="426"/>
      <c r="D680" s="420"/>
      <c r="E680" s="410"/>
      <c r="F680" s="433"/>
      <c r="G680" s="410"/>
      <c r="H680" s="443"/>
      <c r="I680" s="410"/>
      <c r="J680" s="591"/>
      <c r="K680" s="368"/>
      <c r="L680"/>
    </row>
    <row r="681" spans="1:12" ht="15.75" x14ac:dyDescent="0.25">
      <c r="A681" s="491"/>
      <c r="B681" s="410"/>
      <c r="C681" s="426"/>
      <c r="D681" s="420"/>
      <c r="E681" s="410"/>
      <c r="F681" s="433"/>
      <c r="G681" s="410"/>
      <c r="H681" s="443"/>
      <c r="I681" s="410"/>
      <c r="J681" s="591"/>
      <c r="K681" s="368"/>
      <c r="L681"/>
    </row>
    <row r="682" spans="1:12" ht="15.75" x14ac:dyDescent="0.25">
      <c r="A682" s="491"/>
      <c r="B682" s="410"/>
      <c r="C682" s="426"/>
      <c r="D682" s="420"/>
      <c r="E682" s="410"/>
      <c r="F682" s="433"/>
      <c r="G682" s="410"/>
      <c r="H682" s="443"/>
      <c r="I682" s="410"/>
      <c r="J682" s="591"/>
      <c r="K682" s="368"/>
      <c r="L682"/>
    </row>
    <row r="683" spans="1:12" ht="15.75" x14ac:dyDescent="0.25">
      <c r="A683" s="491"/>
      <c r="B683" s="410"/>
      <c r="C683" s="426"/>
      <c r="D683" s="420"/>
      <c r="E683" s="410"/>
      <c r="F683" s="433"/>
      <c r="G683" s="410"/>
      <c r="H683" s="443"/>
      <c r="I683" s="410"/>
      <c r="J683" s="591"/>
      <c r="K683" s="368"/>
      <c r="L683"/>
    </row>
    <row r="684" spans="1:12" ht="15.75" x14ac:dyDescent="0.25">
      <c r="A684" s="491"/>
      <c r="B684" s="410"/>
      <c r="C684" s="426"/>
      <c r="D684" s="420"/>
      <c r="E684" s="410"/>
      <c r="F684" s="433"/>
      <c r="G684" s="410"/>
      <c r="H684" s="443"/>
      <c r="I684" s="410"/>
      <c r="J684" s="591"/>
      <c r="K684" s="368"/>
      <c r="L684"/>
    </row>
    <row r="685" spans="1:12" ht="15.75" x14ac:dyDescent="0.25">
      <c r="A685" s="491"/>
      <c r="B685" s="410"/>
      <c r="C685" s="426"/>
      <c r="D685" s="420"/>
      <c r="E685" s="410"/>
      <c r="F685" s="433"/>
      <c r="G685" s="410"/>
      <c r="H685" s="443"/>
      <c r="I685" s="410"/>
      <c r="J685" s="591"/>
      <c r="K685" s="368"/>
      <c r="L685"/>
    </row>
    <row r="686" spans="1:12" ht="15.75" x14ac:dyDescent="0.25">
      <c r="A686" s="491"/>
      <c r="B686" s="410"/>
      <c r="C686" s="426"/>
      <c r="D686" s="420"/>
      <c r="E686" s="410"/>
      <c r="F686" s="433"/>
      <c r="G686" s="410"/>
      <c r="H686" s="443"/>
      <c r="I686" s="410"/>
      <c r="J686" s="591"/>
      <c r="K686" s="368"/>
      <c r="L686"/>
    </row>
    <row r="687" spans="1:12" ht="15.75" x14ac:dyDescent="0.25">
      <c r="A687" s="491"/>
      <c r="B687" s="410"/>
      <c r="C687" s="426"/>
      <c r="D687" s="420"/>
      <c r="E687" s="410"/>
      <c r="F687" s="433"/>
      <c r="G687" s="410"/>
      <c r="H687" s="443"/>
      <c r="I687" s="410"/>
      <c r="J687" s="591"/>
      <c r="K687" s="368"/>
      <c r="L687"/>
    </row>
    <row r="688" spans="1:12" ht="15.75" x14ac:dyDescent="0.25">
      <c r="A688" s="491"/>
      <c r="B688" s="410"/>
      <c r="C688" s="426"/>
      <c r="D688" s="420"/>
      <c r="E688" s="410"/>
      <c r="F688" s="433"/>
      <c r="G688" s="410"/>
      <c r="H688" s="443"/>
      <c r="I688" s="410"/>
      <c r="J688" s="591"/>
      <c r="K688" s="368"/>
      <c r="L688"/>
    </row>
    <row r="689" spans="1:12" ht="15.75" x14ac:dyDescent="0.25">
      <c r="A689" s="491"/>
      <c r="B689" s="410"/>
      <c r="C689" s="426"/>
      <c r="D689" s="420"/>
      <c r="E689" s="410"/>
      <c r="F689" s="433"/>
      <c r="G689" s="410"/>
      <c r="H689" s="443"/>
      <c r="I689" s="410"/>
      <c r="J689" s="591"/>
      <c r="K689" s="368"/>
      <c r="L689"/>
    </row>
    <row r="690" spans="1:12" ht="15.75" x14ac:dyDescent="0.25">
      <c r="A690" s="491"/>
      <c r="B690" s="410"/>
      <c r="C690" s="426"/>
      <c r="D690" s="420"/>
      <c r="E690" s="410"/>
      <c r="F690" s="433"/>
      <c r="G690" s="410"/>
      <c r="H690" s="443"/>
      <c r="I690" s="410"/>
      <c r="J690" s="591"/>
      <c r="K690" s="368"/>
      <c r="L690"/>
    </row>
    <row r="691" spans="1:12" ht="15.75" x14ac:dyDescent="0.25">
      <c r="A691" s="491"/>
      <c r="B691" s="410"/>
      <c r="C691" s="426"/>
      <c r="D691" s="420"/>
      <c r="E691" s="410"/>
      <c r="F691" s="433"/>
      <c r="G691" s="410"/>
      <c r="H691" s="443"/>
      <c r="I691" s="410"/>
      <c r="J691" s="591"/>
      <c r="K691" s="368"/>
      <c r="L691"/>
    </row>
    <row r="692" spans="1:12" ht="15.75" x14ac:dyDescent="0.25">
      <c r="A692" s="491"/>
      <c r="B692" s="410"/>
      <c r="C692" s="426"/>
      <c r="D692" s="420"/>
      <c r="E692" s="410"/>
      <c r="F692" s="433"/>
      <c r="G692" s="410"/>
      <c r="H692" s="443"/>
      <c r="I692" s="410"/>
      <c r="J692" s="591"/>
      <c r="K692" s="368"/>
      <c r="L692"/>
    </row>
    <row r="693" spans="1:12" ht="15.75" x14ac:dyDescent="0.25">
      <c r="A693" s="491"/>
      <c r="B693" s="410"/>
      <c r="C693" s="426"/>
      <c r="D693" s="420"/>
      <c r="E693" s="410"/>
      <c r="F693" s="433"/>
      <c r="G693" s="410"/>
      <c r="H693" s="443"/>
      <c r="I693" s="410"/>
      <c r="J693" s="591"/>
      <c r="K693" s="368"/>
      <c r="L693"/>
    </row>
    <row r="694" spans="1:12" ht="15.75" x14ac:dyDescent="0.25">
      <c r="A694" s="491"/>
      <c r="B694" s="410"/>
      <c r="C694" s="426"/>
      <c r="D694" s="420"/>
      <c r="E694" s="410"/>
      <c r="F694" s="433"/>
      <c r="G694" s="410"/>
      <c r="H694" s="443"/>
      <c r="I694" s="410"/>
      <c r="J694" s="591"/>
      <c r="K694" s="368"/>
      <c r="L694"/>
    </row>
    <row r="695" spans="1:12" ht="15.75" x14ac:dyDescent="0.25">
      <c r="A695" s="491"/>
      <c r="B695" s="410"/>
      <c r="C695" s="426"/>
      <c r="D695" s="420"/>
      <c r="E695" s="410"/>
      <c r="F695" s="433"/>
      <c r="G695" s="410"/>
      <c r="H695" s="443"/>
      <c r="I695" s="410"/>
      <c r="J695" s="591"/>
      <c r="K695" s="368"/>
      <c r="L695"/>
    </row>
    <row r="696" spans="1:12" ht="15.75" x14ac:dyDescent="0.25">
      <c r="A696" s="491"/>
      <c r="B696" s="410"/>
      <c r="C696" s="426"/>
      <c r="D696" s="420"/>
      <c r="E696" s="410"/>
      <c r="F696" s="433"/>
      <c r="G696" s="410"/>
      <c r="H696" s="443"/>
      <c r="I696" s="410"/>
      <c r="J696" s="591"/>
      <c r="K696" s="368"/>
      <c r="L696"/>
    </row>
    <row r="697" spans="1:12" ht="15.75" x14ac:dyDescent="0.25">
      <c r="A697" s="491"/>
      <c r="B697" s="410"/>
      <c r="C697" s="426"/>
      <c r="D697" s="420"/>
      <c r="E697" s="410"/>
      <c r="F697" s="433"/>
      <c r="G697" s="410"/>
      <c r="H697" s="443"/>
      <c r="I697" s="410"/>
      <c r="J697" s="591"/>
      <c r="K697" s="368"/>
      <c r="L697"/>
    </row>
    <row r="698" spans="1:12" ht="15.75" x14ac:dyDescent="0.25">
      <c r="A698" s="491"/>
      <c r="B698" s="410"/>
      <c r="C698" s="426"/>
      <c r="D698" s="420"/>
      <c r="E698" s="410"/>
      <c r="F698" s="433"/>
      <c r="G698" s="410"/>
      <c r="H698" s="443"/>
      <c r="I698" s="410"/>
      <c r="J698" s="591"/>
      <c r="K698" s="368"/>
      <c r="L698"/>
    </row>
    <row r="699" spans="1:12" ht="15.75" x14ac:dyDescent="0.25">
      <c r="A699" s="491"/>
      <c r="B699" s="410"/>
      <c r="C699" s="426"/>
      <c r="D699" s="420"/>
      <c r="E699" s="410"/>
      <c r="F699" s="433"/>
      <c r="G699" s="410"/>
      <c r="H699" s="443"/>
      <c r="I699" s="410"/>
      <c r="J699" s="591"/>
      <c r="K699" s="368"/>
      <c r="L699"/>
    </row>
    <row r="700" spans="1:12" ht="15.75" x14ac:dyDescent="0.25">
      <c r="A700" s="491"/>
      <c r="B700" s="410"/>
      <c r="C700" s="426"/>
      <c r="D700" s="420"/>
      <c r="E700" s="410"/>
      <c r="F700" s="433"/>
      <c r="G700" s="410"/>
      <c r="H700" s="443"/>
      <c r="I700" s="410"/>
      <c r="J700" s="591"/>
      <c r="K700" s="368"/>
      <c r="L700"/>
    </row>
    <row r="701" spans="1:12" ht="15.75" x14ac:dyDescent="0.25">
      <c r="A701" s="491"/>
      <c r="B701" s="410"/>
      <c r="C701" s="426"/>
      <c r="D701" s="420"/>
      <c r="E701" s="410"/>
      <c r="F701" s="433"/>
      <c r="G701" s="410"/>
      <c r="H701" s="443"/>
      <c r="I701" s="410"/>
      <c r="J701" s="591"/>
      <c r="K701" s="368"/>
      <c r="L701"/>
    </row>
    <row r="702" spans="1:12" ht="15.75" x14ac:dyDescent="0.25">
      <c r="A702" s="491"/>
      <c r="B702" s="410"/>
      <c r="C702" s="426"/>
      <c r="D702" s="420"/>
      <c r="E702" s="410"/>
      <c r="F702" s="433"/>
      <c r="G702" s="410"/>
      <c r="H702" s="443"/>
      <c r="I702" s="410"/>
      <c r="J702" s="591"/>
      <c r="K702" s="368"/>
      <c r="L702"/>
    </row>
    <row r="703" spans="1:12" ht="15.75" x14ac:dyDescent="0.25">
      <c r="A703" s="491"/>
      <c r="B703" s="410"/>
      <c r="C703" s="426"/>
      <c r="D703" s="420"/>
      <c r="E703" s="410"/>
      <c r="F703" s="433"/>
      <c r="G703" s="410"/>
      <c r="H703" s="443"/>
      <c r="I703" s="410"/>
      <c r="J703" s="591"/>
      <c r="K703" s="368"/>
      <c r="L703"/>
    </row>
    <row r="704" spans="1:12" ht="15.75" x14ac:dyDescent="0.25">
      <c r="A704" s="491"/>
      <c r="B704" s="410"/>
      <c r="C704" s="426"/>
      <c r="D704" s="420"/>
      <c r="E704" s="410"/>
      <c r="F704" s="433"/>
      <c r="G704" s="410"/>
      <c r="H704" s="443"/>
      <c r="I704" s="410"/>
      <c r="J704" s="591"/>
      <c r="K704" s="368"/>
      <c r="L704"/>
    </row>
    <row r="705" spans="1:12" ht="15.75" x14ac:dyDescent="0.25">
      <c r="A705" s="491"/>
      <c r="B705" s="410"/>
      <c r="C705" s="426"/>
      <c r="D705" s="420"/>
      <c r="E705" s="410"/>
      <c r="F705" s="433"/>
      <c r="G705" s="410"/>
      <c r="H705" s="443"/>
      <c r="I705" s="410"/>
      <c r="J705" s="591"/>
      <c r="K705" s="368"/>
      <c r="L705"/>
    </row>
    <row r="706" spans="1:12" ht="15.75" x14ac:dyDescent="0.25">
      <c r="A706" s="491"/>
      <c r="B706" s="410"/>
      <c r="C706" s="426"/>
      <c r="D706" s="420"/>
      <c r="E706" s="410"/>
      <c r="F706" s="433"/>
      <c r="G706" s="410"/>
      <c r="H706" s="443"/>
      <c r="I706" s="410"/>
      <c r="J706" s="591"/>
      <c r="K706" s="368"/>
      <c r="L706"/>
    </row>
    <row r="707" spans="1:12" ht="15.75" x14ac:dyDescent="0.25">
      <c r="A707" s="491"/>
      <c r="B707" s="410"/>
      <c r="C707" s="426"/>
      <c r="D707" s="420"/>
      <c r="E707" s="410"/>
      <c r="F707" s="433"/>
      <c r="G707" s="410"/>
      <c r="H707" s="443"/>
      <c r="I707" s="410"/>
      <c r="J707" s="591"/>
      <c r="K707" s="368"/>
      <c r="L707"/>
    </row>
    <row r="708" spans="1:12" ht="15.75" x14ac:dyDescent="0.25">
      <c r="A708" s="491"/>
      <c r="B708" s="410"/>
      <c r="C708" s="426"/>
      <c r="D708" s="420"/>
      <c r="E708" s="410"/>
      <c r="F708" s="433"/>
      <c r="G708" s="410"/>
      <c r="H708" s="443"/>
      <c r="I708" s="410"/>
      <c r="J708" s="591"/>
      <c r="K708" s="368"/>
      <c r="L708"/>
    </row>
    <row r="709" spans="1:12" ht="15.75" x14ac:dyDescent="0.25">
      <c r="A709" s="491"/>
      <c r="B709" s="410"/>
      <c r="C709" s="426"/>
      <c r="D709" s="420"/>
      <c r="E709" s="410"/>
      <c r="F709" s="433"/>
      <c r="G709" s="410"/>
      <c r="H709" s="443"/>
      <c r="I709" s="410"/>
      <c r="J709" s="591"/>
      <c r="K709" s="368"/>
      <c r="L709"/>
    </row>
    <row r="710" spans="1:12" ht="15.75" x14ac:dyDescent="0.25">
      <c r="A710" s="491"/>
      <c r="B710" s="410"/>
      <c r="C710" s="426"/>
      <c r="D710" s="420"/>
      <c r="E710" s="410"/>
      <c r="F710" s="433"/>
      <c r="G710" s="410"/>
      <c r="H710" s="443"/>
      <c r="I710" s="410"/>
      <c r="J710" s="591"/>
      <c r="K710" s="368"/>
      <c r="L710"/>
    </row>
    <row r="711" spans="1:12" ht="15.75" x14ac:dyDescent="0.25">
      <c r="A711" s="491"/>
      <c r="B711" s="410"/>
      <c r="C711" s="426"/>
      <c r="D711" s="420"/>
      <c r="E711" s="410"/>
      <c r="F711" s="433"/>
      <c r="G711" s="410"/>
      <c r="H711" s="443"/>
      <c r="I711" s="410"/>
      <c r="J711" s="591"/>
      <c r="K711" s="368"/>
      <c r="L711"/>
    </row>
    <row r="712" spans="1:12" ht="15.75" x14ac:dyDescent="0.25">
      <c r="A712" s="491"/>
      <c r="B712" s="410"/>
      <c r="C712" s="426"/>
      <c r="D712" s="420"/>
      <c r="E712" s="410"/>
      <c r="F712" s="433"/>
      <c r="G712" s="410"/>
      <c r="H712" s="443"/>
      <c r="I712" s="410"/>
      <c r="J712" s="591"/>
      <c r="K712" s="368"/>
      <c r="L712"/>
    </row>
    <row r="713" spans="1:12" ht="15.75" x14ac:dyDescent="0.25">
      <c r="A713" s="491"/>
      <c r="B713" s="410"/>
      <c r="C713" s="426"/>
      <c r="D713" s="420"/>
      <c r="E713" s="410"/>
      <c r="F713" s="433"/>
      <c r="G713" s="410"/>
      <c r="H713" s="443"/>
      <c r="I713" s="410"/>
      <c r="J713" s="591"/>
      <c r="K713" s="368"/>
      <c r="L713"/>
    </row>
    <row r="714" spans="1:12" ht="15.75" x14ac:dyDescent="0.25">
      <c r="A714" s="491"/>
      <c r="B714" s="410"/>
      <c r="C714" s="426"/>
      <c r="D714" s="420"/>
      <c r="E714" s="410"/>
      <c r="F714" s="433"/>
      <c r="G714" s="410"/>
      <c r="H714" s="443"/>
      <c r="I714" s="410"/>
      <c r="J714" s="591"/>
      <c r="K714" s="368"/>
      <c r="L714"/>
    </row>
    <row r="715" spans="1:12" ht="15.75" x14ac:dyDescent="0.25">
      <c r="A715" s="491"/>
      <c r="B715" s="410"/>
      <c r="C715" s="426"/>
      <c r="D715" s="420"/>
      <c r="E715" s="410"/>
      <c r="F715" s="433"/>
      <c r="G715" s="410"/>
      <c r="H715" s="443"/>
      <c r="I715" s="410"/>
      <c r="J715" s="591"/>
      <c r="K715" s="368"/>
      <c r="L715"/>
    </row>
    <row r="716" spans="1:12" ht="15.75" x14ac:dyDescent="0.25">
      <c r="A716" s="491"/>
      <c r="B716" s="410"/>
      <c r="C716" s="426"/>
      <c r="D716" s="420"/>
      <c r="E716" s="410"/>
      <c r="F716" s="433"/>
      <c r="G716" s="410"/>
      <c r="H716" s="443"/>
      <c r="I716" s="410"/>
      <c r="J716" s="591"/>
      <c r="K716" s="368"/>
      <c r="L716"/>
    </row>
    <row r="717" spans="1:12" ht="15.75" x14ac:dyDescent="0.25">
      <c r="A717" s="491"/>
      <c r="B717" s="410"/>
      <c r="C717" s="426"/>
      <c r="D717" s="420"/>
      <c r="E717" s="410"/>
      <c r="F717" s="433"/>
      <c r="G717" s="410"/>
      <c r="H717" s="443"/>
      <c r="I717" s="410"/>
      <c r="J717" s="591"/>
      <c r="K717" s="368"/>
      <c r="L717"/>
    </row>
    <row r="718" spans="1:12" ht="15.75" x14ac:dyDescent="0.25">
      <c r="A718" s="491"/>
      <c r="B718" s="410"/>
      <c r="C718" s="426"/>
      <c r="D718" s="420"/>
      <c r="E718" s="410"/>
      <c r="F718" s="433"/>
      <c r="G718" s="410"/>
      <c r="H718" s="443"/>
      <c r="I718" s="410"/>
      <c r="J718" s="591"/>
      <c r="K718" s="368"/>
      <c r="L718"/>
    </row>
    <row r="719" spans="1:12" ht="15.75" x14ac:dyDescent="0.25">
      <c r="A719" s="491"/>
      <c r="B719" s="410"/>
      <c r="C719" s="426"/>
      <c r="D719" s="420"/>
      <c r="E719" s="410"/>
      <c r="F719" s="433"/>
      <c r="G719" s="410"/>
      <c r="H719" s="443"/>
      <c r="I719" s="410"/>
      <c r="J719" s="591"/>
      <c r="K719" s="368"/>
      <c r="L719"/>
    </row>
    <row r="720" spans="1:12" ht="15.75" x14ac:dyDescent="0.25">
      <c r="A720" s="491"/>
      <c r="B720" s="410"/>
      <c r="C720" s="426"/>
      <c r="D720" s="420"/>
      <c r="E720" s="410"/>
      <c r="F720" s="433"/>
      <c r="G720" s="410"/>
      <c r="H720" s="443"/>
      <c r="I720" s="410"/>
      <c r="J720" s="591"/>
      <c r="K720" s="368"/>
      <c r="L720"/>
    </row>
    <row r="721" spans="1:12" ht="15.75" x14ac:dyDescent="0.25">
      <c r="A721" s="491"/>
      <c r="B721" s="410"/>
      <c r="C721" s="426"/>
      <c r="D721" s="420"/>
      <c r="E721" s="410"/>
      <c r="F721" s="433"/>
      <c r="G721" s="410"/>
      <c r="H721" s="443"/>
      <c r="I721" s="410"/>
      <c r="J721" s="591"/>
      <c r="K721" s="368"/>
      <c r="L721"/>
    </row>
    <row r="722" spans="1:12" ht="15.75" x14ac:dyDescent="0.25">
      <c r="A722" s="491"/>
      <c r="B722" s="410"/>
      <c r="C722" s="426"/>
      <c r="D722" s="420"/>
      <c r="E722" s="410"/>
      <c r="F722" s="433"/>
      <c r="G722" s="410"/>
      <c r="H722" s="443"/>
      <c r="I722" s="410"/>
      <c r="J722" s="591"/>
      <c r="K722" s="368"/>
      <c r="L722"/>
    </row>
    <row r="723" spans="1:12" ht="15.75" x14ac:dyDescent="0.25">
      <c r="A723" s="491"/>
      <c r="B723" s="410"/>
      <c r="C723" s="426"/>
      <c r="D723" s="420"/>
      <c r="E723" s="410"/>
      <c r="F723" s="433"/>
      <c r="G723" s="410"/>
      <c r="H723" s="443"/>
      <c r="I723" s="410"/>
      <c r="J723" s="591"/>
      <c r="K723" s="368"/>
      <c r="L723"/>
    </row>
    <row r="724" spans="1:12" ht="15.75" x14ac:dyDescent="0.25">
      <c r="A724" s="491"/>
      <c r="B724" s="410"/>
      <c r="C724" s="426"/>
      <c r="D724" s="420"/>
      <c r="E724" s="410"/>
      <c r="F724" s="433"/>
      <c r="G724" s="410"/>
      <c r="H724" s="443"/>
      <c r="I724" s="410"/>
      <c r="J724" s="591"/>
      <c r="K724" s="368"/>
      <c r="L724"/>
    </row>
    <row r="725" spans="1:12" ht="15.75" x14ac:dyDescent="0.25">
      <c r="A725" s="491"/>
      <c r="B725" s="410"/>
      <c r="C725" s="426"/>
      <c r="D725" s="420"/>
      <c r="E725" s="410"/>
      <c r="F725" s="433"/>
      <c r="G725" s="410"/>
      <c r="H725" s="443"/>
      <c r="I725" s="410"/>
      <c r="J725" s="591"/>
      <c r="K725" s="368"/>
      <c r="L725"/>
    </row>
    <row r="726" spans="1:12" ht="15.75" x14ac:dyDescent="0.25">
      <c r="A726" s="491"/>
      <c r="B726" s="410"/>
      <c r="C726" s="426"/>
      <c r="D726" s="420"/>
      <c r="E726" s="410"/>
      <c r="F726" s="433"/>
      <c r="G726" s="410"/>
      <c r="H726" s="443"/>
      <c r="I726" s="410"/>
      <c r="J726" s="591"/>
      <c r="K726" s="368"/>
      <c r="L726"/>
    </row>
    <row r="727" spans="1:12" ht="15.75" x14ac:dyDescent="0.25">
      <c r="A727" s="491"/>
      <c r="B727" s="410"/>
      <c r="C727" s="426"/>
      <c r="D727" s="420"/>
      <c r="E727" s="410"/>
      <c r="F727" s="433"/>
      <c r="G727" s="410"/>
      <c r="H727" s="443"/>
      <c r="I727" s="410"/>
      <c r="J727" s="591"/>
      <c r="K727" s="368"/>
      <c r="L727"/>
    </row>
    <row r="728" spans="1:12" ht="15.75" x14ac:dyDescent="0.25">
      <c r="A728" s="491"/>
      <c r="B728" s="410"/>
      <c r="C728" s="426"/>
      <c r="D728" s="420"/>
      <c r="E728" s="410"/>
      <c r="F728" s="433"/>
      <c r="G728" s="410"/>
      <c r="H728" s="443"/>
      <c r="I728" s="410"/>
      <c r="J728" s="591"/>
      <c r="K728" s="368"/>
      <c r="L728"/>
    </row>
    <row r="729" spans="1:12" ht="15.75" x14ac:dyDescent="0.25">
      <c r="A729" s="491"/>
      <c r="B729" s="410"/>
      <c r="C729" s="426"/>
      <c r="D729" s="420"/>
      <c r="E729" s="410"/>
      <c r="F729" s="433"/>
      <c r="G729" s="410"/>
      <c r="H729" s="443"/>
      <c r="I729" s="410"/>
      <c r="J729" s="591"/>
      <c r="K729" s="368"/>
      <c r="L729"/>
    </row>
    <row r="730" spans="1:12" ht="15.75" x14ac:dyDescent="0.25">
      <c r="A730" s="491"/>
      <c r="B730" s="410"/>
      <c r="C730" s="426"/>
      <c r="D730" s="420"/>
      <c r="E730" s="410"/>
      <c r="F730" s="433"/>
      <c r="G730" s="410"/>
      <c r="H730" s="443"/>
      <c r="I730" s="410"/>
      <c r="J730" s="591"/>
      <c r="K730" s="368"/>
      <c r="L730"/>
    </row>
    <row r="731" spans="1:12" ht="15.75" x14ac:dyDescent="0.25">
      <c r="A731" s="491"/>
      <c r="B731" s="410"/>
      <c r="C731" s="426"/>
      <c r="D731" s="420"/>
      <c r="E731" s="410"/>
      <c r="F731" s="433"/>
      <c r="G731" s="410"/>
      <c r="H731" s="443"/>
      <c r="I731" s="410"/>
      <c r="J731" s="591"/>
      <c r="K731" s="368"/>
      <c r="L731"/>
    </row>
    <row r="732" spans="1:12" ht="15.75" x14ac:dyDescent="0.25">
      <c r="A732" s="491"/>
      <c r="B732" s="410"/>
      <c r="C732" s="426"/>
      <c r="D732" s="420"/>
      <c r="E732" s="410"/>
      <c r="F732" s="433"/>
      <c r="G732" s="410"/>
      <c r="H732" s="443"/>
      <c r="I732" s="410"/>
      <c r="J732" s="591"/>
      <c r="K732" s="368"/>
      <c r="L732"/>
    </row>
    <row r="733" spans="1:12" ht="15.75" x14ac:dyDescent="0.25">
      <c r="A733" s="491"/>
      <c r="B733" s="410"/>
      <c r="C733" s="426"/>
      <c r="D733" s="420"/>
      <c r="E733" s="410"/>
      <c r="F733" s="433"/>
      <c r="G733" s="410"/>
      <c r="H733" s="443"/>
      <c r="I733" s="410"/>
      <c r="J733" s="591"/>
      <c r="K733" s="368"/>
      <c r="L733"/>
    </row>
    <row r="734" spans="1:12" ht="15.75" x14ac:dyDescent="0.25">
      <c r="A734" s="491"/>
      <c r="B734" s="410"/>
      <c r="C734" s="426"/>
      <c r="D734" s="420"/>
      <c r="E734" s="410"/>
      <c r="F734" s="433"/>
      <c r="G734" s="410"/>
      <c r="H734" s="443"/>
      <c r="I734" s="410"/>
      <c r="J734" s="591"/>
      <c r="K734" s="368"/>
      <c r="L734"/>
    </row>
    <row r="735" spans="1:12" ht="15.75" x14ac:dyDescent="0.25">
      <c r="A735" s="491"/>
      <c r="B735" s="410"/>
      <c r="C735" s="426"/>
      <c r="D735" s="420"/>
      <c r="E735" s="410"/>
      <c r="F735" s="433"/>
      <c r="G735" s="410"/>
      <c r="H735" s="443"/>
      <c r="I735" s="410"/>
      <c r="J735" s="591"/>
      <c r="K735" s="368"/>
      <c r="L735"/>
    </row>
    <row r="736" spans="1:12" ht="15.75" x14ac:dyDescent="0.25">
      <c r="A736" s="491"/>
      <c r="B736" s="410"/>
      <c r="C736" s="426"/>
      <c r="D736" s="420"/>
      <c r="E736" s="410"/>
      <c r="F736" s="433"/>
      <c r="G736" s="410"/>
      <c r="H736" s="443"/>
      <c r="I736" s="410"/>
      <c r="J736" s="591"/>
      <c r="K736" s="368"/>
      <c r="L736"/>
    </row>
    <row r="737" spans="1:12" ht="15.75" x14ac:dyDescent="0.25">
      <c r="A737" s="491"/>
      <c r="B737" s="410"/>
      <c r="C737" s="426"/>
      <c r="D737" s="420"/>
      <c r="E737" s="410"/>
      <c r="F737" s="433"/>
      <c r="G737" s="410"/>
      <c r="H737" s="443"/>
      <c r="I737" s="410"/>
      <c r="J737" s="591"/>
      <c r="K737" s="368"/>
      <c r="L737"/>
    </row>
    <row r="738" spans="1:12" ht="15.75" x14ac:dyDescent="0.25">
      <c r="A738" s="491"/>
      <c r="B738" s="410"/>
      <c r="C738" s="426"/>
      <c r="D738" s="420"/>
      <c r="E738" s="410"/>
      <c r="F738" s="433"/>
      <c r="G738" s="410"/>
      <c r="H738" s="443"/>
      <c r="I738" s="410"/>
      <c r="J738" s="591"/>
      <c r="K738" s="368"/>
      <c r="L738"/>
    </row>
    <row r="739" spans="1:12" ht="15.75" x14ac:dyDescent="0.25">
      <c r="A739" s="491"/>
      <c r="B739" s="410"/>
      <c r="C739" s="426"/>
      <c r="D739" s="420"/>
      <c r="E739" s="410"/>
      <c r="F739" s="433"/>
      <c r="G739" s="410"/>
      <c r="H739" s="443"/>
      <c r="I739" s="410"/>
      <c r="J739" s="591"/>
      <c r="K739" s="368"/>
      <c r="L739"/>
    </row>
    <row r="740" spans="1:12" ht="15.75" x14ac:dyDescent="0.25">
      <c r="A740" s="491"/>
      <c r="B740" s="410"/>
      <c r="C740" s="426"/>
      <c r="D740" s="420"/>
      <c r="E740" s="410"/>
      <c r="F740" s="433"/>
      <c r="G740" s="410"/>
      <c r="H740" s="443"/>
      <c r="I740" s="410"/>
      <c r="J740" s="591"/>
      <c r="K740" s="368"/>
      <c r="L740"/>
    </row>
    <row r="741" spans="1:12" ht="15.75" x14ac:dyDescent="0.25">
      <c r="A741" s="491"/>
      <c r="B741" s="410"/>
      <c r="C741" s="426"/>
      <c r="D741" s="420"/>
      <c r="E741" s="410"/>
      <c r="F741" s="433"/>
      <c r="G741" s="410"/>
      <c r="H741" s="443"/>
      <c r="I741" s="410"/>
      <c r="J741" s="591"/>
      <c r="K741" s="368"/>
      <c r="L741"/>
    </row>
    <row r="742" spans="1:12" ht="15.75" x14ac:dyDescent="0.25">
      <c r="A742" s="491"/>
      <c r="B742" s="410"/>
      <c r="C742" s="426"/>
      <c r="D742" s="420"/>
      <c r="E742" s="410"/>
      <c r="F742" s="433"/>
      <c r="G742" s="410"/>
      <c r="H742" s="443"/>
      <c r="I742" s="410"/>
      <c r="J742" s="591"/>
      <c r="K742" s="368"/>
      <c r="L742"/>
    </row>
    <row r="743" spans="1:12" ht="15.75" x14ac:dyDescent="0.25">
      <c r="A743" s="491"/>
      <c r="B743" s="410"/>
      <c r="C743" s="426"/>
      <c r="D743" s="420"/>
      <c r="E743" s="410"/>
      <c r="F743" s="433"/>
      <c r="G743" s="410"/>
      <c r="H743" s="443"/>
      <c r="I743" s="410"/>
      <c r="J743" s="591"/>
      <c r="K743" s="368"/>
      <c r="L743"/>
    </row>
    <row r="744" spans="1:12" ht="15.75" x14ac:dyDescent="0.25">
      <c r="A744" s="491"/>
      <c r="B744" s="410"/>
      <c r="C744" s="426"/>
      <c r="D744" s="420"/>
      <c r="E744" s="410"/>
      <c r="F744" s="433"/>
      <c r="G744" s="410"/>
      <c r="H744" s="443"/>
      <c r="I744" s="410"/>
      <c r="J744" s="591"/>
      <c r="K744" s="368"/>
      <c r="L744"/>
    </row>
    <row r="745" spans="1:12" ht="15.75" x14ac:dyDescent="0.25">
      <c r="A745" s="491"/>
      <c r="B745" s="410"/>
      <c r="C745" s="426"/>
      <c r="D745" s="420"/>
      <c r="E745" s="410"/>
      <c r="F745" s="433"/>
      <c r="G745" s="410"/>
      <c r="H745" s="443"/>
      <c r="I745" s="410"/>
      <c r="J745" s="591"/>
      <c r="K745" s="368"/>
      <c r="L745"/>
    </row>
    <row r="746" spans="1:12" ht="15.75" x14ac:dyDescent="0.25">
      <c r="A746" s="491"/>
      <c r="B746" s="410"/>
      <c r="C746" s="426"/>
      <c r="D746" s="420"/>
      <c r="E746" s="410"/>
      <c r="F746" s="433"/>
      <c r="G746" s="410"/>
      <c r="H746" s="443"/>
      <c r="I746" s="410"/>
      <c r="J746" s="591"/>
      <c r="K746" s="368"/>
      <c r="L746"/>
    </row>
    <row r="747" spans="1:12" ht="15.75" x14ac:dyDescent="0.25">
      <c r="A747" s="491"/>
      <c r="B747" s="410"/>
      <c r="C747" s="426"/>
      <c r="D747" s="420"/>
      <c r="E747" s="410"/>
      <c r="F747" s="433"/>
      <c r="G747" s="410"/>
      <c r="H747" s="443"/>
      <c r="I747" s="410"/>
      <c r="J747" s="591"/>
      <c r="K747" s="368"/>
      <c r="L747"/>
    </row>
    <row r="748" spans="1:12" ht="15.75" x14ac:dyDescent="0.25">
      <c r="A748" s="491"/>
      <c r="B748" s="410"/>
      <c r="C748" s="426"/>
      <c r="D748" s="420"/>
      <c r="E748" s="410"/>
      <c r="F748" s="433"/>
      <c r="G748" s="410"/>
      <c r="H748" s="443"/>
      <c r="I748" s="410"/>
      <c r="J748" s="591"/>
      <c r="K748" s="368"/>
      <c r="L748"/>
    </row>
    <row r="749" spans="1:12" ht="15.75" x14ac:dyDescent="0.25">
      <c r="A749" s="491"/>
      <c r="B749" s="410"/>
      <c r="C749" s="426"/>
      <c r="D749" s="420"/>
      <c r="E749" s="410"/>
      <c r="F749" s="433"/>
      <c r="G749" s="410"/>
      <c r="H749" s="443"/>
      <c r="I749" s="410"/>
      <c r="J749" s="591"/>
      <c r="K749" s="368"/>
      <c r="L749"/>
    </row>
    <row r="750" spans="1:12" ht="15.75" x14ac:dyDescent="0.25">
      <c r="A750" s="491"/>
      <c r="B750" s="410"/>
      <c r="C750" s="426"/>
      <c r="D750" s="420"/>
      <c r="E750" s="410"/>
      <c r="F750" s="433"/>
      <c r="G750" s="410"/>
      <c r="H750" s="443"/>
      <c r="I750" s="410"/>
      <c r="J750" s="591"/>
      <c r="K750" s="368"/>
      <c r="L750"/>
    </row>
    <row r="751" spans="1:12" ht="15.75" x14ac:dyDescent="0.25">
      <c r="A751" s="491"/>
      <c r="B751" s="410"/>
      <c r="C751" s="426"/>
      <c r="D751" s="420"/>
      <c r="E751" s="410"/>
      <c r="F751" s="433"/>
      <c r="G751" s="410"/>
      <c r="H751" s="443"/>
      <c r="I751" s="410"/>
      <c r="J751" s="591"/>
      <c r="K751" s="368"/>
      <c r="L751"/>
    </row>
    <row r="752" spans="1:12" ht="15.75" x14ac:dyDescent="0.25">
      <c r="A752" s="491"/>
      <c r="B752" s="410"/>
      <c r="C752" s="426"/>
      <c r="D752" s="420"/>
      <c r="E752" s="410"/>
      <c r="F752" s="433"/>
      <c r="G752" s="410"/>
      <c r="H752" s="443"/>
      <c r="I752" s="410"/>
      <c r="J752" s="591"/>
      <c r="K752" s="368"/>
      <c r="L752"/>
    </row>
    <row r="753" spans="1:12" ht="15.75" x14ac:dyDescent="0.25">
      <c r="A753" s="491"/>
      <c r="B753" s="410"/>
      <c r="C753" s="426"/>
      <c r="D753" s="420"/>
      <c r="E753" s="410"/>
      <c r="F753" s="433"/>
      <c r="G753" s="410"/>
      <c r="H753" s="443"/>
      <c r="I753" s="410"/>
      <c r="J753" s="591"/>
      <c r="K753" s="368"/>
      <c r="L753"/>
    </row>
    <row r="754" spans="1:12" ht="15.75" x14ac:dyDescent="0.25">
      <c r="A754" s="491"/>
      <c r="B754" s="410"/>
      <c r="C754" s="426"/>
      <c r="D754" s="420"/>
      <c r="E754" s="410"/>
      <c r="F754" s="433"/>
      <c r="G754" s="410"/>
      <c r="H754" s="443"/>
      <c r="I754" s="410"/>
      <c r="J754" s="591"/>
      <c r="K754" s="368"/>
      <c r="L754"/>
    </row>
    <row r="755" spans="1:12" ht="15.75" x14ac:dyDescent="0.25">
      <c r="A755" s="491"/>
      <c r="B755" s="410"/>
      <c r="C755" s="426"/>
      <c r="D755" s="420"/>
      <c r="E755" s="410"/>
      <c r="F755" s="433"/>
      <c r="G755" s="410"/>
      <c r="H755" s="443"/>
      <c r="I755" s="410"/>
      <c r="J755" s="591"/>
      <c r="K755" s="368"/>
      <c r="L755"/>
    </row>
    <row r="756" spans="1:12" ht="15.75" x14ac:dyDescent="0.25">
      <c r="A756" s="491"/>
      <c r="B756" s="410"/>
      <c r="C756" s="426"/>
      <c r="D756" s="420"/>
      <c r="E756" s="410"/>
      <c r="F756" s="433"/>
      <c r="G756" s="410"/>
      <c r="H756" s="443"/>
      <c r="I756" s="410"/>
      <c r="J756" s="591"/>
      <c r="K756" s="368"/>
      <c r="L756"/>
    </row>
    <row r="757" spans="1:12" ht="15.75" x14ac:dyDescent="0.25">
      <c r="A757" s="491"/>
      <c r="B757" s="410"/>
      <c r="C757" s="426"/>
      <c r="D757" s="420"/>
      <c r="E757" s="410"/>
      <c r="F757" s="433"/>
      <c r="G757" s="410"/>
      <c r="H757" s="443"/>
      <c r="I757" s="410"/>
      <c r="J757" s="591"/>
      <c r="K757" s="368"/>
      <c r="L757"/>
    </row>
    <row r="758" spans="1:12" ht="15.75" x14ac:dyDescent="0.25">
      <c r="A758" s="491"/>
      <c r="B758" s="410"/>
      <c r="C758" s="426"/>
      <c r="D758" s="420"/>
      <c r="E758" s="410"/>
      <c r="F758" s="433"/>
      <c r="G758" s="410"/>
      <c r="H758" s="443"/>
      <c r="I758" s="410"/>
      <c r="J758" s="591"/>
      <c r="K758" s="368"/>
      <c r="L758"/>
    </row>
    <row r="759" spans="1:12" ht="15.75" x14ac:dyDescent="0.25">
      <c r="A759" s="491"/>
      <c r="B759" s="410"/>
      <c r="C759" s="426"/>
      <c r="D759" s="420"/>
      <c r="E759" s="410"/>
      <c r="F759" s="433"/>
      <c r="G759" s="410"/>
      <c r="H759" s="443"/>
      <c r="I759" s="410"/>
      <c r="J759" s="591"/>
      <c r="K759" s="368"/>
      <c r="L759"/>
    </row>
    <row r="760" spans="1:12" ht="15.75" x14ac:dyDescent="0.25">
      <c r="A760" s="491"/>
      <c r="B760" s="410"/>
      <c r="C760" s="426"/>
      <c r="D760" s="420"/>
      <c r="E760" s="410"/>
      <c r="F760" s="433"/>
      <c r="G760" s="410"/>
      <c r="H760" s="443"/>
      <c r="I760" s="410"/>
      <c r="J760" s="591"/>
      <c r="K760" s="368"/>
      <c r="L760"/>
    </row>
    <row r="761" spans="1:12" ht="15.75" x14ac:dyDescent="0.25">
      <c r="A761" s="491"/>
      <c r="B761" s="410"/>
      <c r="C761" s="426"/>
      <c r="D761" s="420"/>
      <c r="E761" s="410"/>
      <c r="F761" s="433"/>
      <c r="G761" s="410"/>
      <c r="H761" s="443"/>
      <c r="I761" s="410"/>
      <c r="J761" s="591"/>
      <c r="K761" s="368"/>
      <c r="L761"/>
    </row>
    <row r="762" spans="1:12" ht="15.75" x14ac:dyDescent="0.25">
      <c r="A762" s="491"/>
      <c r="B762" s="410"/>
      <c r="C762" s="426"/>
      <c r="D762" s="420"/>
      <c r="E762" s="410"/>
      <c r="F762" s="433"/>
      <c r="G762" s="410"/>
      <c r="H762" s="443"/>
      <c r="I762" s="410"/>
      <c r="J762" s="591"/>
      <c r="K762" s="368"/>
      <c r="L762"/>
    </row>
    <row r="763" spans="1:12" ht="15.75" x14ac:dyDescent="0.25">
      <c r="A763" s="491"/>
      <c r="B763" s="410"/>
      <c r="C763" s="426"/>
      <c r="D763" s="420"/>
      <c r="E763" s="410"/>
      <c r="F763" s="433"/>
      <c r="G763" s="410"/>
      <c r="H763" s="443"/>
      <c r="I763" s="410"/>
      <c r="J763" s="591"/>
      <c r="K763" s="368"/>
      <c r="L763"/>
    </row>
    <row r="764" spans="1:12" ht="15.75" x14ac:dyDescent="0.25">
      <c r="A764" s="491"/>
      <c r="B764" s="410"/>
      <c r="C764" s="426"/>
      <c r="D764" s="420"/>
      <c r="E764" s="410"/>
      <c r="F764" s="433"/>
      <c r="G764" s="410"/>
      <c r="H764" s="443"/>
      <c r="I764" s="410"/>
      <c r="J764" s="591"/>
      <c r="K764" s="368"/>
      <c r="L764"/>
    </row>
    <row r="765" spans="1:12" ht="15.75" x14ac:dyDescent="0.25">
      <c r="A765" s="491"/>
      <c r="B765" s="410"/>
      <c r="C765" s="426"/>
      <c r="D765" s="420"/>
      <c r="E765" s="410"/>
      <c r="F765" s="433"/>
      <c r="G765" s="410"/>
      <c r="H765" s="443"/>
      <c r="I765" s="410"/>
      <c r="J765" s="591"/>
      <c r="K765" s="368"/>
      <c r="L765"/>
    </row>
    <row r="766" spans="1:12" ht="15.75" x14ac:dyDescent="0.25">
      <c r="A766" s="491"/>
      <c r="B766" s="410"/>
      <c r="C766" s="426"/>
      <c r="D766" s="420"/>
      <c r="E766" s="410"/>
      <c r="F766" s="433"/>
      <c r="G766" s="410"/>
      <c r="H766" s="443"/>
      <c r="I766" s="410"/>
      <c r="J766" s="591"/>
      <c r="K766" s="368"/>
      <c r="L766"/>
    </row>
    <row r="767" spans="1:12" ht="15.75" x14ac:dyDescent="0.25">
      <c r="A767" s="491"/>
      <c r="B767" s="410"/>
      <c r="C767" s="426"/>
      <c r="D767" s="420"/>
      <c r="E767" s="410"/>
      <c r="F767" s="433"/>
      <c r="G767" s="410"/>
      <c r="H767" s="443"/>
      <c r="I767" s="410"/>
      <c r="J767" s="591"/>
      <c r="K767" s="368"/>
      <c r="L767"/>
    </row>
    <row r="768" spans="1:12" ht="15.75" x14ac:dyDescent="0.25">
      <c r="A768" s="491"/>
      <c r="B768" s="410"/>
      <c r="C768" s="426"/>
      <c r="D768" s="420"/>
      <c r="E768" s="410"/>
      <c r="F768" s="433"/>
      <c r="G768" s="410"/>
      <c r="H768" s="443"/>
      <c r="I768" s="410"/>
      <c r="J768" s="591"/>
      <c r="K768" s="368"/>
      <c r="L768"/>
    </row>
    <row r="769" spans="1:12" ht="15.75" x14ac:dyDescent="0.25">
      <c r="A769" s="491"/>
      <c r="B769" s="410"/>
      <c r="C769" s="426"/>
      <c r="D769" s="420"/>
      <c r="E769" s="410"/>
      <c r="F769" s="433"/>
      <c r="G769" s="410"/>
      <c r="H769" s="443"/>
      <c r="I769" s="410"/>
      <c r="J769" s="591"/>
      <c r="K769" s="368"/>
      <c r="L769"/>
    </row>
    <row r="770" spans="1:12" ht="15.75" x14ac:dyDescent="0.25">
      <c r="A770" s="491"/>
      <c r="B770" s="410"/>
      <c r="C770" s="426"/>
      <c r="D770" s="420"/>
      <c r="E770" s="410"/>
      <c r="F770" s="433"/>
      <c r="G770" s="410"/>
      <c r="H770" s="443"/>
      <c r="I770" s="410"/>
      <c r="J770" s="591"/>
      <c r="K770" s="368"/>
      <c r="L770"/>
    </row>
    <row r="771" spans="1:12" ht="15.75" x14ac:dyDescent="0.25">
      <c r="A771" s="491"/>
      <c r="B771" s="410"/>
      <c r="C771" s="426"/>
      <c r="D771" s="420"/>
      <c r="E771" s="410"/>
      <c r="F771" s="433"/>
      <c r="G771" s="410"/>
      <c r="H771" s="443"/>
      <c r="I771" s="410"/>
      <c r="J771" s="591"/>
      <c r="K771" s="368"/>
      <c r="L771"/>
    </row>
    <row r="772" spans="1:12" ht="15.75" x14ac:dyDescent="0.25">
      <c r="A772" s="491"/>
      <c r="B772" s="410"/>
      <c r="C772" s="426"/>
      <c r="D772" s="420"/>
      <c r="E772" s="410"/>
      <c r="F772" s="433"/>
      <c r="G772" s="410"/>
      <c r="H772" s="443"/>
      <c r="I772" s="410"/>
      <c r="J772" s="591"/>
      <c r="K772" s="368"/>
      <c r="L772"/>
    </row>
    <row r="773" spans="1:12" ht="15.75" x14ac:dyDescent="0.25">
      <c r="A773" s="491"/>
      <c r="B773" s="410"/>
      <c r="C773" s="426"/>
      <c r="D773" s="420"/>
      <c r="E773" s="410"/>
      <c r="F773" s="433"/>
      <c r="G773" s="410"/>
      <c r="H773" s="443"/>
      <c r="I773" s="410"/>
      <c r="J773" s="591"/>
      <c r="K773" s="368"/>
      <c r="L773"/>
    </row>
    <row r="774" spans="1:12" ht="15.75" x14ac:dyDescent="0.25">
      <c r="A774" s="491"/>
      <c r="B774" s="410"/>
      <c r="C774" s="426"/>
      <c r="D774" s="420"/>
      <c r="E774" s="410"/>
      <c r="F774" s="433"/>
      <c r="G774" s="410"/>
      <c r="H774" s="443"/>
      <c r="I774" s="410"/>
      <c r="J774" s="591"/>
      <c r="K774" s="368"/>
      <c r="L774"/>
    </row>
    <row r="775" spans="1:12" ht="15.75" x14ac:dyDescent="0.25">
      <c r="A775" s="491"/>
      <c r="B775" s="410"/>
      <c r="C775" s="426"/>
      <c r="D775" s="420"/>
      <c r="E775" s="410"/>
      <c r="F775" s="433"/>
      <c r="G775" s="410"/>
      <c r="H775" s="443"/>
      <c r="I775" s="410"/>
      <c r="J775" s="591"/>
      <c r="K775" s="368"/>
      <c r="L775"/>
    </row>
    <row r="776" spans="1:12" ht="15.75" x14ac:dyDescent="0.25">
      <c r="A776" s="491"/>
      <c r="B776" s="410"/>
      <c r="C776" s="426"/>
      <c r="D776" s="420"/>
      <c r="E776" s="410"/>
      <c r="F776" s="433"/>
      <c r="G776" s="410"/>
      <c r="H776" s="443"/>
      <c r="I776" s="410"/>
      <c r="J776" s="591"/>
      <c r="K776" s="368"/>
      <c r="L776"/>
    </row>
    <row r="777" spans="1:12" ht="15.75" x14ac:dyDescent="0.25">
      <c r="A777" s="491"/>
      <c r="B777" s="410"/>
      <c r="C777" s="426"/>
      <c r="D777" s="420"/>
      <c r="E777" s="410"/>
      <c r="F777" s="433"/>
      <c r="G777" s="410"/>
      <c r="H777" s="443"/>
      <c r="I777" s="410"/>
      <c r="J777" s="591"/>
      <c r="K777" s="368"/>
      <c r="L777"/>
    </row>
    <row r="778" spans="1:12" ht="15.75" x14ac:dyDescent="0.25">
      <c r="A778" s="491"/>
      <c r="B778" s="410"/>
      <c r="C778" s="426"/>
      <c r="D778" s="420"/>
      <c r="E778" s="410"/>
      <c r="F778" s="433"/>
      <c r="G778" s="410"/>
      <c r="H778" s="443"/>
      <c r="I778" s="410"/>
      <c r="J778" s="591"/>
      <c r="K778" s="368"/>
      <c r="L778"/>
    </row>
    <row r="779" spans="1:12" ht="15.75" x14ac:dyDescent="0.25">
      <c r="A779" s="491"/>
      <c r="B779" s="410"/>
      <c r="C779" s="426"/>
      <c r="D779" s="420"/>
      <c r="E779" s="410"/>
      <c r="F779" s="433"/>
      <c r="G779" s="410"/>
      <c r="H779" s="443"/>
      <c r="I779" s="410"/>
      <c r="J779" s="591"/>
      <c r="K779" s="368"/>
      <c r="L779"/>
    </row>
    <row r="780" spans="1:12" ht="15.75" x14ac:dyDescent="0.25">
      <c r="A780" s="491"/>
      <c r="B780" s="410"/>
      <c r="C780" s="426"/>
      <c r="D780" s="420"/>
      <c r="E780" s="410"/>
      <c r="F780" s="433"/>
      <c r="G780" s="410"/>
      <c r="H780" s="443"/>
      <c r="I780" s="410"/>
      <c r="J780" s="591"/>
      <c r="K780" s="368"/>
      <c r="L780"/>
    </row>
    <row r="781" spans="1:12" ht="15.75" x14ac:dyDescent="0.25">
      <c r="A781" s="491"/>
      <c r="B781" s="410"/>
      <c r="C781" s="426"/>
      <c r="D781" s="420"/>
      <c r="E781" s="410"/>
      <c r="F781" s="433"/>
      <c r="G781" s="410"/>
      <c r="H781" s="443"/>
      <c r="I781" s="410"/>
      <c r="J781" s="591"/>
      <c r="K781" s="368"/>
      <c r="L781"/>
    </row>
    <row r="782" spans="1:12" ht="15.75" x14ac:dyDescent="0.25">
      <c r="A782" s="491"/>
      <c r="B782" s="410"/>
      <c r="C782" s="426"/>
      <c r="D782" s="420"/>
      <c r="E782" s="410"/>
      <c r="F782" s="433"/>
      <c r="G782" s="410"/>
      <c r="H782" s="443"/>
      <c r="I782" s="410"/>
      <c r="J782" s="591"/>
      <c r="K782" s="368"/>
      <c r="L782"/>
    </row>
    <row r="783" spans="1:12" ht="15.75" x14ac:dyDescent="0.25">
      <c r="A783" s="491"/>
      <c r="B783" s="410"/>
      <c r="C783" s="426"/>
      <c r="D783" s="420"/>
      <c r="E783" s="410"/>
      <c r="F783" s="433"/>
      <c r="G783" s="410"/>
      <c r="H783" s="443"/>
      <c r="I783" s="410"/>
      <c r="J783" s="591"/>
      <c r="K783" s="368"/>
      <c r="L783"/>
    </row>
    <row r="784" spans="1:12" ht="15.75" x14ac:dyDescent="0.25">
      <c r="A784" s="491"/>
      <c r="B784" s="410"/>
      <c r="C784" s="426"/>
      <c r="D784" s="420"/>
      <c r="E784" s="410"/>
      <c r="F784" s="433"/>
      <c r="G784" s="410"/>
      <c r="H784" s="443"/>
      <c r="I784" s="410"/>
      <c r="J784" s="591"/>
      <c r="K784" s="368"/>
      <c r="L784"/>
    </row>
    <row r="785" spans="1:12" ht="15.75" x14ac:dyDescent="0.25">
      <c r="A785" s="491"/>
      <c r="B785" s="410"/>
      <c r="C785" s="426"/>
      <c r="D785" s="420"/>
      <c r="E785" s="410"/>
      <c r="F785" s="433"/>
      <c r="G785" s="410"/>
      <c r="H785" s="443"/>
      <c r="I785" s="410"/>
      <c r="J785" s="591"/>
      <c r="K785" s="368"/>
      <c r="L785"/>
    </row>
    <row r="786" spans="1:12" ht="15.75" x14ac:dyDescent="0.25">
      <c r="A786" s="491"/>
      <c r="B786" s="410"/>
      <c r="C786" s="426"/>
      <c r="D786" s="420"/>
      <c r="E786" s="410"/>
      <c r="F786" s="433"/>
      <c r="G786" s="410"/>
      <c r="H786" s="443"/>
      <c r="I786" s="410"/>
      <c r="J786" s="591"/>
      <c r="K786" s="368"/>
      <c r="L786"/>
    </row>
    <row r="787" spans="1:12" ht="15.75" x14ac:dyDescent="0.25">
      <c r="A787" s="491"/>
      <c r="B787" s="410"/>
      <c r="C787" s="426"/>
      <c r="D787" s="420"/>
      <c r="E787" s="410"/>
      <c r="F787" s="433"/>
      <c r="G787" s="410"/>
      <c r="H787" s="443"/>
      <c r="I787" s="410"/>
      <c r="J787" s="591"/>
      <c r="K787" s="368"/>
      <c r="L787"/>
    </row>
    <row r="788" spans="1:12" ht="15.75" x14ac:dyDescent="0.25">
      <c r="A788" s="491"/>
      <c r="B788" s="410"/>
      <c r="C788" s="426"/>
      <c r="D788" s="420"/>
      <c r="E788" s="410"/>
      <c r="F788" s="433"/>
      <c r="G788" s="410"/>
      <c r="H788" s="443"/>
      <c r="I788" s="410"/>
      <c r="J788" s="591"/>
      <c r="K788" s="368"/>
      <c r="L788"/>
    </row>
    <row r="789" spans="1:12" ht="15.75" x14ac:dyDescent="0.25">
      <c r="A789" s="491"/>
      <c r="B789" s="410"/>
      <c r="C789" s="426"/>
      <c r="D789" s="420"/>
      <c r="E789" s="410"/>
      <c r="F789" s="433"/>
      <c r="G789" s="410"/>
      <c r="H789" s="443"/>
      <c r="I789" s="410"/>
      <c r="J789" s="591"/>
      <c r="K789" s="368"/>
      <c r="L789"/>
    </row>
    <row r="790" spans="1:12" ht="15.75" x14ac:dyDescent="0.25">
      <c r="A790" s="491"/>
      <c r="B790" s="410"/>
      <c r="C790" s="426"/>
      <c r="D790" s="420"/>
      <c r="E790" s="410"/>
      <c r="F790" s="433"/>
      <c r="G790" s="410"/>
      <c r="H790" s="443"/>
      <c r="I790" s="410"/>
      <c r="J790" s="591"/>
      <c r="K790" s="368"/>
      <c r="L790"/>
    </row>
    <row r="791" spans="1:12" ht="15.75" x14ac:dyDescent="0.25">
      <c r="A791" s="491"/>
      <c r="B791" s="410"/>
      <c r="C791" s="426"/>
      <c r="D791" s="420"/>
      <c r="E791" s="410"/>
      <c r="F791" s="433"/>
      <c r="G791" s="410"/>
      <c r="H791" s="443"/>
      <c r="I791" s="410"/>
      <c r="J791" s="591"/>
      <c r="K791" s="368"/>
      <c r="L791"/>
    </row>
    <row r="792" spans="1:12" ht="15.75" x14ac:dyDescent="0.25">
      <c r="A792" s="491"/>
      <c r="B792" s="410"/>
      <c r="C792" s="426"/>
      <c r="D792" s="420"/>
      <c r="E792" s="410"/>
      <c r="F792" s="433"/>
      <c r="G792" s="410"/>
      <c r="H792" s="443"/>
      <c r="I792" s="410"/>
      <c r="J792" s="591"/>
      <c r="K792" s="368"/>
      <c r="L792"/>
    </row>
    <row r="793" spans="1:12" ht="15.75" x14ac:dyDescent="0.25">
      <c r="A793" s="491"/>
      <c r="B793" s="410"/>
      <c r="C793" s="426"/>
      <c r="D793" s="420"/>
      <c r="E793" s="410"/>
      <c r="F793" s="433"/>
      <c r="G793" s="410"/>
      <c r="H793" s="443"/>
      <c r="I793" s="410"/>
      <c r="J793" s="591"/>
      <c r="K793" s="368"/>
      <c r="L793"/>
    </row>
    <row r="794" spans="1:12" ht="15.75" x14ac:dyDescent="0.25">
      <c r="A794" s="491"/>
      <c r="B794" s="410"/>
      <c r="C794" s="426"/>
      <c r="D794" s="420"/>
      <c r="E794" s="410"/>
      <c r="F794" s="433"/>
      <c r="G794" s="410"/>
      <c r="H794" s="443"/>
      <c r="I794" s="410"/>
      <c r="J794" s="591"/>
      <c r="K794" s="368"/>
      <c r="L794"/>
    </row>
    <row r="795" spans="1:12" ht="15.75" x14ac:dyDescent="0.25">
      <c r="A795" s="491"/>
      <c r="B795" s="410"/>
      <c r="C795" s="426"/>
      <c r="D795" s="420"/>
      <c r="E795" s="410"/>
      <c r="F795" s="433"/>
      <c r="G795" s="410"/>
      <c r="H795" s="443"/>
      <c r="I795" s="410"/>
      <c r="J795" s="591"/>
      <c r="K795" s="368"/>
      <c r="L795"/>
    </row>
    <row r="796" spans="1:12" ht="15.75" x14ac:dyDescent="0.25">
      <c r="A796" s="491"/>
      <c r="B796" s="410"/>
      <c r="C796" s="426"/>
      <c r="D796" s="420"/>
      <c r="E796" s="410"/>
      <c r="F796" s="433"/>
      <c r="G796" s="410"/>
      <c r="H796" s="443"/>
      <c r="I796" s="410"/>
      <c r="J796" s="591"/>
      <c r="K796" s="368"/>
      <c r="L796"/>
    </row>
    <row r="797" spans="1:12" ht="15.75" x14ac:dyDescent="0.25">
      <c r="A797" s="491"/>
      <c r="B797" s="410"/>
      <c r="C797" s="426"/>
      <c r="D797" s="420"/>
      <c r="E797" s="410"/>
      <c r="F797" s="433"/>
      <c r="G797" s="410"/>
      <c r="H797" s="443"/>
      <c r="I797" s="410"/>
      <c r="J797" s="591"/>
      <c r="K797" s="368"/>
      <c r="L797"/>
    </row>
    <row r="798" spans="1:12" ht="15.75" x14ac:dyDescent="0.25">
      <c r="A798" s="491"/>
      <c r="B798" s="410"/>
      <c r="C798" s="426"/>
      <c r="D798" s="420"/>
      <c r="E798" s="410"/>
      <c r="F798" s="433"/>
      <c r="G798" s="410"/>
      <c r="H798" s="443"/>
      <c r="I798" s="410"/>
      <c r="J798" s="591"/>
      <c r="K798" s="368"/>
      <c r="L798"/>
    </row>
    <row r="799" spans="1:12" ht="15.75" x14ac:dyDescent="0.25">
      <c r="A799" s="491"/>
      <c r="B799" s="410"/>
      <c r="C799" s="426"/>
      <c r="D799" s="420"/>
      <c r="E799" s="410"/>
      <c r="F799" s="433"/>
      <c r="G799" s="410"/>
      <c r="H799" s="443"/>
      <c r="I799" s="410"/>
      <c r="J799" s="591"/>
      <c r="K799" s="368"/>
      <c r="L799"/>
    </row>
    <row r="800" spans="1:12" ht="15.75" x14ac:dyDescent="0.25">
      <c r="A800" s="491"/>
      <c r="B800" s="410"/>
      <c r="C800" s="426"/>
      <c r="D800" s="420"/>
      <c r="E800" s="410"/>
      <c r="F800" s="433"/>
      <c r="G800" s="410"/>
      <c r="H800" s="443"/>
      <c r="I800" s="410"/>
      <c r="J800" s="591"/>
      <c r="K800" s="368"/>
      <c r="L800"/>
    </row>
    <row r="801" spans="1:12" ht="15.75" x14ac:dyDescent="0.25">
      <c r="A801" s="491"/>
      <c r="B801" s="410"/>
      <c r="C801" s="426"/>
      <c r="D801" s="420"/>
      <c r="E801" s="410"/>
      <c r="F801" s="433"/>
      <c r="G801" s="410"/>
      <c r="H801" s="443"/>
      <c r="I801" s="410"/>
      <c r="J801" s="591"/>
      <c r="K801" s="368"/>
      <c r="L801"/>
    </row>
    <row r="802" spans="1:12" ht="15.75" x14ac:dyDescent="0.25">
      <c r="A802" s="491"/>
      <c r="B802" s="410"/>
      <c r="C802" s="426"/>
      <c r="D802" s="420"/>
      <c r="E802" s="410"/>
      <c r="F802" s="433"/>
      <c r="G802" s="410"/>
      <c r="H802" s="443"/>
      <c r="I802" s="410"/>
      <c r="J802" s="591"/>
      <c r="K802" s="368"/>
      <c r="L802"/>
    </row>
    <row r="803" spans="1:12" ht="15.75" x14ac:dyDescent="0.25">
      <c r="A803" s="491"/>
      <c r="B803" s="410"/>
      <c r="C803" s="426"/>
      <c r="D803" s="420"/>
      <c r="E803" s="410"/>
      <c r="F803" s="433"/>
      <c r="G803" s="410"/>
      <c r="H803" s="443"/>
      <c r="I803" s="410"/>
      <c r="J803" s="591"/>
      <c r="K803" s="368"/>
      <c r="L803"/>
    </row>
    <row r="804" spans="1:12" ht="15.75" x14ac:dyDescent="0.25">
      <c r="A804" s="491"/>
      <c r="B804" s="410"/>
      <c r="C804" s="426"/>
      <c r="D804" s="420"/>
      <c r="E804" s="410"/>
      <c r="F804" s="433"/>
      <c r="G804" s="410"/>
      <c r="H804" s="443"/>
      <c r="I804" s="410"/>
      <c r="J804" s="591"/>
      <c r="K804" s="368"/>
      <c r="L804"/>
    </row>
    <row r="805" spans="1:12" ht="15.75" x14ac:dyDescent="0.25">
      <c r="A805" s="491"/>
      <c r="B805" s="410"/>
      <c r="C805" s="426"/>
      <c r="D805" s="420"/>
      <c r="E805" s="410"/>
      <c r="F805" s="433"/>
      <c r="G805" s="410"/>
      <c r="H805" s="443"/>
      <c r="I805" s="410"/>
      <c r="J805" s="591"/>
      <c r="K805" s="368"/>
      <c r="L805"/>
    </row>
    <row r="806" spans="1:12" ht="15.75" x14ac:dyDescent="0.25">
      <c r="A806" s="491"/>
      <c r="B806" s="410"/>
      <c r="C806" s="426"/>
      <c r="D806" s="420"/>
      <c r="E806" s="410"/>
      <c r="F806" s="433"/>
      <c r="G806" s="410"/>
      <c r="H806" s="443"/>
      <c r="I806" s="410"/>
      <c r="J806" s="591"/>
      <c r="K806" s="368"/>
      <c r="L806"/>
    </row>
    <row r="807" spans="1:12" ht="15.75" x14ac:dyDescent="0.25">
      <c r="A807" s="491"/>
      <c r="B807" s="410"/>
      <c r="C807" s="426"/>
      <c r="D807" s="420"/>
      <c r="E807" s="410"/>
      <c r="F807" s="433"/>
      <c r="G807" s="410"/>
      <c r="H807" s="443"/>
      <c r="I807" s="410"/>
      <c r="J807" s="591"/>
      <c r="K807" s="368"/>
      <c r="L807"/>
    </row>
    <row r="808" spans="1:12" ht="15.75" x14ac:dyDescent="0.25">
      <c r="A808" s="491"/>
      <c r="B808" s="410"/>
      <c r="C808" s="426"/>
      <c r="D808" s="420"/>
      <c r="E808" s="410"/>
      <c r="F808" s="433"/>
      <c r="G808" s="410"/>
      <c r="H808" s="443"/>
      <c r="I808" s="410"/>
      <c r="J808" s="591"/>
      <c r="K808" s="368"/>
      <c r="L808"/>
    </row>
    <row r="809" spans="1:12" ht="15.75" x14ac:dyDescent="0.25">
      <c r="A809" s="491"/>
      <c r="B809" s="410"/>
      <c r="C809" s="426"/>
      <c r="D809" s="420"/>
      <c r="E809" s="410"/>
      <c r="F809" s="433"/>
      <c r="G809" s="410"/>
      <c r="H809" s="443"/>
      <c r="I809" s="410"/>
      <c r="J809" s="591"/>
      <c r="K809" s="368"/>
      <c r="L809"/>
    </row>
    <row r="810" spans="1:12" ht="15.75" x14ac:dyDescent="0.25">
      <c r="A810" s="491"/>
      <c r="B810" s="410"/>
      <c r="C810" s="426"/>
      <c r="D810" s="420"/>
      <c r="E810" s="410"/>
      <c r="F810" s="433"/>
      <c r="G810" s="410"/>
      <c r="H810" s="443"/>
      <c r="I810" s="410"/>
      <c r="J810" s="591"/>
      <c r="K810" s="368"/>
      <c r="L810"/>
    </row>
    <row r="811" spans="1:12" ht="15.75" x14ac:dyDescent="0.25">
      <c r="A811" s="491"/>
      <c r="B811" s="410"/>
      <c r="C811" s="426"/>
      <c r="D811" s="420"/>
      <c r="E811" s="410"/>
      <c r="F811" s="433"/>
      <c r="G811" s="410"/>
      <c r="H811" s="443"/>
      <c r="I811" s="410"/>
      <c r="J811" s="591"/>
      <c r="K811" s="368"/>
      <c r="L811"/>
    </row>
    <row r="812" spans="1:12" ht="15.75" x14ac:dyDescent="0.25">
      <c r="A812" s="491"/>
      <c r="B812" s="410"/>
      <c r="C812" s="426"/>
      <c r="D812" s="420"/>
      <c r="E812" s="410"/>
      <c r="F812" s="433"/>
      <c r="G812" s="410"/>
      <c r="H812" s="443"/>
      <c r="I812" s="410"/>
      <c r="J812" s="591"/>
      <c r="K812" s="368"/>
      <c r="L812"/>
    </row>
    <row r="813" spans="1:12" ht="15.75" x14ac:dyDescent="0.25">
      <c r="A813" s="491"/>
      <c r="B813" s="410"/>
      <c r="C813" s="426"/>
      <c r="D813" s="420"/>
      <c r="E813" s="410"/>
      <c r="F813" s="433"/>
      <c r="G813" s="410"/>
      <c r="H813" s="443"/>
      <c r="I813" s="410"/>
      <c r="J813" s="591"/>
      <c r="K813" s="368"/>
      <c r="L813"/>
    </row>
    <row r="814" spans="1:12" ht="15.75" x14ac:dyDescent="0.25">
      <c r="A814" s="491"/>
      <c r="B814" s="410"/>
      <c r="C814" s="426"/>
      <c r="D814" s="420"/>
      <c r="E814" s="410"/>
      <c r="F814" s="433"/>
      <c r="G814" s="410"/>
      <c r="H814" s="443"/>
      <c r="I814" s="410"/>
      <c r="J814" s="591"/>
      <c r="K814" s="368"/>
      <c r="L814"/>
    </row>
    <row r="815" spans="1:12" ht="15.75" x14ac:dyDescent="0.25">
      <c r="A815" s="491"/>
      <c r="B815" s="410"/>
      <c r="C815" s="426"/>
      <c r="D815" s="420"/>
      <c r="E815" s="410"/>
      <c r="F815" s="433"/>
      <c r="G815" s="410"/>
      <c r="H815" s="443"/>
      <c r="I815" s="410"/>
      <c r="J815" s="591"/>
      <c r="K815" s="368"/>
      <c r="L815"/>
    </row>
    <row r="816" spans="1:12" ht="15.75" x14ac:dyDescent="0.25">
      <c r="A816" s="491"/>
      <c r="B816" s="410"/>
      <c r="C816" s="426"/>
      <c r="D816" s="420"/>
      <c r="E816" s="410"/>
      <c r="F816" s="433"/>
      <c r="G816" s="410"/>
      <c r="H816" s="443"/>
      <c r="I816" s="410"/>
      <c r="J816" s="591"/>
      <c r="K816" s="368"/>
      <c r="L816"/>
    </row>
    <row r="817" spans="1:12" ht="15.75" x14ac:dyDescent="0.25">
      <c r="A817" s="491"/>
      <c r="B817" s="410"/>
      <c r="C817" s="426"/>
      <c r="D817" s="420"/>
      <c r="E817" s="410"/>
      <c r="F817" s="433"/>
      <c r="G817" s="410"/>
      <c r="H817" s="443"/>
      <c r="I817" s="410"/>
      <c r="J817" s="591"/>
      <c r="K817" s="368"/>
      <c r="L817"/>
    </row>
    <row r="818" spans="1:12" ht="15.75" x14ac:dyDescent="0.25">
      <c r="A818" s="491"/>
      <c r="B818" s="410"/>
      <c r="C818" s="426"/>
      <c r="D818" s="420"/>
      <c r="E818" s="410"/>
      <c r="F818" s="433"/>
      <c r="G818" s="410"/>
      <c r="H818" s="443"/>
      <c r="I818" s="410"/>
      <c r="J818" s="591"/>
      <c r="K818" s="368"/>
      <c r="L818"/>
    </row>
    <row r="819" spans="1:12" ht="15.75" x14ac:dyDescent="0.25">
      <c r="A819" s="491"/>
      <c r="B819" s="410"/>
      <c r="C819" s="426"/>
      <c r="D819" s="420"/>
      <c r="E819" s="410"/>
      <c r="F819" s="433"/>
      <c r="G819" s="410"/>
      <c r="H819" s="443"/>
      <c r="I819" s="410"/>
      <c r="J819" s="591"/>
      <c r="K819" s="368"/>
      <c r="L819"/>
    </row>
    <row r="820" spans="1:12" ht="15.75" x14ac:dyDescent="0.25">
      <c r="A820" s="491"/>
      <c r="B820" s="410"/>
      <c r="C820" s="426"/>
      <c r="D820" s="420"/>
      <c r="E820" s="410"/>
      <c r="F820" s="433"/>
      <c r="G820" s="410"/>
      <c r="H820" s="443"/>
      <c r="I820" s="410"/>
      <c r="J820" s="591"/>
      <c r="K820" s="368"/>
      <c r="L820"/>
    </row>
    <row r="821" spans="1:12" ht="15.75" x14ac:dyDescent="0.25">
      <c r="A821" s="491"/>
      <c r="B821" s="410"/>
      <c r="C821" s="426"/>
      <c r="D821" s="420"/>
      <c r="E821" s="410"/>
      <c r="F821" s="433"/>
      <c r="G821" s="410"/>
      <c r="H821" s="443"/>
      <c r="I821" s="410"/>
      <c r="J821" s="591"/>
      <c r="K821" s="368"/>
      <c r="L821"/>
    </row>
    <row r="822" spans="1:12" ht="15.75" x14ac:dyDescent="0.25">
      <c r="A822" s="491"/>
      <c r="B822" s="410"/>
      <c r="C822" s="426"/>
      <c r="D822" s="420"/>
      <c r="E822" s="410"/>
      <c r="F822" s="433"/>
      <c r="G822" s="410"/>
      <c r="H822" s="443"/>
      <c r="I822" s="410"/>
      <c r="J822" s="591"/>
      <c r="K822" s="368"/>
      <c r="L822"/>
    </row>
    <row r="823" spans="1:12" ht="15.75" x14ac:dyDescent="0.25">
      <c r="A823" s="491"/>
      <c r="B823" s="410"/>
      <c r="C823" s="426"/>
      <c r="D823" s="420"/>
      <c r="E823" s="410"/>
      <c r="F823" s="433"/>
      <c r="G823" s="410"/>
      <c r="H823" s="443"/>
      <c r="I823" s="410"/>
      <c r="J823" s="591"/>
      <c r="K823" s="368"/>
      <c r="L823"/>
    </row>
    <row r="824" spans="1:12" ht="15.75" x14ac:dyDescent="0.25">
      <c r="A824" s="491"/>
      <c r="B824" s="410"/>
      <c r="C824" s="426"/>
      <c r="D824" s="420"/>
      <c r="E824" s="410"/>
      <c r="F824" s="433"/>
      <c r="G824" s="410"/>
      <c r="H824" s="443"/>
      <c r="I824" s="410"/>
      <c r="J824" s="591"/>
      <c r="K824" s="368"/>
      <c r="L824"/>
    </row>
    <row r="825" spans="1:12" ht="15.75" x14ac:dyDescent="0.25">
      <c r="A825" s="491"/>
      <c r="B825" s="410"/>
      <c r="C825" s="426"/>
      <c r="D825" s="420"/>
      <c r="E825" s="410"/>
      <c r="F825" s="433"/>
      <c r="G825" s="410"/>
      <c r="H825" s="443"/>
      <c r="I825" s="410"/>
      <c r="J825" s="591"/>
      <c r="K825" s="368"/>
      <c r="L825"/>
    </row>
    <row r="826" spans="1:12" ht="15.75" x14ac:dyDescent="0.25">
      <c r="A826" s="491"/>
      <c r="B826" s="410"/>
      <c r="C826" s="426"/>
      <c r="D826" s="420"/>
      <c r="E826" s="410"/>
      <c r="F826" s="433"/>
      <c r="G826" s="410"/>
      <c r="H826" s="443"/>
      <c r="I826" s="410"/>
      <c r="J826" s="591"/>
      <c r="K826" s="368"/>
      <c r="L826"/>
    </row>
    <row r="827" spans="1:12" ht="15.75" x14ac:dyDescent="0.25">
      <c r="A827" s="491"/>
      <c r="B827" s="410"/>
      <c r="C827" s="426"/>
      <c r="D827" s="420"/>
      <c r="E827" s="410"/>
      <c r="F827" s="433"/>
      <c r="G827" s="410"/>
      <c r="H827" s="443"/>
      <c r="I827" s="410"/>
      <c r="J827" s="591"/>
      <c r="K827" s="368"/>
      <c r="L827"/>
    </row>
    <row r="828" spans="1:12" ht="15.75" x14ac:dyDescent="0.25">
      <c r="A828" s="491"/>
      <c r="B828" s="410"/>
      <c r="C828" s="426"/>
      <c r="D828" s="420"/>
      <c r="E828" s="410"/>
      <c r="F828" s="433"/>
      <c r="G828" s="410"/>
      <c r="H828" s="443"/>
      <c r="I828" s="410"/>
      <c r="J828" s="591"/>
      <c r="K828" s="368"/>
      <c r="L828"/>
    </row>
    <row r="829" spans="1:12" ht="15.75" x14ac:dyDescent="0.25">
      <c r="A829" s="491"/>
      <c r="B829" s="410"/>
      <c r="C829" s="426"/>
      <c r="D829" s="420"/>
      <c r="E829" s="410"/>
      <c r="F829" s="433"/>
      <c r="G829" s="410"/>
      <c r="H829" s="443"/>
      <c r="I829" s="410"/>
      <c r="J829" s="591"/>
      <c r="K829" s="368"/>
      <c r="L829"/>
    </row>
    <row r="830" spans="1:12" ht="15.75" x14ac:dyDescent="0.25">
      <c r="A830" s="491"/>
      <c r="B830" s="410"/>
      <c r="C830" s="426"/>
      <c r="D830" s="420"/>
      <c r="E830" s="410"/>
      <c r="F830" s="433"/>
      <c r="G830" s="410"/>
      <c r="H830" s="443"/>
      <c r="I830" s="410"/>
      <c r="J830" s="591"/>
      <c r="K830" s="368"/>
      <c r="L830"/>
    </row>
    <row r="831" spans="1:12" ht="15.75" x14ac:dyDescent="0.25">
      <c r="A831" s="491"/>
      <c r="B831" s="410"/>
      <c r="C831" s="426"/>
      <c r="D831" s="420"/>
      <c r="E831" s="410"/>
      <c r="F831" s="433"/>
      <c r="G831" s="410"/>
      <c r="H831" s="443"/>
      <c r="I831" s="410"/>
      <c r="J831" s="591"/>
      <c r="K831" s="368"/>
      <c r="L831"/>
    </row>
    <row r="832" spans="1:12" ht="15.75" x14ac:dyDescent="0.25">
      <c r="A832" s="491"/>
      <c r="B832" s="410"/>
      <c r="C832" s="426"/>
      <c r="D832" s="420"/>
      <c r="E832" s="410"/>
      <c r="F832" s="433"/>
      <c r="G832" s="410"/>
      <c r="H832" s="443"/>
      <c r="I832" s="410"/>
      <c r="J832" s="591"/>
      <c r="K832" s="368"/>
      <c r="L832"/>
    </row>
    <row r="833" spans="1:12" ht="15.75" x14ac:dyDescent="0.25">
      <c r="A833" s="491"/>
      <c r="B833" s="410"/>
      <c r="C833" s="426"/>
      <c r="D833" s="420"/>
      <c r="E833" s="410"/>
      <c r="F833" s="433"/>
      <c r="G833" s="410"/>
      <c r="H833" s="443"/>
      <c r="I833" s="410"/>
      <c r="J833" s="591"/>
      <c r="K833" s="368"/>
      <c r="L833"/>
    </row>
    <row r="834" spans="1:12" ht="15.75" x14ac:dyDescent="0.25">
      <c r="A834" s="491"/>
      <c r="B834" s="410"/>
      <c r="C834" s="426"/>
      <c r="D834" s="420"/>
      <c r="E834" s="410"/>
      <c r="F834" s="433"/>
      <c r="G834" s="410"/>
      <c r="H834" s="443"/>
      <c r="I834" s="410"/>
      <c r="J834" s="591"/>
      <c r="K834" s="368"/>
      <c r="L834"/>
    </row>
    <row r="835" spans="1:12" ht="15.75" x14ac:dyDescent="0.25">
      <c r="A835" s="491"/>
      <c r="B835" s="410"/>
      <c r="C835" s="426"/>
      <c r="D835" s="420"/>
      <c r="E835" s="410"/>
      <c r="F835" s="433"/>
      <c r="G835" s="410"/>
      <c r="H835" s="443"/>
      <c r="I835" s="410"/>
      <c r="J835" s="591"/>
      <c r="K835" s="368"/>
      <c r="L835"/>
    </row>
    <row r="836" spans="1:12" ht="15.75" x14ac:dyDescent="0.25">
      <c r="A836" s="491"/>
      <c r="B836" s="410"/>
      <c r="C836" s="426"/>
      <c r="D836" s="420"/>
      <c r="E836" s="410"/>
      <c r="F836" s="433"/>
      <c r="G836" s="410"/>
      <c r="H836" s="443"/>
      <c r="I836" s="410"/>
      <c r="J836" s="591"/>
      <c r="K836" s="368"/>
      <c r="L836"/>
    </row>
    <row r="837" spans="1:12" ht="15.75" x14ac:dyDescent="0.25">
      <c r="A837" s="491"/>
      <c r="B837" s="410"/>
      <c r="C837" s="426"/>
      <c r="D837" s="420"/>
      <c r="E837" s="410"/>
      <c r="F837" s="433"/>
      <c r="G837" s="410"/>
      <c r="H837" s="443"/>
      <c r="I837" s="410"/>
      <c r="J837" s="591"/>
      <c r="K837" s="368"/>
      <c r="L837"/>
    </row>
    <row r="838" spans="1:12" ht="15.75" x14ac:dyDescent="0.25">
      <c r="A838" s="491"/>
      <c r="B838" s="410"/>
      <c r="C838" s="426"/>
      <c r="D838" s="420"/>
      <c r="E838" s="410"/>
      <c r="F838" s="433"/>
      <c r="G838" s="410"/>
      <c r="H838" s="443"/>
      <c r="I838" s="410"/>
      <c r="J838" s="591"/>
      <c r="K838" s="368"/>
      <c r="L838"/>
    </row>
    <row r="839" spans="1:12" ht="15.75" x14ac:dyDescent="0.25">
      <c r="A839" s="491"/>
      <c r="B839" s="410"/>
      <c r="C839" s="426"/>
      <c r="D839" s="420"/>
      <c r="E839" s="410"/>
      <c r="F839" s="433"/>
      <c r="G839" s="410"/>
      <c r="H839" s="443"/>
      <c r="I839" s="410"/>
      <c r="J839" s="591"/>
      <c r="K839" s="368"/>
      <c r="L839"/>
    </row>
    <row r="840" spans="1:12" ht="15.75" x14ac:dyDescent="0.25">
      <c r="A840" s="491"/>
      <c r="B840" s="410"/>
      <c r="C840" s="426"/>
      <c r="D840" s="420"/>
      <c r="E840" s="410"/>
      <c r="F840" s="433"/>
      <c r="G840" s="410"/>
      <c r="H840" s="443"/>
      <c r="I840" s="410"/>
      <c r="J840" s="591"/>
      <c r="K840" s="368"/>
      <c r="L840"/>
    </row>
    <row r="841" spans="1:12" ht="15.75" x14ac:dyDescent="0.25">
      <c r="A841" s="491"/>
      <c r="B841" s="410"/>
      <c r="C841" s="426"/>
      <c r="D841" s="420"/>
      <c r="E841" s="410"/>
      <c r="F841" s="433"/>
      <c r="G841" s="410"/>
      <c r="H841" s="443"/>
      <c r="I841" s="410"/>
      <c r="J841" s="591"/>
      <c r="K841" s="368"/>
      <c r="L841"/>
    </row>
    <row r="842" spans="1:12" ht="15.75" x14ac:dyDescent="0.25">
      <c r="A842" s="491"/>
      <c r="B842" s="410"/>
      <c r="C842" s="426"/>
      <c r="D842" s="420"/>
      <c r="E842" s="410"/>
      <c r="F842" s="433"/>
      <c r="G842" s="410"/>
      <c r="H842" s="443"/>
      <c r="I842" s="410"/>
      <c r="J842" s="591"/>
      <c r="K842" s="368"/>
      <c r="L842"/>
    </row>
    <row r="843" spans="1:12" ht="15.75" x14ac:dyDescent="0.25">
      <c r="A843" s="491"/>
      <c r="B843" s="410"/>
      <c r="C843" s="426"/>
      <c r="D843" s="420"/>
      <c r="E843" s="410"/>
      <c r="F843" s="433"/>
      <c r="G843" s="410"/>
      <c r="H843" s="443"/>
      <c r="I843" s="410"/>
      <c r="J843" s="591"/>
      <c r="K843" s="368"/>
      <c r="L843"/>
    </row>
    <row r="844" spans="1:12" ht="15.75" x14ac:dyDescent="0.25">
      <c r="A844" s="491"/>
      <c r="B844" s="410"/>
      <c r="C844" s="426"/>
      <c r="D844" s="420"/>
      <c r="E844" s="410"/>
      <c r="F844" s="433"/>
      <c r="G844" s="410"/>
      <c r="H844" s="443"/>
      <c r="I844" s="410"/>
      <c r="J844" s="591"/>
      <c r="K844" s="368"/>
      <c r="L844"/>
    </row>
    <row r="845" spans="1:12" ht="15.75" x14ac:dyDescent="0.25">
      <c r="A845" s="491"/>
      <c r="B845" s="410"/>
      <c r="C845" s="426"/>
      <c r="D845" s="420"/>
      <c r="E845" s="410"/>
      <c r="F845" s="433"/>
      <c r="G845" s="410"/>
      <c r="H845" s="443"/>
      <c r="I845" s="410"/>
      <c r="J845" s="591"/>
      <c r="K845" s="368"/>
      <c r="L845"/>
    </row>
    <row r="846" spans="1:12" ht="15.75" x14ac:dyDescent="0.25">
      <c r="A846" s="491"/>
      <c r="B846" s="410"/>
      <c r="C846" s="426"/>
      <c r="D846" s="420"/>
      <c r="E846" s="410"/>
      <c r="F846" s="433"/>
      <c r="G846" s="410"/>
      <c r="H846" s="443"/>
      <c r="I846" s="410"/>
      <c r="J846" s="591"/>
      <c r="K846" s="368"/>
      <c r="L846"/>
    </row>
    <row r="847" spans="1:12" ht="15.75" x14ac:dyDescent="0.25">
      <c r="A847" s="491"/>
      <c r="B847" s="410"/>
      <c r="C847" s="426"/>
      <c r="D847" s="420"/>
      <c r="E847" s="410"/>
      <c r="F847" s="433"/>
      <c r="G847" s="410"/>
      <c r="H847" s="443"/>
      <c r="I847" s="410"/>
      <c r="J847" s="591"/>
      <c r="K847" s="368"/>
      <c r="L847"/>
    </row>
    <row r="848" spans="1:12" ht="15.75" x14ac:dyDescent="0.25">
      <c r="A848" s="491"/>
      <c r="B848" s="410"/>
      <c r="C848" s="426"/>
      <c r="D848" s="420"/>
      <c r="E848" s="410"/>
      <c r="F848" s="433"/>
      <c r="G848" s="410"/>
      <c r="H848" s="443"/>
      <c r="I848" s="410"/>
      <c r="J848" s="591"/>
      <c r="K848" s="368"/>
      <c r="L848"/>
    </row>
    <row r="849" spans="1:12" ht="15.75" x14ac:dyDescent="0.25">
      <c r="A849" s="491"/>
      <c r="B849" s="410"/>
      <c r="C849" s="426"/>
      <c r="D849" s="420"/>
      <c r="E849" s="410"/>
      <c r="F849" s="433"/>
      <c r="G849" s="410"/>
      <c r="H849" s="443"/>
      <c r="I849" s="410"/>
      <c r="J849" s="591"/>
      <c r="K849" s="368"/>
      <c r="L849"/>
    </row>
    <row r="850" spans="1:12" ht="15.75" x14ac:dyDescent="0.25">
      <c r="A850" s="491"/>
      <c r="B850" s="410"/>
      <c r="C850" s="426"/>
      <c r="D850" s="420"/>
      <c r="E850" s="410"/>
      <c r="F850" s="433"/>
      <c r="G850" s="410"/>
      <c r="H850" s="443"/>
      <c r="I850" s="410"/>
      <c r="J850" s="591"/>
      <c r="K850" s="368"/>
      <c r="L850"/>
    </row>
    <row r="851" spans="1:12" ht="15.75" x14ac:dyDescent="0.25">
      <c r="A851" s="491"/>
      <c r="B851" s="410"/>
      <c r="C851" s="426"/>
      <c r="D851" s="420"/>
      <c r="E851" s="410"/>
      <c r="F851" s="433"/>
      <c r="G851" s="410"/>
      <c r="H851" s="443"/>
      <c r="I851" s="410"/>
      <c r="J851" s="591"/>
      <c r="K851" s="368"/>
      <c r="L851"/>
    </row>
    <row r="852" spans="1:12" ht="15.75" x14ac:dyDescent="0.25">
      <c r="A852" s="491"/>
      <c r="B852" s="410"/>
      <c r="C852" s="426"/>
      <c r="D852" s="420"/>
      <c r="E852" s="410"/>
      <c r="F852" s="433"/>
      <c r="G852" s="410"/>
      <c r="H852" s="443"/>
      <c r="I852" s="410"/>
      <c r="J852" s="591"/>
      <c r="K852" s="368"/>
      <c r="L852"/>
    </row>
    <row r="853" spans="1:12" ht="15.75" x14ac:dyDescent="0.25">
      <c r="A853" s="491"/>
      <c r="B853" s="410"/>
      <c r="C853" s="426"/>
      <c r="D853" s="420"/>
      <c r="E853" s="410"/>
      <c r="F853" s="433"/>
      <c r="G853" s="410"/>
      <c r="H853" s="443"/>
      <c r="I853" s="410"/>
      <c r="J853" s="591"/>
      <c r="K853" s="368"/>
      <c r="L853"/>
    </row>
    <row r="854" spans="1:12" ht="15.75" x14ac:dyDescent="0.25">
      <c r="A854" s="491"/>
      <c r="B854" s="410"/>
      <c r="C854" s="426"/>
      <c r="D854" s="420"/>
      <c r="E854" s="410"/>
      <c r="F854" s="433"/>
      <c r="G854" s="410"/>
      <c r="H854" s="443"/>
      <c r="I854" s="410"/>
      <c r="J854" s="591"/>
      <c r="K854" s="368"/>
      <c r="L854"/>
    </row>
    <row r="855" spans="1:12" ht="15.75" x14ac:dyDescent="0.25">
      <c r="A855" s="491"/>
      <c r="B855" s="410"/>
      <c r="C855" s="426"/>
      <c r="D855" s="420"/>
      <c r="E855" s="410"/>
      <c r="F855" s="433"/>
      <c r="G855" s="410"/>
      <c r="H855" s="443"/>
      <c r="I855" s="410"/>
      <c r="J855" s="591"/>
      <c r="K855" s="368"/>
      <c r="L855"/>
    </row>
    <row r="856" spans="1:12" ht="15.75" x14ac:dyDescent="0.25">
      <c r="A856" s="491"/>
      <c r="B856" s="410"/>
      <c r="C856" s="426"/>
      <c r="D856" s="420"/>
      <c r="E856" s="410"/>
      <c r="F856" s="433"/>
      <c r="G856" s="410"/>
      <c r="H856" s="443"/>
      <c r="I856" s="410"/>
      <c r="J856" s="591"/>
      <c r="K856" s="368"/>
      <c r="L856"/>
    </row>
    <row r="857" spans="1:12" ht="15.75" x14ac:dyDescent="0.25">
      <c r="A857" s="491"/>
      <c r="B857" s="410"/>
      <c r="C857" s="426"/>
      <c r="D857" s="420"/>
      <c r="E857" s="410"/>
      <c r="F857" s="433"/>
      <c r="G857" s="410"/>
      <c r="H857" s="443"/>
      <c r="I857" s="410"/>
      <c r="J857" s="591"/>
      <c r="K857" s="368"/>
      <c r="L857"/>
    </row>
    <row r="858" spans="1:12" ht="15.75" x14ac:dyDescent="0.25">
      <c r="A858" s="491"/>
      <c r="B858" s="410"/>
      <c r="C858" s="426"/>
      <c r="D858" s="420"/>
      <c r="E858" s="410"/>
      <c r="F858" s="433"/>
      <c r="G858" s="410"/>
      <c r="H858" s="443"/>
      <c r="I858" s="410"/>
      <c r="J858" s="591"/>
      <c r="K858" s="368"/>
      <c r="L858"/>
    </row>
    <row r="859" spans="1:12" ht="15.75" x14ac:dyDescent="0.25">
      <c r="A859" s="491"/>
      <c r="B859" s="410"/>
      <c r="C859" s="426"/>
      <c r="D859" s="420"/>
      <c r="E859" s="410"/>
      <c r="F859" s="433"/>
      <c r="G859" s="410"/>
      <c r="H859" s="443"/>
      <c r="I859" s="410"/>
      <c r="J859" s="591"/>
      <c r="K859" s="368"/>
      <c r="L859"/>
    </row>
    <row r="860" spans="1:12" ht="15.75" x14ac:dyDescent="0.25">
      <c r="A860" s="491"/>
      <c r="B860" s="410"/>
      <c r="C860" s="426"/>
      <c r="D860" s="420"/>
      <c r="E860" s="410"/>
      <c r="F860" s="433"/>
      <c r="G860" s="410"/>
      <c r="H860" s="443"/>
      <c r="I860" s="410"/>
      <c r="J860" s="591"/>
      <c r="K860" s="368"/>
      <c r="L860"/>
    </row>
    <row r="861" spans="1:12" ht="15.75" x14ac:dyDescent="0.25">
      <c r="A861" s="491"/>
      <c r="B861" s="410"/>
      <c r="C861" s="426"/>
      <c r="D861" s="420"/>
      <c r="E861" s="410"/>
      <c r="F861" s="433"/>
      <c r="G861" s="410"/>
      <c r="H861" s="443"/>
      <c r="I861" s="410"/>
      <c r="J861" s="591"/>
      <c r="K861" s="368"/>
      <c r="L861"/>
    </row>
    <row r="862" spans="1:12" ht="15.75" x14ac:dyDescent="0.25">
      <c r="A862" s="491"/>
      <c r="B862" s="410"/>
      <c r="C862" s="426"/>
      <c r="D862" s="420"/>
      <c r="E862" s="410"/>
      <c r="F862" s="433"/>
      <c r="G862" s="410"/>
      <c r="H862" s="443"/>
      <c r="I862" s="410"/>
      <c r="J862" s="591"/>
      <c r="K862" s="368"/>
      <c r="L862"/>
    </row>
    <row r="863" spans="1:12" ht="15.75" x14ac:dyDescent="0.25">
      <c r="A863" s="491"/>
      <c r="B863" s="410"/>
      <c r="C863" s="426"/>
      <c r="D863" s="420"/>
      <c r="E863" s="410"/>
      <c r="F863" s="433"/>
      <c r="G863" s="410"/>
      <c r="H863" s="443"/>
      <c r="I863" s="410"/>
      <c r="J863" s="591"/>
      <c r="K863" s="368"/>
      <c r="L863"/>
    </row>
    <row r="864" spans="1:12" ht="15.75" x14ac:dyDescent="0.25">
      <c r="A864" s="491"/>
      <c r="B864" s="410"/>
      <c r="C864" s="426"/>
      <c r="D864" s="420"/>
      <c r="E864" s="410"/>
      <c r="F864" s="433"/>
      <c r="G864" s="410"/>
      <c r="H864" s="443"/>
      <c r="I864" s="410"/>
      <c r="J864" s="591"/>
      <c r="K864" s="368"/>
      <c r="L864"/>
    </row>
    <row r="865" spans="1:12" ht="15.75" x14ac:dyDescent="0.25">
      <c r="A865" s="491"/>
      <c r="B865" s="410"/>
      <c r="C865" s="426"/>
      <c r="D865" s="420"/>
      <c r="E865" s="410"/>
      <c r="F865" s="433"/>
      <c r="G865" s="410"/>
      <c r="H865" s="443"/>
      <c r="I865" s="410"/>
      <c r="J865" s="591"/>
      <c r="K865" s="368"/>
      <c r="L865"/>
    </row>
    <row r="866" spans="1:12" ht="15.75" x14ac:dyDescent="0.25">
      <c r="A866" s="491"/>
      <c r="B866" s="410"/>
      <c r="C866" s="426"/>
      <c r="D866" s="420"/>
      <c r="E866" s="410"/>
      <c r="F866" s="433"/>
      <c r="G866" s="410"/>
      <c r="H866" s="443"/>
      <c r="I866" s="410"/>
      <c r="J866" s="591"/>
      <c r="K866" s="368"/>
      <c r="L866"/>
    </row>
    <row r="867" spans="1:12" ht="15.75" x14ac:dyDescent="0.25">
      <c r="A867" s="491"/>
      <c r="B867" s="410"/>
      <c r="C867" s="426"/>
      <c r="D867" s="420"/>
      <c r="E867" s="410"/>
      <c r="F867" s="433"/>
      <c r="G867" s="410"/>
      <c r="H867" s="443"/>
      <c r="I867" s="410"/>
      <c r="J867" s="591"/>
      <c r="K867" s="368"/>
      <c r="L867"/>
    </row>
    <row r="868" spans="1:12" ht="15.75" x14ac:dyDescent="0.25">
      <c r="A868" s="491"/>
      <c r="B868" s="410"/>
      <c r="C868" s="426"/>
      <c r="D868" s="420"/>
      <c r="E868" s="410"/>
      <c r="F868" s="433"/>
      <c r="G868" s="410"/>
      <c r="H868" s="443"/>
      <c r="I868" s="410"/>
      <c r="J868" s="591"/>
      <c r="K868" s="368"/>
      <c r="L868"/>
    </row>
    <row r="869" spans="1:12" ht="15.75" x14ac:dyDescent="0.25">
      <c r="A869" s="491"/>
      <c r="B869" s="410"/>
      <c r="C869" s="426"/>
      <c r="D869" s="420"/>
      <c r="E869" s="410"/>
      <c r="F869" s="433"/>
      <c r="G869" s="410"/>
      <c r="H869" s="443"/>
      <c r="I869" s="410"/>
      <c r="J869" s="591"/>
      <c r="K869" s="368"/>
      <c r="L869"/>
    </row>
    <row r="870" spans="1:12" ht="15.75" x14ac:dyDescent="0.25">
      <c r="A870" s="491"/>
      <c r="B870" s="410"/>
      <c r="C870" s="426"/>
      <c r="D870" s="420"/>
      <c r="E870" s="410"/>
      <c r="F870" s="433"/>
      <c r="G870" s="410"/>
      <c r="H870" s="443"/>
      <c r="I870" s="410"/>
      <c r="J870" s="591"/>
      <c r="K870" s="368"/>
      <c r="L870"/>
    </row>
    <row r="871" spans="1:12" ht="15.75" x14ac:dyDescent="0.25">
      <c r="A871" s="491"/>
      <c r="B871" s="410"/>
      <c r="C871" s="426"/>
      <c r="D871" s="420"/>
      <c r="E871" s="410"/>
      <c r="F871" s="433"/>
      <c r="G871" s="410"/>
      <c r="H871" s="443"/>
      <c r="I871" s="410"/>
      <c r="J871" s="591"/>
      <c r="K871" s="368"/>
      <c r="L871"/>
    </row>
    <row r="872" spans="1:12" ht="15.75" x14ac:dyDescent="0.25">
      <c r="A872" s="491"/>
      <c r="B872" s="410"/>
      <c r="C872" s="426"/>
      <c r="D872" s="420"/>
      <c r="E872" s="410"/>
      <c r="F872" s="433"/>
      <c r="G872" s="410"/>
      <c r="H872" s="443"/>
      <c r="I872" s="410"/>
      <c r="J872" s="591"/>
      <c r="K872" s="368"/>
      <c r="L872"/>
    </row>
    <row r="873" spans="1:12" ht="15.75" x14ac:dyDescent="0.25">
      <c r="A873" s="491"/>
      <c r="B873" s="410"/>
      <c r="C873" s="426"/>
      <c r="D873" s="420"/>
      <c r="E873" s="410"/>
      <c r="F873" s="433"/>
      <c r="G873" s="410"/>
      <c r="H873" s="443"/>
      <c r="I873" s="410"/>
      <c r="J873" s="591"/>
      <c r="K873" s="368"/>
      <c r="L873"/>
    </row>
    <row r="874" spans="1:12" ht="15.75" x14ac:dyDescent="0.25">
      <c r="A874" s="491"/>
      <c r="B874" s="410"/>
      <c r="C874" s="426"/>
      <c r="D874" s="420"/>
      <c r="E874" s="410"/>
      <c r="F874" s="433"/>
      <c r="G874" s="410"/>
      <c r="H874" s="443"/>
      <c r="I874" s="410"/>
      <c r="J874" s="591"/>
      <c r="K874" s="368"/>
      <c r="L874"/>
    </row>
    <row r="875" spans="1:12" ht="15.75" x14ac:dyDescent="0.25">
      <c r="A875" s="491"/>
      <c r="B875" s="410"/>
      <c r="C875" s="426"/>
      <c r="D875" s="420"/>
      <c r="E875" s="410"/>
      <c r="F875" s="433"/>
      <c r="G875" s="410"/>
      <c r="H875" s="443"/>
      <c r="I875" s="410"/>
      <c r="J875" s="591"/>
      <c r="K875" s="368"/>
      <c r="L875"/>
    </row>
    <row r="876" spans="1:12" ht="15.75" x14ac:dyDescent="0.25">
      <c r="A876" s="491"/>
      <c r="B876" s="410"/>
      <c r="C876" s="426"/>
      <c r="D876" s="420"/>
      <c r="E876" s="410"/>
      <c r="F876" s="433"/>
      <c r="G876" s="410"/>
      <c r="H876" s="443"/>
      <c r="I876" s="410"/>
      <c r="J876" s="591"/>
      <c r="K876" s="368"/>
      <c r="L876"/>
    </row>
    <row r="877" spans="1:12" ht="15.75" x14ac:dyDescent="0.25">
      <c r="A877" s="491"/>
      <c r="B877" s="410"/>
      <c r="C877" s="426"/>
      <c r="D877" s="420"/>
      <c r="E877" s="410"/>
      <c r="F877" s="433"/>
      <c r="G877" s="410"/>
      <c r="H877" s="443"/>
      <c r="I877" s="410"/>
      <c r="J877" s="591"/>
      <c r="K877" s="368"/>
      <c r="L877"/>
    </row>
    <row r="878" spans="1:12" ht="15.75" x14ac:dyDescent="0.25">
      <c r="A878" s="491"/>
      <c r="B878" s="410"/>
      <c r="C878" s="426"/>
      <c r="D878" s="420"/>
      <c r="E878" s="410"/>
      <c r="F878" s="433"/>
      <c r="G878" s="410"/>
      <c r="H878" s="443"/>
      <c r="I878" s="410"/>
      <c r="J878" s="591"/>
      <c r="K878" s="368"/>
      <c r="L878"/>
    </row>
    <row r="879" spans="1:12" ht="15.75" x14ac:dyDescent="0.25">
      <c r="A879" s="491"/>
      <c r="B879" s="410"/>
      <c r="C879" s="426"/>
      <c r="D879" s="420"/>
      <c r="E879" s="410"/>
      <c r="F879" s="433"/>
      <c r="G879" s="410"/>
      <c r="H879" s="443"/>
      <c r="I879" s="410"/>
      <c r="J879" s="591"/>
      <c r="K879" s="368"/>
      <c r="L879"/>
    </row>
    <row r="880" spans="1:12" ht="15.75" x14ac:dyDescent="0.25">
      <c r="A880" s="491"/>
      <c r="B880" s="410"/>
      <c r="C880" s="426"/>
      <c r="D880" s="420"/>
      <c r="E880" s="410"/>
      <c r="F880" s="433"/>
      <c r="G880" s="410"/>
      <c r="H880" s="443"/>
      <c r="I880" s="410"/>
      <c r="J880" s="591"/>
      <c r="K880" s="368"/>
      <c r="L880"/>
    </row>
    <row r="881" spans="1:12" ht="15.75" x14ac:dyDescent="0.25">
      <c r="A881" s="491"/>
      <c r="B881" s="410"/>
      <c r="C881" s="426"/>
      <c r="D881" s="420"/>
      <c r="E881" s="410"/>
      <c r="F881" s="433"/>
      <c r="G881" s="410"/>
      <c r="H881" s="443"/>
      <c r="I881" s="410"/>
      <c r="J881" s="591"/>
      <c r="K881" s="368"/>
      <c r="L881"/>
    </row>
    <row r="882" spans="1:12" ht="15.75" x14ac:dyDescent="0.25">
      <c r="A882" s="491"/>
      <c r="B882" s="410"/>
      <c r="C882" s="426"/>
      <c r="D882" s="420"/>
      <c r="E882" s="410"/>
      <c r="F882" s="433"/>
      <c r="G882" s="410"/>
      <c r="H882" s="443"/>
      <c r="I882" s="410"/>
      <c r="J882" s="591"/>
      <c r="K882" s="368"/>
      <c r="L882"/>
    </row>
    <row r="883" spans="1:12" ht="15.75" x14ac:dyDescent="0.25">
      <c r="A883" s="491"/>
      <c r="B883" s="410"/>
      <c r="C883" s="426"/>
      <c r="D883" s="420"/>
      <c r="E883" s="410"/>
      <c r="F883" s="433"/>
      <c r="G883" s="410"/>
      <c r="H883" s="443"/>
      <c r="I883" s="410"/>
      <c r="J883" s="591"/>
      <c r="K883" s="368"/>
      <c r="L883"/>
    </row>
    <row r="884" spans="1:12" ht="15.75" x14ac:dyDescent="0.25">
      <c r="A884" s="491"/>
      <c r="B884" s="410"/>
      <c r="C884" s="426"/>
      <c r="D884" s="420"/>
      <c r="E884" s="410"/>
      <c r="F884" s="433"/>
      <c r="G884" s="410"/>
      <c r="H884" s="443"/>
      <c r="I884" s="410"/>
      <c r="J884" s="591"/>
      <c r="K884" s="368"/>
      <c r="L884"/>
    </row>
    <row r="885" spans="1:12" ht="15.75" x14ac:dyDescent="0.25">
      <c r="A885" s="491"/>
      <c r="B885" s="410"/>
      <c r="C885" s="426"/>
      <c r="D885" s="420"/>
      <c r="E885" s="410"/>
      <c r="F885" s="433"/>
      <c r="G885" s="410"/>
      <c r="H885" s="443"/>
      <c r="I885" s="410"/>
      <c r="J885" s="591"/>
      <c r="K885" s="368"/>
      <c r="L885"/>
    </row>
    <row r="886" spans="1:12" ht="15.75" x14ac:dyDescent="0.25">
      <c r="A886" s="491"/>
      <c r="B886" s="410"/>
      <c r="C886" s="426"/>
      <c r="D886" s="420"/>
      <c r="E886" s="410"/>
      <c r="F886" s="433"/>
      <c r="G886" s="410"/>
      <c r="H886" s="443"/>
      <c r="I886" s="410"/>
      <c r="J886" s="591"/>
      <c r="K886" s="368"/>
      <c r="L886"/>
    </row>
    <row r="887" spans="1:12" ht="15.75" x14ac:dyDescent="0.25">
      <c r="A887" s="491"/>
      <c r="B887" s="410"/>
      <c r="C887" s="426"/>
      <c r="D887" s="420"/>
      <c r="E887" s="410"/>
      <c r="F887" s="433"/>
      <c r="G887" s="410"/>
      <c r="H887" s="443"/>
      <c r="I887" s="410"/>
      <c r="J887" s="591"/>
      <c r="K887" s="368"/>
      <c r="L887"/>
    </row>
    <row r="888" spans="1:12" ht="15.75" x14ac:dyDescent="0.25">
      <c r="A888" s="491"/>
      <c r="B888" s="410"/>
      <c r="C888" s="426"/>
      <c r="D888" s="420"/>
      <c r="E888" s="410"/>
      <c r="F888" s="433"/>
      <c r="G888" s="410"/>
      <c r="H888" s="443"/>
      <c r="I888" s="410"/>
      <c r="J888" s="591"/>
      <c r="K888" s="368"/>
      <c r="L888"/>
    </row>
    <row r="889" spans="1:12" ht="15.75" x14ac:dyDescent="0.25">
      <c r="A889" s="491"/>
      <c r="B889" s="410"/>
      <c r="C889" s="426"/>
      <c r="D889" s="420"/>
      <c r="E889" s="410"/>
      <c r="F889" s="433"/>
      <c r="G889" s="410"/>
      <c r="H889" s="443"/>
      <c r="I889" s="410"/>
      <c r="J889" s="591"/>
      <c r="K889" s="368"/>
      <c r="L889"/>
    </row>
    <row r="890" spans="1:12" ht="15.75" x14ac:dyDescent="0.25">
      <c r="A890" s="492"/>
      <c r="B890" s="412"/>
      <c r="C890" s="427"/>
      <c r="D890" s="421"/>
      <c r="E890" s="412"/>
      <c r="F890" s="434"/>
      <c r="G890" s="412"/>
      <c r="H890" s="444"/>
      <c r="I890" s="412"/>
      <c r="J890" s="592"/>
      <c r="K890" s="414"/>
      <c r="L890"/>
    </row>
  </sheetData>
  <phoneticPr fontId="21" type="noConversion"/>
  <pageMargins left="0.7" right="0.7" top="0.75" bottom="0.75" header="0.3" footer="0.3"/>
  <pageSetup orientation="portrait"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B1:K175"/>
  <sheetViews>
    <sheetView showGridLines="0" showRowColHeaders="0" showZeros="0" view="pageBreakPreview" zoomScale="115" zoomScaleSheetLayoutView="115" workbookViewId="0">
      <pane ySplit="9" topLeftCell="A124" activePane="bottomLeft" state="frozen"/>
      <selection pane="bottomLeft"/>
    </sheetView>
  </sheetViews>
  <sheetFormatPr defaultRowHeight="15" x14ac:dyDescent="0.25"/>
  <cols>
    <col min="1" max="1" width="49" customWidth="1"/>
    <col min="2" max="2" width="19.140625" customWidth="1"/>
    <col min="3" max="3" width="26.85546875" style="206" customWidth="1"/>
    <col min="4" max="4" width="18.7109375" customWidth="1"/>
    <col min="5" max="5" width="10.28515625" customWidth="1"/>
    <col min="6" max="6" width="13.28515625" customWidth="1"/>
    <col min="7" max="7" width="14.5703125" customWidth="1"/>
  </cols>
  <sheetData>
    <row r="1" spans="2:8" ht="57.75" customHeight="1" thickBot="1" x14ac:dyDescent="0.3"/>
    <row r="2" spans="2:8" ht="20.25" x14ac:dyDescent="0.3">
      <c r="B2" s="1032" t="s">
        <v>335</v>
      </c>
      <c r="C2" s="1032"/>
      <c r="D2" s="1032"/>
      <c r="E2" s="1032"/>
      <c r="F2" s="1032"/>
      <c r="G2" s="1032"/>
      <c r="H2" s="1032"/>
    </row>
    <row r="3" spans="2:8" x14ac:dyDescent="0.25">
      <c r="B3" s="451" t="s">
        <v>336</v>
      </c>
      <c r="C3" s="451" t="s">
        <v>337</v>
      </c>
      <c r="D3" s="452"/>
      <c r="E3" s="452"/>
      <c r="F3" s="452"/>
      <c r="G3" s="1033" t="s">
        <v>242</v>
      </c>
      <c r="H3" s="1034"/>
    </row>
    <row r="4" spans="2:8" x14ac:dyDescent="0.25">
      <c r="B4" s="451" t="s">
        <v>338</v>
      </c>
      <c r="C4" s="451" t="s">
        <v>339</v>
      </c>
      <c r="D4" s="452"/>
      <c r="E4" s="452"/>
      <c r="F4" s="452"/>
      <c r="G4" s="1033" t="s">
        <v>340</v>
      </c>
      <c r="H4" s="1034"/>
    </row>
    <row r="5" spans="2:8" x14ac:dyDescent="0.25">
      <c r="B5" s="452" t="s">
        <v>341</v>
      </c>
      <c r="C5" s="451" t="s">
        <v>342</v>
      </c>
      <c r="D5" s="452"/>
      <c r="E5" s="452"/>
      <c r="F5" s="452"/>
      <c r="G5" s="1033" t="s">
        <v>242</v>
      </c>
      <c r="H5" s="1034"/>
    </row>
    <row r="6" spans="2:8" x14ac:dyDescent="0.25">
      <c r="B6" s="452" t="s">
        <v>343</v>
      </c>
      <c r="C6" s="451" t="s">
        <v>342</v>
      </c>
      <c r="D6" s="452"/>
      <c r="E6" s="452"/>
      <c r="F6" s="452"/>
      <c r="G6" s="452"/>
      <c r="H6" s="452"/>
    </row>
    <row r="7" spans="2:8" x14ac:dyDescent="0.25">
      <c r="B7" s="452" t="s">
        <v>344</v>
      </c>
      <c r="C7" s="451" t="s">
        <v>345</v>
      </c>
      <c r="D7" s="452"/>
      <c r="E7" s="452"/>
      <c r="F7" s="452"/>
      <c r="G7" s="452"/>
      <c r="H7" s="452"/>
    </row>
    <row r="8" spans="2:8" ht="15.75" thickBot="1" x14ac:dyDescent="0.3">
      <c r="B8" s="452" t="s">
        <v>346</v>
      </c>
      <c r="C8" s="451" t="s">
        <v>345</v>
      </c>
      <c r="D8" s="452"/>
      <c r="E8" s="452"/>
      <c r="F8" s="452"/>
      <c r="G8" s="452"/>
      <c r="H8" s="452"/>
    </row>
    <row r="9" spans="2:8" ht="15.75" thickBot="1" x14ac:dyDescent="0.3">
      <c r="B9" s="453" t="s">
        <v>347</v>
      </c>
      <c r="C9" s="453" t="s">
        <v>348</v>
      </c>
      <c r="D9" s="453" t="s">
        <v>349</v>
      </c>
      <c r="E9" s="454" t="s">
        <v>350</v>
      </c>
      <c r="F9" s="454" t="s">
        <v>351</v>
      </c>
      <c r="G9" s="454" t="s">
        <v>352</v>
      </c>
      <c r="H9" s="454" t="s">
        <v>353</v>
      </c>
    </row>
    <row r="10" spans="2:8" x14ac:dyDescent="0.25">
      <c r="B10" s="451" t="s">
        <v>354</v>
      </c>
      <c r="C10" s="451" t="s">
        <v>355</v>
      </c>
      <c r="D10" s="452"/>
      <c r="E10" s="452"/>
      <c r="F10" s="452"/>
      <c r="G10" s="452"/>
      <c r="H10" s="452"/>
    </row>
    <row r="11" spans="2:8" x14ac:dyDescent="0.25">
      <c r="C11"/>
    </row>
    <row r="12" spans="2:8" x14ac:dyDescent="0.25">
      <c r="B12" s="451" t="s">
        <v>155</v>
      </c>
      <c r="C12" s="451" t="s">
        <v>356</v>
      </c>
      <c r="D12" s="451" t="s">
        <v>357</v>
      </c>
      <c r="E12" s="455">
        <v>1</v>
      </c>
      <c r="F12" s="455">
        <v>0</v>
      </c>
      <c r="G12" s="455">
        <v>1</v>
      </c>
      <c r="H12" s="455">
        <v>0</v>
      </c>
    </row>
    <row r="13" spans="2:8" x14ac:dyDescent="0.25">
      <c r="B13" s="451" t="s">
        <v>181</v>
      </c>
      <c r="C13" s="451" t="s">
        <v>358</v>
      </c>
      <c r="D13" s="451" t="s">
        <v>357</v>
      </c>
      <c r="E13" s="455">
        <v>58</v>
      </c>
      <c r="F13" s="455">
        <v>0</v>
      </c>
      <c r="G13" s="455">
        <v>58</v>
      </c>
      <c r="H13" s="455">
        <v>0</v>
      </c>
    </row>
    <row r="14" spans="2:8" x14ac:dyDescent="0.25">
      <c r="B14" s="451" t="s">
        <v>359</v>
      </c>
      <c r="C14" s="451" t="s">
        <v>333</v>
      </c>
      <c r="D14" s="451" t="s">
        <v>357</v>
      </c>
      <c r="E14" s="455">
        <v>25</v>
      </c>
      <c r="F14" s="455">
        <v>0</v>
      </c>
      <c r="G14" s="455">
        <v>25</v>
      </c>
      <c r="H14" s="455">
        <v>0</v>
      </c>
    </row>
    <row r="15" spans="2:8" x14ac:dyDescent="0.25">
      <c r="B15" s="451" t="s">
        <v>188</v>
      </c>
      <c r="C15" s="451" t="s">
        <v>360</v>
      </c>
      <c r="D15" s="451" t="s">
        <v>357</v>
      </c>
      <c r="E15" s="455">
        <v>19</v>
      </c>
      <c r="F15" s="455">
        <v>0</v>
      </c>
      <c r="G15" s="455">
        <v>19</v>
      </c>
      <c r="H15" s="455">
        <v>0</v>
      </c>
    </row>
    <row r="16" spans="2:8" x14ac:dyDescent="0.25">
      <c r="B16" s="451" t="s">
        <v>192</v>
      </c>
      <c r="C16" s="451" t="s">
        <v>361</v>
      </c>
      <c r="D16" s="451" t="s">
        <v>357</v>
      </c>
      <c r="E16" s="455">
        <v>54</v>
      </c>
      <c r="F16" s="455">
        <v>0</v>
      </c>
      <c r="G16" s="455">
        <v>54</v>
      </c>
      <c r="H16" s="455">
        <v>0</v>
      </c>
    </row>
    <row r="17" spans="2:8" x14ac:dyDescent="0.25">
      <c r="B17" s="451" t="s">
        <v>199</v>
      </c>
      <c r="C17" s="451" t="s">
        <v>332</v>
      </c>
      <c r="D17" s="451" t="s">
        <v>357</v>
      </c>
      <c r="E17" s="455">
        <v>66</v>
      </c>
      <c r="F17" s="455">
        <v>0</v>
      </c>
      <c r="G17" s="455">
        <v>66</v>
      </c>
      <c r="H17" s="455">
        <v>0</v>
      </c>
    </row>
    <row r="18" spans="2:8" x14ac:dyDescent="0.25">
      <c r="B18" s="451" t="s">
        <v>211</v>
      </c>
      <c r="C18" s="451" t="s">
        <v>362</v>
      </c>
      <c r="D18" s="451" t="s">
        <v>357</v>
      </c>
      <c r="E18" s="455">
        <v>25</v>
      </c>
      <c r="F18" s="455">
        <v>0</v>
      </c>
      <c r="G18" s="455">
        <v>25</v>
      </c>
      <c r="H18" s="455">
        <v>0</v>
      </c>
    </row>
    <row r="19" spans="2:8" x14ac:dyDescent="0.25">
      <c r="C19"/>
    </row>
    <row r="20" spans="2:8" x14ac:dyDescent="0.25">
      <c r="B20" s="451" t="s">
        <v>307</v>
      </c>
      <c r="C20" s="451" t="s">
        <v>363</v>
      </c>
      <c r="D20" s="452"/>
      <c r="E20" s="452"/>
      <c r="F20" s="452"/>
      <c r="G20" s="452"/>
      <c r="H20" s="452"/>
    </row>
    <row r="21" spans="2:8" x14ac:dyDescent="0.25">
      <c r="C21"/>
    </row>
    <row r="22" spans="2:8" x14ac:dyDescent="0.25">
      <c r="B22" s="451" t="s">
        <v>193</v>
      </c>
      <c r="C22" s="451" t="s">
        <v>364</v>
      </c>
      <c r="D22" s="451" t="s">
        <v>357</v>
      </c>
      <c r="E22" s="455">
        <v>22</v>
      </c>
      <c r="F22" s="455">
        <v>0</v>
      </c>
      <c r="G22" s="455">
        <v>22</v>
      </c>
      <c r="H22" s="455">
        <v>0</v>
      </c>
    </row>
    <row r="23" spans="2:8" x14ac:dyDescent="0.25">
      <c r="C23"/>
    </row>
    <row r="24" spans="2:8" x14ac:dyDescent="0.25">
      <c r="B24" s="451" t="s">
        <v>365</v>
      </c>
      <c r="C24" s="451" t="s">
        <v>366</v>
      </c>
      <c r="D24" s="452"/>
      <c r="E24" s="452"/>
      <c r="F24" s="452"/>
      <c r="G24" s="452"/>
      <c r="H24" s="452"/>
    </row>
    <row r="25" spans="2:8" x14ac:dyDescent="0.25">
      <c r="C25"/>
    </row>
    <row r="26" spans="2:8" x14ac:dyDescent="0.25">
      <c r="B26" s="451" t="s">
        <v>367</v>
      </c>
      <c r="C26" s="451" t="s">
        <v>368</v>
      </c>
      <c r="D26" s="451" t="s">
        <v>357</v>
      </c>
      <c r="E26" s="455">
        <v>19</v>
      </c>
      <c r="F26" s="455">
        <v>0</v>
      </c>
      <c r="G26" s="455">
        <v>19</v>
      </c>
      <c r="H26" s="455">
        <v>0</v>
      </c>
    </row>
    <row r="27" spans="2:8" x14ac:dyDescent="0.25">
      <c r="B27" s="451" t="s">
        <v>207</v>
      </c>
      <c r="C27" s="451" t="s">
        <v>369</v>
      </c>
      <c r="D27" s="451" t="s">
        <v>357</v>
      </c>
      <c r="E27" s="455">
        <v>19</v>
      </c>
      <c r="F27" s="455">
        <v>0</v>
      </c>
      <c r="G27" s="455">
        <v>19</v>
      </c>
      <c r="H27" s="455">
        <v>0</v>
      </c>
    </row>
    <row r="28" spans="2:8" x14ac:dyDescent="0.25">
      <c r="C28"/>
    </row>
    <row r="29" spans="2:8" x14ac:dyDescent="0.25">
      <c r="B29" s="451" t="s">
        <v>370</v>
      </c>
      <c r="C29" s="451" t="s">
        <v>371</v>
      </c>
      <c r="D29" s="452"/>
      <c r="E29" s="452"/>
      <c r="F29" s="452"/>
      <c r="G29" s="452"/>
      <c r="H29" s="452"/>
    </row>
    <row r="30" spans="2:8" x14ac:dyDescent="0.25">
      <c r="C30"/>
    </row>
    <row r="31" spans="2:8" x14ac:dyDescent="0.25">
      <c r="B31" s="451" t="s">
        <v>178</v>
      </c>
      <c r="C31" s="451" t="s">
        <v>372</v>
      </c>
      <c r="D31" s="451" t="s">
        <v>357</v>
      </c>
      <c r="E31" s="455">
        <v>30</v>
      </c>
      <c r="F31" s="455">
        <v>0</v>
      </c>
      <c r="G31" s="455">
        <v>30</v>
      </c>
      <c r="H31" s="455">
        <v>0</v>
      </c>
    </row>
    <row r="32" spans="2:8" x14ac:dyDescent="0.25">
      <c r="B32" s="451" t="s">
        <v>373</v>
      </c>
      <c r="C32" s="451" t="s">
        <v>372</v>
      </c>
      <c r="D32" s="451" t="s">
        <v>357</v>
      </c>
      <c r="E32" s="455">
        <v>0</v>
      </c>
      <c r="F32" s="455">
        <v>0</v>
      </c>
      <c r="G32" s="455">
        <v>0</v>
      </c>
      <c r="H32" s="455">
        <v>40</v>
      </c>
    </row>
    <row r="33" spans="2:11" x14ac:dyDescent="0.25">
      <c r="B33" s="451" t="s">
        <v>202</v>
      </c>
      <c r="C33" s="451" t="s">
        <v>374</v>
      </c>
      <c r="D33" s="451" t="s">
        <v>357</v>
      </c>
      <c r="E33" s="455">
        <v>49</v>
      </c>
      <c r="F33" s="455">
        <v>0</v>
      </c>
      <c r="G33" s="455">
        <v>49</v>
      </c>
      <c r="H33" s="455">
        <v>0</v>
      </c>
    </row>
    <row r="34" spans="2:11" x14ac:dyDescent="0.25">
      <c r="B34" s="451" t="s">
        <v>203</v>
      </c>
      <c r="C34" s="451" t="s">
        <v>375</v>
      </c>
      <c r="D34" s="451" t="s">
        <v>357</v>
      </c>
      <c r="E34" s="455">
        <v>48</v>
      </c>
      <c r="F34" s="455">
        <v>0</v>
      </c>
      <c r="G34" s="455">
        <v>48</v>
      </c>
      <c r="H34" s="455">
        <v>0</v>
      </c>
    </row>
    <row r="35" spans="2:11" x14ac:dyDescent="0.25">
      <c r="B35" s="451" t="s">
        <v>205</v>
      </c>
      <c r="C35" s="451" t="s">
        <v>376</v>
      </c>
      <c r="D35" s="451" t="s">
        <v>357</v>
      </c>
      <c r="E35" s="455">
        <v>50</v>
      </c>
      <c r="F35" s="455">
        <v>0</v>
      </c>
      <c r="G35" s="455">
        <v>50</v>
      </c>
      <c r="H35" s="455">
        <v>0</v>
      </c>
    </row>
    <row r="36" spans="2:11" x14ac:dyDescent="0.25">
      <c r="C36"/>
    </row>
    <row r="37" spans="2:11" x14ac:dyDescent="0.25">
      <c r="B37" s="451" t="s">
        <v>377</v>
      </c>
      <c r="C37" s="451" t="s">
        <v>378</v>
      </c>
      <c r="D37" s="452"/>
      <c r="E37" s="452"/>
      <c r="F37" s="452"/>
      <c r="G37" s="452"/>
      <c r="H37" s="452"/>
    </row>
    <row r="38" spans="2:11" x14ac:dyDescent="0.25">
      <c r="C38"/>
    </row>
    <row r="39" spans="2:11" x14ac:dyDescent="0.25">
      <c r="B39" s="451" t="s">
        <v>179</v>
      </c>
      <c r="C39" s="451" t="s">
        <v>379</v>
      </c>
      <c r="D39" s="451" t="s">
        <v>357</v>
      </c>
      <c r="E39" s="455">
        <v>9</v>
      </c>
      <c r="F39" s="455">
        <v>0</v>
      </c>
      <c r="G39" s="455">
        <v>9</v>
      </c>
      <c r="H39" s="455">
        <v>0</v>
      </c>
    </row>
    <row r="40" spans="2:11" x14ac:dyDescent="0.25">
      <c r="B40" s="451" t="s">
        <v>180</v>
      </c>
      <c r="C40" s="451" t="s">
        <v>380</v>
      </c>
      <c r="D40" s="451" t="s">
        <v>357</v>
      </c>
      <c r="E40" s="455">
        <v>6</v>
      </c>
      <c r="F40" s="455">
        <v>0</v>
      </c>
      <c r="G40" s="455">
        <v>6</v>
      </c>
      <c r="H40" s="455">
        <v>0</v>
      </c>
    </row>
    <row r="41" spans="2:11" x14ac:dyDescent="0.25">
      <c r="C41"/>
    </row>
    <row r="42" spans="2:11" x14ac:dyDescent="0.25">
      <c r="B42" s="451" t="s">
        <v>381</v>
      </c>
      <c r="C42" s="451" t="s">
        <v>382</v>
      </c>
      <c r="D42" s="452"/>
      <c r="E42" s="452"/>
      <c r="F42" s="452"/>
      <c r="G42" s="452"/>
      <c r="H42" s="452"/>
    </row>
    <row r="43" spans="2:11" x14ac:dyDescent="0.25">
      <c r="C43"/>
    </row>
    <row r="44" spans="2:11" x14ac:dyDescent="0.25">
      <c r="B44" s="451" t="s">
        <v>383</v>
      </c>
      <c r="C44" s="451" t="s">
        <v>320</v>
      </c>
      <c r="D44" s="451" t="s">
        <v>357</v>
      </c>
      <c r="E44" s="455">
        <v>24</v>
      </c>
      <c r="F44" s="455">
        <v>0</v>
      </c>
      <c r="G44" s="455">
        <v>24</v>
      </c>
      <c r="H44" s="455">
        <v>0</v>
      </c>
    </row>
    <row r="45" spans="2:11" x14ac:dyDescent="0.25">
      <c r="B45" s="451" t="s">
        <v>185</v>
      </c>
      <c r="C45" s="451" t="s">
        <v>384</v>
      </c>
      <c r="D45" s="451" t="s">
        <v>357</v>
      </c>
      <c r="E45" s="455">
        <v>22</v>
      </c>
      <c r="F45" s="455">
        <v>0</v>
      </c>
      <c r="G45" s="455">
        <v>22</v>
      </c>
      <c r="H45" s="455">
        <v>0</v>
      </c>
      <c r="J45" s="30" t="s">
        <v>385</v>
      </c>
      <c r="K45" s="30"/>
    </row>
    <row r="46" spans="2:11" x14ac:dyDescent="0.25">
      <c r="B46" s="456" t="s">
        <v>208</v>
      </c>
      <c r="C46" s="456" t="s">
        <v>386</v>
      </c>
      <c r="D46" s="456" t="s">
        <v>357</v>
      </c>
      <c r="E46" s="457">
        <v>27</v>
      </c>
      <c r="F46" s="457">
        <v>0</v>
      </c>
      <c r="G46" s="457">
        <v>27</v>
      </c>
      <c r="H46" s="457">
        <v>0</v>
      </c>
      <c r="I46" s="458"/>
      <c r="J46" s="459">
        <v>4</v>
      </c>
      <c r="K46" s="460">
        <f>E46-J46</f>
        <v>23</v>
      </c>
    </row>
    <row r="47" spans="2:11" x14ac:dyDescent="0.25">
      <c r="C47"/>
    </row>
    <row r="48" spans="2:11" x14ac:dyDescent="0.25">
      <c r="B48" s="451" t="s">
        <v>387</v>
      </c>
      <c r="C48" s="451" t="s">
        <v>388</v>
      </c>
      <c r="D48" s="452"/>
      <c r="E48" s="452"/>
      <c r="F48" s="452"/>
      <c r="G48" s="452"/>
      <c r="H48" s="452"/>
      <c r="I48" s="1027">
        <f>SUM(E171:E174)-J46</f>
        <v>949</v>
      </c>
      <c r="J48" s="1028"/>
      <c r="K48" s="1028"/>
    </row>
    <row r="49" spans="2:11" x14ac:dyDescent="0.25">
      <c r="C49"/>
      <c r="I49" s="1028"/>
      <c r="J49" s="1028"/>
      <c r="K49" s="1028"/>
    </row>
    <row r="50" spans="2:11" x14ac:dyDescent="0.25">
      <c r="B50" s="451" t="s">
        <v>177</v>
      </c>
      <c r="C50" s="451" t="s">
        <v>389</v>
      </c>
      <c r="D50" s="451" t="s">
        <v>357</v>
      </c>
      <c r="E50" s="455">
        <v>21</v>
      </c>
      <c r="F50" s="455">
        <v>0</v>
      </c>
      <c r="G50" s="455">
        <v>21</v>
      </c>
      <c r="H50" s="455">
        <v>0</v>
      </c>
    </row>
    <row r="51" spans="2:11" x14ac:dyDescent="0.25">
      <c r="C51"/>
    </row>
    <row r="52" spans="2:11" x14ac:dyDescent="0.25">
      <c r="B52" s="451" t="s">
        <v>390</v>
      </c>
      <c r="C52" s="451" t="s">
        <v>391</v>
      </c>
      <c r="D52" s="452"/>
      <c r="E52" s="452"/>
      <c r="F52" s="452"/>
      <c r="G52" s="452"/>
      <c r="H52" s="452"/>
    </row>
    <row r="53" spans="2:11" x14ac:dyDescent="0.25">
      <c r="C53"/>
    </row>
    <row r="54" spans="2:11" x14ac:dyDescent="0.25">
      <c r="B54" s="451" t="s">
        <v>213</v>
      </c>
      <c r="C54" s="451" t="s">
        <v>392</v>
      </c>
      <c r="D54" s="451" t="s">
        <v>357</v>
      </c>
      <c r="E54" s="455">
        <v>28</v>
      </c>
      <c r="F54" s="455">
        <v>0</v>
      </c>
      <c r="G54" s="455">
        <v>28</v>
      </c>
      <c r="H54" s="455">
        <v>0</v>
      </c>
    </row>
    <row r="55" spans="2:11" x14ac:dyDescent="0.25">
      <c r="C55"/>
    </row>
    <row r="56" spans="2:11" x14ac:dyDescent="0.25">
      <c r="B56" s="451" t="s">
        <v>393</v>
      </c>
      <c r="C56" s="451" t="s">
        <v>394</v>
      </c>
      <c r="D56" s="452"/>
      <c r="E56" s="452"/>
      <c r="F56" s="452"/>
      <c r="G56" s="452"/>
      <c r="H56" s="452"/>
    </row>
    <row r="57" spans="2:11" x14ac:dyDescent="0.25">
      <c r="C57"/>
    </row>
    <row r="58" spans="2:11" x14ac:dyDescent="0.25">
      <c r="B58" s="451" t="s">
        <v>187</v>
      </c>
      <c r="C58" s="451" t="s">
        <v>395</v>
      </c>
      <c r="D58" s="451" t="s">
        <v>357</v>
      </c>
      <c r="E58" s="455">
        <v>34</v>
      </c>
      <c r="F58" s="455">
        <v>0</v>
      </c>
      <c r="G58" s="455">
        <v>34</v>
      </c>
      <c r="H58" s="455">
        <v>0</v>
      </c>
    </row>
    <row r="59" spans="2:11" x14ac:dyDescent="0.25">
      <c r="B59" s="451" t="s">
        <v>194</v>
      </c>
      <c r="C59" s="451" t="s">
        <v>396</v>
      </c>
      <c r="D59" s="451" t="s">
        <v>357</v>
      </c>
      <c r="E59" s="455">
        <v>19</v>
      </c>
      <c r="F59" s="455">
        <v>0</v>
      </c>
      <c r="G59" s="455">
        <v>19</v>
      </c>
      <c r="H59" s="455">
        <v>0</v>
      </c>
    </row>
    <row r="60" spans="2:11" x14ac:dyDescent="0.25">
      <c r="C60"/>
    </row>
    <row r="61" spans="2:11" x14ac:dyDescent="0.25">
      <c r="B61" s="451" t="s">
        <v>397</v>
      </c>
      <c r="C61" s="451" t="s">
        <v>398</v>
      </c>
      <c r="D61" s="452"/>
      <c r="E61" s="452"/>
      <c r="F61" s="452"/>
      <c r="G61" s="452"/>
      <c r="H61" s="452"/>
    </row>
    <row r="62" spans="2:11" x14ac:dyDescent="0.25">
      <c r="C62"/>
    </row>
    <row r="63" spans="2:11" x14ac:dyDescent="0.25">
      <c r="B63" s="451" t="s">
        <v>195</v>
      </c>
      <c r="C63" s="451" t="s">
        <v>399</v>
      </c>
      <c r="D63" s="451" t="s">
        <v>357</v>
      </c>
      <c r="E63" s="455">
        <v>54</v>
      </c>
      <c r="F63" s="455">
        <v>0</v>
      </c>
      <c r="G63" s="455">
        <v>54</v>
      </c>
      <c r="H63" s="455">
        <v>0</v>
      </c>
    </row>
    <row r="64" spans="2:11" x14ac:dyDescent="0.25">
      <c r="B64" s="451" t="s">
        <v>200</v>
      </c>
      <c r="C64" s="451" t="s">
        <v>400</v>
      </c>
      <c r="D64" s="451" t="s">
        <v>357</v>
      </c>
      <c r="E64" s="455">
        <v>15</v>
      </c>
      <c r="F64" s="455">
        <v>0</v>
      </c>
      <c r="G64" s="455">
        <v>15</v>
      </c>
      <c r="H64" s="455">
        <v>0</v>
      </c>
    </row>
    <row r="65" spans="2:8" x14ac:dyDescent="0.25">
      <c r="C65"/>
    </row>
    <row r="66" spans="2:8" x14ac:dyDescent="0.25">
      <c r="B66" s="451" t="s">
        <v>401</v>
      </c>
      <c r="C66" s="451" t="s">
        <v>402</v>
      </c>
      <c r="D66" s="452"/>
      <c r="E66" s="452"/>
      <c r="F66" s="452"/>
      <c r="G66" s="452"/>
      <c r="H66" s="452"/>
    </row>
    <row r="67" spans="2:8" x14ac:dyDescent="0.25">
      <c r="C67"/>
    </row>
    <row r="68" spans="2:8" x14ac:dyDescent="0.25">
      <c r="B68" s="451" t="s">
        <v>196</v>
      </c>
      <c r="C68" s="451" t="s">
        <v>403</v>
      </c>
      <c r="D68" s="451" t="s">
        <v>357</v>
      </c>
      <c r="E68" s="455">
        <v>24</v>
      </c>
      <c r="F68" s="455">
        <v>0</v>
      </c>
      <c r="G68" s="455">
        <v>24</v>
      </c>
      <c r="H68" s="455">
        <v>0</v>
      </c>
    </row>
    <row r="69" spans="2:8" x14ac:dyDescent="0.25">
      <c r="C69"/>
    </row>
    <row r="70" spans="2:8" x14ac:dyDescent="0.25">
      <c r="B70" s="451" t="s">
        <v>404</v>
      </c>
      <c r="C70" s="451" t="s">
        <v>405</v>
      </c>
      <c r="D70" s="452"/>
      <c r="E70" s="452"/>
      <c r="F70" s="452"/>
      <c r="G70" s="452"/>
      <c r="H70" s="452"/>
    </row>
    <row r="71" spans="2:8" x14ac:dyDescent="0.25">
      <c r="C71"/>
    </row>
    <row r="72" spans="2:8" x14ac:dyDescent="0.25">
      <c r="B72" s="451" t="s">
        <v>197</v>
      </c>
      <c r="C72" s="451" t="s">
        <v>406</v>
      </c>
      <c r="D72" s="451" t="s">
        <v>357</v>
      </c>
      <c r="E72" s="455">
        <v>17</v>
      </c>
      <c r="F72" s="455">
        <v>0</v>
      </c>
      <c r="G72" s="455">
        <v>17</v>
      </c>
      <c r="H72" s="455">
        <v>0</v>
      </c>
    </row>
    <row r="73" spans="2:8" x14ac:dyDescent="0.25">
      <c r="C73"/>
    </row>
    <row r="74" spans="2:8" x14ac:dyDescent="0.25">
      <c r="B74" s="451" t="s">
        <v>407</v>
      </c>
      <c r="C74" s="451" t="s">
        <v>408</v>
      </c>
      <c r="D74" s="452"/>
      <c r="E74" s="452"/>
      <c r="F74" s="452"/>
      <c r="G74" s="452"/>
      <c r="H74" s="452"/>
    </row>
    <row r="75" spans="2:8" x14ac:dyDescent="0.25">
      <c r="C75"/>
    </row>
    <row r="76" spans="2:8" x14ac:dyDescent="0.25">
      <c r="B76" s="451" t="s">
        <v>156</v>
      </c>
      <c r="C76" s="451" t="s">
        <v>409</v>
      </c>
      <c r="D76" s="451" t="s">
        <v>357</v>
      </c>
      <c r="E76" s="455">
        <v>11</v>
      </c>
      <c r="F76" s="455">
        <v>0</v>
      </c>
      <c r="G76" s="455">
        <v>11</v>
      </c>
      <c r="H76" s="455">
        <v>0</v>
      </c>
    </row>
    <row r="77" spans="2:8" x14ac:dyDescent="0.25">
      <c r="B77" s="451" t="s">
        <v>157</v>
      </c>
      <c r="C77" s="451" t="s">
        <v>410</v>
      </c>
      <c r="D77" s="451" t="s">
        <v>357</v>
      </c>
      <c r="E77" s="455">
        <v>19</v>
      </c>
      <c r="F77" s="455">
        <v>0</v>
      </c>
      <c r="G77" s="455">
        <v>19</v>
      </c>
      <c r="H77" s="455">
        <v>0</v>
      </c>
    </row>
    <row r="78" spans="2:8" x14ac:dyDescent="0.25">
      <c r="B78" s="451" t="s">
        <v>161</v>
      </c>
      <c r="C78" s="451" t="s">
        <v>411</v>
      </c>
      <c r="D78" s="451" t="s">
        <v>357</v>
      </c>
      <c r="E78" s="455">
        <v>10</v>
      </c>
      <c r="F78" s="455">
        <v>0</v>
      </c>
      <c r="G78" s="455">
        <v>10</v>
      </c>
      <c r="H78" s="455">
        <v>0</v>
      </c>
    </row>
    <row r="79" spans="2:8" x14ac:dyDescent="0.25">
      <c r="B79" s="451" t="s">
        <v>162</v>
      </c>
      <c r="C79" s="451" t="s">
        <v>412</v>
      </c>
      <c r="D79" s="451" t="s">
        <v>357</v>
      </c>
      <c r="E79" s="455">
        <v>4</v>
      </c>
      <c r="F79" s="455">
        <v>0</v>
      </c>
      <c r="G79" s="455">
        <v>4</v>
      </c>
      <c r="H79" s="455">
        <v>0</v>
      </c>
    </row>
    <row r="80" spans="2:8" x14ac:dyDescent="0.25">
      <c r="B80" s="451" t="s">
        <v>164</v>
      </c>
      <c r="C80" s="451" t="s">
        <v>413</v>
      </c>
      <c r="D80" s="451" t="s">
        <v>357</v>
      </c>
      <c r="E80" s="455">
        <v>8</v>
      </c>
      <c r="F80" s="455">
        <v>0</v>
      </c>
      <c r="G80" s="455">
        <v>8</v>
      </c>
      <c r="H80" s="455">
        <v>0</v>
      </c>
    </row>
    <row r="81" spans="2:8" x14ac:dyDescent="0.25">
      <c r="B81" s="451" t="s">
        <v>165</v>
      </c>
      <c r="C81" s="451" t="s">
        <v>414</v>
      </c>
      <c r="D81" s="451" t="s">
        <v>357</v>
      </c>
      <c r="E81" s="455">
        <v>21</v>
      </c>
      <c r="F81" s="455">
        <v>0</v>
      </c>
      <c r="G81" s="455">
        <v>21</v>
      </c>
      <c r="H81" s="455">
        <v>0</v>
      </c>
    </row>
    <row r="82" spans="2:8" x14ac:dyDescent="0.25">
      <c r="B82" s="451" t="s">
        <v>167</v>
      </c>
      <c r="C82" s="451" t="s">
        <v>415</v>
      </c>
      <c r="D82" s="451" t="s">
        <v>357</v>
      </c>
      <c r="E82" s="455">
        <v>20</v>
      </c>
      <c r="F82" s="455">
        <v>0</v>
      </c>
      <c r="G82" s="455">
        <v>20</v>
      </c>
      <c r="H82" s="455">
        <v>0</v>
      </c>
    </row>
    <row r="83" spans="2:8" x14ac:dyDescent="0.25">
      <c r="B83" s="451" t="s">
        <v>172</v>
      </c>
      <c r="C83" s="451" t="s">
        <v>416</v>
      </c>
      <c r="D83" s="451" t="s">
        <v>357</v>
      </c>
      <c r="E83" s="455">
        <v>18</v>
      </c>
      <c r="F83" s="455">
        <v>0</v>
      </c>
      <c r="G83" s="455">
        <v>18</v>
      </c>
      <c r="H83" s="455">
        <v>0</v>
      </c>
    </row>
    <row r="84" spans="2:8" x14ac:dyDescent="0.25">
      <c r="B84" s="451" t="s">
        <v>175</v>
      </c>
      <c r="C84" s="451" t="s">
        <v>417</v>
      </c>
      <c r="D84" s="451" t="s">
        <v>357</v>
      </c>
      <c r="E84" s="455">
        <v>7</v>
      </c>
      <c r="F84" s="455">
        <v>0</v>
      </c>
      <c r="G84" s="455">
        <v>7</v>
      </c>
      <c r="H84" s="455">
        <v>0</v>
      </c>
    </row>
    <row r="85" spans="2:8" x14ac:dyDescent="0.25">
      <c r="C85"/>
    </row>
    <row r="86" spans="2:8" x14ac:dyDescent="0.25">
      <c r="B86" s="451" t="s">
        <v>418</v>
      </c>
      <c r="C86" s="451" t="s">
        <v>419</v>
      </c>
      <c r="D86" s="452"/>
      <c r="E86" s="452"/>
      <c r="F86" s="452"/>
      <c r="G86" s="452"/>
      <c r="H86" s="452"/>
    </row>
    <row r="87" spans="2:8" x14ac:dyDescent="0.25">
      <c r="C87"/>
    </row>
    <row r="88" spans="2:8" x14ac:dyDescent="0.25">
      <c r="B88" s="451" t="s">
        <v>158</v>
      </c>
      <c r="C88" s="451" t="s">
        <v>420</v>
      </c>
      <c r="D88" s="451" t="s">
        <v>357</v>
      </c>
      <c r="E88" s="455">
        <v>11</v>
      </c>
      <c r="F88" s="455">
        <v>0</v>
      </c>
      <c r="G88" s="455">
        <v>11</v>
      </c>
      <c r="H88" s="455">
        <v>0</v>
      </c>
    </row>
    <row r="89" spans="2:8" x14ac:dyDescent="0.25">
      <c r="B89" s="451" t="s">
        <v>166</v>
      </c>
      <c r="C89" s="451" t="s">
        <v>421</v>
      </c>
      <c r="D89" s="451" t="s">
        <v>357</v>
      </c>
      <c r="E89" s="455">
        <v>5</v>
      </c>
      <c r="F89" s="455">
        <v>0</v>
      </c>
      <c r="G89" s="455">
        <v>5</v>
      </c>
      <c r="H89" s="455">
        <v>0</v>
      </c>
    </row>
    <row r="90" spans="2:8" x14ac:dyDescent="0.25">
      <c r="B90" s="451" t="s">
        <v>168</v>
      </c>
      <c r="C90" s="451" t="s">
        <v>422</v>
      </c>
      <c r="D90" s="451" t="s">
        <v>357</v>
      </c>
      <c r="E90" s="455">
        <v>12</v>
      </c>
      <c r="F90" s="455">
        <v>0</v>
      </c>
      <c r="G90" s="455">
        <v>12</v>
      </c>
      <c r="H90" s="455">
        <v>0</v>
      </c>
    </row>
    <row r="91" spans="2:8" x14ac:dyDescent="0.25">
      <c r="B91" s="451" t="s">
        <v>169</v>
      </c>
      <c r="C91" s="451" t="s">
        <v>423</v>
      </c>
      <c r="D91" s="451" t="s">
        <v>357</v>
      </c>
      <c r="E91" s="455">
        <v>14</v>
      </c>
      <c r="F91" s="455">
        <v>0</v>
      </c>
      <c r="G91" s="455">
        <v>14</v>
      </c>
      <c r="H91" s="455">
        <v>0</v>
      </c>
    </row>
    <row r="92" spans="2:8" x14ac:dyDescent="0.25">
      <c r="B92" s="451" t="s">
        <v>173</v>
      </c>
      <c r="C92" s="451" t="s">
        <v>424</v>
      </c>
      <c r="D92" s="451" t="s">
        <v>357</v>
      </c>
      <c r="E92" s="455">
        <v>16</v>
      </c>
      <c r="F92" s="455">
        <v>0</v>
      </c>
      <c r="G92" s="455">
        <v>16</v>
      </c>
      <c r="H92" s="455">
        <v>0</v>
      </c>
    </row>
    <row r="93" spans="2:8" x14ac:dyDescent="0.25">
      <c r="B93" s="451" t="s">
        <v>174</v>
      </c>
      <c r="C93" s="451" t="s">
        <v>425</v>
      </c>
      <c r="D93" s="451" t="s">
        <v>357</v>
      </c>
      <c r="E93" s="455">
        <v>7</v>
      </c>
      <c r="F93" s="455">
        <v>0</v>
      </c>
      <c r="G93" s="455">
        <v>7</v>
      </c>
      <c r="H93" s="455">
        <v>0</v>
      </c>
    </row>
    <row r="94" spans="2:8" x14ac:dyDescent="0.25">
      <c r="C94"/>
    </row>
    <row r="95" spans="2:8" x14ac:dyDescent="0.25">
      <c r="B95" s="451" t="s">
        <v>426</v>
      </c>
      <c r="C95" s="451" t="s">
        <v>427</v>
      </c>
      <c r="D95" s="452"/>
      <c r="E95" s="452"/>
      <c r="F95" s="452"/>
      <c r="G95" s="452"/>
      <c r="H95" s="452"/>
    </row>
    <row r="96" spans="2:8" x14ac:dyDescent="0.25">
      <c r="C96"/>
    </row>
    <row r="97" spans="2:8" x14ac:dyDescent="0.25">
      <c r="B97" s="451" t="s">
        <v>159</v>
      </c>
      <c r="C97" s="451" t="s">
        <v>428</v>
      </c>
      <c r="D97" s="451" t="s">
        <v>357</v>
      </c>
      <c r="E97" s="455">
        <v>20</v>
      </c>
      <c r="F97" s="455">
        <v>0</v>
      </c>
      <c r="G97" s="455">
        <v>20</v>
      </c>
      <c r="H97" s="455">
        <v>0</v>
      </c>
    </row>
    <row r="98" spans="2:8" x14ac:dyDescent="0.25">
      <c r="B98" s="451" t="s">
        <v>176</v>
      </c>
      <c r="C98" s="451" t="s">
        <v>429</v>
      </c>
      <c r="D98" s="451" t="s">
        <v>357</v>
      </c>
      <c r="E98" s="455">
        <v>31</v>
      </c>
      <c r="F98" s="455">
        <v>0</v>
      </c>
      <c r="G98" s="455">
        <v>31</v>
      </c>
      <c r="H98" s="455">
        <v>0</v>
      </c>
    </row>
    <row r="99" spans="2:8" x14ac:dyDescent="0.25">
      <c r="C99"/>
    </row>
    <row r="100" spans="2:8" x14ac:dyDescent="0.25">
      <c r="B100" s="451" t="s">
        <v>430</v>
      </c>
      <c r="C100" s="451" t="s">
        <v>431</v>
      </c>
      <c r="D100" s="452"/>
      <c r="E100" s="452"/>
      <c r="F100" s="452"/>
      <c r="G100" s="452"/>
      <c r="H100" s="452"/>
    </row>
    <row r="101" spans="2:8" x14ac:dyDescent="0.25">
      <c r="C101"/>
    </row>
    <row r="102" spans="2:8" x14ac:dyDescent="0.25">
      <c r="B102" s="451" t="s">
        <v>160</v>
      </c>
      <c r="C102" s="451" t="s">
        <v>432</v>
      </c>
      <c r="D102" s="451" t="s">
        <v>357</v>
      </c>
      <c r="E102" s="455">
        <v>8</v>
      </c>
      <c r="F102" s="455">
        <v>0</v>
      </c>
      <c r="G102" s="455">
        <v>8</v>
      </c>
      <c r="H102" s="455">
        <v>0</v>
      </c>
    </row>
    <row r="103" spans="2:8" x14ac:dyDescent="0.25">
      <c r="B103" s="451" t="s">
        <v>163</v>
      </c>
      <c r="C103" s="451" t="s">
        <v>433</v>
      </c>
      <c r="D103" s="451" t="s">
        <v>357</v>
      </c>
      <c r="E103" s="455">
        <v>0</v>
      </c>
      <c r="F103" s="455">
        <v>0</v>
      </c>
      <c r="G103" s="455">
        <v>0</v>
      </c>
      <c r="H103" s="455">
        <v>0</v>
      </c>
    </row>
    <row r="104" spans="2:8" x14ac:dyDescent="0.25">
      <c r="C104"/>
    </row>
    <row r="105" spans="2:8" x14ac:dyDescent="0.25">
      <c r="B105" s="451" t="s">
        <v>434</v>
      </c>
      <c r="C105" s="451" t="s">
        <v>435</v>
      </c>
      <c r="D105" s="452"/>
      <c r="E105" s="452"/>
      <c r="F105" s="452"/>
      <c r="G105" s="452"/>
      <c r="H105" s="452"/>
    </row>
    <row r="106" spans="2:8" x14ac:dyDescent="0.25">
      <c r="C106"/>
    </row>
    <row r="107" spans="2:8" x14ac:dyDescent="0.25">
      <c r="B107" s="451" t="s">
        <v>189</v>
      </c>
      <c r="C107" s="451" t="s">
        <v>436</v>
      </c>
      <c r="D107" s="451" t="s">
        <v>357</v>
      </c>
      <c r="E107" s="455">
        <v>23</v>
      </c>
      <c r="F107" s="455">
        <v>0</v>
      </c>
      <c r="G107" s="455">
        <v>23</v>
      </c>
      <c r="H107" s="455">
        <v>0</v>
      </c>
    </row>
    <row r="108" spans="2:8" x14ac:dyDescent="0.25">
      <c r="C108"/>
    </row>
    <row r="109" spans="2:8" x14ac:dyDescent="0.25">
      <c r="B109" s="451" t="s">
        <v>437</v>
      </c>
      <c r="C109" s="451" t="s">
        <v>438</v>
      </c>
      <c r="D109" s="452"/>
      <c r="E109" s="452"/>
      <c r="F109" s="452"/>
      <c r="G109" s="452"/>
      <c r="H109" s="452"/>
    </row>
    <row r="110" spans="2:8" x14ac:dyDescent="0.25">
      <c r="C110"/>
    </row>
    <row r="111" spans="2:8" x14ac:dyDescent="0.25">
      <c r="B111" s="451" t="s">
        <v>190</v>
      </c>
      <c r="C111" s="451" t="s">
        <v>439</v>
      </c>
      <c r="D111" s="451" t="s">
        <v>357</v>
      </c>
      <c r="E111" s="455">
        <v>21</v>
      </c>
      <c r="F111" s="455">
        <v>0</v>
      </c>
      <c r="G111" s="455">
        <v>21</v>
      </c>
      <c r="H111" s="455">
        <v>0</v>
      </c>
    </row>
    <row r="112" spans="2:8" x14ac:dyDescent="0.25">
      <c r="C112"/>
    </row>
    <row r="113" spans="2:8" x14ac:dyDescent="0.25">
      <c r="B113" s="451" t="s">
        <v>440</v>
      </c>
      <c r="C113" s="451" t="s">
        <v>441</v>
      </c>
      <c r="D113" s="452"/>
      <c r="E113" s="452"/>
      <c r="F113" s="452"/>
      <c r="G113" s="452"/>
      <c r="H113" s="452"/>
    </row>
    <row r="114" spans="2:8" x14ac:dyDescent="0.25">
      <c r="C114"/>
    </row>
    <row r="115" spans="2:8" x14ac:dyDescent="0.25">
      <c r="B115" s="451" t="s">
        <v>191</v>
      </c>
      <c r="C115" s="451" t="s">
        <v>442</v>
      </c>
      <c r="D115" s="451" t="s">
        <v>357</v>
      </c>
      <c r="E115" s="455">
        <v>11</v>
      </c>
      <c r="F115" s="455">
        <v>0</v>
      </c>
      <c r="G115" s="455">
        <v>11</v>
      </c>
      <c r="H115" s="455">
        <v>0</v>
      </c>
    </row>
    <row r="116" spans="2:8" x14ac:dyDescent="0.25">
      <c r="C116"/>
    </row>
    <row r="117" spans="2:8" x14ac:dyDescent="0.25">
      <c r="B117" s="451" t="s">
        <v>443</v>
      </c>
      <c r="C117" s="451" t="s">
        <v>444</v>
      </c>
      <c r="D117" s="452"/>
      <c r="E117" s="452"/>
      <c r="F117" s="452"/>
      <c r="G117" s="452"/>
      <c r="H117" s="452"/>
    </row>
    <row r="118" spans="2:8" x14ac:dyDescent="0.25">
      <c r="C118"/>
    </row>
    <row r="119" spans="2:8" x14ac:dyDescent="0.25">
      <c r="B119" s="451" t="s">
        <v>182</v>
      </c>
      <c r="C119" s="451" t="s">
        <v>445</v>
      </c>
      <c r="D119" s="451" t="s">
        <v>357</v>
      </c>
      <c r="E119" s="455">
        <v>41</v>
      </c>
      <c r="F119" s="455">
        <v>0</v>
      </c>
      <c r="G119" s="455">
        <v>41</v>
      </c>
      <c r="H119" s="455">
        <v>0</v>
      </c>
    </row>
    <row r="120" spans="2:8" x14ac:dyDescent="0.25">
      <c r="B120" s="451" t="s">
        <v>186</v>
      </c>
      <c r="C120" s="451" t="s">
        <v>446</v>
      </c>
      <c r="D120" s="451" t="s">
        <v>357</v>
      </c>
      <c r="E120" s="455">
        <v>27</v>
      </c>
      <c r="F120" s="455">
        <v>0</v>
      </c>
      <c r="G120" s="455">
        <v>27</v>
      </c>
      <c r="H120" s="455">
        <v>0</v>
      </c>
    </row>
    <row r="121" spans="2:8" x14ac:dyDescent="0.25">
      <c r="C121"/>
    </row>
    <row r="122" spans="2:8" x14ac:dyDescent="0.25">
      <c r="B122" s="451" t="s">
        <v>447</v>
      </c>
      <c r="C122" s="451" t="s">
        <v>448</v>
      </c>
      <c r="D122" s="452"/>
      <c r="E122" s="452"/>
      <c r="F122" s="452"/>
      <c r="G122" s="452"/>
      <c r="H122" s="452"/>
    </row>
    <row r="123" spans="2:8" x14ac:dyDescent="0.25">
      <c r="C123"/>
    </row>
    <row r="124" spans="2:8" x14ac:dyDescent="0.25">
      <c r="B124" s="451" t="s">
        <v>170</v>
      </c>
      <c r="C124" s="451" t="s">
        <v>449</v>
      </c>
      <c r="D124" s="451" t="s">
        <v>357</v>
      </c>
      <c r="E124" s="455">
        <v>7</v>
      </c>
      <c r="F124" s="455">
        <v>0</v>
      </c>
      <c r="G124" s="455">
        <v>7</v>
      </c>
      <c r="H124" s="455">
        <v>0</v>
      </c>
    </row>
    <row r="125" spans="2:8" x14ac:dyDescent="0.25">
      <c r="B125" s="451" t="s">
        <v>171</v>
      </c>
      <c r="C125" s="451" t="s">
        <v>450</v>
      </c>
      <c r="D125" s="451" t="s">
        <v>357</v>
      </c>
      <c r="E125" s="455">
        <v>6</v>
      </c>
      <c r="F125" s="455">
        <v>0</v>
      </c>
      <c r="G125" s="455">
        <v>6</v>
      </c>
      <c r="H125" s="455">
        <v>0</v>
      </c>
    </row>
    <row r="126" spans="2:8" x14ac:dyDescent="0.25">
      <c r="C126"/>
    </row>
    <row r="127" spans="2:8" x14ac:dyDescent="0.25">
      <c r="B127" s="451" t="s">
        <v>451</v>
      </c>
      <c r="C127" s="451" t="s">
        <v>452</v>
      </c>
      <c r="D127" s="452"/>
      <c r="E127" s="452"/>
      <c r="F127" s="452"/>
      <c r="G127" s="452"/>
      <c r="H127" s="452"/>
    </row>
    <row r="128" spans="2:8" x14ac:dyDescent="0.25">
      <c r="C128"/>
    </row>
    <row r="129" spans="2:8" x14ac:dyDescent="0.25">
      <c r="B129" s="451" t="s">
        <v>184</v>
      </c>
      <c r="C129" s="451" t="s">
        <v>453</v>
      </c>
      <c r="D129" s="451" t="s">
        <v>357</v>
      </c>
      <c r="E129" s="455">
        <v>19</v>
      </c>
      <c r="F129" s="455">
        <v>0</v>
      </c>
      <c r="G129" s="455">
        <v>19</v>
      </c>
      <c r="H129" s="455">
        <v>0</v>
      </c>
    </row>
    <row r="130" spans="2:8" x14ac:dyDescent="0.25">
      <c r="C130"/>
    </row>
    <row r="131" spans="2:8" x14ac:dyDescent="0.25">
      <c r="B131" s="451" t="s">
        <v>454</v>
      </c>
      <c r="C131" s="451" t="s">
        <v>455</v>
      </c>
      <c r="D131" s="452"/>
      <c r="E131" s="452"/>
      <c r="F131" s="452"/>
      <c r="G131" s="452"/>
      <c r="H131" s="452"/>
    </row>
    <row r="132" spans="2:8" x14ac:dyDescent="0.25">
      <c r="C132"/>
    </row>
    <row r="133" spans="2:8" x14ac:dyDescent="0.25">
      <c r="B133" s="451" t="s">
        <v>456</v>
      </c>
      <c r="C133" s="451" t="s">
        <v>457</v>
      </c>
      <c r="D133" s="451" t="s">
        <v>357</v>
      </c>
      <c r="E133" s="455">
        <v>15</v>
      </c>
      <c r="F133" s="455">
        <v>0</v>
      </c>
      <c r="G133" s="455">
        <v>15</v>
      </c>
      <c r="H133" s="455">
        <v>0</v>
      </c>
    </row>
    <row r="134" spans="2:8" x14ac:dyDescent="0.25">
      <c r="B134" s="451" t="s">
        <v>458</v>
      </c>
      <c r="C134" s="451" t="s">
        <v>459</v>
      </c>
      <c r="D134" s="451" t="s">
        <v>357</v>
      </c>
      <c r="E134" s="455">
        <v>7</v>
      </c>
      <c r="F134" s="455">
        <v>0</v>
      </c>
      <c r="G134" s="455">
        <v>7</v>
      </c>
      <c r="H134" s="455">
        <v>0</v>
      </c>
    </row>
    <row r="135" spans="2:8" x14ac:dyDescent="0.25">
      <c r="B135" s="451" t="s">
        <v>460</v>
      </c>
      <c r="C135" s="451" t="s">
        <v>461</v>
      </c>
      <c r="D135" s="451" t="s">
        <v>357</v>
      </c>
      <c r="E135" s="455">
        <v>4</v>
      </c>
      <c r="F135" s="455">
        <v>0</v>
      </c>
      <c r="G135" s="455">
        <v>4</v>
      </c>
      <c r="H135" s="455">
        <v>0</v>
      </c>
    </row>
    <row r="136" spans="2:8" x14ac:dyDescent="0.25">
      <c r="B136" s="451" t="s">
        <v>462</v>
      </c>
      <c r="C136" s="451" t="s">
        <v>463</v>
      </c>
      <c r="D136" s="451" t="s">
        <v>357</v>
      </c>
      <c r="E136" s="455">
        <v>14</v>
      </c>
      <c r="F136" s="455">
        <v>0</v>
      </c>
      <c r="G136" s="455">
        <v>14</v>
      </c>
      <c r="H136" s="455">
        <v>0</v>
      </c>
    </row>
    <row r="137" spans="2:8" x14ac:dyDescent="0.25">
      <c r="B137" s="451" t="s">
        <v>464</v>
      </c>
      <c r="C137" s="451" t="s">
        <v>465</v>
      </c>
      <c r="D137" s="451" t="s">
        <v>357</v>
      </c>
      <c r="E137" s="455">
        <v>9</v>
      </c>
      <c r="F137" s="455">
        <v>0</v>
      </c>
      <c r="G137" s="455">
        <v>9</v>
      </c>
      <c r="H137" s="455">
        <v>0</v>
      </c>
    </row>
    <row r="138" spans="2:8" x14ac:dyDescent="0.25">
      <c r="B138" s="451" t="s">
        <v>466</v>
      </c>
      <c r="C138" s="451" t="s">
        <v>467</v>
      </c>
      <c r="D138" s="451" t="s">
        <v>357</v>
      </c>
      <c r="E138" s="455">
        <v>10</v>
      </c>
      <c r="F138" s="455">
        <v>0</v>
      </c>
      <c r="G138" s="455">
        <v>10</v>
      </c>
      <c r="H138" s="455">
        <v>0</v>
      </c>
    </row>
    <row r="139" spans="2:8" x14ac:dyDescent="0.25">
      <c r="B139" s="451" t="s">
        <v>468</v>
      </c>
      <c r="C139" s="451" t="s">
        <v>469</v>
      </c>
      <c r="D139" s="451" t="s">
        <v>357</v>
      </c>
      <c r="E139" s="455">
        <v>10</v>
      </c>
      <c r="F139" s="455">
        <v>0</v>
      </c>
      <c r="G139" s="455">
        <v>10</v>
      </c>
      <c r="H139" s="455">
        <v>0</v>
      </c>
    </row>
    <row r="140" spans="2:8" x14ac:dyDescent="0.25">
      <c r="B140" s="451" t="s">
        <v>470</v>
      </c>
      <c r="C140" s="451" t="s">
        <v>471</v>
      </c>
      <c r="D140" s="451" t="s">
        <v>357</v>
      </c>
      <c r="E140" s="455">
        <v>8</v>
      </c>
      <c r="F140" s="455">
        <v>0</v>
      </c>
      <c r="G140" s="455">
        <v>8</v>
      </c>
      <c r="H140" s="455">
        <v>0</v>
      </c>
    </row>
    <row r="141" spans="2:8" x14ac:dyDescent="0.25">
      <c r="B141" s="451" t="s">
        <v>472</v>
      </c>
      <c r="C141" s="451" t="s">
        <v>473</v>
      </c>
      <c r="D141" s="451" t="s">
        <v>357</v>
      </c>
      <c r="E141" s="455">
        <v>8</v>
      </c>
      <c r="F141" s="455">
        <v>0</v>
      </c>
      <c r="G141" s="455">
        <v>8</v>
      </c>
      <c r="H141" s="455">
        <v>0</v>
      </c>
    </row>
    <row r="142" spans="2:8" x14ac:dyDescent="0.25">
      <c r="B142" s="451" t="s">
        <v>474</v>
      </c>
      <c r="C142" s="451" t="s">
        <v>475</v>
      </c>
      <c r="D142" s="451" t="s">
        <v>357</v>
      </c>
      <c r="E142" s="455">
        <v>19</v>
      </c>
      <c r="F142" s="455">
        <v>0</v>
      </c>
      <c r="G142" s="455">
        <v>19</v>
      </c>
      <c r="H142" s="455">
        <v>0</v>
      </c>
    </row>
    <row r="143" spans="2:8" x14ac:dyDescent="0.25">
      <c r="B143" s="451" t="s">
        <v>476</v>
      </c>
      <c r="C143" s="451" t="s">
        <v>477</v>
      </c>
      <c r="D143" s="451" t="s">
        <v>357</v>
      </c>
      <c r="E143" s="455">
        <v>12</v>
      </c>
      <c r="F143" s="455">
        <v>0</v>
      </c>
      <c r="G143" s="455">
        <v>12</v>
      </c>
      <c r="H143" s="455">
        <v>0</v>
      </c>
    </row>
    <row r="144" spans="2:8" x14ac:dyDescent="0.25">
      <c r="B144" s="451" t="s">
        <v>478</v>
      </c>
      <c r="C144" s="451" t="s">
        <v>479</v>
      </c>
      <c r="D144" s="451" t="s">
        <v>357</v>
      </c>
      <c r="E144" s="455">
        <v>2</v>
      </c>
      <c r="F144" s="455">
        <v>0</v>
      </c>
      <c r="G144" s="455">
        <v>2</v>
      </c>
      <c r="H144" s="455">
        <v>0</v>
      </c>
    </row>
    <row r="145" spans="2:8" x14ac:dyDescent="0.25">
      <c r="B145" s="451" t="s">
        <v>480</v>
      </c>
      <c r="C145" s="451" t="s">
        <v>481</v>
      </c>
      <c r="D145" s="451" t="s">
        <v>357</v>
      </c>
      <c r="E145" s="455">
        <v>3</v>
      </c>
      <c r="F145" s="455">
        <v>0</v>
      </c>
      <c r="G145" s="455">
        <v>3</v>
      </c>
      <c r="H145" s="455">
        <v>0</v>
      </c>
    </row>
    <row r="146" spans="2:8" x14ac:dyDescent="0.25">
      <c r="B146" s="451" t="s">
        <v>482</v>
      </c>
      <c r="C146" s="451" t="s">
        <v>483</v>
      </c>
      <c r="D146" s="451" t="s">
        <v>357</v>
      </c>
      <c r="E146" s="455">
        <v>5</v>
      </c>
      <c r="F146" s="455">
        <v>0</v>
      </c>
      <c r="G146" s="455">
        <v>5</v>
      </c>
      <c r="H146" s="455">
        <v>0</v>
      </c>
    </row>
    <row r="147" spans="2:8" x14ac:dyDescent="0.25">
      <c r="B147" s="451" t="s">
        <v>484</v>
      </c>
      <c r="C147" s="451" t="s">
        <v>485</v>
      </c>
      <c r="D147" s="451" t="s">
        <v>357</v>
      </c>
      <c r="E147" s="455">
        <v>4</v>
      </c>
      <c r="F147" s="455">
        <v>0</v>
      </c>
      <c r="G147" s="455">
        <v>4</v>
      </c>
      <c r="H147" s="455">
        <v>0</v>
      </c>
    </row>
    <row r="148" spans="2:8" x14ac:dyDescent="0.25">
      <c r="B148" s="451" t="s">
        <v>198</v>
      </c>
      <c r="C148" s="451" t="s">
        <v>486</v>
      </c>
      <c r="D148" s="451" t="s">
        <v>357</v>
      </c>
      <c r="E148" s="455">
        <v>9</v>
      </c>
      <c r="F148" s="455">
        <v>0</v>
      </c>
      <c r="G148" s="455">
        <v>9</v>
      </c>
      <c r="H148" s="455">
        <v>0</v>
      </c>
    </row>
    <row r="149" spans="2:8" x14ac:dyDescent="0.25">
      <c r="B149" s="451" t="s">
        <v>201</v>
      </c>
      <c r="C149" s="451" t="s">
        <v>487</v>
      </c>
      <c r="D149" s="451" t="s">
        <v>357</v>
      </c>
      <c r="E149" s="455">
        <v>11</v>
      </c>
      <c r="F149" s="455">
        <v>0</v>
      </c>
      <c r="G149" s="455">
        <v>11</v>
      </c>
      <c r="H149" s="455">
        <v>0</v>
      </c>
    </row>
    <row r="150" spans="2:8" x14ac:dyDescent="0.25">
      <c r="B150" s="451" t="s">
        <v>204</v>
      </c>
      <c r="C150" s="451" t="s">
        <v>488</v>
      </c>
      <c r="D150" s="451" t="s">
        <v>357</v>
      </c>
      <c r="E150" s="455">
        <v>1</v>
      </c>
      <c r="F150" s="455">
        <v>0</v>
      </c>
      <c r="G150" s="455">
        <v>1</v>
      </c>
      <c r="H150" s="455">
        <v>0</v>
      </c>
    </row>
    <row r="151" spans="2:8" x14ac:dyDescent="0.25">
      <c r="B151" s="451" t="s">
        <v>206</v>
      </c>
      <c r="C151" s="451" t="s">
        <v>489</v>
      </c>
      <c r="D151" s="451" t="s">
        <v>357</v>
      </c>
      <c r="E151" s="455">
        <v>7</v>
      </c>
      <c r="F151" s="455">
        <v>0</v>
      </c>
      <c r="G151" s="455">
        <v>7</v>
      </c>
      <c r="H151" s="455">
        <v>0</v>
      </c>
    </row>
    <row r="152" spans="2:8" x14ac:dyDescent="0.25">
      <c r="B152" s="451" t="s">
        <v>209</v>
      </c>
      <c r="C152" s="451" t="s">
        <v>490</v>
      </c>
      <c r="D152" s="451" t="s">
        <v>357</v>
      </c>
      <c r="E152" s="455">
        <v>8</v>
      </c>
      <c r="F152" s="455">
        <v>0</v>
      </c>
      <c r="G152" s="455">
        <v>8</v>
      </c>
      <c r="H152" s="455">
        <v>0</v>
      </c>
    </row>
    <row r="153" spans="2:8" x14ac:dyDescent="0.25">
      <c r="B153" s="451" t="s">
        <v>210</v>
      </c>
      <c r="C153" s="451" t="s">
        <v>491</v>
      </c>
      <c r="D153" s="451" t="s">
        <v>357</v>
      </c>
      <c r="E153" s="455">
        <v>11</v>
      </c>
      <c r="F153" s="455">
        <v>0</v>
      </c>
      <c r="G153" s="455">
        <v>11</v>
      </c>
      <c r="H153" s="455">
        <v>0</v>
      </c>
    </row>
    <row r="154" spans="2:8" x14ac:dyDescent="0.25">
      <c r="B154" s="451" t="s">
        <v>212</v>
      </c>
      <c r="C154" s="451" t="s">
        <v>492</v>
      </c>
      <c r="D154" s="451" t="s">
        <v>357</v>
      </c>
      <c r="E154" s="455">
        <v>23</v>
      </c>
      <c r="F154" s="455">
        <v>0</v>
      </c>
      <c r="G154" s="455">
        <v>23</v>
      </c>
      <c r="H154" s="455">
        <v>0</v>
      </c>
    </row>
    <row r="155" spans="2:8" x14ac:dyDescent="0.25">
      <c r="B155" s="451" t="s">
        <v>214</v>
      </c>
      <c r="C155" s="451" t="s">
        <v>493</v>
      </c>
      <c r="D155" s="451" t="s">
        <v>357</v>
      </c>
      <c r="E155" s="455">
        <v>0</v>
      </c>
      <c r="F155" s="455">
        <v>0</v>
      </c>
      <c r="G155" s="455">
        <v>0</v>
      </c>
      <c r="H155" s="455">
        <v>0</v>
      </c>
    </row>
    <row r="156" spans="2:8" x14ac:dyDescent="0.25">
      <c r="B156" s="451" t="s">
        <v>215</v>
      </c>
      <c r="C156" s="451" t="s">
        <v>494</v>
      </c>
      <c r="D156" s="451" t="s">
        <v>357</v>
      </c>
      <c r="E156" s="455">
        <v>9</v>
      </c>
      <c r="F156" s="455">
        <v>0</v>
      </c>
      <c r="G156" s="455">
        <v>9</v>
      </c>
      <c r="H156" s="455">
        <v>0</v>
      </c>
    </row>
    <row r="157" spans="2:8" x14ac:dyDescent="0.25">
      <c r="B157" s="451" t="s">
        <v>216</v>
      </c>
      <c r="C157" s="451" t="s">
        <v>495</v>
      </c>
      <c r="D157" s="451" t="s">
        <v>357</v>
      </c>
      <c r="E157" s="455">
        <v>8</v>
      </c>
      <c r="F157" s="455">
        <v>0</v>
      </c>
      <c r="G157" s="455">
        <v>8</v>
      </c>
      <c r="H157" s="455">
        <v>0</v>
      </c>
    </row>
    <row r="158" spans="2:8" x14ac:dyDescent="0.25">
      <c r="C158"/>
    </row>
    <row r="159" spans="2:8" x14ac:dyDescent="0.25">
      <c r="B159" s="451" t="s">
        <v>496</v>
      </c>
      <c r="C159" s="451" t="s">
        <v>497</v>
      </c>
      <c r="D159" s="452"/>
      <c r="E159" s="452"/>
      <c r="F159" s="452"/>
      <c r="G159" s="452"/>
      <c r="H159" s="452"/>
    </row>
    <row r="160" spans="2:8" x14ac:dyDescent="0.25">
      <c r="C160"/>
    </row>
    <row r="161" spans="2:8" x14ac:dyDescent="0.25">
      <c r="B161" s="451" t="s">
        <v>183</v>
      </c>
      <c r="C161" s="451" t="s">
        <v>498</v>
      </c>
      <c r="D161" s="451" t="s">
        <v>357</v>
      </c>
      <c r="E161" s="455">
        <v>9</v>
      </c>
      <c r="F161" s="455">
        <v>0</v>
      </c>
      <c r="G161" s="455">
        <v>9</v>
      </c>
      <c r="H161" s="455">
        <v>0</v>
      </c>
    </row>
    <row r="162" spans="2:8" x14ac:dyDescent="0.25">
      <c r="C162"/>
    </row>
    <row r="163" spans="2:8" x14ac:dyDescent="0.25">
      <c r="B163" s="451" t="s">
        <v>499</v>
      </c>
      <c r="C163" s="451" t="s">
        <v>500</v>
      </c>
      <c r="D163" s="452"/>
      <c r="E163" s="452"/>
      <c r="F163" s="452"/>
      <c r="G163" s="452"/>
      <c r="H163" s="452"/>
    </row>
    <row r="164" spans="2:8" x14ac:dyDescent="0.25">
      <c r="C164"/>
    </row>
    <row r="165" spans="2:8" x14ac:dyDescent="0.25">
      <c r="B165" s="451" t="s">
        <v>217</v>
      </c>
      <c r="C165" s="451" t="s">
        <v>501</v>
      </c>
      <c r="D165" s="451" t="s">
        <v>357</v>
      </c>
      <c r="E165" s="455">
        <v>17</v>
      </c>
      <c r="F165" s="455">
        <v>0</v>
      </c>
      <c r="G165" s="455">
        <v>17</v>
      </c>
      <c r="H165" s="455">
        <v>0</v>
      </c>
    </row>
    <row r="166" spans="2:8" x14ac:dyDescent="0.25">
      <c r="C166"/>
    </row>
    <row r="167" spans="2:8" x14ac:dyDescent="0.25">
      <c r="B167" s="451" t="s">
        <v>502</v>
      </c>
      <c r="C167" s="451" t="s">
        <v>503</v>
      </c>
      <c r="D167" s="452"/>
      <c r="E167" s="452"/>
      <c r="F167" s="452"/>
      <c r="G167" s="452"/>
      <c r="H167" s="452"/>
    </row>
    <row r="168" spans="2:8" x14ac:dyDescent="0.25">
      <c r="C168"/>
    </row>
    <row r="169" spans="2:8" x14ac:dyDescent="0.25">
      <c r="B169" s="451" t="s">
        <v>504</v>
      </c>
      <c r="C169" s="451" t="s">
        <v>505</v>
      </c>
      <c r="D169" s="451" t="s">
        <v>357</v>
      </c>
      <c r="E169" s="455">
        <v>47</v>
      </c>
      <c r="F169" s="455">
        <v>0</v>
      </c>
      <c r="G169" s="455">
        <v>47</v>
      </c>
      <c r="H169" s="455">
        <v>0</v>
      </c>
    </row>
    <row r="170" spans="2:8" ht="15.75" thickBot="1" x14ac:dyDescent="0.3">
      <c r="C170"/>
    </row>
    <row r="171" spans="2:8" x14ac:dyDescent="0.25">
      <c r="B171" s="461"/>
      <c r="C171" s="461"/>
      <c r="D171" s="461"/>
      <c r="E171" s="461">
        <f>SUM(E10:E75)</f>
        <v>785</v>
      </c>
      <c r="F171" s="461"/>
      <c r="G171" s="461"/>
      <c r="H171" s="461"/>
    </row>
    <row r="172" spans="2:8" x14ac:dyDescent="0.25">
      <c r="C172"/>
      <c r="E172">
        <f>SUM(E105:E121)</f>
        <v>123</v>
      </c>
    </row>
    <row r="173" spans="2:8" x14ac:dyDescent="0.25">
      <c r="C173"/>
      <c r="E173" s="462">
        <f>SUM(E129)</f>
        <v>19</v>
      </c>
    </row>
    <row r="174" spans="2:8" x14ac:dyDescent="0.25">
      <c r="C174"/>
      <c r="E174">
        <f>SUM(E159:E167)</f>
        <v>26</v>
      </c>
    </row>
    <row r="175" spans="2:8" ht="28.5" x14ac:dyDescent="0.45">
      <c r="B175" s="463"/>
      <c r="C175" s="1029" t="s">
        <v>506</v>
      </c>
      <c r="D175" s="1029"/>
      <c r="E175" s="1030">
        <f>I48</f>
        <v>949</v>
      </c>
      <c r="F175" s="1030"/>
      <c r="G175" s="1031" t="s">
        <v>218</v>
      </c>
      <c r="H175" s="1031"/>
    </row>
  </sheetData>
  <mergeCells count="8">
    <mergeCell ref="I48:K49"/>
    <mergeCell ref="C175:D175"/>
    <mergeCell ref="E175:F175"/>
    <mergeCell ref="G175:H175"/>
    <mergeCell ref="B2:H2"/>
    <mergeCell ref="G3:H3"/>
    <mergeCell ref="G4:H4"/>
    <mergeCell ref="G5:H5"/>
  </mergeCells>
  <conditionalFormatting sqref="B2:K44 B45:H46 J45:K46 B47:K47 B48:I48 B49:H49 B50:K174 B175:C175 E175 G175 I175:K175">
    <cfRule type="containsText" dxfId="121" priority="1" operator="containsText" text="(H)">
      <formula>NOT(ISERROR(SEARCH("(H)",B2)))</formula>
    </cfRule>
  </conditionalFormatting>
  <pageMargins left="0.25" right="0.25" top="0.75" bottom="0.75" header="0.3" footer="0.3"/>
  <pageSetup paperSize="9" scale="71" orientation="portrait" blackAndWhite="1" r:id="rId1"/>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tabColor rgb="FF002060"/>
  </sheetPr>
  <dimension ref="A1:W102"/>
  <sheetViews>
    <sheetView showGridLines="0" showRowColHeaders="0" showZeros="0" view="pageBreakPreview" zoomScaleSheetLayoutView="100" workbookViewId="0">
      <selection activeCell="N9" sqref="N9"/>
    </sheetView>
  </sheetViews>
  <sheetFormatPr defaultRowHeight="15" x14ac:dyDescent="0.25"/>
  <cols>
    <col min="1" max="1" width="8.28515625" style="241" customWidth="1"/>
    <col min="2" max="2" width="6.140625" style="241" customWidth="1"/>
    <col min="3" max="3" width="27.42578125" style="241" customWidth="1"/>
    <col min="4" max="4" width="35" style="241" customWidth="1"/>
    <col min="5" max="5" width="5.28515625" style="241" customWidth="1"/>
    <col min="6" max="6" width="10.7109375" style="241" customWidth="1"/>
    <col min="7" max="7" width="4.42578125" style="241" customWidth="1"/>
    <col min="8" max="8" width="7.5703125" style="241" customWidth="1"/>
    <col min="9" max="9" width="22.5703125" style="241" customWidth="1"/>
    <col min="10" max="10" width="19.42578125" style="241" customWidth="1"/>
    <col min="11" max="11" width="20.28515625" style="241" customWidth="1"/>
    <col min="12" max="12" width="21.42578125" style="241" customWidth="1"/>
    <col min="13" max="13" width="21.28515625" style="241" customWidth="1"/>
    <col min="14" max="14" width="140.140625" style="241" customWidth="1"/>
    <col min="15" max="15" width="9.140625" style="241"/>
    <col min="16" max="16" width="14.42578125" style="241" customWidth="1"/>
    <col min="17" max="17" width="16.42578125" style="241" customWidth="1"/>
    <col min="18" max="18" width="17.28515625" style="241" customWidth="1"/>
    <col min="19" max="19" width="16.42578125" style="241" customWidth="1"/>
    <col min="20" max="20" width="19.140625" style="241" customWidth="1"/>
    <col min="21" max="21" width="16.85546875" style="241" customWidth="1"/>
    <col min="22" max="22" width="16.7109375" style="241" customWidth="1"/>
    <col min="23" max="23" width="24.85546875" style="241" customWidth="1"/>
    <col min="24" max="24" width="14.42578125" style="241" customWidth="1"/>
    <col min="25" max="16384" width="9.140625" style="241"/>
  </cols>
  <sheetData>
    <row r="1" spans="1:23" ht="24" customHeight="1" x14ac:dyDescent="0.25">
      <c r="A1" s="525"/>
      <c r="P1" s="241">
        <v>9</v>
      </c>
      <c r="Q1" s="241">
        <v>6</v>
      </c>
    </row>
    <row r="2" spans="1:23" ht="27" customHeight="1" x14ac:dyDescent="0.25"/>
    <row r="4" spans="1:23" ht="18" customHeight="1" thickBot="1" x14ac:dyDescent="0.3">
      <c r="G4" s="497"/>
      <c r="H4" s="617">
        <f>COUNTA(D6,D7,D8,D9,D10,D11)</f>
        <v>3</v>
      </c>
      <c r="I4" s="498"/>
      <c r="J4" s="499"/>
      <c r="K4" s="499"/>
      <c r="L4" s="500"/>
      <c r="M4" s="500"/>
    </row>
    <row r="5" spans="1:23" ht="38.25" customHeight="1" thickTop="1" thickBot="1" x14ac:dyDescent="0.3">
      <c r="C5" s="542" t="s">
        <v>575</v>
      </c>
      <c r="D5" s="543">
        <f>MAX(Instock!F:F)</f>
        <v>94</v>
      </c>
      <c r="E5" s="532"/>
      <c r="F5" s="532"/>
      <c r="G5" s="533"/>
      <c r="H5" s="1040" t="s">
        <v>297</v>
      </c>
      <c r="I5" s="1041"/>
      <c r="J5" s="502"/>
      <c r="K5" s="503"/>
      <c r="L5" s="504"/>
      <c r="M5" s="505"/>
    </row>
    <row r="6" spans="1:23" ht="25.5" customHeight="1" thickTop="1" thickBot="1" x14ac:dyDescent="0.3">
      <c r="C6" s="536" t="s">
        <v>550</v>
      </c>
      <c r="D6" s="534">
        <f>D5+1</f>
        <v>95</v>
      </c>
      <c r="E6" s="548"/>
      <c r="F6" s="549"/>
      <c r="G6" s="551" t="b">
        <v>1</v>
      </c>
      <c r="H6" s="1038" t="s">
        <v>242</v>
      </c>
      <c r="I6" s="1039"/>
      <c r="J6" s="506"/>
      <c r="K6" s="506"/>
      <c r="L6" s="507"/>
      <c r="M6" s="508"/>
    </row>
    <row r="7" spans="1:23" ht="32.25" customHeight="1" thickTop="1" thickBot="1" x14ac:dyDescent="0.3">
      <c r="C7" s="556" t="s">
        <v>298</v>
      </c>
      <c r="D7" s="557">
        <v>45360</v>
      </c>
      <c r="E7" s="548"/>
      <c r="F7" s="549"/>
      <c r="G7" s="552">
        <f t="shared" ref="G7:G11" si="0">D7</f>
        <v>45360</v>
      </c>
      <c r="H7" s="509"/>
      <c r="I7" s="614"/>
      <c r="K7" s="506"/>
      <c r="L7" s="510" t="s">
        <v>298</v>
      </c>
      <c r="M7" s="508"/>
    </row>
    <row r="8" spans="1:23" ht="32.25" customHeight="1" thickBot="1" x14ac:dyDescent="0.55000000000000004">
      <c r="C8" s="558" t="s">
        <v>299</v>
      </c>
      <c r="D8" s="559" t="s">
        <v>638</v>
      </c>
      <c r="E8" s="548"/>
      <c r="F8" s="550"/>
      <c r="G8" s="553" t="str">
        <f t="shared" si="0"/>
        <v>MFW-043</v>
      </c>
      <c r="H8" s="509"/>
      <c r="I8" s="614"/>
      <c r="J8" s="615"/>
      <c r="K8" s="506"/>
      <c r="L8" s="632">
        <f>D7</f>
        <v>45360</v>
      </c>
      <c r="M8" s="511"/>
      <c r="P8" s="605"/>
      <c r="Q8" s="605"/>
      <c r="R8" s="605"/>
      <c r="S8" s="605"/>
      <c r="T8" s="605"/>
      <c r="U8" s="605"/>
      <c r="V8" s="605"/>
      <c r="W8" s="605"/>
    </row>
    <row r="9" spans="1:23" ht="32.25" customHeight="1" thickBot="1" x14ac:dyDescent="0.55000000000000004">
      <c r="C9" s="558" t="s">
        <v>300</v>
      </c>
      <c r="D9" s="560"/>
      <c r="E9" s="548"/>
      <c r="F9" s="550"/>
      <c r="G9" s="554">
        <f t="shared" si="0"/>
        <v>0</v>
      </c>
      <c r="H9" s="509"/>
      <c r="I9" s="565"/>
      <c r="J9" s="506"/>
      <c r="K9" s="506"/>
      <c r="L9" s="512" t="s">
        <v>303</v>
      </c>
      <c r="M9" s="508"/>
      <c r="O9" s="513"/>
      <c r="P9" s="606"/>
      <c r="Q9" s="607"/>
      <c r="R9" s="608"/>
      <c r="S9" s="609"/>
      <c r="T9" s="610"/>
      <c r="U9" s="611"/>
      <c r="V9" s="612"/>
      <c r="W9" s="613"/>
    </row>
    <row r="10" spans="1:23" ht="32.25" customHeight="1" thickBot="1" x14ac:dyDescent="0.55000000000000004">
      <c r="C10" s="558" t="s">
        <v>525</v>
      </c>
      <c r="D10" s="561"/>
      <c r="E10" s="548"/>
      <c r="F10" s="550"/>
      <c r="G10" s="555">
        <f t="shared" si="0"/>
        <v>0</v>
      </c>
      <c r="H10" s="509"/>
      <c r="I10" s="566"/>
      <c r="J10" s="567"/>
      <c r="K10" s="568"/>
      <c r="L10" s="633">
        <v>7</v>
      </c>
      <c r="M10" s="515"/>
      <c r="N10" s="516"/>
      <c r="O10" s="513"/>
    </row>
    <row r="11" spans="1:23" ht="32.25" customHeight="1" thickBot="1" x14ac:dyDescent="0.55000000000000004">
      <c r="C11" s="562" t="s">
        <v>524</v>
      </c>
      <c r="D11" s="563"/>
      <c r="E11" s="548"/>
      <c r="F11" s="550"/>
      <c r="G11" s="555">
        <f t="shared" si="0"/>
        <v>0</v>
      </c>
      <c r="H11" s="509"/>
      <c r="I11" s="515"/>
      <c r="J11" s="567"/>
      <c r="K11" s="567"/>
      <c r="L11" s="514"/>
      <c r="M11" s="515"/>
      <c r="O11" s="513"/>
    </row>
    <row r="12" spans="1:23" ht="33" customHeight="1" thickTop="1" thickBot="1" x14ac:dyDescent="0.3">
      <c r="C12" s="1042" t="s">
        <v>548</v>
      </c>
      <c r="D12" s="1042"/>
      <c r="G12" s="501"/>
      <c r="H12" s="509"/>
      <c r="I12" s="569"/>
      <c r="J12" s="570"/>
      <c r="K12" s="571"/>
      <c r="L12" s="514"/>
      <c r="M12" s="515"/>
      <c r="O12" s="513"/>
    </row>
    <row r="13" spans="1:23" ht="15.75" customHeight="1" thickTop="1" x14ac:dyDescent="0.25">
      <c r="G13" s="501"/>
      <c r="H13" s="1054" t="s">
        <v>550</v>
      </c>
      <c r="I13" s="1052" t="s">
        <v>299</v>
      </c>
      <c r="J13" s="1052" t="s">
        <v>300</v>
      </c>
      <c r="K13" s="1052" t="s">
        <v>301</v>
      </c>
      <c r="L13" s="1050" t="s">
        <v>302</v>
      </c>
      <c r="M13" s="515"/>
    </row>
    <row r="14" spans="1:23" ht="16.5" thickBot="1" x14ac:dyDescent="0.3">
      <c r="G14" s="501"/>
      <c r="H14" s="1055"/>
      <c r="I14" s="1053"/>
      <c r="J14" s="1053"/>
      <c r="K14" s="1053"/>
      <c r="L14" s="1051"/>
      <c r="M14" s="506"/>
      <c r="N14" s="517"/>
    </row>
    <row r="15" spans="1:23" ht="23.25" customHeight="1" thickTop="1" x14ac:dyDescent="0.25">
      <c r="D15" s="525"/>
      <c r="G15" s="518"/>
      <c r="H15" s="676">
        <v>94</v>
      </c>
      <c r="I15" s="677" t="str">
        <f>VLOOKUP($H$15,Instock!$F$5:$M$100,3,0)</f>
        <v>MFW-043</v>
      </c>
      <c r="J15" s="677">
        <f>VLOOKUP($H$15,Instock!$F$5:$M$100,4,0)</f>
        <v>15</v>
      </c>
      <c r="K15" s="678">
        <f>VLOOKUP(H15,Instock!$F$5:$M$100,6,0)</f>
        <v>5540</v>
      </c>
      <c r="L15" s="679">
        <f t="shared" ref="L15:L20" si="1">K15*J15</f>
        <v>83100</v>
      </c>
      <c r="M15" s="508"/>
      <c r="N15" s="517"/>
    </row>
    <row r="16" spans="1:23" ht="18" customHeight="1" x14ac:dyDescent="0.25">
      <c r="G16" s="501"/>
      <c r="H16" s="680">
        <v>93</v>
      </c>
      <c r="I16" s="681" t="str">
        <f>VLOOKUP($H$16,Instock!$F$5:$M$100,3,0)</f>
        <v>MFW-042</v>
      </c>
      <c r="J16" s="681">
        <f>VLOOKUP(H16,Instock!$F$5:$M$100,4,0)</f>
        <v>18</v>
      </c>
      <c r="K16" s="682">
        <f>VLOOKUP(H16,Instock!$F$5:$M$100,6,0)</f>
        <v>4900</v>
      </c>
      <c r="L16" s="631">
        <f t="shared" si="1"/>
        <v>88200</v>
      </c>
      <c r="M16" s="519"/>
    </row>
    <row r="17" spans="6:13" ht="18" customHeight="1" x14ac:dyDescent="0.25">
      <c r="G17" s="501"/>
      <c r="H17" s="683">
        <v>92</v>
      </c>
      <c r="I17" s="681" t="str">
        <f>VLOOKUP($H$17,Instock!$F$5:$M$100,3,0)</f>
        <v>MFW-009</v>
      </c>
      <c r="J17" s="681">
        <f>VLOOKUP(H17,Instock!$F$5:$M$100,4,0)</f>
        <v>31</v>
      </c>
      <c r="K17" s="682">
        <f>VLOOKUP(H17,Instock!$F$5:$M$100,6,0)</f>
        <v>7590</v>
      </c>
      <c r="L17" s="631">
        <f t="shared" si="1"/>
        <v>235290</v>
      </c>
      <c r="M17" s="519"/>
    </row>
    <row r="18" spans="6:13" ht="18" customHeight="1" x14ac:dyDescent="0.25">
      <c r="G18" s="501"/>
      <c r="H18" s="680">
        <v>91</v>
      </c>
      <c r="I18" s="681" t="str">
        <f>VLOOKUP($H$18,Instock!$F$5:$M$100,3,0)</f>
        <v>MFW-005</v>
      </c>
      <c r="J18" s="681">
        <f>VLOOKUP(H18,Instock!$F$5:$M$100,4,0)</f>
        <v>18</v>
      </c>
      <c r="K18" s="682">
        <f>VLOOKUP(H18,Instock!$F$5:$M$100,6,0)</f>
        <v>3280</v>
      </c>
      <c r="L18" s="631">
        <f t="shared" si="1"/>
        <v>59040</v>
      </c>
      <c r="M18" s="519"/>
    </row>
    <row r="19" spans="6:13" ht="18" customHeight="1" x14ac:dyDescent="0.25">
      <c r="G19" s="501"/>
      <c r="H19" s="683">
        <v>90</v>
      </c>
      <c r="I19" s="681" t="str">
        <f>VLOOKUP($H$19,Instock!$F$5:$M$100,3,0)</f>
        <v>MFW-040</v>
      </c>
      <c r="J19" s="681">
        <f>VLOOKUP(H19,Instock!$F$5:$M$100,4,0)</f>
        <v>20</v>
      </c>
      <c r="K19" s="682">
        <f>VLOOKUP(H19,Instock!$F$5:$M$100,6,0)</f>
        <v>2450</v>
      </c>
      <c r="L19" s="631">
        <f t="shared" si="1"/>
        <v>49000</v>
      </c>
      <c r="M19" s="519"/>
    </row>
    <row r="20" spans="6:13" ht="18" customHeight="1" x14ac:dyDescent="0.25">
      <c r="G20" s="501"/>
      <c r="H20" s="680">
        <v>89</v>
      </c>
      <c r="I20" s="681" t="str">
        <f>VLOOKUP($H$20,Instock!$F$5:$M$100,3,0)</f>
        <v>MFW-023</v>
      </c>
      <c r="J20" s="681">
        <f>VLOOKUP(H20,Instock!$F$5:$M$100,4,0)</f>
        <v>24</v>
      </c>
      <c r="K20" s="682">
        <f>VLOOKUP(H20,Instock!$F$5:$M$100,6,0)</f>
        <v>4990</v>
      </c>
      <c r="L20" s="631">
        <f t="shared" si="1"/>
        <v>119760</v>
      </c>
      <c r="M20" s="519"/>
    </row>
    <row r="21" spans="6:13" ht="18" customHeight="1" x14ac:dyDescent="0.25">
      <c r="G21" s="501"/>
      <c r="H21" s="630"/>
      <c r="I21" s="681"/>
      <c r="J21" s="681"/>
      <c r="K21" s="682"/>
      <c r="L21" s="631"/>
      <c r="M21" s="519"/>
    </row>
    <row r="22" spans="6:13" ht="18" customHeight="1" x14ac:dyDescent="0.25">
      <c r="G22" s="501"/>
      <c r="H22" s="630"/>
      <c r="I22" s="681"/>
      <c r="J22" s="681"/>
      <c r="K22" s="682"/>
      <c r="L22" s="631"/>
      <c r="M22" s="519"/>
    </row>
    <row r="23" spans="6:13" ht="18" customHeight="1" x14ac:dyDescent="0.25">
      <c r="F23" s="525"/>
      <c r="G23" s="501"/>
      <c r="H23" s="630"/>
      <c r="I23" s="681"/>
      <c r="J23" s="681"/>
      <c r="K23" s="682"/>
      <c r="L23" s="631"/>
      <c r="M23" s="519"/>
    </row>
    <row r="24" spans="6:13" ht="18" customHeight="1" x14ac:dyDescent="0.25">
      <c r="G24" s="501"/>
      <c r="H24" s="630"/>
      <c r="I24" s="681"/>
      <c r="J24" s="681"/>
      <c r="K24" s="682"/>
      <c r="L24" s="631"/>
      <c r="M24" s="519"/>
    </row>
    <row r="25" spans="6:13" ht="18" customHeight="1" x14ac:dyDescent="0.25">
      <c r="G25" s="501"/>
      <c r="H25" s="630"/>
      <c r="I25" s="681"/>
      <c r="J25" s="681"/>
      <c r="K25" s="682"/>
      <c r="L25" s="631"/>
      <c r="M25" s="520"/>
    </row>
    <row r="26" spans="6:13" ht="18" customHeight="1" x14ac:dyDescent="0.25">
      <c r="G26" s="501"/>
      <c r="H26" s="630"/>
      <c r="I26" s="681"/>
      <c r="J26" s="681"/>
      <c r="K26" s="682"/>
      <c r="L26" s="631"/>
      <c r="M26" s="520"/>
    </row>
    <row r="27" spans="6:13" ht="18" customHeight="1" x14ac:dyDescent="0.25">
      <c r="G27" s="501"/>
      <c r="H27" s="630"/>
      <c r="I27" s="681"/>
      <c r="J27" s="681"/>
      <c r="K27" s="682"/>
      <c r="L27" s="631"/>
      <c r="M27" s="520"/>
    </row>
    <row r="28" spans="6:13" ht="18" customHeight="1" thickBot="1" x14ac:dyDescent="0.3">
      <c r="G28" s="501"/>
      <c r="H28" s="684"/>
      <c r="I28" s="685"/>
      <c r="J28" s="685"/>
      <c r="K28" s="686"/>
      <c r="L28" s="687"/>
      <c r="M28" s="520"/>
    </row>
    <row r="29" spans="6:13" ht="28.5" customHeight="1" x14ac:dyDescent="0.25">
      <c r="G29" s="501"/>
      <c r="H29" s="509"/>
      <c r="I29" s="564"/>
      <c r="J29" s="564"/>
      <c r="K29" s="674" t="s">
        <v>585</v>
      </c>
      <c r="L29" s="675">
        <f>SUM(L14:L28)</f>
        <v>634390</v>
      </c>
      <c r="M29" s="520"/>
    </row>
    <row r="30" spans="6:13" ht="18" customHeight="1" x14ac:dyDescent="0.25">
      <c r="G30" s="501"/>
      <c r="H30" s="509"/>
      <c r="I30" s="564"/>
      <c r="J30" s="564"/>
      <c r="K30" s="564"/>
      <c r="L30" s="572"/>
      <c r="M30" s="520"/>
    </row>
    <row r="31" spans="6:13" ht="18" customHeight="1" x14ac:dyDescent="0.25">
      <c r="G31" s="501"/>
      <c r="H31" s="509"/>
      <c r="I31" s="564"/>
      <c r="J31" s="564"/>
      <c r="K31" s="564"/>
      <c r="L31" s="572"/>
      <c r="M31" s="520"/>
    </row>
    <row r="32" spans="6:13" ht="18" customHeight="1" x14ac:dyDescent="0.25">
      <c r="G32" s="501"/>
      <c r="H32" s="509"/>
      <c r="I32" s="564"/>
      <c r="J32" s="564"/>
      <c r="K32" s="564"/>
      <c r="L32" s="572"/>
      <c r="M32" s="520"/>
    </row>
    <row r="33" spans="7:13" ht="18" customHeight="1" x14ac:dyDescent="0.25">
      <c r="G33" s="501"/>
      <c r="H33" s="509"/>
      <c r="I33" s="564"/>
      <c r="J33" s="564"/>
      <c r="K33" s="564"/>
      <c r="L33" s="572"/>
      <c r="M33" s="520"/>
    </row>
    <row r="34" spans="7:13" ht="22.5" customHeight="1" x14ac:dyDescent="0.25">
      <c r="G34" s="501"/>
      <c r="H34" s="1046" t="s">
        <v>576</v>
      </c>
      <c r="I34" s="1047"/>
      <c r="J34" s="1048">
        <f>L29</f>
        <v>634390</v>
      </c>
      <c r="K34" s="1049"/>
      <c r="L34" s="572"/>
      <c r="M34" s="520"/>
    </row>
    <row r="35" spans="7:13" ht="21" customHeight="1" x14ac:dyDescent="0.25">
      <c r="G35" s="501"/>
      <c r="H35" s="1043" t="s">
        <v>334</v>
      </c>
      <c r="I35" s="1044"/>
      <c r="J35" s="1045" t="str">
        <f>taka(J34)</f>
        <v>Qq j¶ †PŠwÎk nvRvi wZbkZ beŸB UvKv</v>
      </c>
      <c r="K35" s="1045"/>
      <c r="L35" s="521"/>
      <c r="M35" s="501"/>
    </row>
    <row r="36" spans="7:13" ht="12" customHeight="1" x14ac:dyDescent="0.25">
      <c r="H36" s="522"/>
      <c r="I36" s="573"/>
      <c r="J36" s="574"/>
      <c r="K36" s="575"/>
      <c r="L36" s="507"/>
    </row>
    <row r="37" spans="7:13" ht="36" customHeight="1" x14ac:dyDescent="0.25">
      <c r="H37" s="522"/>
      <c r="I37" s="573"/>
      <c r="J37" s="574"/>
      <c r="K37" s="575"/>
      <c r="L37" s="507"/>
    </row>
    <row r="38" spans="7:13" ht="22.5" customHeight="1" thickBot="1" x14ac:dyDescent="0.3">
      <c r="H38" s="523"/>
      <c r="I38" s="535"/>
      <c r="J38" s="524"/>
      <c r="K38" s="1036" t="s">
        <v>325</v>
      </c>
      <c r="L38" s="1037"/>
    </row>
    <row r="39" spans="7:13" ht="15.75" thickTop="1" x14ac:dyDescent="0.25">
      <c r="H39" s="516"/>
      <c r="I39" s="501"/>
      <c r="J39" s="501"/>
      <c r="K39" s="501"/>
    </row>
    <row r="102" spans="1:1" ht="15.75" x14ac:dyDescent="0.25">
      <c r="A102" s="616" t="s">
        <v>549</v>
      </c>
    </row>
  </sheetData>
  <mergeCells count="13">
    <mergeCell ref="K38:L38"/>
    <mergeCell ref="H6:I6"/>
    <mergeCell ref="H5:I5"/>
    <mergeCell ref="C12:D12"/>
    <mergeCell ref="H35:I35"/>
    <mergeCell ref="J35:K35"/>
    <mergeCell ref="H34:I34"/>
    <mergeCell ref="J34:K34"/>
    <mergeCell ref="L13:L14"/>
    <mergeCell ref="K13:K14"/>
    <mergeCell ref="J13:J14"/>
    <mergeCell ref="I13:I14"/>
    <mergeCell ref="H13:H14"/>
  </mergeCells>
  <phoneticPr fontId="21" type="noConversion"/>
  <conditionalFormatting sqref="H4">
    <cfRule type="expression" dxfId="120" priority="3">
      <formula>COUNTA(B3,B4,B5,B6,B7,B8)=6</formula>
    </cfRule>
  </conditionalFormatting>
  <conditionalFormatting sqref="A102">
    <cfRule type="expression" dxfId="119" priority="2">
      <formula>COUNTA(D6,D7,D8,D9,D10,D11)=6</formula>
    </cfRule>
  </conditionalFormatting>
  <conditionalFormatting sqref="H15:H20">
    <cfRule type="expression" dxfId="118" priority="1">
      <formula>$A$1=ROW()</formula>
    </cfRule>
  </conditionalFormatting>
  <printOptions horizontalCentered="1"/>
  <pageMargins left="0.25" right="0.25" top="0.75" bottom="0.75" header="0.3" footer="0.3"/>
  <pageSetup paperSize="9" scale="93" orientation="portrait" cellComments="atEnd" r:id="rId1"/>
  <colBreaks count="1" manualBreakCount="1">
    <brk id="6" max="36" man="1"/>
  </colBreaks>
  <ignoredErrors>
    <ignoredError sqref="J1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Print2">
                <anchor moveWithCells="1" sizeWithCells="1">
                  <from>
                    <xdr:col>12</xdr:col>
                    <xdr:colOff>57150</xdr:colOff>
                    <xdr:row>1</xdr:row>
                    <xdr:rowOff>123825</xdr:rowOff>
                  </from>
                  <to>
                    <xdr:col>13</xdr:col>
                    <xdr:colOff>314325</xdr:colOff>
                    <xdr:row>3</xdr:row>
                    <xdr:rowOff>190500</xdr:rowOff>
                  </to>
                </anchor>
              </controlPr>
            </control>
          </mc:Choice>
        </mc:AlternateContent>
        <mc:AlternateContent xmlns:mc="http://schemas.openxmlformats.org/markup-compatibility/2006">
          <mc:Choice Requires="x14">
            <control shapeId="47106" r:id="rId5" name="Button 2">
              <controlPr defaultSize="0" print="0" autoFill="0" autoPict="0" macro="[0]!Data">
                <anchor moveWithCells="1" sizeWithCells="1">
                  <from>
                    <xdr:col>10</xdr:col>
                    <xdr:colOff>1076325</xdr:colOff>
                    <xdr:row>38</xdr:row>
                    <xdr:rowOff>57150</xdr:rowOff>
                  </from>
                  <to>
                    <xdr:col>11</xdr:col>
                    <xdr:colOff>1219200</xdr:colOff>
                    <xdr:row>40</xdr:row>
                    <xdr:rowOff>133350</xdr:rowOff>
                  </to>
                </anchor>
              </controlPr>
            </control>
          </mc:Choice>
        </mc:AlternateContent>
        <mc:AlternateContent xmlns:mc="http://schemas.openxmlformats.org/markup-compatibility/2006">
          <mc:Choice Requires="x14">
            <control shapeId="47109" r:id="rId6" name="Check Box 5">
              <controlPr defaultSize="0" autoFill="0" autoLine="0" autoPict="0">
                <anchor moveWithCells="1">
                  <from>
                    <xdr:col>3</xdr:col>
                    <xdr:colOff>361950</xdr:colOff>
                    <xdr:row>11</xdr:row>
                    <xdr:rowOff>38100</xdr:rowOff>
                  </from>
                  <to>
                    <xdr:col>3</xdr:col>
                    <xdr:colOff>2190750</xdr:colOff>
                    <xdr:row>11</xdr:row>
                    <xdr:rowOff>381000</xdr:rowOff>
                  </to>
                </anchor>
              </controlPr>
            </control>
          </mc:Choice>
        </mc:AlternateContent>
        <mc:AlternateContent xmlns:mc="http://schemas.openxmlformats.org/markup-compatibility/2006">
          <mc:Choice Requires="x14">
            <control shapeId="47154" r:id="rId7" name="Button 50">
              <controlPr defaultSize="0" print="0" autoFill="0" autoPict="0" macro="[0]!Add">
                <anchor moveWithCells="1" sizeWithCells="1">
                  <from>
                    <xdr:col>7</xdr:col>
                    <xdr:colOff>9525</xdr:colOff>
                    <xdr:row>38</xdr:row>
                    <xdr:rowOff>85725</xdr:rowOff>
                  </from>
                  <to>
                    <xdr:col>8</xdr:col>
                    <xdr:colOff>304800</xdr:colOff>
                    <xdr:row>40</xdr:row>
                    <xdr:rowOff>28575</xdr:rowOff>
                  </to>
                </anchor>
              </controlPr>
            </control>
          </mc:Choice>
        </mc:AlternateContent>
        <mc:AlternateContent xmlns:mc="http://schemas.openxmlformats.org/markup-compatibility/2006">
          <mc:Choice Requires="x14">
            <control shapeId="47159" r:id="rId8" name="Button 55">
              <controlPr defaultSize="0" print="0" autoFill="0" autoPict="0" macro="[0]!Delet">
                <anchor moveWithCells="1" sizeWithCells="1">
                  <from>
                    <xdr:col>8</xdr:col>
                    <xdr:colOff>428625</xdr:colOff>
                    <xdr:row>38</xdr:row>
                    <xdr:rowOff>85725</xdr:rowOff>
                  </from>
                  <to>
                    <xdr:col>8</xdr:col>
                    <xdr:colOff>1181100</xdr:colOff>
                    <xdr:row>40</xdr:row>
                    <xdr:rowOff>38100</xdr:rowOff>
                  </to>
                </anchor>
              </controlPr>
            </control>
          </mc:Choice>
        </mc:AlternateContent>
        <mc:AlternateContent xmlns:mc="http://schemas.openxmlformats.org/markup-compatibility/2006">
          <mc:Choice Requires="x14">
            <control shapeId="47194" r:id="rId9" name="Button 90">
              <controlPr defaultSize="0" print="0" autoFill="0" autoPict="0" macro="[0]!PDF">
                <anchor moveWithCells="1" sizeWithCells="1">
                  <from>
                    <xdr:col>13</xdr:col>
                    <xdr:colOff>428625</xdr:colOff>
                    <xdr:row>1</xdr:row>
                    <xdr:rowOff>228600</xdr:rowOff>
                  </from>
                  <to>
                    <xdr:col>13</xdr:col>
                    <xdr:colOff>1657350</xdr:colOff>
                    <xdr:row>3</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74" id="{C04BBFDC-F4B1-45F2-95EF-6C19DF0EAE8A}">
            <x14:iconSet custom="1">
              <x14:cfvo type="percent">
                <xm:f>0</xm:f>
              </x14:cfvo>
              <x14:cfvo type="percent">
                <xm:f>"*"</xm:f>
              </x14:cfvo>
              <x14:cfvo type="percent">
                <xm:f>1</xm:f>
              </x14:cfvo>
              <x14:cfIcon iconSet="NoIcons" iconId="0"/>
              <x14:cfIcon iconSet="3Symbols" iconId="0"/>
              <x14:cfIcon iconSet="3Symbols" iconId="2"/>
            </x14:iconSet>
          </x14:cfRule>
          <x14:cfRule type="iconSet" priority="175" id="{41521EFD-DE4A-4467-8647-501CBB9E9E8F}">
            <x14:iconSet custom="1">
              <x14:cfvo type="percent">
                <xm:f>0</xm:f>
              </x14:cfvo>
              <x14:cfvo type="percent">
                <xm:f>"*"</xm:f>
              </x14:cfvo>
              <x14:cfvo type="percent">
                <xm:f>1</xm:f>
              </x14:cfvo>
              <x14:cfIcon iconSet="NoIcons" iconId="0"/>
              <x14:cfIcon iconSet="3Symbols" iconId="0"/>
              <x14:cfIcon iconSet="3Symbols2" iconId="2"/>
            </x14:iconSet>
          </x14:cfRule>
          <xm:sqref>E6:E11</xm:sqref>
        </x14:conditionalFormatting>
        <x14:conditionalFormatting xmlns:xm="http://schemas.microsoft.com/office/excel/2006/main">
          <x14:cfRule type="iconSet" priority="178" id="{8E772E61-E1B8-4294-A18F-43D398B1B678}">
            <x14:iconSet showValue="0" custom="1">
              <x14:cfvo type="percent">
                <xm:f>0</xm:f>
              </x14:cfvo>
              <x14:cfvo type="percent">
                <xm:f>"*"</xm:f>
              </x14:cfvo>
              <x14:cfvo type="percent">
                <xm:f>1</xm:f>
              </x14:cfvo>
              <x14:cfIcon iconSet="NoIcons" iconId="0"/>
              <x14:cfIcon iconSet="3Symbols" iconId="0"/>
              <x14:cfIcon iconSet="3Symbols" iconId="2"/>
            </x14:iconSet>
          </x14:cfRule>
          <xm:sqref>E6:E11</xm:sqref>
        </x14:conditionalFormatting>
        <x14:conditionalFormatting xmlns:xm="http://schemas.microsoft.com/office/excel/2006/main">
          <x14:cfRule type="iconSet" priority="180" id="{24F2FCC2-D67C-47F8-BC6F-3CAC300127E3}">
            <x14:iconSet showValue="0" custom="1">
              <x14:cfvo type="percent">
                <xm:f>0</xm:f>
              </x14:cfvo>
              <x14:cfvo type="formula">
                <xm:f>2</xm:f>
              </x14:cfvo>
              <x14:cfvo type="formula">
                <xm:f>1</xm:f>
              </x14:cfvo>
              <x14:cfIcon iconSet="NoIcons" iconId="0"/>
              <x14:cfIcon iconSet="3Symbols" iconId="0"/>
              <x14:cfIcon iconSet="3Symbols" iconId="2"/>
            </x14:iconSet>
          </x14:cfRule>
          <xm:sqref>E6:E11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M103"/>
  <sheetViews>
    <sheetView showGridLines="0" showRowColHeaders="0" zoomScaleSheetLayoutView="115" workbookViewId="0">
      <pane ySplit="5" topLeftCell="A6" activePane="bottomLeft" state="frozen"/>
      <selection pane="bottomLeft"/>
    </sheetView>
  </sheetViews>
  <sheetFormatPr defaultRowHeight="21" x14ac:dyDescent="0.25"/>
  <cols>
    <col min="1" max="1" width="7.140625" style="529" customWidth="1"/>
    <col min="2" max="2" width="9.140625" style="529"/>
    <col min="3" max="3" width="7.28515625" style="529" customWidth="1"/>
    <col min="4" max="4" width="13.42578125" style="529" customWidth="1"/>
    <col min="5" max="5" width="3.140625" style="526" customWidth="1"/>
    <col min="6" max="6" width="12" style="527" customWidth="1"/>
    <col min="7" max="7" width="20.85546875" style="528" customWidth="1"/>
    <col min="8" max="8" width="29.42578125" style="529" customWidth="1"/>
    <col min="9" max="9" width="16" style="546" customWidth="1"/>
    <col min="10" max="10" width="26.7109375" style="529" customWidth="1"/>
    <col min="11" max="11" width="28" style="529" customWidth="1"/>
    <col min="12" max="12" width="28.5703125" style="529" customWidth="1"/>
    <col min="13" max="13" width="29.28515625" style="529" customWidth="1"/>
    <col min="14" max="14" width="3.140625" style="529" customWidth="1"/>
    <col min="15" max="16384" width="9.140625" style="529"/>
  </cols>
  <sheetData>
    <row r="1" spans="1:13" ht="32.25" customHeight="1" thickBot="1" x14ac:dyDescent="0.35">
      <c r="A1" s="544">
        <v>7</v>
      </c>
      <c r="J1" s="530"/>
      <c r="K1" s="531"/>
    </row>
    <row r="2" spans="1:13" ht="15.75" thickTop="1" x14ac:dyDescent="0.25">
      <c r="G2" s="1056" t="s">
        <v>506</v>
      </c>
      <c r="H2" s="1066">
        <f>I102</f>
        <v>1516</v>
      </c>
      <c r="I2" s="1058" t="s">
        <v>529</v>
      </c>
      <c r="J2" s="1062">
        <f>L102</f>
        <v>1497050</v>
      </c>
      <c r="K2" s="1060" t="s">
        <v>305</v>
      </c>
      <c r="L2" s="1064">
        <f>M102</f>
        <v>11166940</v>
      </c>
    </row>
    <row r="3" spans="1:13" ht="24.75" customHeight="1" thickBot="1" x14ac:dyDescent="0.3">
      <c r="G3" s="1057"/>
      <c r="H3" s="1067"/>
      <c r="I3" s="1059"/>
      <c r="J3" s="1063"/>
      <c r="K3" s="1061"/>
      <c r="L3" s="1065"/>
    </row>
    <row r="4" spans="1:13" ht="25.5" customHeight="1" thickTop="1" x14ac:dyDescent="0.25"/>
    <row r="5" spans="1:13" ht="42" customHeight="1" thickBot="1" x14ac:dyDescent="0.3">
      <c r="F5" s="577" t="s">
        <v>550</v>
      </c>
      <c r="G5" s="578" t="s">
        <v>298</v>
      </c>
      <c r="H5" s="579" t="s">
        <v>299</v>
      </c>
      <c r="I5" s="580" t="s">
        <v>300</v>
      </c>
      <c r="J5" s="579" t="s">
        <v>527</v>
      </c>
      <c r="K5" s="579" t="s">
        <v>524</v>
      </c>
      <c r="L5" s="579" t="s">
        <v>528</v>
      </c>
      <c r="M5" s="581" t="s">
        <v>526</v>
      </c>
    </row>
    <row r="6" spans="1:13" ht="23.25" hidden="1" customHeight="1" thickTop="1" thickBot="1" x14ac:dyDescent="0.3">
      <c r="F6" s="537"/>
      <c r="G6" s="538"/>
      <c r="H6" s="539"/>
      <c r="I6" s="547"/>
      <c r="J6" s="540"/>
      <c r="K6" s="540"/>
      <c r="L6" s="603">
        <f t="shared" ref="L6:L34" si="0">J6*I6</f>
        <v>0</v>
      </c>
      <c r="M6" s="604">
        <f t="shared" ref="M6:M34" si="1">K6*I6</f>
        <v>0</v>
      </c>
    </row>
    <row r="7" spans="1:13" ht="23.25" customHeight="1" thickTop="1" thickBot="1" x14ac:dyDescent="0.3">
      <c r="F7" s="622">
        <v>94</v>
      </c>
      <c r="G7" s="623">
        <v>45360</v>
      </c>
      <c r="H7" s="624" t="s">
        <v>638</v>
      </c>
      <c r="I7" s="627">
        <v>15</v>
      </c>
      <c r="J7" s="626">
        <v>2000</v>
      </c>
      <c r="K7" s="626">
        <v>5540</v>
      </c>
      <c r="L7" s="541">
        <f t="shared" si="0"/>
        <v>30000</v>
      </c>
      <c r="M7" s="576">
        <f t="shared" si="1"/>
        <v>83100</v>
      </c>
    </row>
    <row r="8" spans="1:13" ht="23.25" customHeight="1" thickTop="1" thickBot="1" x14ac:dyDescent="0.3">
      <c r="F8" s="622">
        <v>93</v>
      </c>
      <c r="G8" s="623">
        <v>45360</v>
      </c>
      <c r="H8" s="624" t="s">
        <v>637</v>
      </c>
      <c r="I8" s="627">
        <v>18</v>
      </c>
      <c r="J8" s="626">
        <v>2000</v>
      </c>
      <c r="K8" s="626">
        <v>4900</v>
      </c>
      <c r="L8" s="541">
        <f t="shared" si="0"/>
        <v>36000</v>
      </c>
      <c r="M8" s="576">
        <f t="shared" si="1"/>
        <v>88200</v>
      </c>
    </row>
    <row r="9" spans="1:13" ht="23.25" customHeight="1" thickTop="1" thickBot="1" x14ac:dyDescent="0.3">
      <c r="F9" s="622">
        <v>92</v>
      </c>
      <c r="G9" s="623">
        <v>45360</v>
      </c>
      <c r="H9" s="624" t="s">
        <v>400</v>
      </c>
      <c r="I9" s="627">
        <v>31</v>
      </c>
      <c r="J9" s="626">
        <v>2950</v>
      </c>
      <c r="K9" s="626">
        <v>7590</v>
      </c>
      <c r="L9" s="541">
        <f t="shared" si="0"/>
        <v>91450</v>
      </c>
      <c r="M9" s="576">
        <f t="shared" si="1"/>
        <v>235290</v>
      </c>
    </row>
    <row r="10" spans="1:13" ht="23.25" customHeight="1" thickTop="1" thickBot="1" x14ac:dyDescent="0.3">
      <c r="F10" s="622">
        <v>91</v>
      </c>
      <c r="G10" s="623">
        <v>45360</v>
      </c>
      <c r="H10" s="624" t="s">
        <v>399</v>
      </c>
      <c r="I10" s="627">
        <v>18</v>
      </c>
      <c r="J10" s="626">
        <v>1650</v>
      </c>
      <c r="K10" s="626">
        <v>3280</v>
      </c>
      <c r="L10" s="541">
        <f t="shared" si="0"/>
        <v>29700</v>
      </c>
      <c r="M10" s="576">
        <f t="shared" si="1"/>
        <v>59040</v>
      </c>
    </row>
    <row r="11" spans="1:13" ht="23.25" customHeight="1" thickTop="1" thickBot="1" x14ac:dyDescent="0.3">
      <c r="F11" s="622">
        <v>90</v>
      </c>
      <c r="G11" s="623">
        <v>45360</v>
      </c>
      <c r="H11" s="624" t="s">
        <v>613</v>
      </c>
      <c r="I11" s="627">
        <v>20</v>
      </c>
      <c r="J11" s="626">
        <v>1200</v>
      </c>
      <c r="K11" s="626">
        <v>2450</v>
      </c>
      <c r="L11" s="541">
        <f t="shared" si="0"/>
        <v>24000</v>
      </c>
      <c r="M11" s="576">
        <f t="shared" si="1"/>
        <v>49000</v>
      </c>
    </row>
    <row r="12" spans="1:13" ht="23.25" customHeight="1" thickTop="1" thickBot="1" x14ac:dyDescent="0.3">
      <c r="F12" s="622">
        <v>89</v>
      </c>
      <c r="G12" s="623">
        <v>45360</v>
      </c>
      <c r="H12" s="624" t="s">
        <v>389</v>
      </c>
      <c r="I12" s="627">
        <v>24</v>
      </c>
      <c r="J12" s="626">
        <v>2200</v>
      </c>
      <c r="K12" s="626">
        <v>4990</v>
      </c>
      <c r="L12" s="541">
        <f t="shared" si="0"/>
        <v>52800</v>
      </c>
      <c r="M12" s="576">
        <f t="shared" si="1"/>
        <v>119760</v>
      </c>
    </row>
    <row r="13" spans="1:13" ht="23.25" customHeight="1" thickTop="1" thickBot="1" x14ac:dyDescent="0.3">
      <c r="F13" s="622">
        <v>88</v>
      </c>
      <c r="G13" s="623">
        <v>45350</v>
      </c>
      <c r="H13" s="624" t="s">
        <v>636</v>
      </c>
      <c r="I13" s="627">
        <v>18</v>
      </c>
      <c r="J13" s="626">
        <v>2100</v>
      </c>
      <c r="K13" s="626">
        <v>5400</v>
      </c>
      <c r="L13" s="541">
        <f t="shared" si="0"/>
        <v>37800</v>
      </c>
      <c r="M13" s="576">
        <f t="shared" si="1"/>
        <v>97200</v>
      </c>
    </row>
    <row r="14" spans="1:13" ht="23.25" customHeight="1" thickTop="1" thickBot="1" x14ac:dyDescent="0.3">
      <c r="F14" s="622">
        <v>87</v>
      </c>
      <c r="G14" s="623">
        <v>45350</v>
      </c>
      <c r="H14" s="624" t="s">
        <v>635</v>
      </c>
      <c r="I14" s="627">
        <v>12</v>
      </c>
      <c r="J14" s="626">
        <v>70</v>
      </c>
      <c r="K14" s="626">
        <v>210</v>
      </c>
      <c r="L14" s="541">
        <f t="shared" si="0"/>
        <v>840</v>
      </c>
      <c r="M14" s="576">
        <f t="shared" si="1"/>
        <v>2520</v>
      </c>
    </row>
    <row r="15" spans="1:13" ht="23.25" customHeight="1" thickTop="1" thickBot="1" x14ac:dyDescent="0.3">
      <c r="F15" s="622">
        <v>86</v>
      </c>
      <c r="G15" s="623">
        <v>45350</v>
      </c>
      <c r="H15" s="624" t="s">
        <v>634</v>
      </c>
      <c r="I15" s="627">
        <v>29</v>
      </c>
      <c r="J15" s="626">
        <v>30</v>
      </c>
      <c r="K15" s="626">
        <v>170</v>
      </c>
      <c r="L15" s="541">
        <f t="shared" si="0"/>
        <v>870</v>
      </c>
      <c r="M15" s="576">
        <f t="shared" si="1"/>
        <v>4930</v>
      </c>
    </row>
    <row r="16" spans="1:13" ht="23.25" customHeight="1" thickTop="1" thickBot="1" x14ac:dyDescent="0.3">
      <c r="F16" s="622">
        <v>85</v>
      </c>
      <c r="G16" s="623">
        <v>45350</v>
      </c>
      <c r="H16" s="624" t="s">
        <v>633</v>
      </c>
      <c r="I16" s="627">
        <v>24</v>
      </c>
      <c r="J16" s="626">
        <v>30</v>
      </c>
      <c r="K16" s="626">
        <v>150</v>
      </c>
      <c r="L16" s="541">
        <f t="shared" si="0"/>
        <v>720</v>
      </c>
      <c r="M16" s="576">
        <f t="shared" si="1"/>
        <v>3600</v>
      </c>
    </row>
    <row r="17" spans="6:13" ht="23.25" customHeight="1" thickTop="1" thickBot="1" x14ac:dyDescent="0.3">
      <c r="F17" s="622">
        <v>84</v>
      </c>
      <c r="G17" s="623">
        <v>45350</v>
      </c>
      <c r="H17" s="624" t="s">
        <v>632</v>
      </c>
      <c r="I17" s="627">
        <v>14</v>
      </c>
      <c r="J17" s="626">
        <v>250</v>
      </c>
      <c r="K17" s="626">
        <v>760</v>
      </c>
      <c r="L17" s="541">
        <f t="shared" si="0"/>
        <v>3500</v>
      </c>
      <c r="M17" s="576">
        <f t="shared" si="1"/>
        <v>10640</v>
      </c>
    </row>
    <row r="18" spans="6:13" ht="23.25" customHeight="1" thickTop="1" thickBot="1" x14ac:dyDescent="0.3">
      <c r="F18" s="622">
        <v>83</v>
      </c>
      <c r="G18" s="623">
        <v>45350</v>
      </c>
      <c r="H18" s="624" t="s">
        <v>631</v>
      </c>
      <c r="I18" s="627">
        <v>24</v>
      </c>
      <c r="J18" s="626">
        <v>40</v>
      </c>
      <c r="K18" s="626">
        <v>150</v>
      </c>
      <c r="L18" s="541">
        <f t="shared" si="0"/>
        <v>960</v>
      </c>
      <c r="M18" s="576">
        <f t="shared" si="1"/>
        <v>3600</v>
      </c>
    </row>
    <row r="19" spans="6:13" ht="23.25" customHeight="1" thickTop="1" thickBot="1" x14ac:dyDescent="0.3">
      <c r="F19" s="622">
        <v>82</v>
      </c>
      <c r="G19" s="623">
        <v>45350</v>
      </c>
      <c r="H19" s="624" t="s">
        <v>630</v>
      </c>
      <c r="I19" s="627">
        <v>12</v>
      </c>
      <c r="J19" s="626">
        <v>50</v>
      </c>
      <c r="K19" s="626">
        <v>410</v>
      </c>
      <c r="L19" s="541">
        <f t="shared" si="0"/>
        <v>600</v>
      </c>
      <c r="M19" s="576">
        <f t="shared" si="1"/>
        <v>4920</v>
      </c>
    </row>
    <row r="20" spans="6:13" ht="23.25" customHeight="1" thickTop="1" thickBot="1" x14ac:dyDescent="0.3">
      <c r="F20" s="622">
        <v>81</v>
      </c>
      <c r="G20" s="623">
        <v>45350</v>
      </c>
      <c r="H20" s="624" t="s">
        <v>629</v>
      </c>
      <c r="I20" s="627">
        <v>40</v>
      </c>
      <c r="J20" s="626">
        <v>270</v>
      </c>
      <c r="K20" s="626">
        <v>570</v>
      </c>
      <c r="L20" s="541">
        <f t="shared" si="0"/>
        <v>10800</v>
      </c>
      <c r="M20" s="576">
        <f t="shared" si="1"/>
        <v>22800</v>
      </c>
    </row>
    <row r="21" spans="6:13" ht="23.25" customHeight="1" thickTop="1" thickBot="1" x14ac:dyDescent="0.3">
      <c r="F21" s="622">
        <v>80</v>
      </c>
      <c r="G21" s="623">
        <v>45350</v>
      </c>
      <c r="H21" s="624" t="s">
        <v>628</v>
      </c>
      <c r="I21" s="627">
        <v>24</v>
      </c>
      <c r="J21" s="626">
        <v>360</v>
      </c>
      <c r="K21" s="626">
        <v>750</v>
      </c>
      <c r="L21" s="541">
        <f t="shared" si="0"/>
        <v>8640</v>
      </c>
      <c r="M21" s="576">
        <f t="shared" si="1"/>
        <v>18000</v>
      </c>
    </row>
    <row r="22" spans="6:13" ht="23.25" customHeight="1" thickTop="1" thickBot="1" x14ac:dyDescent="0.3">
      <c r="F22" s="622">
        <v>79</v>
      </c>
      <c r="G22" s="623">
        <v>45350</v>
      </c>
      <c r="H22" s="624" t="s">
        <v>627</v>
      </c>
      <c r="I22" s="627">
        <v>31</v>
      </c>
      <c r="J22" s="626">
        <v>250</v>
      </c>
      <c r="K22" s="626">
        <v>520</v>
      </c>
      <c r="L22" s="541">
        <f t="shared" si="0"/>
        <v>7750</v>
      </c>
      <c r="M22" s="576">
        <f t="shared" si="1"/>
        <v>16120</v>
      </c>
    </row>
    <row r="23" spans="6:13" ht="23.25" customHeight="1" thickTop="1" thickBot="1" x14ac:dyDescent="0.3">
      <c r="F23" s="622">
        <v>78</v>
      </c>
      <c r="G23" s="623">
        <v>45350</v>
      </c>
      <c r="H23" s="624" t="s">
        <v>626</v>
      </c>
      <c r="I23" s="627">
        <v>12</v>
      </c>
      <c r="J23" s="626">
        <v>120</v>
      </c>
      <c r="K23" s="626">
        <v>350</v>
      </c>
      <c r="L23" s="541">
        <f t="shared" si="0"/>
        <v>1440</v>
      </c>
      <c r="M23" s="576">
        <f t="shared" si="1"/>
        <v>4200</v>
      </c>
    </row>
    <row r="24" spans="6:13" ht="23.25" customHeight="1" thickTop="1" thickBot="1" x14ac:dyDescent="0.3">
      <c r="F24" s="622">
        <v>77</v>
      </c>
      <c r="G24" s="623">
        <v>45350</v>
      </c>
      <c r="H24" s="624" t="s">
        <v>625</v>
      </c>
      <c r="I24" s="627">
        <v>12</v>
      </c>
      <c r="J24" s="626">
        <v>120</v>
      </c>
      <c r="K24" s="626">
        <v>350</v>
      </c>
      <c r="L24" s="541">
        <f t="shared" si="0"/>
        <v>1440</v>
      </c>
      <c r="M24" s="576">
        <f t="shared" si="1"/>
        <v>4200</v>
      </c>
    </row>
    <row r="25" spans="6:13" ht="23.25" customHeight="1" thickTop="1" thickBot="1" x14ac:dyDescent="0.3">
      <c r="F25" s="622">
        <v>76</v>
      </c>
      <c r="G25" s="623">
        <v>45350</v>
      </c>
      <c r="H25" s="624" t="s">
        <v>624</v>
      </c>
      <c r="I25" s="627">
        <v>10</v>
      </c>
      <c r="J25" s="626">
        <v>380</v>
      </c>
      <c r="K25" s="626">
        <v>850</v>
      </c>
      <c r="L25" s="541">
        <f t="shared" si="0"/>
        <v>3800</v>
      </c>
      <c r="M25" s="576">
        <f t="shared" si="1"/>
        <v>8500</v>
      </c>
    </row>
    <row r="26" spans="6:13" ht="23.25" customHeight="1" thickTop="1" thickBot="1" x14ac:dyDescent="0.3">
      <c r="F26" s="622">
        <v>75</v>
      </c>
      <c r="G26" s="623">
        <v>45350</v>
      </c>
      <c r="H26" s="624" t="s">
        <v>623</v>
      </c>
      <c r="I26" s="627">
        <v>12</v>
      </c>
      <c r="J26" s="626">
        <v>500</v>
      </c>
      <c r="K26" s="626">
        <v>1050</v>
      </c>
      <c r="L26" s="541">
        <f t="shared" si="0"/>
        <v>6000</v>
      </c>
      <c r="M26" s="576">
        <f t="shared" si="1"/>
        <v>12600</v>
      </c>
    </row>
    <row r="27" spans="6:13" ht="23.25" customHeight="1" thickTop="1" thickBot="1" x14ac:dyDescent="0.3">
      <c r="F27" s="622">
        <v>74</v>
      </c>
      <c r="G27" s="623">
        <v>45350</v>
      </c>
      <c r="H27" s="624" t="s">
        <v>622</v>
      </c>
      <c r="I27" s="627">
        <v>12</v>
      </c>
      <c r="J27" s="626">
        <v>390</v>
      </c>
      <c r="K27" s="626">
        <v>900</v>
      </c>
      <c r="L27" s="541">
        <f t="shared" si="0"/>
        <v>4680</v>
      </c>
      <c r="M27" s="576">
        <f t="shared" si="1"/>
        <v>10800</v>
      </c>
    </row>
    <row r="28" spans="6:13" ht="23.25" customHeight="1" thickTop="1" thickBot="1" x14ac:dyDescent="0.3">
      <c r="F28" s="622">
        <v>73</v>
      </c>
      <c r="G28" s="623">
        <v>45350</v>
      </c>
      <c r="H28" s="624" t="s">
        <v>621</v>
      </c>
      <c r="I28" s="627">
        <v>12</v>
      </c>
      <c r="J28" s="626">
        <v>450</v>
      </c>
      <c r="K28" s="626">
        <v>950</v>
      </c>
      <c r="L28" s="541">
        <f t="shared" si="0"/>
        <v>5400</v>
      </c>
      <c r="M28" s="576">
        <f t="shared" si="1"/>
        <v>11400</v>
      </c>
    </row>
    <row r="29" spans="6:13" ht="23.25" customHeight="1" thickTop="1" thickBot="1" x14ac:dyDescent="0.3">
      <c r="F29" s="622">
        <v>72</v>
      </c>
      <c r="G29" s="623">
        <v>45350</v>
      </c>
      <c r="H29" s="624" t="s">
        <v>620</v>
      </c>
      <c r="I29" s="627">
        <v>12</v>
      </c>
      <c r="J29" s="626">
        <v>380</v>
      </c>
      <c r="K29" s="626">
        <v>790</v>
      </c>
      <c r="L29" s="541">
        <f t="shared" si="0"/>
        <v>4560</v>
      </c>
      <c r="M29" s="576">
        <f t="shared" si="1"/>
        <v>9480</v>
      </c>
    </row>
    <row r="30" spans="6:13" ht="23.25" customHeight="1" thickTop="1" thickBot="1" x14ac:dyDescent="0.3">
      <c r="F30" s="622">
        <v>71</v>
      </c>
      <c r="G30" s="623">
        <v>45350</v>
      </c>
      <c r="H30" s="624" t="s">
        <v>619</v>
      </c>
      <c r="I30" s="627">
        <v>12</v>
      </c>
      <c r="J30" s="626">
        <v>150</v>
      </c>
      <c r="K30" s="626">
        <v>320</v>
      </c>
      <c r="L30" s="541">
        <f t="shared" si="0"/>
        <v>1800</v>
      </c>
      <c r="M30" s="576">
        <f t="shared" si="1"/>
        <v>3840</v>
      </c>
    </row>
    <row r="31" spans="6:13" ht="23.25" customHeight="1" thickTop="1" thickBot="1" x14ac:dyDescent="0.3">
      <c r="F31" s="622">
        <v>70</v>
      </c>
      <c r="G31" s="623">
        <v>45350</v>
      </c>
      <c r="H31" s="624" t="s">
        <v>618</v>
      </c>
      <c r="I31" s="627">
        <v>7</v>
      </c>
      <c r="J31" s="626">
        <v>290</v>
      </c>
      <c r="K31" s="626">
        <v>600</v>
      </c>
      <c r="L31" s="541">
        <f t="shared" si="0"/>
        <v>2030</v>
      </c>
      <c r="M31" s="576">
        <f t="shared" si="1"/>
        <v>4200</v>
      </c>
    </row>
    <row r="32" spans="6:13" ht="23.25" customHeight="1" thickTop="1" thickBot="1" x14ac:dyDescent="0.3">
      <c r="F32" s="622">
        <v>69</v>
      </c>
      <c r="G32" s="623">
        <v>45350</v>
      </c>
      <c r="H32" s="624" t="s">
        <v>617</v>
      </c>
      <c r="I32" s="627">
        <v>5</v>
      </c>
      <c r="J32" s="626">
        <v>240</v>
      </c>
      <c r="K32" s="626">
        <v>500</v>
      </c>
      <c r="L32" s="541">
        <f t="shared" si="0"/>
        <v>1200</v>
      </c>
      <c r="M32" s="576">
        <f t="shared" si="1"/>
        <v>2500</v>
      </c>
    </row>
    <row r="33" spans="6:13" ht="23.25" customHeight="1" thickTop="1" thickBot="1" x14ac:dyDescent="0.3">
      <c r="F33" s="622">
        <v>68</v>
      </c>
      <c r="G33" s="623">
        <v>45350</v>
      </c>
      <c r="H33" s="624" t="s">
        <v>616</v>
      </c>
      <c r="I33" s="627">
        <v>12</v>
      </c>
      <c r="J33" s="626">
        <v>350</v>
      </c>
      <c r="K33" s="626">
        <v>720</v>
      </c>
      <c r="L33" s="541">
        <f t="shared" si="0"/>
        <v>4200</v>
      </c>
      <c r="M33" s="576">
        <f t="shared" si="1"/>
        <v>8640</v>
      </c>
    </row>
    <row r="34" spans="6:13" ht="23.25" customHeight="1" thickTop="1" thickBot="1" x14ac:dyDescent="0.3">
      <c r="F34" s="622">
        <v>67</v>
      </c>
      <c r="G34" s="623">
        <v>45350</v>
      </c>
      <c r="H34" s="624" t="s">
        <v>615</v>
      </c>
      <c r="I34" s="627">
        <v>6</v>
      </c>
      <c r="J34" s="626">
        <v>520</v>
      </c>
      <c r="K34" s="626">
        <v>1150</v>
      </c>
      <c r="L34" s="541">
        <f t="shared" si="0"/>
        <v>3120</v>
      </c>
      <c r="M34" s="576">
        <f t="shared" si="1"/>
        <v>6900</v>
      </c>
    </row>
    <row r="35" spans="6:13" ht="23.25" customHeight="1" thickTop="1" thickBot="1" x14ac:dyDescent="0.3">
      <c r="F35" s="622">
        <v>66</v>
      </c>
      <c r="G35" s="623">
        <v>45350</v>
      </c>
      <c r="H35" s="624" t="s">
        <v>614</v>
      </c>
      <c r="I35" s="627">
        <v>6</v>
      </c>
      <c r="J35" s="626">
        <v>380</v>
      </c>
      <c r="K35" s="626">
        <v>820</v>
      </c>
      <c r="L35" s="541">
        <f t="shared" ref="L35:L41" si="2">J35*I35</f>
        <v>2280</v>
      </c>
      <c r="M35" s="576">
        <f t="shared" ref="M35:M41" si="3">K35*I35</f>
        <v>4920</v>
      </c>
    </row>
    <row r="36" spans="6:13" ht="23.25" customHeight="1" thickTop="1" thickBot="1" x14ac:dyDescent="0.3">
      <c r="F36" s="622">
        <v>65</v>
      </c>
      <c r="G36" s="623">
        <v>45349</v>
      </c>
      <c r="H36" s="624" t="s">
        <v>613</v>
      </c>
      <c r="I36" s="627">
        <v>25</v>
      </c>
      <c r="J36" s="626">
        <v>1200</v>
      </c>
      <c r="K36" s="626">
        <v>2450</v>
      </c>
      <c r="L36" s="541">
        <f t="shared" si="2"/>
        <v>30000</v>
      </c>
      <c r="M36" s="576">
        <f t="shared" si="3"/>
        <v>61250</v>
      </c>
    </row>
    <row r="37" spans="6:13" ht="23.25" customHeight="1" thickTop="1" thickBot="1" x14ac:dyDescent="0.3">
      <c r="F37" s="622">
        <v>64</v>
      </c>
      <c r="G37" s="623">
        <v>45349</v>
      </c>
      <c r="H37" s="624" t="s">
        <v>612</v>
      </c>
      <c r="I37" s="627">
        <v>24</v>
      </c>
      <c r="J37" s="626">
        <v>700</v>
      </c>
      <c r="K37" s="626">
        <v>1350</v>
      </c>
      <c r="L37" s="541">
        <f t="shared" si="2"/>
        <v>16800</v>
      </c>
      <c r="M37" s="576">
        <f t="shared" si="3"/>
        <v>32400</v>
      </c>
    </row>
    <row r="38" spans="6:13" ht="23.25" customHeight="1" thickTop="1" thickBot="1" x14ac:dyDescent="0.3">
      <c r="F38" s="622">
        <v>63</v>
      </c>
      <c r="G38" s="623">
        <v>45349</v>
      </c>
      <c r="H38" s="624" t="s">
        <v>446</v>
      </c>
      <c r="I38" s="627">
        <v>2</v>
      </c>
      <c r="J38" s="626">
        <v>1450</v>
      </c>
      <c r="K38" s="626">
        <v>2890</v>
      </c>
      <c r="L38" s="541">
        <f t="shared" si="2"/>
        <v>2900</v>
      </c>
      <c r="M38" s="576">
        <f t="shared" si="3"/>
        <v>5780</v>
      </c>
    </row>
    <row r="39" spans="6:13" ht="23.25" customHeight="1" thickTop="1" thickBot="1" x14ac:dyDescent="0.3">
      <c r="F39" s="622">
        <v>62</v>
      </c>
      <c r="G39" s="623">
        <v>45349</v>
      </c>
      <c r="H39" s="624" t="s">
        <v>501</v>
      </c>
      <c r="I39" s="627">
        <v>3</v>
      </c>
      <c r="J39" s="626">
        <v>1500</v>
      </c>
      <c r="K39" s="626">
        <v>3250</v>
      </c>
      <c r="L39" s="541">
        <f t="shared" si="2"/>
        <v>4500</v>
      </c>
      <c r="M39" s="576">
        <f t="shared" si="3"/>
        <v>9750</v>
      </c>
    </row>
    <row r="40" spans="6:13" ht="23.25" customHeight="1" thickTop="1" thickBot="1" x14ac:dyDescent="0.3">
      <c r="F40" s="622">
        <v>61</v>
      </c>
      <c r="G40" s="623">
        <v>45338</v>
      </c>
      <c r="H40" s="624" t="s">
        <v>611</v>
      </c>
      <c r="I40" s="627">
        <v>25</v>
      </c>
      <c r="J40" s="626">
        <v>1500</v>
      </c>
      <c r="K40" s="626">
        <v>3500</v>
      </c>
      <c r="L40" s="541">
        <f t="shared" si="2"/>
        <v>37500</v>
      </c>
      <c r="M40" s="576">
        <f t="shared" si="3"/>
        <v>87500</v>
      </c>
    </row>
    <row r="41" spans="6:13" ht="23.25" customHeight="1" thickTop="1" thickBot="1" x14ac:dyDescent="0.3">
      <c r="F41" s="622">
        <v>60</v>
      </c>
      <c r="G41" s="623">
        <v>45338</v>
      </c>
      <c r="H41" s="624" t="s">
        <v>406</v>
      </c>
      <c r="I41" s="627">
        <v>9</v>
      </c>
      <c r="J41" s="626">
        <v>1500</v>
      </c>
      <c r="K41" s="626">
        <v>2890</v>
      </c>
      <c r="L41" s="541">
        <f t="shared" si="2"/>
        <v>13500</v>
      </c>
      <c r="M41" s="576">
        <f t="shared" si="3"/>
        <v>26010</v>
      </c>
    </row>
    <row r="42" spans="6:13" ht="23.25" customHeight="1" thickTop="1" thickBot="1" x14ac:dyDescent="0.3">
      <c r="F42" s="622">
        <v>59</v>
      </c>
      <c r="G42" s="623">
        <v>45338</v>
      </c>
      <c r="H42" s="624" t="s">
        <v>403</v>
      </c>
      <c r="I42" s="627">
        <v>4</v>
      </c>
      <c r="J42" s="626">
        <v>1650</v>
      </c>
      <c r="K42" s="626">
        <v>3590</v>
      </c>
      <c r="L42" s="541">
        <f t="shared" ref="L42:L49" si="4">J42*I42</f>
        <v>6600</v>
      </c>
      <c r="M42" s="576">
        <f t="shared" ref="M42:M49" si="5">K42*I42</f>
        <v>14360</v>
      </c>
    </row>
    <row r="43" spans="6:13" ht="23.25" customHeight="1" thickTop="1" thickBot="1" x14ac:dyDescent="0.3">
      <c r="F43" s="622">
        <v>58</v>
      </c>
      <c r="G43" s="623">
        <v>45338</v>
      </c>
      <c r="H43" s="624" t="s">
        <v>403</v>
      </c>
      <c r="I43" s="627">
        <v>6</v>
      </c>
      <c r="J43" s="626">
        <v>1700</v>
      </c>
      <c r="K43" s="626">
        <v>3590</v>
      </c>
      <c r="L43" s="541">
        <f t="shared" si="4"/>
        <v>10200</v>
      </c>
      <c r="M43" s="576">
        <f t="shared" si="5"/>
        <v>21540</v>
      </c>
    </row>
    <row r="44" spans="6:13" ht="23.25" customHeight="1" thickTop="1" thickBot="1" x14ac:dyDescent="0.3">
      <c r="F44" s="622">
        <v>57</v>
      </c>
      <c r="G44" s="623">
        <v>45338</v>
      </c>
      <c r="H44" s="624" t="s">
        <v>399</v>
      </c>
      <c r="I44" s="627">
        <v>10</v>
      </c>
      <c r="J44" s="626">
        <v>1650</v>
      </c>
      <c r="K44" s="626">
        <v>3280</v>
      </c>
      <c r="L44" s="541">
        <f t="shared" si="4"/>
        <v>16500</v>
      </c>
      <c r="M44" s="576">
        <f t="shared" si="5"/>
        <v>32800</v>
      </c>
    </row>
    <row r="45" spans="6:13" ht="23.25" customHeight="1" thickTop="1" thickBot="1" x14ac:dyDescent="0.3">
      <c r="F45" s="622">
        <v>56</v>
      </c>
      <c r="G45" s="623">
        <v>45338</v>
      </c>
      <c r="H45" s="624" t="s">
        <v>396</v>
      </c>
      <c r="I45" s="627">
        <v>40</v>
      </c>
      <c r="J45" s="626">
        <v>1850</v>
      </c>
      <c r="K45" s="626">
        <v>4250</v>
      </c>
      <c r="L45" s="541">
        <f t="shared" si="4"/>
        <v>74000</v>
      </c>
      <c r="M45" s="576">
        <f t="shared" si="5"/>
        <v>170000</v>
      </c>
    </row>
    <row r="46" spans="6:13" ht="23.25" customHeight="1" thickTop="1" thickBot="1" x14ac:dyDescent="0.3">
      <c r="F46" s="622">
        <v>55</v>
      </c>
      <c r="G46" s="623">
        <v>45335</v>
      </c>
      <c r="H46" s="624" t="s">
        <v>436</v>
      </c>
      <c r="I46" s="627">
        <v>15</v>
      </c>
      <c r="J46" s="626">
        <v>2200</v>
      </c>
      <c r="K46" s="626">
        <v>5450</v>
      </c>
      <c r="L46" s="541">
        <f t="shared" si="4"/>
        <v>33000</v>
      </c>
      <c r="M46" s="576">
        <f t="shared" si="5"/>
        <v>81750</v>
      </c>
    </row>
    <row r="47" spans="6:13" ht="23.25" customHeight="1" thickTop="1" thickBot="1" x14ac:dyDescent="0.3">
      <c r="F47" s="622">
        <v>54</v>
      </c>
      <c r="G47" s="623">
        <v>45335</v>
      </c>
      <c r="H47" s="624" t="s">
        <v>601</v>
      </c>
      <c r="I47" s="627">
        <v>24</v>
      </c>
      <c r="J47" s="626">
        <v>1950</v>
      </c>
      <c r="K47" s="626">
        <v>5250</v>
      </c>
      <c r="L47" s="541">
        <f t="shared" si="4"/>
        <v>46800</v>
      </c>
      <c r="M47" s="576">
        <f t="shared" si="5"/>
        <v>126000</v>
      </c>
    </row>
    <row r="48" spans="6:13" ht="23.25" customHeight="1" thickTop="1" thickBot="1" x14ac:dyDescent="0.3">
      <c r="F48" s="622">
        <v>53</v>
      </c>
      <c r="G48" s="623">
        <v>45334</v>
      </c>
      <c r="H48" s="624" t="s">
        <v>396</v>
      </c>
      <c r="I48" s="627">
        <v>1</v>
      </c>
      <c r="J48" s="626">
        <v>1740</v>
      </c>
      <c r="K48" s="626">
        <v>4250</v>
      </c>
      <c r="L48" s="541">
        <f t="shared" si="4"/>
        <v>1740</v>
      </c>
      <c r="M48" s="576">
        <f t="shared" si="5"/>
        <v>4250</v>
      </c>
    </row>
    <row r="49" spans="6:13" ht="23.25" customHeight="1" thickTop="1" thickBot="1" x14ac:dyDescent="0.3">
      <c r="F49" s="622">
        <v>52</v>
      </c>
      <c r="G49" s="623">
        <v>45334</v>
      </c>
      <c r="H49" s="624" t="s">
        <v>446</v>
      </c>
      <c r="I49" s="627">
        <v>1</v>
      </c>
      <c r="J49" s="626">
        <v>1450</v>
      </c>
      <c r="K49" s="626">
        <v>2890</v>
      </c>
      <c r="L49" s="541">
        <f t="shared" si="4"/>
        <v>1450</v>
      </c>
      <c r="M49" s="576">
        <f t="shared" si="5"/>
        <v>2890</v>
      </c>
    </row>
    <row r="50" spans="6:13" ht="23.25" customHeight="1" thickTop="1" thickBot="1" x14ac:dyDescent="0.3">
      <c r="F50" s="622">
        <v>51</v>
      </c>
      <c r="G50" s="623">
        <v>45295</v>
      </c>
      <c r="H50" s="624" t="s">
        <v>584</v>
      </c>
      <c r="I50" s="625">
        <v>50</v>
      </c>
      <c r="J50" s="626">
        <v>1900</v>
      </c>
      <c r="K50" s="626">
        <v>4250</v>
      </c>
      <c r="L50" s="541">
        <f>Table3[[#This Row],[Unit Cost Price]]*Table3[[#This Row],[QTY]]</f>
        <v>95000</v>
      </c>
      <c r="M50" s="576">
        <f>Table3[[#This Row],[Unit Sales Price]]*Table3[[#This Row],[Unit Cost Price]]</f>
        <v>8075000</v>
      </c>
    </row>
    <row r="51" spans="6:13" ht="23.25" customHeight="1" thickTop="1" thickBot="1" x14ac:dyDescent="0.3">
      <c r="F51" s="622">
        <v>50</v>
      </c>
      <c r="G51" s="623">
        <v>45326</v>
      </c>
      <c r="H51" s="624" t="s">
        <v>574</v>
      </c>
      <c r="I51" s="627">
        <v>10</v>
      </c>
      <c r="J51" s="626">
        <v>500</v>
      </c>
      <c r="K51" s="626">
        <v>1100</v>
      </c>
      <c r="L51" s="541">
        <f t="shared" ref="L51:L81" si="6">J51*I51</f>
        <v>5000</v>
      </c>
      <c r="M51" s="576">
        <f t="shared" ref="M51:M81" si="7">K51*I51</f>
        <v>11000</v>
      </c>
    </row>
    <row r="52" spans="6:13" ht="23.25" customHeight="1" thickTop="1" thickBot="1" x14ac:dyDescent="0.3">
      <c r="F52" s="622">
        <v>49</v>
      </c>
      <c r="G52" s="623">
        <v>45326</v>
      </c>
      <c r="H52" s="624" t="s">
        <v>573</v>
      </c>
      <c r="I52" s="627">
        <v>16</v>
      </c>
      <c r="J52" s="626">
        <v>570</v>
      </c>
      <c r="K52" s="626">
        <v>1150</v>
      </c>
      <c r="L52" s="541">
        <f t="shared" si="6"/>
        <v>9120</v>
      </c>
      <c r="M52" s="576">
        <f t="shared" si="7"/>
        <v>18400</v>
      </c>
    </row>
    <row r="53" spans="6:13" ht="23.25" customHeight="1" thickTop="1" thickBot="1" x14ac:dyDescent="0.3">
      <c r="F53" s="622">
        <v>48</v>
      </c>
      <c r="G53" s="623">
        <v>45326</v>
      </c>
      <c r="H53" s="624" t="s">
        <v>572</v>
      </c>
      <c r="I53" s="627">
        <v>27</v>
      </c>
      <c r="J53" s="626">
        <v>290</v>
      </c>
      <c r="K53" s="626">
        <v>780</v>
      </c>
      <c r="L53" s="541">
        <f t="shared" si="6"/>
        <v>7830</v>
      </c>
      <c r="M53" s="576">
        <f t="shared" si="7"/>
        <v>21060</v>
      </c>
    </row>
    <row r="54" spans="6:13" ht="23.25" customHeight="1" thickTop="1" thickBot="1" x14ac:dyDescent="0.3">
      <c r="F54" s="622">
        <v>47</v>
      </c>
      <c r="G54" s="623">
        <v>45326</v>
      </c>
      <c r="H54" s="624" t="s">
        <v>571</v>
      </c>
      <c r="I54" s="627">
        <v>23</v>
      </c>
      <c r="J54" s="626">
        <v>290</v>
      </c>
      <c r="K54" s="626">
        <v>750</v>
      </c>
      <c r="L54" s="541">
        <f t="shared" si="6"/>
        <v>6670</v>
      </c>
      <c r="M54" s="576">
        <f t="shared" si="7"/>
        <v>17250</v>
      </c>
    </row>
    <row r="55" spans="6:13" ht="23.25" customHeight="1" thickTop="1" thickBot="1" x14ac:dyDescent="0.3">
      <c r="F55" s="622">
        <v>46</v>
      </c>
      <c r="G55" s="623">
        <v>45326</v>
      </c>
      <c r="H55" s="624" t="s">
        <v>570</v>
      </c>
      <c r="I55" s="627">
        <v>20</v>
      </c>
      <c r="J55" s="626">
        <v>270</v>
      </c>
      <c r="K55" s="626">
        <v>650</v>
      </c>
      <c r="L55" s="541">
        <f t="shared" si="6"/>
        <v>5400</v>
      </c>
      <c r="M55" s="576">
        <f t="shared" si="7"/>
        <v>13000</v>
      </c>
    </row>
    <row r="56" spans="6:13" ht="23.25" customHeight="1" thickTop="1" thickBot="1" x14ac:dyDescent="0.3">
      <c r="F56" s="622">
        <v>45</v>
      </c>
      <c r="G56" s="623">
        <v>45326</v>
      </c>
      <c r="H56" s="624" t="s">
        <v>569</v>
      </c>
      <c r="I56" s="627">
        <v>13</v>
      </c>
      <c r="J56" s="626">
        <v>250</v>
      </c>
      <c r="K56" s="626">
        <v>600</v>
      </c>
      <c r="L56" s="541">
        <f t="shared" si="6"/>
        <v>3250</v>
      </c>
      <c r="M56" s="576">
        <f t="shared" si="7"/>
        <v>7800</v>
      </c>
    </row>
    <row r="57" spans="6:13" ht="23.25" customHeight="1" thickTop="1" thickBot="1" x14ac:dyDescent="0.3">
      <c r="F57" s="622">
        <v>44</v>
      </c>
      <c r="G57" s="623">
        <v>45326</v>
      </c>
      <c r="H57" s="624" t="s">
        <v>568</v>
      </c>
      <c r="I57" s="627">
        <v>8</v>
      </c>
      <c r="J57" s="626">
        <v>230</v>
      </c>
      <c r="K57" s="626">
        <v>520</v>
      </c>
      <c r="L57" s="541">
        <f t="shared" si="6"/>
        <v>1840</v>
      </c>
      <c r="M57" s="576">
        <f t="shared" si="7"/>
        <v>4160</v>
      </c>
    </row>
    <row r="58" spans="6:13" ht="30.75" customHeight="1" thickTop="1" thickBot="1" x14ac:dyDescent="0.3">
      <c r="F58" s="622">
        <v>43</v>
      </c>
      <c r="G58" s="623">
        <v>45326</v>
      </c>
      <c r="H58" s="624" t="s">
        <v>567</v>
      </c>
      <c r="I58" s="627">
        <v>11</v>
      </c>
      <c r="J58" s="626">
        <v>230</v>
      </c>
      <c r="K58" s="626">
        <v>480</v>
      </c>
      <c r="L58" s="541">
        <f t="shared" si="6"/>
        <v>2530</v>
      </c>
      <c r="M58" s="576">
        <f t="shared" si="7"/>
        <v>5280</v>
      </c>
    </row>
    <row r="59" spans="6:13" ht="33.75" customHeight="1" thickTop="1" thickBot="1" x14ac:dyDescent="0.3">
      <c r="F59" s="622">
        <v>42</v>
      </c>
      <c r="G59" s="623">
        <v>45326</v>
      </c>
      <c r="H59" s="624" t="s">
        <v>566</v>
      </c>
      <c r="I59" s="627">
        <v>12</v>
      </c>
      <c r="J59" s="626">
        <v>220</v>
      </c>
      <c r="K59" s="626">
        <v>450</v>
      </c>
      <c r="L59" s="541">
        <f t="shared" si="6"/>
        <v>2640</v>
      </c>
      <c r="M59" s="576">
        <f t="shared" si="7"/>
        <v>5400</v>
      </c>
    </row>
    <row r="60" spans="6:13" ht="22.5" thickTop="1" thickBot="1" x14ac:dyDescent="0.3">
      <c r="F60" s="622">
        <v>41</v>
      </c>
      <c r="G60" s="623">
        <v>45326</v>
      </c>
      <c r="H60" s="624" t="s">
        <v>565</v>
      </c>
      <c r="I60" s="627">
        <v>12</v>
      </c>
      <c r="J60" s="626">
        <v>370</v>
      </c>
      <c r="K60" s="626">
        <v>670</v>
      </c>
      <c r="L60" s="541">
        <f t="shared" si="6"/>
        <v>4440</v>
      </c>
      <c r="M60" s="576">
        <f t="shared" si="7"/>
        <v>8040</v>
      </c>
    </row>
    <row r="61" spans="6:13" ht="22.5" thickTop="1" thickBot="1" x14ac:dyDescent="0.3">
      <c r="F61" s="622">
        <v>40</v>
      </c>
      <c r="G61" s="623">
        <v>45326</v>
      </c>
      <c r="H61" s="624" t="s">
        <v>564</v>
      </c>
      <c r="I61" s="627">
        <v>9</v>
      </c>
      <c r="J61" s="626">
        <v>370</v>
      </c>
      <c r="K61" s="626">
        <v>680</v>
      </c>
      <c r="L61" s="541">
        <f t="shared" si="6"/>
        <v>3330</v>
      </c>
      <c r="M61" s="576">
        <f t="shared" si="7"/>
        <v>6120</v>
      </c>
    </row>
    <row r="62" spans="6:13" ht="22.5" thickTop="1" thickBot="1" x14ac:dyDescent="0.3">
      <c r="F62" s="622">
        <v>39</v>
      </c>
      <c r="G62" s="623">
        <v>45326</v>
      </c>
      <c r="H62" s="624" t="s">
        <v>563</v>
      </c>
      <c r="I62" s="627">
        <v>12</v>
      </c>
      <c r="J62" s="626">
        <v>520</v>
      </c>
      <c r="K62" s="626">
        <v>1050</v>
      </c>
      <c r="L62" s="541">
        <f t="shared" si="6"/>
        <v>6240</v>
      </c>
      <c r="M62" s="576">
        <f t="shared" si="7"/>
        <v>12600</v>
      </c>
    </row>
    <row r="63" spans="6:13" ht="22.5" thickTop="1" thickBot="1" x14ac:dyDescent="0.3">
      <c r="F63" s="622">
        <v>38</v>
      </c>
      <c r="G63" s="623">
        <v>45326</v>
      </c>
      <c r="H63" s="624" t="s">
        <v>562</v>
      </c>
      <c r="I63" s="627">
        <v>12</v>
      </c>
      <c r="J63" s="626">
        <v>450</v>
      </c>
      <c r="K63" s="626">
        <v>980</v>
      </c>
      <c r="L63" s="541">
        <f t="shared" si="6"/>
        <v>5400</v>
      </c>
      <c r="M63" s="576">
        <f t="shared" si="7"/>
        <v>11760</v>
      </c>
    </row>
    <row r="64" spans="6:13" ht="22.5" thickTop="1" thickBot="1" x14ac:dyDescent="0.3">
      <c r="F64" s="622">
        <v>37</v>
      </c>
      <c r="G64" s="623">
        <v>45326</v>
      </c>
      <c r="H64" s="624" t="s">
        <v>561</v>
      </c>
      <c r="I64" s="627">
        <v>11</v>
      </c>
      <c r="J64" s="626">
        <v>530</v>
      </c>
      <c r="K64" s="626">
        <v>1080</v>
      </c>
      <c r="L64" s="541">
        <f t="shared" si="6"/>
        <v>5830</v>
      </c>
      <c r="M64" s="576">
        <f t="shared" si="7"/>
        <v>11880</v>
      </c>
    </row>
    <row r="65" spans="6:13" ht="22.5" thickTop="1" thickBot="1" x14ac:dyDescent="0.3">
      <c r="F65" s="622">
        <v>36</v>
      </c>
      <c r="G65" s="623">
        <v>45326</v>
      </c>
      <c r="H65" s="624" t="s">
        <v>560</v>
      </c>
      <c r="I65" s="627">
        <v>17</v>
      </c>
      <c r="J65" s="626">
        <v>540</v>
      </c>
      <c r="K65" s="626">
        <v>1100</v>
      </c>
      <c r="L65" s="541">
        <f t="shared" si="6"/>
        <v>9180</v>
      </c>
      <c r="M65" s="576">
        <f t="shared" si="7"/>
        <v>18700</v>
      </c>
    </row>
    <row r="66" spans="6:13" ht="22.5" thickTop="1" thickBot="1" x14ac:dyDescent="0.3">
      <c r="F66" s="622">
        <v>35</v>
      </c>
      <c r="G66" s="623">
        <v>45326</v>
      </c>
      <c r="H66" s="624" t="s">
        <v>559</v>
      </c>
      <c r="I66" s="627">
        <v>10</v>
      </c>
      <c r="J66" s="626">
        <v>450</v>
      </c>
      <c r="K66" s="626">
        <v>950</v>
      </c>
      <c r="L66" s="541">
        <f t="shared" si="6"/>
        <v>4500</v>
      </c>
      <c r="M66" s="576">
        <f t="shared" si="7"/>
        <v>9500</v>
      </c>
    </row>
    <row r="67" spans="6:13" ht="22.5" thickTop="1" thickBot="1" x14ac:dyDescent="0.3">
      <c r="F67" s="622">
        <v>34</v>
      </c>
      <c r="G67" s="623">
        <v>45326</v>
      </c>
      <c r="H67" s="624" t="s">
        <v>558</v>
      </c>
      <c r="I67" s="627">
        <v>12</v>
      </c>
      <c r="J67" s="626">
        <v>450</v>
      </c>
      <c r="K67" s="626">
        <v>900</v>
      </c>
      <c r="L67" s="541">
        <f t="shared" si="6"/>
        <v>5400</v>
      </c>
      <c r="M67" s="576">
        <f t="shared" si="7"/>
        <v>10800</v>
      </c>
    </row>
    <row r="68" spans="6:13" ht="22.5" thickTop="1" thickBot="1" x14ac:dyDescent="0.3">
      <c r="F68" s="622">
        <v>33</v>
      </c>
      <c r="G68" s="623">
        <v>45326</v>
      </c>
      <c r="H68" s="624" t="s">
        <v>557</v>
      </c>
      <c r="I68" s="627">
        <v>12</v>
      </c>
      <c r="J68" s="626">
        <v>450</v>
      </c>
      <c r="K68" s="626">
        <v>920</v>
      </c>
      <c r="L68" s="541">
        <f t="shared" si="6"/>
        <v>5400</v>
      </c>
      <c r="M68" s="576">
        <f t="shared" si="7"/>
        <v>11040</v>
      </c>
    </row>
    <row r="69" spans="6:13" ht="22.5" thickTop="1" thickBot="1" x14ac:dyDescent="0.3">
      <c r="F69" s="622">
        <v>32</v>
      </c>
      <c r="G69" s="623">
        <v>45321</v>
      </c>
      <c r="H69" s="624" t="s">
        <v>333</v>
      </c>
      <c r="I69" s="627">
        <v>25</v>
      </c>
      <c r="J69" s="626">
        <v>1050</v>
      </c>
      <c r="K69" s="626">
        <v>2050</v>
      </c>
      <c r="L69" s="541">
        <f t="shared" si="6"/>
        <v>26250</v>
      </c>
      <c r="M69" s="576">
        <f t="shared" si="7"/>
        <v>51250</v>
      </c>
    </row>
    <row r="70" spans="6:13" ht="22.5" thickTop="1" thickBot="1" x14ac:dyDescent="0.3">
      <c r="F70" s="622">
        <v>31</v>
      </c>
      <c r="G70" s="623">
        <v>45321</v>
      </c>
      <c r="H70" s="624" t="s">
        <v>332</v>
      </c>
      <c r="I70" s="627">
        <v>55</v>
      </c>
      <c r="J70" s="626">
        <v>1450</v>
      </c>
      <c r="K70" s="626">
        <v>2790</v>
      </c>
      <c r="L70" s="541">
        <f t="shared" si="6"/>
        <v>79750</v>
      </c>
      <c r="M70" s="576">
        <f t="shared" si="7"/>
        <v>153450</v>
      </c>
    </row>
    <row r="71" spans="6:13" ht="22.5" thickTop="1" thickBot="1" x14ac:dyDescent="0.3">
      <c r="F71" s="622">
        <v>30</v>
      </c>
      <c r="G71" s="623">
        <v>45312</v>
      </c>
      <c r="H71" s="624" t="s">
        <v>368</v>
      </c>
      <c r="I71" s="627">
        <v>20</v>
      </c>
      <c r="J71" s="626">
        <v>1800</v>
      </c>
      <c r="K71" s="626">
        <v>4250</v>
      </c>
      <c r="L71" s="541">
        <f t="shared" si="6"/>
        <v>36000</v>
      </c>
      <c r="M71" s="576">
        <f t="shared" si="7"/>
        <v>85000</v>
      </c>
    </row>
    <row r="72" spans="6:13" ht="22.5" thickTop="1" thickBot="1" x14ac:dyDescent="0.3">
      <c r="F72" s="622">
        <v>29</v>
      </c>
      <c r="G72" s="623">
        <v>45312</v>
      </c>
      <c r="H72" s="624" t="s">
        <v>505</v>
      </c>
      <c r="I72" s="627">
        <v>48</v>
      </c>
      <c r="J72" s="626">
        <v>30</v>
      </c>
      <c r="K72" s="626">
        <v>100</v>
      </c>
      <c r="L72" s="541">
        <f t="shared" si="6"/>
        <v>1440</v>
      </c>
      <c r="M72" s="576">
        <f t="shared" si="7"/>
        <v>4800</v>
      </c>
    </row>
    <row r="73" spans="6:13" ht="22.5" thickTop="1" thickBot="1" x14ac:dyDescent="0.3">
      <c r="F73" s="622">
        <v>28</v>
      </c>
      <c r="G73" s="623">
        <v>45312</v>
      </c>
      <c r="H73" s="624" t="s">
        <v>485</v>
      </c>
      <c r="I73" s="627">
        <v>5</v>
      </c>
      <c r="J73" s="626">
        <v>400</v>
      </c>
      <c r="K73" s="626">
        <v>810</v>
      </c>
      <c r="L73" s="541">
        <f t="shared" si="6"/>
        <v>2000</v>
      </c>
      <c r="M73" s="576">
        <f t="shared" si="7"/>
        <v>4050</v>
      </c>
    </row>
    <row r="74" spans="6:13" ht="22.5" thickTop="1" thickBot="1" x14ac:dyDescent="0.3">
      <c r="F74" s="622">
        <v>27</v>
      </c>
      <c r="G74" s="623">
        <v>45312</v>
      </c>
      <c r="H74" s="624" t="s">
        <v>483</v>
      </c>
      <c r="I74" s="627">
        <v>5</v>
      </c>
      <c r="J74" s="626">
        <v>230</v>
      </c>
      <c r="K74" s="626">
        <v>490</v>
      </c>
      <c r="L74" s="541">
        <f t="shared" si="6"/>
        <v>1150</v>
      </c>
      <c r="M74" s="576">
        <f t="shared" si="7"/>
        <v>2450</v>
      </c>
    </row>
    <row r="75" spans="6:13" ht="22.5" thickTop="1" thickBot="1" x14ac:dyDescent="0.3">
      <c r="F75" s="622">
        <v>26</v>
      </c>
      <c r="G75" s="623">
        <v>45312</v>
      </c>
      <c r="H75" s="624" t="s">
        <v>481</v>
      </c>
      <c r="I75" s="627">
        <v>3</v>
      </c>
      <c r="J75" s="626">
        <v>470</v>
      </c>
      <c r="K75" s="626">
        <v>1050</v>
      </c>
      <c r="L75" s="541">
        <f t="shared" si="6"/>
        <v>1410</v>
      </c>
      <c r="M75" s="576">
        <f t="shared" si="7"/>
        <v>3150</v>
      </c>
    </row>
    <row r="76" spans="6:13" ht="22.5" thickTop="1" thickBot="1" x14ac:dyDescent="0.3">
      <c r="F76" s="622">
        <v>25</v>
      </c>
      <c r="G76" s="623">
        <v>45312</v>
      </c>
      <c r="H76" s="624" t="s">
        <v>479</v>
      </c>
      <c r="I76" s="627">
        <v>3</v>
      </c>
      <c r="J76" s="626">
        <v>500</v>
      </c>
      <c r="K76" s="626">
        <v>1050</v>
      </c>
      <c r="L76" s="541">
        <f t="shared" si="6"/>
        <v>1500</v>
      </c>
      <c r="M76" s="576">
        <f t="shared" si="7"/>
        <v>3150</v>
      </c>
    </row>
    <row r="77" spans="6:13" ht="22.5" thickTop="1" thickBot="1" x14ac:dyDescent="0.3">
      <c r="F77" s="622">
        <v>24</v>
      </c>
      <c r="G77" s="623">
        <v>45312</v>
      </c>
      <c r="H77" s="624" t="s">
        <v>477</v>
      </c>
      <c r="I77" s="627">
        <v>12</v>
      </c>
      <c r="J77" s="626">
        <v>80</v>
      </c>
      <c r="K77" s="626">
        <v>160</v>
      </c>
      <c r="L77" s="541">
        <f t="shared" si="6"/>
        <v>960</v>
      </c>
      <c r="M77" s="576">
        <f t="shared" si="7"/>
        <v>1920</v>
      </c>
    </row>
    <row r="78" spans="6:13" ht="22.5" thickTop="1" thickBot="1" x14ac:dyDescent="0.3">
      <c r="F78" s="622">
        <v>23</v>
      </c>
      <c r="G78" s="623">
        <v>45312</v>
      </c>
      <c r="H78" s="624" t="s">
        <v>475</v>
      </c>
      <c r="I78" s="627">
        <v>19</v>
      </c>
      <c r="J78" s="626">
        <v>310</v>
      </c>
      <c r="K78" s="626">
        <v>650</v>
      </c>
      <c r="L78" s="541">
        <f t="shared" si="6"/>
        <v>5890</v>
      </c>
      <c r="M78" s="576">
        <f t="shared" si="7"/>
        <v>12350</v>
      </c>
    </row>
    <row r="79" spans="6:13" ht="22.5" thickTop="1" thickBot="1" x14ac:dyDescent="0.3">
      <c r="F79" s="622">
        <v>22</v>
      </c>
      <c r="G79" s="623">
        <v>45312</v>
      </c>
      <c r="H79" s="624" t="s">
        <v>473</v>
      </c>
      <c r="I79" s="627">
        <v>10</v>
      </c>
      <c r="J79" s="626">
        <v>110</v>
      </c>
      <c r="K79" s="626">
        <v>250</v>
      </c>
      <c r="L79" s="541">
        <f t="shared" si="6"/>
        <v>1100</v>
      </c>
      <c r="M79" s="576">
        <f t="shared" si="7"/>
        <v>2500</v>
      </c>
    </row>
    <row r="80" spans="6:13" ht="22.5" thickTop="1" thickBot="1" x14ac:dyDescent="0.3">
      <c r="F80" s="622">
        <v>21</v>
      </c>
      <c r="G80" s="623">
        <v>45312</v>
      </c>
      <c r="H80" s="624" t="s">
        <v>471</v>
      </c>
      <c r="I80" s="627">
        <v>9</v>
      </c>
      <c r="J80" s="626">
        <v>350</v>
      </c>
      <c r="K80" s="626">
        <v>700</v>
      </c>
      <c r="L80" s="541">
        <f t="shared" si="6"/>
        <v>3150</v>
      </c>
      <c r="M80" s="576">
        <f t="shared" si="7"/>
        <v>6300</v>
      </c>
    </row>
    <row r="81" spans="6:13" ht="22.5" thickTop="1" thickBot="1" x14ac:dyDescent="0.3">
      <c r="F81" s="622">
        <v>20</v>
      </c>
      <c r="G81" s="623">
        <v>45312</v>
      </c>
      <c r="H81" s="624" t="s">
        <v>469</v>
      </c>
      <c r="I81" s="627">
        <v>12</v>
      </c>
      <c r="J81" s="626">
        <v>190</v>
      </c>
      <c r="K81" s="626">
        <v>390</v>
      </c>
      <c r="L81" s="541">
        <f t="shared" si="6"/>
        <v>2280</v>
      </c>
      <c r="M81" s="576">
        <f t="shared" si="7"/>
        <v>4680</v>
      </c>
    </row>
    <row r="82" spans="6:13" ht="22.5" thickTop="1" thickBot="1" x14ac:dyDescent="0.3">
      <c r="F82" s="622">
        <v>19</v>
      </c>
      <c r="G82" s="623">
        <v>45312</v>
      </c>
      <c r="H82" s="624" t="s">
        <v>556</v>
      </c>
      <c r="I82" s="627">
        <v>10</v>
      </c>
      <c r="J82" s="626">
        <v>190</v>
      </c>
      <c r="K82" s="626">
        <v>390</v>
      </c>
      <c r="L82" s="541">
        <f t="shared" ref="L82:L100" si="8">J82*I82</f>
        <v>1900</v>
      </c>
      <c r="M82" s="576">
        <f t="shared" ref="M82:M100" si="9">K82*I82</f>
        <v>3900</v>
      </c>
    </row>
    <row r="83" spans="6:13" ht="22.5" thickTop="1" thickBot="1" x14ac:dyDescent="0.3">
      <c r="F83" s="622">
        <v>18</v>
      </c>
      <c r="G83" s="623">
        <v>45312</v>
      </c>
      <c r="H83" s="624" t="s">
        <v>465</v>
      </c>
      <c r="I83" s="627">
        <v>10</v>
      </c>
      <c r="J83" s="626">
        <v>300</v>
      </c>
      <c r="K83" s="626">
        <v>650</v>
      </c>
      <c r="L83" s="541">
        <f t="shared" si="8"/>
        <v>3000</v>
      </c>
      <c r="M83" s="576">
        <f t="shared" si="9"/>
        <v>6500</v>
      </c>
    </row>
    <row r="84" spans="6:13" ht="22.5" thickTop="1" thickBot="1" x14ac:dyDescent="0.3">
      <c r="F84" s="622">
        <v>17</v>
      </c>
      <c r="G84" s="623">
        <v>45312</v>
      </c>
      <c r="H84" s="624" t="s">
        <v>463</v>
      </c>
      <c r="I84" s="627">
        <v>14</v>
      </c>
      <c r="J84" s="626">
        <v>200</v>
      </c>
      <c r="K84" s="626">
        <v>450</v>
      </c>
      <c r="L84" s="541">
        <f t="shared" si="8"/>
        <v>2800</v>
      </c>
      <c r="M84" s="576">
        <f t="shared" si="9"/>
        <v>6300</v>
      </c>
    </row>
    <row r="85" spans="6:13" ht="22.5" thickTop="1" thickBot="1" x14ac:dyDescent="0.3">
      <c r="F85" s="622">
        <v>16</v>
      </c>
      <c r="G85" s="623">
        <v>45312</v>
      </c>
      <c r="H85" s="624" t="s">
        <v>461</v>
      </c>
      <c r="I85" s="627">
        <v>6</v>
      </c>
      <c r="J85" s="626">
        <v>470</v>
      </c>
      <c r="K85" s="626">
        <v>950</v>
      </c>
      <c r="L85" s="541">
        <f t="shared" si="8"/>
        <v>2820</v>
      </c>
      <c r="M85" s="576">
        <f t="shared" si="9"/>
        <v>5700</v>
      </c>
    </row>
    <row r="86" spans="6:13" ht="22.5" thickTop="1" thickBot="1" x14ac:dyDescent="0.3">
      <c r="F86" s="622">
        <v>15</v>
      </c>
      <c r="G86" s="623">
        <v>45312</v>
      </c>
      <c r="H86" s="624" t="s">
        <v>459</v>
      </c>
      <c r="I86" s="627">
        <v>7</v>
      </c>
      <c r="J86" s="626">
        <v>490</v>
      </c>
      <c r="K86" s="626">
        <v>1000</v>
      </c>
      <c r="L86" s="541">
        <f t="shared" si="8"/>
        <v>3430</v>
      </c>
      <c r="M86" s="576">
        <f t="shared" si="9"/>
        <v>7000</v>
      </c>
    </row>
    <row r="87" spans="6:13" ht="22.5" thickTop="1" thickBot="1" x14ac:dyDescent="0.3">
      <c r="F87" s="622">
        <v>14</v>
      </c>
      <c r="G87" s="623">
        <v>45312</v>
      </c>
      <c r="H87" s="624" t="s">
        <v>457</v>
      </c>
      <c r="I87" s="627">
        <v>20</v>
      </c>
      <c r="J87" s="626">
        <v>310</v>
      </c>
      <c r="K87" s="626">
        <v>620</v>
      </c>
      <c r="L87" s="541">
        <f t="shared" si="8"/>
        <v>6200</v>
      </c>
      <c r="M87" s="576">
        <f t="shared" si="9"/>
        <v>12400</v>
      </c>
    </row>
    <row r="88" spans="6:13" ht="22.5" thickTop="1" thickBot="1" x14ac:dyDescent="0.3">
      <c r="F88" s="622">
        <v>13</v>
      </c>
      <c r="G88" s="623">
        <v>45309</v>
      </c>
      <c r="H88" s="624" t="s">
        <v>399</v>
      </c>
      <c r="I88" s="627">
        <v>40</v>
      </c>
      <c r="J88" s="626">
        <v>1650</v>
      </c>
      <c r="K88" s="626">
        <v>3280</v>
      </c>
      <c r="L88" s="541">
        <f t="shared" si="8"/>
        <v>66000</v>
      </c>
      <c r="M88" s="576">
        <f t="shared" si="9"/>
        <v>131200</v>
      </c>
    </row>
    <row r="89" spans="6:13" ht="22.5" thickTop="1" thickBot="1" x14ac:dyDescent="0.3">
      <c r="F89" s="622">
        <v>12</v>
      </c>
      <c r="G89" s="623">
        <v>45303</v>
      </c>
      <c r="H89" s="624" t="s">
        <v>555</v>
      </c>
      <c r="I89" s="627">
        <v>30</v>
      </c>
      <c r="J89" s="626">
        <v>1300</v>
      </c>
      <c r="K89" s="626">
        <v>2780</v>
      </c>
      <c r="L89" s="541">
        <f t="shared" si="8"/>
        <v>39000</v>
      </c>
      <c r="M89" s="576">
        <f t="shared" si="9"/>
        <v>83400</v>
      </c>
    </row>
    <row r="90" spans="6:13" ht="22.5" thickTop="1" thickBot="1" x14ac:dyDescent="0.3">
      <c r="F90" s="622">
        <v>11</v>
      </c>
      <c r="G90" s="623">
        <v>45303</v>
      </c>
      <c r="H90" s="624" t="s">
        <v>436</v>
      </c>
      <c r="I90" s="627">
        <v>1</v>
      </c>
      <c r="J90" s="626">
        <v>2200</v>
      </c>
      <c r="K90" s="626">
        <v>5450</v>
      </c>
      <c r="L90" s="541">
        <f t="shared" si="8"/>
        <v>2200</v>
      </c>
      <c r="M90" s="576">
        <f t="shared" si="9"/>
        <v>5450</v>
      </c>
    </row>
    <row r="91" spans="6:13" ht="22.5" thickTop="1" thickBot="1" x14ac:dyDescent="0.3">
      <c r="F91" s="622">
        <v>10</v>
      </c>
      <c r="G91" s="623">
        <v>45303</v>
      </c>
      <c r="H91" s="624" t="s">
        <v>389</v>
      </c>
      <c r="I91" s="627">
        <v>1</v>
      </c>
      <c r="J91" s="626">
        <v>2200</v>
      </c>
      <c r="K91" s="626">
        <v>4990</v>
      </c>
      <c r="L91" s="541">
        <f t="shared" si="8"/>
        <v>2200</v>
      </c>
      <c r="M91" s="576">
        <f t="shared" si="9"/>
        <v>4990</v>
      </c>
    </row>
    <row r="92" spans="6:13" ht="22.5" thickTop="1" thickBot="1" x14ac:dyDescent="0.3">
      <c r="F92" s="622">
        <v>9</v>
      </c>
      <c r="G92" s="623">
        <v>45303</v>
      </c>
      <c r="H92" s="624" t="s">
        <v>386</v>
      </c>
      <c r="I92" s="627">
        <v>12</v>
      </c>
      <c r="J92" s="626">
        <v>1750</v>
      </c>
      <c r="K92" s="626">
        <v>4890</v>
      </c>
      <c r="L92" s="541">
        <f t="shared" si="8"/>
        <v>21000</v>
      </c>
      <c r="M92" s="576">
        <f t="shared" si="9"/>
        <v>58680</v>
      </c>
    </row>
    <row r="93" spans="6:13" ht="22.5" thickTop="1" thickBot="1" x14ac:dyDescent="0.3">
      <c r="F93" s="622">
        <v>8</v>
      </c>
      <c r="G93" s="623">
        <v>45303</v>
      </c>
      <c r="H93" s="624" t="s">
        <v>446</v>
      </c>
      <c r="I93" s="627">
        <v>24</v>
      </c>
      <c r="J93" s="626">
        <v>1450</v>
      </c>
      <c r="K93" s="626">
        <v>2890</v>
      </c>
      <c r="L93" s="541">
        <f t="shared" si="8"/>
        <v>34800</v>
      </c>
      <c r="M93" s="576">
        <f t="shared" si="9"/>
        <v>69360</v>
      </c>
    </row>
    <row r="94" spans="6:13" ht="22.5" thickTop="1" thickBot="1" x14ac:dyDescent="0.3">
      <c r="F94" s="622">
        <v>7</v>
      </c>
      <c r="G94" s="623">
        <v>45303</v>
      </c>
      <c r="H94" s="624" t="s">
        <v>501</v>
      </c>
      <c r="I94" s="627">
        <v>20</v>
      </c>
      <c r="J94" s="626">
        <v>1450</v>
      </c>
      <c r="K94" s="626">
        <v>3250</v>
      </c>
      <c r="L94" s="541">
        <f t="shared" si="8"/>
        <v>29000</v>
      </c>
      <c r="M94" s="576">
        <f t="shared" si="9"/>
        <v>65000</v>
      </c>
    </row>
    <row r="95" spans="6:13" ht="22.5" thickTop="1" thickBot="1" x14ac:dyDescent="0.3">
      <c r="F95" s="622">
        <v>6</v>
      </c>
      <c r="G95" s="623">
        <v>45294</v>
      </c>
      <c r="H95" s="624" t="s">
        <v>403</v>
      </c>
      <c r="I95" s="627">
        <v>1</v>
      </c>
      <c r="J95" s="626">
        <v>1850</v>
      </c>
      <c r="K95" s="626">
        <v>3590</v>
      </c>
      <c r="L95" s="541">
        <f t="shared" si="8"/>
        <v>1850</v>
      </c>
      <c r="M95" s="576">
        <f t="shared" si="9"/>
        <v>3590</v>
      </c>
    </row>
    <row r="96" spans="6:13" ht="22.5" thickTop="1" thickBot="1" x14ac:dyDescent="0.3">
      <c r="F96" s="622">
        <v>5</v>
      </c>
      <c r="G96" s="623">
        <v>45294</v>
      </c>
      <c r="H96" s="624" t="s">
        <v>436</v>
      </c>
      <c r="I96" s="627">
        <v>15</v>
      </c>
      <c r="J96" s="626">
        <v>2200</v>
      </c>
      <c r="K96" s="626">
        <v>5450</v>
      </c>
      <c r="L96" s="541">
        <f t="shared" si="8"/>
        <v>33000</v>
      </c>
      <c r="M96" s="576">
        <f t="shared" si="9"/>
        <v>81750</v>
      </c>
    </row>
    <row r="97" spans="6:13" ht="22.5" thickTop="1" thickBot="1" x14ac:dyDescent="0.3">
      <c r="F97" s="622">
        <v>4</v>
      </c>
      <c r="G97" s="623">
        <v>45294</v>
      </c>
      <c r="H97" s="624" t="s">
        <v>395</v>
      </c>
      <c r="I97" s="627">
        <v>2</v>
      </c>
      <c r="J97" s="626">
        <v>1300</v>
      </c>
      <c r="K97" s="626">
        <v>2780</v>
      </c>
      <c r="L97" s="541">
        <f t="shared" si="8"/>
        <v>2600</v>
      </c>
      <c r="M97" s="576">
        <f t="shared" si="9"/>
        <v>5560</v>
      </c>
    </row>
    <row r="98" spans="6:13" ht="22.5" thickTop="1" thickBot="1" x14ac:dyDescent="0.3">
      <c r="F98" s="622">
        <v>3</v>
      </c>
      <c r="G98" s="623">
        <v>45294</v>
      </c>
      <c r="H98" s="624" t="s">
        <v>376</v>
      </c>
      <c r="I98" s="627">
        <v>36</v>
      </c>
      <c r="J98" s="626">
        <v>2200</v>
      </c>
      <c r="K98" s="626">
        <v>3540</v>
      </c>
      <c r="L98" s="541">
        <f t="shared" si="8"/>
        <v>79200</v>
      </c>
      <c r="M98" s="576">
        <f t="shared" si="9"/>
        <v>127440</v>
      </c>
    </row>
    <row r="99" spans="6:13" ht="22.5" thickTop="1" thickBot="1" x14ac:dyDescent="0.3">
      <c r="F99" s="622">
        <v>2</v>
      </c>
      <c r="G99" s="623">
        <v>45294</v>
      </c>
      <c r="H99" s="624" t="s">
        <v>375</v>
      </c>
      <c r="I99" s="627">
        <v>35</v>
      </c>
      <c r="J99" s="626">
        <v>1900</v>
      </c>
      <c r="K99" s="626">
        <v>3540</v>
      </c>
      <c r="L99" s="541">
        <f t="shared" si="8"/>
        <v>66500</v>
      </c>
      <c r="M99" s="576">
        <f t="shared" si="9"/>
        <v>123900</v>
      </c>
    </row>
    <row r="100" spans="6:13" ht="22.5" thickTop="1" thickBot="1" x14ac:dyDescent="0.3">
      <c r="F100" s="622">
        <v>1</v>
      </c>
      <c r="G100" s="623">
        <v>45294</v>
      </c>
      <c r="H100" s="624" t="s">
        <v>374</v>
      </c>
      <c r="I100" s="628">
        <v>36</v>
      </c>
      <c r="J100" s="629">
        <v>2050</v>
      </c>
      <c r="K100" s="629">
        <v>4550</v>
      </c>
      <c r="L100" s="582">
        <f t="shared" si="8"/>
        <v>73800</v>
      </c>
      <c r="M100" s="583">
        <f t="shared" si="9"/>
        <v>163800</v>
      </c>
    </row>
    <row r="101" spans="6:13" ht="24" thickTop="1" x14ac:dyDescent="0.25">
      <c r="F101" s="597"/>
      <c r="G101" s="598"/>
      <c r="H101" s="599"/>
      <c r="I101" s="618" t="s">
        <v>506</v>
      </c>
      <c r="J101" s="619" t="s">
        <v>583</v>
      </c>
      <c r="K101" s="619" t="s">
        <v>582</v>
      </c>
      <c r="L101" s="620" t="s">
        <v>529</v>
      </c>
      <c r="M101" s="621" t="s">
        <v>305</v>
      </c>
    </row>
    <row r="102" spans="6:13" ht="24" thickBot="1" x14ac:dyDescent="0.3">
      <c r="F102" s="600"/>
      <c r="G102" s="601"/>
      <c r="H102" s="602"/>
      <c r="I102" s="593">
        <f>SUM(I5:I101)</f>
        <v>1516</v>
      </c>
      <c r="J102" s="594">
        <f>SUM(J5:J101)</f>
        <v>83070</v>
      </c>
      <c r="K102" s="594">
        <f>SUM(K5:K101)</f>
        <v>184910</v>
      </c>
      <c r="L102" s="595">
        <f>SUM(L5:L101)</f>
        <v>1497050</v>
      </c>
      <c r="M102" s="596">
        <f>SUM(M5:M101)</f>
        <v>11166940</v>
      </c>
    </row>
    <row r="103" spans="6:13" ht="21.75" thickTop="1" x14ac:dyDescent="0.25">
      <c r="I103" s="584"/>
      <c r="J103" s="585"/>
      <c r="K103" s="586"/>
      <c r="L103" s="585"/>
      <c r="M103" s="585"/>
    </row>
  </sheetData>
  <sheetProtection formatRows="0"/>
  <sortState xmlns:xlrd2="http://schemas.microsoft.com/office/spreadsheetml/2017/richdata2" ref="F51:F100">
    <sortCondition descending="1" ref="F51:F100"/>
  </sortState>
  <mergeCells count="6">
    <mergeCell ref="G2:G3"/>
    <mergeCell ref="I2:I3"/>
    <mergeCell ref="K2:K3"/>
    <mergeCell ref="J2:J3"/>
    <mergeCell ref="L2:L3"/>
    <mergeCell ref="H2:H3"/>
  </mergeCells>
  <conditionalFormatting sqref="D3">
    <cfRule type="iconSet" priority="170">
      <iconSet iconSet="3Arrows">
        <cfvo type="percent" val="0"/>
        <cfvo type="percent" val="33"/>
        <cfvo type="percent" val="67"/>
      </iconSet>
    </cfRule>
  </conditionalFormatting>
  <conditionalFormatting sqref="F102:H102 F103:M1048576 F6:M101">
    <cfRule type="expression" dxfId="117" priority="2">
      <formula>$A$1=ROW()</formula>
    </cfRule>
  </conditionalFormatting>
  <pageMargins left="0.7" right="0.7" top="0.75" bottom="0.75" header="0.3" footer="0.3"/>
  <pageSetup scale="62" orientation="landscape"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1"/>
  </sheetPr>
  <dimension ref="B1:AL954"/>
  <sheetViews>
    <sheetView showGridLines="0" showRowColHeaders="0" view="pageBreakPreview" zoomScale="85" zoomScaleSheetLayoutView="85" workbookViewId="0">
      <pane ySplit="6" topLeftCell="A7" activePane="bottomLeft" state="frozen"/>
      <selection activeCell="K115" sqref="K115"/>
      <selection pane="bottomLeft"/>
    </sheetView>
  </sheetViews>
  <sheetFormatPr defaultRowHeight="15" x14ac:dyDescent="0.25"/>
  <cols>
    <col min="1" max="1" width="24.5703125" customWidth="1"/>
    <col min="2" max="2" width="10.28515625" bestFit="1" customWidth="1"/>
    <col min="3" max="3" width="11.85546875" bestFit="1" customWidth="1"/>
    <col min="4" max="4" width="10.5703125" bestFit="1" customWidth="1"/>
    <col min="5" max="5" width="5.7109375" bestFit="1" customWidth="1"/>
    <col min="6" max="6" width="4.28515625" bestFit="1" customWidth="1"/>
    <col min="7" max="9" width="5.7109375" bestFit="1" customWidth="1"/>
    <col min="10" max="10" width="11.140625" bestFit="1" customWidth="1"/>
    <col min="11" max="11" width="5.7109375" bestFit="1" customWidth="1"/>
    <col min="12" max="12" width="11.85546875" bestFit="1" customWidth="1"/>
    <col min="13" max="13" width="11.5703125" bestFit="1" customWidth="1"/>
    <col min="14" max="15" width="4.28515625" bestFit="1" customWidth="1"/>
    <col min="16" max="16" width="11.42578125" bestFit="1" customWidth="1"/>
    <col min="17" max="17" width="81.140625" bestFit="1" customWidth="1"/>
    <col min="18" max="18" width="4.28515625" bestFit="1" customWidth="1"/>
    <col min="19" max="19" width="11.28515625" bestFit="1" customWidth="1"/>
    <col min="20" max="21" width="4.28515625" bestFit="1" customWidth="1"/>
    <col min="22" max="22" width="11.28515625" bestFit="1" customWidth="1"/>
    <col min="23" max="23" width="9.28515625" bestFit="1" customWidth="1"/>
    <col min="24" max="25" width="4.28515625" bestFit="1" customWidth="1"/>
    <col min="26" max="26" width="11.28515625" bestFit="1" customWidth="1"/>
    <col min="27" max="27" width="4.28515625" bestFit="1" customWidth="1"/>
    <col min="28" max="28" width="14.42578125" bestFit="1" customWidth="1"/>
    <col min="29" max="34" width="4.28515625" bestFit="1" customWidth="1"/>
    <col min="35" max="35" width="14.7109375" bestFit="1" customWidth="1"/>
  </cols>
  <sheetData>
    <row r="1" spans="2:35" ht="18" customHeight="1" x14ac:dyDescent="0.25"/>
    <row r="2" spans="2:35" ht="24" customHeight="1" x14ac:dyDescent="0.25"/>
    <row r="3" spans="2:35" ht="67.5" customHeight="1" x14ac:dyDescent="0.25"/>
    <row r="4" spans="2:35" ht="51.75" customHeight="1" x14ac:dyDescent="0.25">
      <c r="B4" s="1035"/>
      <c r="C4" s="1035"/>
      <c r="D4" s="370" t="s">
        <v>643</v>
      </c>
      <c r="E4" s="370" t="s">
        <v>644</v>
      </c>
      <c r="F4" s="370" t="s">
        <v>645</v>
      </c>
      <c r="G4" s="370" t="s">
        <v>639</v>
      </c>
      <c r="H4" s="370" t="s">
        <v>640</v>
      </c>
      <c r="I4" s="370" t="s">
        <v>641</v>
      </c>
      <c r="J4" s="370" t="s">
        <v>642</v>
      </c>
      <c r="K4" s="370" t="s">
        <v>643</v>
      </c>
      <c r="L4" s="370" t="s">
        <v>644</v>
      </c>
      <c r="M4" s="370" t="s">
        <v>645</v>
      </c>
      <c r="N4" s="370" t="s">
        <v>639</v>
      </c>
      <c r="O4" s="370" t="s">
        <v>640</v>
      </c>
      <c r="P4" s="370" t="s">
        <v>641</v>
      </c>
      <c r="Q4" s="370" t="s">
        <v>642</v>
      </c>
      <c r="R4" s="370" t="s">
        <v>643</v>
      </c>
      <c r="S4" s="370" t="s">
        <v>644</v>
      </c>
      <c r="T4" s="370" t="s">
        <v>645</v>
      </c>
      <c r="U4" s="370" t="s">
        <v>639</v>
      </c>
      <c r="V4" s="370" t="s">
        <v>640</v>
      </c>
      <c r="W4" s="370" t="s">
        <v>641</v>
      </c>
      <c r="X4" s="370" t="s">
        <v>642</v>
      </c>
      <c r="Y4" s="370" t="s">
        <v>643</v>
      </c>
      <c r="Z4" s="370" t="s">
        <v>644</v>
      </c>
      <c r="AA4" s="370" t="s">
        <v>645</v>
      </c>
      <c r="AB4" s="370" t="s">
        <v>639</v>
      </c>
      <c r="AC4" s="370" t="s">
        <v>640</v>
      </c>
      <c r="AD4" s="370" t="s">
        <v>641</v>
      </c>
      <c r="AE4" s="370" t="s">
        <v>642</v>
      </c>
      <c r="AF4" s="370" t="s">
        <v>643</v>
      </c>
      <c r="AG4" s="370" t="s">
        <v>644</v>
      </c>
      <c r="AH4" s="370" t="s">
        <v>645</v>
      </c>
    </row>
    <row r="5" spans="2:35" ht="77.25" hidden="1" x14ac:dyDescent="0.25">
      <c r="B5" t="s">
        <v>95</v>
      </c>
      <c r="C5" t="s">
        <v>96</v>
      </c>
      <c r="D5" s="53" t="s">
        <v>97</v>
      </c>
      <c r="E5" s="53" t="s">
        <v>98</v>
      </c>
      <c r="F5" s="53" t="s">
        <v>99</v>
      </c>
      <c r="G5" s="53" t="s">
        <v>100</v>
      </c>
      <c r="H5" s="53" t="s">
        <v>68</v>
      </c>
      <c r="I5" s="53" t="s">
        <v>101</v>
      </c>
      <c r="J5" s="53" t="s">
        <v>102</v>
      </c>
      <c r="K5" s="53" t="s">
        <v>103</v>
      </c>
      <c r="L5" s="53" t="s">
        <v>104</v>
      </c>
      <c r="M5" s="53" t="s">
        <v>105</v>
      </c>
      <c r="N5" s="53" t="s">
        <v>106</v>
      </c>
      <c r="O5" s="53" t="s">
        <v>107</v>
      </c>
      <c r="P5" s="53" t="s">
        <v>108</v>
      </c>
      <c r="Q5" s="53" t="s">
        <v>109</v>
      </c>
      <c r="R5" s="53" t="s">
        <v>110</v>
      </c>
      <c r="S5" s="53" t="s">
        <v>111</v>
      </c>
      <c r="T5" s="53" t="s">
        <v>112</v>
      </c>
      <c r="U5" s="53" t="s">
        <v>113</v>
      </c>
      <c r="V5" s="53" t="s">
        <v>114</v>
      </c>
      <c r="W5" s="53" t="s">
        <v>115</v>
      </c>
      <c r="X5" s="53" t="s">
        <v>116</v>
      </c>
      <c r="Y5" s="53" t="s">
        <v>117</v>
      </c>
      <c r="Z5" s="53" t="s">
        <v>118</v>
      </c>
      <c r="AA5" s="53" t="s">
        <v>119</v>
      </c>
      <c r="AB5" s="53" t="s">
        <v>120</v>
      </c>
      <c r="AC5" s="53" t="s">
        <v>121</v>
      </c>
      <c r="AD5" s="53" t="s">
        <v>122</v>
      </c>
      <c r="AE5" s="53" t="s">
        <v>123</v>
      </c>
      <c r="AF5" s="53" t="s">
        <v>124</v>
      </c>
      <c r="AG5" s="53" t="s">
        <v>125</v>
      </c>
      <c r="AH5" s="53" t="s">
        <v>126</v>
      </c>
      <c r="AI5" t="s">
        <v>586</v>
      </c>
    </row>
    <row r="6" spans="2:35" s="369" customFormat="1" ht="23.25" x14ac:dyDescent="0.35">
      <c r="B6" s="1194" t="s">
        <v>9</v>
      </c>
      <c r="C6" s="1196" t="s">
        <v>10</v>
      </c>
      <c r="D6" s="1203">
        <v>45352</v>
      </c>
      <c r="E6" s="1203">
        <v>45353</v>
      </c>
      <c r="F6" s="1203">
        <v>45354</v>
      </c>
      <c r="G6" s="1203">
        <v>45355</v>
      </c>
      <c r="H6" s="1203">
        <v>45356</v>
      </c>
      <c r="I6" s="1203">
        <v>45357</v>
      </c>
      <c r="J6" s="1203">
        <v>45358</v>
      </c>
      <c r="K6" s="1203">
        <v>45359</v>
      </c>
      <c r="L6" s="1203">
        <v>45360</v>
      </c>
      <c r="M6" s="1203">
        <v>45361</v>
      </c>
      <c r="N6" s="1203">
        <v>45362</v>
      </c>
      <c r="O6" s="1203">
        <v>45363</v>
      </c>
      <c r="P6" s="1203">
        <v>45364</v>
      </c>
      <c r="Q6" s="1203">
        <v>45365</v>
      </c>
      <c r="R6" s="1203">
        <v>45366</v>
      </c>
      <c r="S6" s="1203">
        <v>45367</v>
      </c>
      <c r="T6" s="1203">
        <v>45368</v>
      </c>
      <c r="U6" s="1203">
        <v>45369</v>
      </c>
      <c r="V6" s="1203">
        <v>45370</v>
      </c>
      <c r="W6" s="1203">
        <v>45371</v>
      </c>
      <c r="X6" s="1203">
        <v>45372</v>
      </c>
      <c r="Y6" s="1203">
        <v>45373</v>
      </c>
      <c r="Z6" s="1203">
        <v>45374</v>
      </c>
      <c r="AA6" s="1203">
        <v>45375</v>
      </c>
      <c r="AB6" s="1203">
        <v>45376</v>
      </c>
      <c r="AC6" s="1203">
        <v>45377</v>
      </c>
      <c r="AD6" s="1203">
        <v>45378</v>
      </c>
      <c r="AE6" s="1203">
        <v>45379</v>
      </c>
      <c r="AF6" s="1203">
        <v>45380</v>
      </c>
      <c r="AG6" s="1203">
        <v>45381</v>
      </c>
      <c r="AH6" s="1203">
        <v>45382</v>
      </c>
      <c r="AI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31</v>
      </c>
    </row>
    <row r="7" spans="2:35" ht="21" x14ac:dyDescent="0.25">
      <c r="B7" s="1194" t="s">
        <v>127</v>
      </c>
      <c r="C7" s="1197" t="s">
        <v>132</v>
      </c>
      <c r="D7" s="1204" t="s">
        <v>80</v>
      </c>
      <c r="E7" s="1204" t="s">
        <v>80</v>
      </c>
      <c r="F7" s="1204" t="s">
        <v>80</v>
      </c>
      <c r="G7" s="1204" t="s">
        <v>80</v>
      </c>
      <c r="H7" s="1204" t="s">
        <v>78</v>
      </c>
      <c r="I7" s="1204" t="s">
        <v>79</v>
      </c>
      <c r="J7" s="1204" t="s">
        <v>78</v>
      </c>
      <c r="K7" s="1204" t="s">
        <v>78</v>
      </c>
      <c r="L7" s="1204" t="s">
        <v>78</v>
      </c>
      <c r="M7" s="1204"/>
      <c r="N7" s="1204"/>
      <c r="O7" s="1204"/>
      <c r="P7" s="1204"/>
      <c r="Q7" s="1204"/>
      <c r="R7" s="1204"/>
      <c r="S7" s="1204"/>
      <c r="T7" s="1204"/>
      <c r="U7" s="1204"/>
      <c r="V7" s="1204"/>
      <c r="W7" s="1204"/>
      <c r="X7" s="1204"/>
      <c r="Y7" s="1204"/>
      <c r="Z7" s="1204"/>
      <c r="AA7" s="1204"/>
      <c r="AB7" s="1204"/>
      <c r="AC7" s="1204"/>
      <c r="AD7" s="1204"/>
      <c r="AE7" s="1204"/>
      <c r="AF7" s="1204"/>
      <c r="AG7" s="1204"/>
      <c r="AH7" s="1204"/>
      <c r="AI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9</v>
      </c>
    </row>
    <row r="8" spans="2:35" ht="15.75" x14ac:dyDescent="0.25">
      <c r="B8" s="1194"/>
      <c r="C8" s="1198" t="s">
        <v>131</v>
      </c>
      <c r="D8" s="1205">
        <v>10</v>
      </c>
      <c r="E8" s="1205">
        <v>10</v>
      </c>
      <c r="F8" s="1205"/>
      <c r="G8" s="1205">
        <v>10</v>
      </c>
      <c r="H8" s="1205">
        <v>10</v>
      </c>
      <c r="I8" s="1205">
        <v>10</v>
      </c>
      <c r="J8" s="1205">
        <v>10</v>
      </c>
      <c r="K8" s="1205">
        <v>10</v>
      </c>
      <c r="L8" s="1205">
        <v>10</v>
      </c>
      <c r="M8" s="1205"/>
      <c r="N8" s="1205"/>
      <c r="O8" s="1205"/>
      <c r="P8" s="1205"/>
      <c r="Q8" s="1205"/>
      <c r="R8" s="1205"/>
      <c r="S8" s="1205"/>
      <c r="T8" s="1205"/>
      <c r="U8" s="1205"/>
      <c r="V8" s="1205"/>
      <c r="W8" s="1205"/>
      <c r="X8" s="1205"/>
      <c r="Y8" s="1205"/>
      <c r="Z8" s="1205"/>
      <c r="AA8" s="1205"/>
      <c r="AB8" s="1205"/>
      <c r="AC8" s="1205"/>
      <c r="AD8" s="1205"/>
      <c r="AE8" s="1205"/>
      <c r="AF8" s="1205"/>
      <c r="AG8" s="1205"/>
      <c r="AH8" s="1205"/>
      <c r="AI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8</v>
      </c>
    </row>
    <row r="9" spans="2:35" ht="21" x14ac:dyDescent="0.25">
      <c r="B9" s="1194" t="s">
        <v>128</v>
      </c>
      <c r="C9" s="1197" t="s">
        <v>133</v>
      </c>
      <c r="D9" s="1204" t="s">
        <v>78</v>
      </c>
      <c r="E9" s="1204" t="s">
        <v>78</v>
      </c>
      <c r="F9" s="1204" t="s">
        <v>141</v>
      </c>
      <c r="G9" s="1204" t="s">
        <v>79</v>
      </c>
      <c r="H9" s="1204" t="s">
        <v>79</v>
      </c>
      <c r="I9" s="1204" t="s">
        <v>78</v>
      </c>
      <c r="J9" s="1204" t="s">
        <v>78</v>
      </c>
      <c r="K9" s="1204" t="s">
        <v>78</v>
      </c>
      <c r="L9" s="1204" t="s">
        <v>78</v>
      </c>
      <c r="M9" s="1204"/>
      <c r="N9" s="1204"/>
      <c r="O9" s="1204"/>
      <c r="P9" s="1204"/>
      <c r="Q9" s="1204"/>
      <c r="R9" s="1204"/>
      <c r="S9" s="1204"/>
      <c r="T9" s="1204"/>
      <c r="U9" s="1204"/>
      <c r="V9" s="1204"/>
      <c r="W9" s="1204"/>
      <c r="X9" s="1204"/>
      <c r="Y9" s="1204"/>
      <c r="Z9" s="1204"/>
      <c r="AA9" s="1204"/>
      <c r="AB9" s="1204"/>
      <c r="AC9" s="1204"/>
      <c r="AD9" s="1204"/>
      <c r="AE9" s="1204"/>
      <c r="AF9" s="1204"/>
      <c r="AG9" s="1204"/>
      <c r="AH9" s="1204"/>
      <c r="AI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9</v>
      </c>
    </row>
    <row r="10" spans="2:35" ht="15.75" x14ac:dyDescent="0.25">
      <c r="B10" s="1194"/>
      <c r="C10" s="1198" t="s">
        <v>131</v>
      </c>
      <c r="D10" s="1205">
        <v>10</v>
      </c>
      <c r="E10" s="1205">
        <v>10</v>
      </c>
      <c r="F10" s="1205"/>
      <c r="G10" s="1205">
        <v>10</v>
      </c>
      <c r="H10" s="1205">
        <v>10</v>
      </c>
      <c r="I10" s="1205">
        <v>10</v>
      </c>
      <c r="J10" s="1205">
        <v>10</v>
      </c>
      <c r="K10" s="1205">
        <v>11.3</v>
      </c>
      <c r="L10" s="1205">
        <v>10</v>
      </c>
      <c r="M10" s="1205"/>
      <c r="N10" s="1205"/>
      <c r="O10" s="1205"/>
      <c r="P10" s="1205"/>
      <c r="Q10" s="1205"/>
      <c r="R10" s="1205"/>
      <c r="S10" s="1205"/>
      <c r="T10" s="1205"/>
      <c r="U10" s="1205"/>
      <c r="V10" s="1205"/>
      <c r="W10" s="1205"/>
      <c r="X10" s="1205"/>
      <c r="Y10" s="1205"/>
      <c r="Z10" s="1205"/>
      <c r="AA10" s="1205"/>
      <c r="AB10" s="1205"/>
      <c r="AC10" s="1205"/>
      <c r="AD10" s="1205"/>
      <c r="AE10" s="1205"/>
      <c r="AF10" s="1205"/>
      <c r="AG10" s="1205"/>
      <c r="AH10" s="1205"/>
      <c r="AI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8</v>
      </c>
    </row>
    <row r="11" spans="2:35" ht="21" x14ac:dyDescent="0.25">
      <c r="B11" s="1194" t="s">
        <v>129</v>
      </c>
      <c r="C11" s="1197" t="s">
        <v>134</v>
      </c>
      <c r="D11" s="1204" t="s">
        <v>78</v>
      </c>
      <c r="E11" s="1204" t="s">
        <v>78</v>
      </c>
      <c r="F11" s="1204" t="s">
        <v>141</v>
      </c>
      <c r="G11" s="1204" t="s">
        <v>79</v>
      </c>
      <c r="H11" s="1204" t="s">
        <v>79</v>
      </c>
      <c r="I11" s="1204" t="s">
        <v>78</v>
      </c>
      <c r="J11" s="1204" t="s">
        <v>78</v>
      </c>
      <c r="K11" s="1204" t="s">
        <v>78</v>
      </c>
      <c r="L11" s="1204" t="s">
        <v>78</v>
      </c>
      <c r="M11" s="1204"/>
      <c r="N11" s="1204"/>
      <c r="O11" s="1204"/>
      <c r="P11" s="1208"/>
      <c r="Q11" s="1204"/>
      <c r="R11" s="1204"/>
      <c r="S11" s="1204"/>
      <c r="T11" s="1204"/>
      <c r="U11" s="1204"/>
      <c r="V11" s="1204"/>
      <c r="W11" s="1204"/>
      <c r="X11" s="1204"/>
      <c r="Y11" s="1204"/>
      <c r="Z11" s="1204"/>
      <c r="AA11" s="1204"/>
      <c r="AB11" s="1204"/>
      <c r="AC11" s="1204"/>
      <c r="AD11" s="1204"/>
      <c r="AE11" s="1204"/>
      <c r="AF11" s="1204"/>
      <c r="AG11" s="1204"/>
      <c r="AH11" s="1204"/>
      <c r="AI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9</v>
      </c>
    </row>
    <row r="12" spans="2:35" ht="15.75" x14ac:dyDescent="0.25">
      <c r="B12" s="1194"/>
      <c r="C12" s="1198" t="s">
        <v>131</v>
      </c>
      <c r="D12" s="1205">
        <v>10</v>
      </c>
      <c r="E12" s="1205">
        <v>10</v>
      </c>
      <c r="F12" s="1205"/>
      <c r="G12" s="1205">
        <v>10</v>
      </c>
      <c r="H12" s="1205">
        <v>10</v>
      </c>
      <c r="I12" s="1205">
        <v>10</v>
      </c>
      <c r="J12" s="1205">
        <v>10</v>
      </c>
      <c r="K12" s="1205">
        <v>10</v>
      </c>
      <c r="L12" s="1205">
        <v>10</v>
      </c>
      <c r="M12" s="1205"/>
      <c r="N12" s="1205"/>
      <c r="O12" s="1205"/>
      <c r="P12" s="1205"/>
      <c r="Q12" s="1205"/>
      <c r="R12" s="1205"/>
      <c r="S12" s="1205"/>
      <c r="T12" s="1205"/>
      <c r="U12" s="1205"/>
      <c r="V12" s="1205"/>
      <c r="W12" s="1205"/>
      <c r="X12" s="1205"/>
      <c r="Y12" s="1205"/>
      <c r="Z12" s="1205"/>
      <c r="AA12" s="1205"/>
      <c r="AB12" s="1205"/>
      <c r="AC12" s="1205"/>
      <c r="AD12" s="1205"/>
      <c r="AE12" s="1205"/>
      <c r="AF12" s="1205"/>
      <c r="AG12" s="1205"/>
      <c r="AH12" s="1205"/>
      <c r="AI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8</v>
      </c>
    </row>
    <row r="13" spans="2:35" ht="21" x14ac:dyDescent="0.25">
      <c r="B13" s="1194" t="s">
        <v>130</v>
      </c>
      <c r="C13" s="1197" t="s">
        <v>647</v>
      </c>
      <c r="D13" s="1204"/>
      <c r="E13" s="1204"/>
      <c r="F13" s="1204"/>
      <c r="G13" s="1204"/>
      <c r="H13" s="1204"/>
      <c r="I13" s="1204"/>
      <c r="J13" s="1204"/>
      <c r="K13" s="1204"/>
      <c r="L13" s="1204"/>
      <c r="M13" s="1204"/>
      <c r="N13" s="1204"/>
      <c r="O13" s="1204"/>
      <c r="P13" s="1204"/>
      <c r="Q13" s="1204"/>
      <c r="R13" s="1204"/>
      <c r="S13" s="1204"/>
      <c r="T13" s="1204"/>
      <c r="U13" s="1204"/>
      <c r="V13" s="1204"/>
      <c r="W13" s="1204"/>
      <c r="X13" s="1204"/>
      <c r="Y13" s="1204"/>
      <c r="Z13" s="1204"/>
      <c r="AA13" s="1204"/>
      <c r="AB13" s="1204"/>
      <c r="AC13" s="1204"/>
      <c r="AD13" s="1204"/>
      <c r="AE13" s="1204"/>
      <c r="AF13" s="1204"/>
      <c r="AG13" s="1204"/>
      <c r="AH13" s="1204"/>
      <c r="AI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 spans="2:35" ht="15.75" x14ac:dyDescent="0.25">
      <c r="B14" s="1194"/>
      <c r="C14" s="1198" t="s">
        <v>131</v>
      </c>
      <c r="D14" s="1205"/>
      <c r="E14" s="1205"/>
      <c r="F14" s="1205"/>
      <c r="G14" s="1205"/>
      <c r="H14" s="1205"/>
      <c r="I14" s="1205"/>
      <c r="J14" s="1205"/>
      <c r="K14" s="1205"/>
      <c r="L14" s="1205"/>
      <c r="M14" s="1205"/>
      <c r="N14" s="1205"/>
      <c r="O14" s="1205"/>
      <c r="P14" s="1205"/>
      <c r="Q14" s="1205"/>
      <c r="R14" s="1205"/>
      <c r="S14" s="1205"/>
      <c r="T14" s="1205"/>
      <c r="U14" s="1205"/>
      <c r="V14" s="1205"/>
      <c r="W14" s="1205"/>
      <c r="X14" s="1205"/>
      <c r="Y14" s="1205"/>
      <c r="Z14" s="1205"/>
      <c r="AA14" s="1205"/>
      <c r="AB14" s="1205"/>
      <c r="AC14" s="1205"/>
      <c r="AD14" s="1205"/>
      <c r="AE14" s="1205"/>
      <c r="AF14" s="1205"/>
      <c r="AG14" s="1205"/>
      <c r="AH14" s="1205"/>
      <c r="AI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 spans="2:35" ht="21" x14ac:dyDescent="0.25">
      <c r="B15" s="1195" t="s">
        <v>648</v>
      </c>
      <c r="C15" s="1199" t="s">
        <v>135</v>
      </c>
      <c r="D15" s="1206" t="s">
        <v>78</v>
      </c>
      <c r="E15" s="1206" t="s">
        <v>78</v>
      </c>
      <c r="F15" s="1206" t="s">
        <v>141</v>
      </c>
      <c r="G15" s="1206" t="s">
        <v>79</v>
      </c>
      <c r="H15" s="1206" t="s">
        <v>79</v>
      </c>
      <c r="I15" s="1206" t="s">
        <v>78</v>
      </c>
      <c r="J15" s="1206" t="s">
        <v>78</v>
      </c>
      <c r="K15" s="1206" t="s">
        <v>78</v>
      </c>
      <c r="L15" s="1206" t="s">
        <v>78</v>
      </c>
      <c r="M15" s="1206"/>
      <c r="N15" s="1206"/>
      <c r="O15" s="1206"/>
      <c r="P15" s="1206"/>
      <c r="Q15" s="1206"/>
      <c r="R15" s="1206"/>
      <c r="S15" s="1206"/>
      <c r="T15" s="1206"/>
      <c r="U15" s="1206"/>
      <c r="V15" s="1206"/>
      <c r="W15" s="1206"/>
      <c r="X15" s="1206"/>
      <c r="Y15" s="1206"/>
      <c r="Z15" s="1206"/>
      <c r="AA15" s="1206"/>
      <c r="AB15" s="1206"/>
      <c r="AC15" s="1206"/>
      <c r="AD15" s="1206"/>
      <c r="AE15" s="1206"/>
      <c r="AF15" s="1206"/>
      <c r="AG15" s="1206"/>
      <c r="AH15" s="1206"/>
      <c r="AI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9</v>
      </c>
    </row>
    <row r="16" spans="2:35" ht="23.25" x14ac:dyDescent="0.35">
      <c r="B16" s="1195"/>
      <c r="C16" s="1200" t="s">
        <v>131</v>
      </c>
      <c r="D16" s="1206">
        <v>10</v>
      </c>
      <c r="E16" s="1206">
        <v>10</v>
      </c>
      <c r="F16" s="1206"/>
      <c r="G16" s="1206">
        <v>10</v>
      </c>
      <c r="H16" s="1206">
        <v>10</v>
      </c>
      <c r="I16" s="1206">
        <v>10</v>
      </c>
      <c r="J16" s="1206">
        <v>10</v>
      </c>
      <c r="K16" s="1206">
        <v>10</v>
      </c>
      <c r="L16" s="1206">
        <v>10</v>
      </c>
      <c r="M16" s="1206"/>
      <c r="N16" s="1206"/>
      <c r="O16" s="1206"/>
      <c r="P16" s="1206"/>
      <c r="Q16" s="1206"/>
      <c r="R16" s="1206"/>
      <c r="S16" s="1206"/>
      <c r="T16" s="1206"/>
      <c r="U16" s="1206"/>
      <c r="V16" s="1206"/>
      <c r="W16" s="1206"/>
      <c r="X16" s="1206"/>
      <c r="Y16" s="1206"/>
      <c r="Z16" s="1206"/>
      <c r="AA16" s="1206"/>
      <c r="AB16" s="1206"/>
      <c r="AC16" s="1206"/>
      <c r="AD16" s="1206"/>
      <c r="AE16" s="1206"/>
      <c r="AF16" s="1206"/>
      <c r="AG16" s="1206"/>
      <c r="AH16" s="1206"/>
      <c r="AI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8</v>
      </c>
    </row>
    <row r="17" spans="2:38" ht="19.5" x14ac:dyDescent="0.25">
      <c r="B17" s="1214" t="s">
        <v>646</v>
      </c>
      <c r="C17" s="1215"/>
      <c r="D17" s="1216"/>
      <c r="E17" s="1216"/>
      <c r="F17" s="1216"/>
      <c r="G17" s="1216"/>
      <c r="H17" s="1216"/>
      <c r="I17" s="1216"/>
      <c r="J17" s="1216"/>
      <c r="K17" s="1216"/>
      <c r="L17" s="1216"/>
      <c r="M17" s="1216"/>
      <c r="N17" s="1216"/>
      <c r="O17" s="1216"/>
      <c r="P17" s="1216"/>
      <c r="Q17" s="1216"/>
      <c r="R17" s="1216"/>
      <c r="S17" s="1216"/>
      <c r="T17" s="1216"/>
      <c r="U17" s="1216"/>
      <c r="V17" s="1216"/>
      <c r="W17" s="1216"/>
      <c r="X17" s="1216"/>
      <c r="Y17" s="1216"/>
      <c r="Z17" s="1216"/>
      <c r="AA17" s="1216"/>
      <c r="AB17" s="1216"/>
      <c r="AC17" s="1216"/>
      <c r="AD17" s="1217"/>
      <c r="AE17" s="1217"/>
      <c r="AF17" s="1217"/>
      <c r="AG17" s="1217"/>
      <c r="AH17" s="1217"/>
      <c r="AI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c r="AL17" s="54"/>
    </row>
    <row r="18" spans="2:38" ht="19.5" x14ac:dyDescent="0.25">
      <c r="B18" s="1211" t="s">
        <v>9</v>
      </c>
      <c r="C18" s="1212" t="s">
        <v>10</v>
      </c>
      <c r="D18" s="1213" t="s">
        <v>53</v>
      </c>
      <c r="E18" s="1213"/>
      <c r="F18" s="1213"/>
      <c r="G18" s="1213"/>
      <c r="H18" s="1213"/>
      <c r="I18" s="1213"/>
      <c r="J18" s="1213" t="s">
        <v>62</v>
      </c>
      <c r="K18" s="1213"/>
      <c r="L18" s="1213"/>
      <c r="M18" s="1213"/>
      <c r="N18" s="1213"/>
      <c r="O18" s="1213"/>
      <c r="P18" s="1213" t="s">
        <v>63</v>
      </c>
      <c r="Q18" s="1213"/>
      <c r="R18" s="1213"/>
      <c r="S18" s="1213"/>
      <c r="T18" s="1213"/>
      <c r="U18" s="1213"/>
      <c r="V18" s="1213" t="s">
        <v>64</v>
      </c>
      <c r="W18" s="1213"/>
      <c r="X18" s="1213"/>
      <c r="Y18" s="1213"/>
      <c r="Z18" s="1213"/>
      <c r="AA18" s="1213"/>
      <c r="AB18" s="1213" t="s">
        <v>54</v>
      </c>
      <c r="AC18" s="1213"/>
      <c r="AD18" s="1206"/>
      <c r="AE18" s="1206"/>
      <c r="AF18" s="1206"/>
      <c r="AG18" s="1206"/>
      <c r="AH18" s="1206"/>
      <c r="AI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5</v>
      </c>
    </row>
    <row r="19" spans="2:38" ht="19.5" x14ac:dyDescent="0.25">
      <c r="B19" s="1194" t="s">
        <v>127</v>
      </c>
      <c r="C19" s="1201" t="s">
        <v>132</v>
      </c>
      <c r="D19" s="1207"/>
      <c r="E19" s="1207"/>
      <c r="F19" s="1207"/>
      <c r="G19" s="1207"/>
      <c r="H19" s="1207"/>
      <c r="I19" s="1207"/>
      <c r="J19" s="1207">
        <v>2000</v>
      </c>
      <c r="K19" s="1207"/>
      <c r="L19" s="1207"/>
      <c r="M19" s="1207"/>
      <c r="N19" s="1207"/>
      <c r="O19" s="1207"/>
      <c r="P19" s="1207"/>
      <c r="Q19" s="1207"/>
      <c r="R19" s="1207"/>
      <c r="S19" s="1207"/>
      <c r="T19" s="1207"/>
      <c r="U19" s="1207"/>
      <c r="V19" s="1207"/>
      <c r="W19" s="1207"/>
      <c r="X19" s="1207"/>
      <c r="Y19" s="1207"/>
      <c r="Z19" s="1207"/>
      <c r="AA19" s="1207"/>
      <c r="AB19" s="1207">
        <v>2000</v>
      </c>
      <c r="AC19" s="1207"/>
      <c r="AD19" s="1206"/>
      <c r="AE19" s="1206"/>
      <c r="AF19" s="1206"/>
      <c r="AG19" s="1206"/>
      <c r="AH19" s="1206"/>
      <c r="AI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2</v>
      </c>
    </row>
    <row r="20" spans="2:38" ht="19.5" x14ac:dyDescent="0.25">
      <c r="B20" s="1194" t="s">
        <v>128</v>
      </c>
      <c r="C20" s="1201" t="s">
        <v>133</v>
      </c>
      <c r="D20" s="1207">
        <v>1500</v>
      </c>
      <c r="E20" s="1207"/>
      <c r="F20" s="1207"/>
      <c r="G20" s="1207"/>
      <c r="H20" s="1207"/>
      <c r="I20" s="1207"/>
      <c r="J20" s="1207">
        <v>500</v>
      </c>
      <c r="K20" s="1207"/>
      <c r="L20" s="1207"/>
      <c r="M20" s="1207"/>
      <c r="N20" s="1207"/>
      <c r="O20" s="1207"/>
      <c r="P20" s="1207"/>
      <c r="Q20" s="1207"/>
      <c r="R20" s="1207"/>
      <c r="S20" s="1207"/>
      <c r="T20" s="1207"/>
      <c r="U20" s="1207"/>
      <c r="V20" s="1207"/>
      <c r="W20" s="1207"/>
      <c r="X20" s="1207"/>
      <c r="Y20" s="1207"/>
      <c r="Z20" s="1207"/>
      <c r="AA20" s="1207"/>
      <c r="AB20" s="1207">
        <v>2000</v>
      </c>
      <c r="AC20" s="1207"/>
      <c r="AD20" s="1206"/>
      <c r="AE20" s="1206"/>
      <c r="AF20" s="1206"/>
      <c r="AG20" s="1206"/>
      <c r="AH20" s="1206"/>
      <c r="AI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3</v>
      </c>
    </row>
    <row r="21" spans="2:38" ht="15.75" x14ac:dyDescent="0.25">
      <c r="B21" s="1195" t="s">
        <v>129</v>
      </c>
      <c r="C21" s="1202" t="s">
        <v>134</v>
      </c>
      <c r="D21" s="1206"/>
      <c r="E21" s="1206"/>
      <c r="F21" s="1206"/>
      <c r="G21" s="1206"/>
      <c r="H21" s="1206"/>
      <c r="I21" s="1206"/>
      <c r="J21" s="1206"/>
      <c r="K21" s="1206"/>
      <c r="L21" s="1206"/>
      <c r="M21" s="1206"/>
      <c r="N21" s="1206"/>
      <c r="O21" s="1206"/>
      <c r="P21" s="1206"/>
      <c r="Q21" s="1206"/>
      <c r="R21" s="1206"/>
      <c r="S21" s="1206"/>
      <c r="T21" s="1206"/>
      <c r="U21" s="1206"/>
      <c r="V21" s="1206"/>
      <c r="W21" s="1206"/>
      <c r="X21" s="1206"/>
      <c r="Y21" s="1206"/>
      <c r="Z21" s="1206"/>
      <c r="AA21" s="1206"/>
      <c r="AB21" s="1209">
        <v>0</v>
      </c>
      <c r="AC21" s="1206"/>
      <c r="AD21" s="1206"/>
      <c r="AE21" s="1206"/>
      <c r="AF21" s="1206"/>
      <c r="AG21" s="1206"/>
      <c r="AH21" s="1206"/>
      <c r="AI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22" spans="2:38" ht="15.75" x14ac:dyDescent="0.25">
      <c r="B22" s="1195" t="s">
        <v>130</v>
      </c>
      <c r="C22" s="1202" t="s">
        <v>647</v>
      </c>
      <c r="D22" s="1206"/>
      <c r="E22" s="1206"/>
      <c r="F22" s="1206"/>
      <c r="G22" s="1206"/>
      <c r="H22" s="1206"/>
      <c r="I22" s="1206"/>
      <c r="J22" s="1206"/>
      <c r="K22" s="1206"/>
      <c r="L22" s="1206"/>
      <c r="M22" s="1206"/>
      <c r="N22" s="1206"/>
      <c r="O22" s="1206"/>
      <c r="P22" s="1206"/>
      <c r="Q22" s="1206"/>
      <c r="R22" s="1206"/>
      <c r="S22" s="1206"/>
      <c r="T22" s="1206"/>
      <c r="U22" s="1206"/>
      <c r="V22" s="1206"/>
      <c r="W22" s="1206"/>
      <c r="X22" s="1206"/>
      <c r="Y22" s="1206"/>
      <c r="Z22" s="1206"/>
      <c r="AA22" s="1206"/>
      <c r="AB22" s="1206">
        <v>0</v>
      </c>
      <c r="AC22" s="1206"/>
      <c r="AD22" s="1206"/>
      <c r="AE22" s="1206"/>
      <c r="AF22" s="1206"/>
      <c r="AG22" s="1206"/>
      <c r="AH22" s="1206"/>
      <c r="AI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23" spans="2:38" ht="15.75" x14ac:dyDescent="0.25">
      <c r="B23" s="1195" t="s">
        <v>648</v>
      </c>
      <c r="C23" s="1202" t="s">
        <v>135</v>
      </c>
      <c r="D23" s="1206"/>
      <c r="E23" s="1206"/>
      <c r="F23" s="1206"/>
      <c r="G23" s="1206"/>
      <c r="H23" s="1206"/>
      <c r="I23" s="1206"/>
      <c r="J23" s="1206"/>
      <c r="K23" s="1206"/>
      <c r="L23" s="1206"/>
      <c r="M23" s="1206"/>
      <c r="N23" s="1206"/>
      <c r="O23" s="1206"/>
      <c r="P23" s="1206"/>
      <c r="Q23" s="1206"/>
      <c r="R23" s="1206"/>
      <c r="S23" s="1206"/>
      <c r="T23" s="1206"/>
      <c r="U23" s="1206"/>
      <c r="V23" s="1206"/>
      <c r="W23" s="1206"/>
      <c r="X23" s="1206"/>
      <c r="Y23" s="1206"/>
      <c r="Z23" s="1206"/>
      <c r="AA23" s="1206"/>
      <c r="AB23" s="1206">
        <v>0</v>
      </c>
      <c r="AC23" s="1206"/>
      <c r="AD23" s="1206"/>
      <c r="AE23" s="1206"/>
      <c r="AF23" s="1206"/>
      <c r="AG23" s="1206"/>
      <c r="AH23" s="1206"/>
      <c r="AI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24" spans="2:38" ht="15.75" x14ac:dyDescent="0.25">
      <c r="B24" s="1195"/>
      <c r="C24" s="1202"/>
      <c r="D24" s="1206"/>
      <c r="E24" s="1206"/>
      <c r="F24" s="1206"/>
      <c r="G24" s="1206"/>
      <c r="H24" s="1206"/>
      <c r="I24" s="1206"/>
      <c r="J24" s="1206"/>
      <c r="K24" s="1206"/>
      <c r="L24" s="1206"/>
      <c r="M24" s="1206"/>
      <c r="N24" s="1206"/>
      <c r="O24" s="1206"/>
      <c r="P24" s="1206"/>
      <c r="Q24" s="1206"/>
      <c r="R24" s="1206"/>
      <c r="S24" s="1206"/>
      <c r="T24" s="1206"/>
      <c r="U24" s="1206"/>
      <c r="V24" s="1206"/>
      <c r="W24" s="1206"/>
      <c r="X24" s="1206"/>
      <c r="Y24" s="1206"/>
      <c r="Z24" s="1206"/>
      <c r="AA24" s="1206"/>
      <c r="AB24" s="1206"/>
      <c r="AC24" s="1206"/>
      <c r="AD24" s="1206"/>
      <c r="AE24" s="1206"/>
      <c r="AF24" s="1206"/>
      <c r="AG24" s="1206"/>
      <c r="AH24" s="1206"/>
      <c r="AI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 spans="2:38" ht="15.75" x14ac:dyDescent="0.25">
      <c r="B25" s="1195"/>
      <c r="C25" s="1202"/>
      <c r="D25" s="1206"/>
      <c r="E25" s="1206"/>
      <c r="F25" s="1206"/>
      <c r="G25" s="1206"/>
      <c r="H25" s="1206"/>
      <c r="I25" s="1206"/>
      <c r="J25" s="1206"/>
      <c r="K25" s="1206"/>
      <c r="L25" s="1206"/>
      <c r="M25" s="1206"/>
      <c r="N25" s="1206"/>
      <c r="O25" s="1206"/>
      <c r="P25" s="1206"/>
      <c r="Q25" s="1206"/>
      <c r="R25" s="1206"/>
      <c r="S25" s="1206"/>
      <c r="T25" s="1206"/>
      <c r="U25" s="1206"/>
      <c r="V25" s="1206"/>
      <c r="W25" s="1206"/>
      <c r="X25" s="1206"/>
      <c r="Y25" s="1206"/>
      <c r="Z25" s="1206"/>
      <c r="AA25" s="1206"/>
      <c r="AB25" s="1206"/>
      <c r="AC25" s="1206"/>
      <c r="AD25" s="1206"/>
      <c r="AE25" s="1206"/>
      <c r="AF25" s="1206"/>
      <c r="AG25" s="1206"/>
      <c r="AH25" s="1206"/>
      <c r="AI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 spans="2:38" ht="61.5" x14ac:dyDescent="0.25">
      <c r="B26" s="1195"/>
      <c r="C26" s="1202"/>
      <c r="D26" s="1206"/>
      <c r="E26" s="1206"/>
      <c r="F26" s="1206"/>
      <c r="G26" s="1206"/>
      <c r="H26" s="1206"/>
      <c r="I26" s="1206"/>
      <c r="J26" s="1206"/>
      <c r="K26" s="1206"/>
      <c r="L26" s="1206"/>
      <c r="M26" s="1206"/>
      <c r="N26" s="1206"/>
      <c r="O26" s="1206"/>
      <c r="P26" s="1206"/>
      <c r="Q26" s="1218" t="s">
        <v>242</v>
      </c>
      <c r="R26" s="1206"/>
      <c r="S26" s="1206"/>
      <c r="T26" s="1206"/>
      <c r="U26" s="1206"/>
      <c r="V26" s="1206"/>
      <c r="W26" s="1206"/>
      <c r="X26" s="1206"/>
      <c r="Y26" s="1206"/>
      <c r="Z26" s="1206"/>
      <c r="AA26" s="1206"/>
      <c r="AB26" s="1206"/>
      <c r="AC26" s="1206"/>
      <c r="AD26" s="1206"/>
      <c r="AE26" s="1206"/>
      <c r="AF26" s="1206"/>
      <c r="AG26" s="1206"/>
      <c r="AH26" s="1206"/>
      <c r="AI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27" spans="2:38" ht="15.75" x14ac:dyDescent="0.25">
      <c r="B27" s="1195"/>
      <c r="C27" s="1202"/>
      <c r="D27" s="1206"/>
      <c r="E27" s="1206"/>
      <c r="F27" s="1206"/>
      <c r="G27" s="1206"/>
      <c r="H27" s="1206"/>
      <c r="I27" s="1206"/>
      <c r="J27" s="1206"/>
      <c r="K27" s="1206"/>
      <c r="L27" s="1206"/>
      <c r="M27" s="1206"/>
      <c r="N27" s="1206"/>
      <c r="O27" s="1206"/>
      <c r="P27" s="1206"/>
      <c r="Q27" s="1206"/>
      <c r="R27" s="1206"/>
      <c r="S27" s="1206"/>
      <c r="T27" s="1206"/>
      <c r="U27" s="1206"/>
      <c r="V27" s="1206"/>
      <c r="W27" s="1206"/>
      <c r="X27" s="1206"/>
      <c r="Y27" s="1206"/>
      <c r="Z27" s="1206"/>
      <c r="AA27" s="1206"/>
      <c r="AB27" s="1206"/>
      <c r="AC27" s="1206"/>
      <c r="AD27" s="1206"/>
      <c r="AE27" s="1206"/>
      <c r="AF27" s="1206"/>
      <c r="AG27" s="1206"/>
      <c r="AH27" s="1206"/>
      <c r="AI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 spans="2:38" ht="15.75" x14ac:dyDescent="0.25">
      <c r="B28" s="1195"/>
      <c r="C28" s="1202"/>
      <c r="D28" s="1206"/>
      <c r="E28" s="1206"/>
      <c r="F28" s="1206"/>
      <c r="G28" s="1206"/>
      <c r="H28" s="1206"/>
      <c r="I28" s="1206"/>
      <c r="J28" s="1206"/>
      <c r="K28" s="1206"/>
      <c r="L28" s="1206"/>
      <c r="M28" s="1206"/>
      <c r="N28" s="1206"/>
      <c r="O28" s="1206"/>
      <c r="P28" s="1206"/>
      <c r="Q28" s="1206" t="s">
        <v>602</v>
      </c>
      <c r="R28" s="1206"/>
      <c r="S28" s="1206">
        <v>1330007333</v>
      </c>
      <c r="T28" s="1206"/>
      <c r="U28" s="1206"/>
      <c r="V28" s="1206"/>
      <c r="W28" s="1206" t="s">
        <v>603</v>
      </c>
      <c r="X28" s="1206"/>
      <c r="Y28" s="1206"/>
      <c r="Z28" s="1206"/>
      <c r="AA28" s="1206"/>
      <c r="AB28" s="1206"/>
      <c r="AC28" s="1206"/>
      <c r="AD28" s="1206"/>
      <c r="AE28" s="1206"/>
      <c r="AF28" s="1206"/>
      <c r="AG28" s="1206"/>
      <c r="AH28" s="1206"/>
      <c r="AI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3</v>
      </c>
    </row>
    <row r="29" spans="2:38" ht="15.75" x14ac:dyDescent="0.25">
      <c r="B29" s="1195"/>
      <c r="C29" s="1202"/>
      <c r="D29" s="1206"/>
      <c r="E29" s="1206"/>
      <c r="F29" s="1206"/>
      <c r="G29" s="1206"/>
      <c r="H29" s="1206"/>
      <c r="I29" s="1206"/>
      <c r="J29" s="1206"/>
      <c r="K29" s="1206"/>
      <c r="L29" s="1206" t="s">
        <v>604</v>
      </c>
      <c r="M29" s="1206"/>
      <c r="N29" s="1206"/>
      <c r="O29" s="1206"/>
      <c r="P29" s="1206"/>
      <c r="Q29" s="1206"/>
      <c r="R29" s="1206"/>
      <c r="S29" s="1206"/>
      <c r="T29" s="1206"/>
      <c r="U29" s="1206"/>
      <c r="V29" s="1206"/>
      <c r="W29" s="1206"/>
      <c r="X29" s="1206"/>
      <c r="Y29" s="1206"/>
      <c r="Z29" s="1206"/>
      <c r="AA29" s="1206"/>
      <c r="AB29" s="1206"/>
      <c r="AC29" s="1206"/>
      <c r="AD29" s="1206"/>
      <c r="AE29" s="1206"/>
      <c r="AF29" s="1206"/>
      <c r="AG29" s="1206"/>
      <c r="AH29" s="1206"/>
      <c r="AI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30" spans="2:38" ht="15.75" x14ac:dyDescent="0.25">
      <c r="B30" s="1195"/>
      <c r="C30" s="1202"/>
      <c r="D30" s="1206"/>
      <c r="E30" s="1206"/>
      <c r="F30" s="1206"/>
      <c r="G30" s="1206"/>
      <c r="H30" s="1206"/>
      <c r="I30" s="1206"/>
      <c r="J30" s="1206"/>
      <c r="K30" s="1206"/>
      <c r="L30" s="1206" t="s">
        <v>605</v>
      </c>
      <c r="M30" s="1206" t="s">
        <v>10</v>
      </c>
      <c r="N30" s="1206"/>
      <c r="O30" s="1206"/>
      <c r="P30" s="1206"/>
      <c r="Q30" s="1206"/>
      <c r="R30" s="1206"/>
      <c r="S30" s="1206" t="s">
        <v>606</v>
      </c>
      <c r="T30" s="1206"/>
      <c r="U30" s="1206"/>
      <c r="V30" s="1206" t="s">
        <v>649</v>
      </c>
      <c r="W30" s="1206"/>
      <c r="X30" s="1206"/>
      <c r="Y30" s="1206"/>
      <c r="Z30" s="1206" t="s">
        <v>3</v>
      </c>
      <c r="AA30" s="1206"/>
      <c r="AB30" s="1206"/>
      <c r="AC30" s="1206"/>
      <c r="AD30" s="1206"/>
      <c r="AE30" s="1206"/>
      <c r="AF30" s="1206"/>
      <c r="AG30" s="1206"/>
      <c r="AH30" s="1206"/>
      <c r="AI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5</v>
      </c>
    </row>
    <row r="31" spans="2:38" ht="15.75" x14ac:dyDescent="0.25">
      <c r="B31" s="1195"/>
      <c r="C31" s="1202"/>
      <c r="D31" s="1206"/>
      <c r="E31" s="1206"/>
      <c r="F31" s="1206"/>
      <c r="G31" s="1206"/>
      <c r="H31" s="1206"/>
      <c r="I31" s="1206"/>
      <c r="J31" s="1206"/>
      <c r="K31" s="1206"/>
      <c r="L31" s="1206">
        <v>1</v>
      </c>
      <c r="M31" s="1206" t="s">
        <v>650</v>
      </c>
      <c r="N31" s="1206"/>
      <c r="O31" s="1206"/>
      <c r="P31" s="1206"/>
      <c r="Q31" s="1206"/>
      <c r="R31" s="1206"/>
      <c r="S31" s="1206" t="s">
        <v>607</v>
      </c>
      <c r="T31" s="1206"/>
      <c r="U31" s="1206"/>
      <c r="V31" s="1206">
        <v>1304220041</v>
      </c>
      <c r="W31" s="1206"/>
      <c r="X31" s="1206"/>
      <c r="Y31" s="1206"/>
      <c r="Z31" s="1206">
        <v>15000</v>
      </c>
      <c r="AA31" s="1206"/>
      <c r="AB31" s="1206"/>
      <c r="AC31" s="1206"/>
      <c r="AD31" s="1206"/>
      <c r="AE31" s="1206"/>
      <c r="AF31" s="1206"/>
      <c r="AG31" s="1206"/>
      <c r="AH31" s="1206"/>
      <c r="AI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5</v>
      </c>
    </row>
    <row r="32" spans="2:38" ht="15.75" x14ac:dyDescent="0.25">
      <c r="B32" s="1195"/>
      <c r="C32" s="1202"/>
      <c r="D32" s="1206"/>
      <c r="E32" s="1206"/>
      <c r="F32" s="1206"/>
      <c r="G32" s="1206"/>
      <c r="H32" s="1206"/>
      <c r="I32" s="1206"/>
      <c r="J32" s="1206"/>
      <c r="K32" s="1206"/>
      <c r="L32" s="1206">
        <v>2</v>
      </c>
      <c r="M32" s="1206" t="s">
        <v>133</v>
      </c>
      <c r="N32" s="1206"/>
      <c r="O32" s="1206"/>
      <c r="P32" s="1206"/>
      <c r="Q32" s="1206"/>
      <c r="R32" s="1206"/>
      <c r="S32" s="1206" t="s">
        <v>608</v>
      </c>
      <c r="T32" s="1206"/>
      <c r="U32" s="1206"/>
      <c r="V32" s="1206">
        <v>1788844271</v>
      </c>
      <c r="W32" s="1206"/>
      <c r="X32" s="1206"/>
      <c r="Y32" s="1206"/>
      <c r="Z32" s="1206">
        <v>11000</v>
      </c>
      <c r="AA32" s="1206"/>
      <c r="AB32" s="1206"/>
      <c r="AC32" s="1206"/>
      <c r="AD32" s="1206"/>
      <c r="AE32" s="1206"/>
      <c r="AF32" s="1206"/>
      <c r="AG32" s="1206"/>
      <c r="AH32" s="1206"/>
      <c r="AI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5</v>
      </c>
    </row>
    <row r="33" spans="2:35" ht="15.75" x14ac:dyDescent="0.25">
      <c r="B33" s="1195"/>
      <c r="C33" s="1202"/>
      <c r="D33" s="1206"/>
      <c r="E33" s="1206"/>
      <c r="F33" s="1206"/>
      <c r="G33" s="1206"/>
      <c r="H33" s="1206"/>
      <c r="I33" s="1206"/>
      <c r="J33" s="1206"/>
      <c r="K33" s="1206"/>
      <c r="L33" s="1206">
        <v>3</v>
      </c>
      <c r="M33" s="1206" t="s">
        <v>135</v>
      </c>
      <c r="N33" s="1206"/>
      <c r="O33" s="1206"/>
      <c r="P33" s="1206"/>
      <c r="Q33" s="1206"/>
      <c r="R33" s="1206"/>
      <c r="S33" s="1206" t="s">
        <v>651</v>
      </c>
      <c r="T33" s="1206"/>
      <c r="U33" s="1206"/>
      <c r="V33" s="1206">
        <v>1400119425</v>
      </c>
      <c r="W33" s="1206"/>
      <c r="X33" s="1206"/>
      <c r="Y33" s="1206"/>
      <c r="Z33" s="1206">
        <v>4000</v>
      </c>
      <c r="AA33" s="1206"/>
      <c r="AB33" s="1206"/>
      <c r="AC33" s="1206"/>
      <c r="AD33" s="1206"/>
      <c r="AE33" s="1206"/>
      <c r="AF33" s="1206"/>
      <c r="AG33" s="1206"/>
      <c r="AH33" s="1206"/>
      <c r="AI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5</v>
      </c>
    </row>
    <row r="34" spans="2:35" ht="15.75" x14ac:dyDescent="0.25">
      <c r="B34" s="1195"/>
      <c r="C34" s="1202"/>
      <c r="D34" s="1206"/>
      <c r="E34" s="1206"/>
      <c r="F34" s="1206"/>
      <c r="G34" s="1206"/>
      <c r="H34" s="1206"/>
      <c r="I34" s="1206"/>
      <c r="J34" s="1206"/>
      <c r="K34" s="1206"/>
      <c r="L34" s="1206">
        <v>4</v>
      </c>
      <c r="M34" s="1206" t="s">
        <v>609</v>
      </c>
      <c r="N34" s="1206"/>
      <c r="O34" s="1206"/>
      <c r="P34" s="1206"/>
      <c r="Q34" s="1206"/>
      <c r="R34" s="1206"/>
      <c r="S34" s="1206" t="s">
        <v>608</v>
      </c>
      <c r="T34" s="1206"/>
      <c r="U34" s="1206"/>
      <c r="V34" s="1206">
        <v>1768824583</v>
      </c>
      <c r="W34" s="1206"/>
      <c r="X34" s="1206"/>
      <c r="Y34" s="1206"/>
      <c r="Z34" s="1206">
        <v>8000</v>
      </c>
      <c r="AA34" s="1206"/>
      <c r="AB34" s="1206"/>
      <c r="AC34" s="1206"/>
      <c r="AD34" s="1206"/>
      <c r="AE34" s="1206"/>
      <c r="AF34" s="1206"/>
      <c r="AG34" s="1206"/>
      <c r="AH34" s="1206"/>
      <c r="AI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5</v>
      </c>
    </row>
    <row r="35" spans="2:35" ht="15.75" x14ac:dyDescent="0.25">
      <c r="B35" s="1195"/>
      <c r="C35" s="1202"/>
      <c r="D35" s="1206"/>
      <c r="E35" s="1206"/>
      <c r="F35" s="1206"/>
      <c r="G35" s="1206"/>
      <c r="H35" s="1206"/>
      <c r="I35" s="1206"/>
      <c r="J35" s="1206"/>
      <c r="K35" s="1206"/>
      <c r="L35" s="1206">
        <v>5</v>
      </c>
      <c r="M35" s="1206"/>
      <c r="N35" s="1206"/>
      <c r="O35" s="1206"/>
      <c r="P35" s="1206"/>
      <c r="Q35" s="1206"/>
      <c r="R35" s="1206"/>
      <c r="S35" s="1206"/>
      <c r="T35" s="1206"/>
      <c r="U35" s="1206"/>
      <c r="V35" s="1206"/>
      <c r="W35" s="1206"/>
      <c r="X35" s="1206"/>
      <c r="Y35" s="1206"/>
      <c r="Z35" s="1206"/>
      <c r="AA35" s="1206"/>
      <c r="AB35" s="1206"/>
      <c r="AC35" s="1206"/>
      <c r="AD35" s="1206"/>
      <c r="AE35" s="1206"/>
      <c r="AF35" s="1206"/>
      <c r="AG35" s="1206"/>
      <c r="AH35" s="1206"/>
      <c r="AI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36" spans="2:35" ht="15.75" x14ac:dyDescent="0.25">
      <c r="B36" s="1195"/>
      <c r="C36" s="1202"/>
      <c r="D36" s="1206"/>
      <c r="E36" s="1206"/>
      <c r="F36" s="1206"/>
      <c r="G36" s="1206"/>
      <c r="H36" s="1206"/>
      <c r="I36" s="1206"/>
      <c r="J36" s="1206"/>
      <c r="K36" s="1206"/>
      <c r="L36" s="1206">
        <v>6</v>
      </c>
      <c r="M36" s="1206"/>
      <c r="N36" s="1206"/>
      <c r="O36" s="1206"/>
      <c r="P36" s="1206"/>
      <c r="Q36" s="1206"/>
      <c r="R36" s="1206"/>
      <c r="S36" s="1206"/>
      <c r="T36" s="1206"/>
      <c r="U36" s="1206"/>
      <c r="V36" s="1206"/>
      <c r="W36" s="1206"/>
      <c r="X36" s="1206"/>
      <c r="Y36" s="1206"/>
      <c r="Z36" s="1206"/>
      <c r="AA36" s="1206"/>
      <c r="AB36" s="1206"/>
      <c r="AC36" s="1206"/>
      <c r="AD36" s="1206"/>
      <c r="AE36" s="1206"/>
      <c r="AF36" s="1206"/>
      <c r="AG36" s="1206"/>
      <c r="AH36" s="1206"/>
      <c r="AI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37" spans="2:35" ht="15.75" x14ac:dyDescent="0.25">
      <c r="B37" s="1195"/>
      <c r="C37" s="1202"/>
      <c r="D37" s="1206"/>
      <c r="E37" s="1206"/>
      <c r="F37" s="1206"/>
      <c r="G37" s="1206"/>
      <c r="H37" s="1206"/>
      <c r="I37" s="1206"/>
      <c r="J37" s="1206"/>
      <c r="K37" s="1206"/>
      <c r="L37" s="1206">
        <v>7</v>
      </c>
      <c r="M37" s="1206"/>
      <c r="N37" s="1206"/>
      <c r="O37" s="1206"/>
      <c r="P37" s="1206"/>
      <c r="Q37" s="1206"/>
      <c r="R37" s="1206"/>
      <c r="S37" s="1206"/>
      <c r="T37" s="1206"/>
      <c r="U37" s="1206"/>
      <c r="V37" s="1206"/>
      <c r="W37" s="1206"/>
      <c r="X37" s="1206"/>
      <c r="Y37" s="1206"/>
      <c r="Z37" s="1206"/>
      <c r="AA37" s="1206"/>
      <c r="AB37" s="1206"/>
      <c r="AC37" s="1206"/>
      <c r="AD37" s="1206"/>
      <c r="AE37" s="1206"/>
      <c r="AF37" s="1206"/>
      <c r="AG37" s="1206"/>
      <c r="AH37" s="1206"/>
      <c r="AI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38" spans="2:35" ht="15.75" x14ac:dyDescent="0.25">
      <c r="B38" s="1195"/>
      <c r="C38" s="1202"/>
      <c r="D38" s="1206"/>
      <c r="E38" s="1206"/>
      <c r="F38" s="1206"/>
      <c r="G38" s="1206"/>
      <c r="H38" s="1206"/>
      <c r="I38" s="1206"/>
      <c r="J38" s="1206"/>
      <c r="K38" s="1206"/>
      <c r="L38" s="1206">
        <v>8</v>
      </c>
      <c r="M38" s="1206"/>
      <c r="N38" s="1206"/>
      <c r="O38" s="1206"/>
      <c r="P38" s="1206"/>
      <c r="Q38" s="1206"/>
      <c r="R38" s="1206"/>
      <c r="S38" s="1206"/>
      <c r="T38" s="1206"/>
      <c r="U38" s="1206"/>
      <c r="V38" s="1206"/>
      <c r="W38" s="1206"/>
      <c r="X38" s="1206"/>
      <c r="Y38" s="1206"/>
      <c r="Z38" s="1206"/>
      <c r="AA38" s="1206"/>
      <c r="AB38" s="1206"/>
      <c r="AC38" s="1206"/>
      <c r="AD38" s="1206"/>
      <c r="AE38" s="1206"/>
      <c r="AF38" s="1206"/>
      <c r="AG38" s="1206"/>
      <c r="AH38" s="1206"/>
      <c r="AI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39" spans="2:35" ht="15.75" x14ac:dyDescent="0.25">
      <c r="B39" s="1195"/>
      <c r="C39" s="1202"/>
      <c r="D39" s="1206"/>
      <c r="E39" s="1206"/>
      <c r="F39" s="1206"/>
      <c r="G39" s="1206"/>
      <c r="H39" s="1206"/>
      <c r="I39" s="1206"/>
      <c r="J39" s="1206"/>
      <c r="K39" s="1206"/>
      <c r="L39" s="1206">
        <v>9</v>
      </c>
      <c r="M39" s="1206"/>
      <c r="N39" s="1206"/>
      <c r="O39" s="1206"/>
      <c r="P39" s="1206"/>
      <c r="Q39" s="1206"/>
      <c r="R39" s="1206"/>
      <c r="S39" s="1206"/>
      <c r="T39" s="1206"/>
      <c r="U39" s="1206"/>
      <c r="V39" s="1206"/>
      <c r="W39" s="1206"/>
      <c r="X39" s="1206"/>
      <c r="Y39" s="1206"/>
      <c r="Z39" s="1206"/>
      <c r="AA39" s="1206"/>
      <c r="AB39" s="1206"/>
      <c r="AC39" s="1206"/>
      <c r="AD39" s="1206"/>
      <c r="AE39" s="1206"/>
      <c r="AF39" s="1206"/>
      <c r="AG39" s="1206"/>
      <c r="AH39" s="1206"/>
      <c r="AI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1</v>
      </c>
    </row>
    <row r="40" spans="2:35" ht="15.75" x14ac:dyDescent="0.25">
      <c r="B40" s="1195"/>
      <c r="C40" s="1202"/>
      <c r="D40" s="1206"/>
      <c r="E40" s="1206"/>
      <c r="F40" s="1206"/>
      <c r="G40" s="1206"/>
      <c r="H40" s="1206"/>
      <c r="I40" s="1206"/>
      <c r="J40" s="1206"/>
      <c r="K40" s="1206"/>
      <c r="L40" s="1206"/>
      <c r="M40" s="1206"/>
      <c r="N40" s="1206"/>
      <c r="O40" s="1206"/>
      <c r="P40" s="1206"/>
      <c r="Q40" s="1206"/>
      <c r="R40" s="1206"/>
      <c r="S40" s="1206"/>
      <c r="T40" s="1206"/>
      <c r="U40" s="1206"/>
      <c r="V40" s="1206"/>
      <c r="W40" s="1206"/>
      <c r="X40" s="1206"/>
      <c r="Y40" s="1206"/>
      <c r="Z40" s="1206"/>
      <c r="AA40" s="1206"/>
      <c r="AB40" s="1206"/>
      <c r="AC40" s="1206"/>
      <c r="AD40" s="1206"/>
      <c r="AE40" s="1206"/>
      <c r="AF40" s="1206"/>
      <c r="AG40" s="1206"/>
      <c r="AH40" s="1206"/>
      <c r="AI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 spans="2:35" ht="15.75" x14ac:dyDescent="0.25">
      <c r="B41" s="1195"/>
      <c r="C41" s="1202"/>
      <c r="D41" s="1206"/>
      <c r="E41" s="1206"/>
      <c r="F41" s="1206"/>
      <c r="G41" s="1206"/>
      <c r="H41" s="1206"/>
      <c r="I41" s="1206"/>
      <c r="J41" s="1206"/>
      <c r="K41" s="1206"/>
      <c r="L41" s="1206"/>
      <c r="M41" s="1206"/>
      <c r="N41" s="1206"/>
      <c r="O41" s="1206"/>
      <c r="P41" s="1206"/>
      <c r="Q41" s="1206"/>
      <c r="R41" s="1206"/>
      <c r="S41" s="1206"/>
      <c r="T41" s="1206"/>
      <c r="U41" s="1206"/>
      <c r="V41" s="1206"/>
      <c r="W41" s="1206"/>
      <c r="X41" s="1206"/>
      <c r="Y41" s="1206"/>
      <c r="Z41" s="1206"/>
      <c r="AA41" s="1206"/>
      <c r="AB41" s="1206"/>
      <c r="AC41" s="1206"/>
      <c r="AD41" s="1206"/>
      <c r="AE41" s="1206"/>
      <c r="AF41" s="1206"/>
      <c r="AG41" s="1206"/>
      <c r="AH41" s="1206"/>
      <c r="AI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 spans="2:35" ht="15.75" x14ac:dyDescent="0.25">
      <c r="B42" s="1195"/>
      <c r="C42" s="1202"/>
      <c r="D42" s="1206"/>
      <c r="E42" s="1206"/>
      <c r="F42" s="1206"/>
      <c r="G42" s="1206"/>
      <c r="H42" s="1206"/>
      <c r="I42" s="1206"/>
      <c r="J42" s="1206"/>
      <c r="K42" s="1206"/>
      <c r="L42" s="1206"/>
      <c r="M42" s="1206"/>
      <c r="N42" s="1206"/>
      <c r="O42" s="1206"/>
      <c r="P42" s="1206"/>
      <c r="Q42" s="1206"/>
      <c r="R42" s="1206"/>
      <c r="S42" s="1206"/>
      <c r="T42" s="1206"/>
      <c r="U42" s="1206"/>
      <c r="V42" s="1206"/>
      <c r="W42" s="1206"/>
      <c r="X42" s="1206"/>
      <c r="Y42" s="1206"/>
      <c r="Z42" s="1206"/>
      <c r="AA42" s="1206"/>
      <c r="AB42" s="1206"/>
      <c r="AC42" s="1206"/>
      <c r="AD42" s="1206"/>
      <c r="AE42" s="1206"/>
      <c r="AF42" s="1206"/>
      <c r="AG42" s="1206"/>
      <c r="AH42" s="1206"/>
      <c r="AI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 spans="2:35" ht="15.75" x14ac:dyDescent="0.25">
      <c r="B43" s="1195"/>
      <c r="C43" s="1202"/>
      <c r="D43" s="1206"/>
      <c r="E43" s="1206"/>
      <c r="F43" s="1206"/>
      <c r="G43" s="1206"/>
      <c r="H43" s="1206"/>
      <c r="I43" s="1206"/>
      <c r="J43" s="1206"/>
      <c r="K43" s="1206"/>
      <c r="L43" s="1206"/>
      <c r="M43" s="1206"/>
      <c r="N43" s="1206"/>
      <c r="O43" s="1206"/>
      <c r="P43" s="1206"/>
      <c r="Q43" s="1206"/>
      <c r="R43" s="1206"/>
      <c r="S43" s="1206"/>
      <c r="T43" s="1206"/>
      <c r="U43" s="1206"/>
      <c r="V43" s="1206"/>
      <c r="W43" s="1206"/>
      <c r="X43" s="1206"/>
      <c r="Y43" s="1206"/>
      <c r="Z43" s="1206"/>
      <c r="AA43" s="1206"/>
      <c r="AB43" s="1206"/>
      <c r="AC43" s="1206"/>
      <c r="AD43" s="1206"/>
      <c r="AE43" s="1206"/>
      <c r="AF43" s="1206"/>
      <c r="AG43" s="1206"/>
      <c r="AH43" s="1206"/>
      <c r="AI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 spans="2:35" ht="15.75" x14ac:dyDescent="0.25">
      <c r="B44" s="1195"/>
      <c r="C44" s="1202"/>
      <c r="D44" s="1206"/>
      <c r="E44" s="1206"/>
      <c r="F44" s="1206"/>
      <c r="G44" s="1206"/>
      <c r="H44" s="1206"/>
      <c r="I44" s="1206"/>
      <c r="J44" s="1206"/>
      <c r="K44" s="1206"/>
      <c r="L44" s="1206"/>
      <c r="M44" s="1206"/>
      <c r="N44" s="1206"/>
      <c r="O44" s="1206"/>
      <c r="P44" s="1206"/>
      <c r="Q44" s="1206"/>
      <c r="R44" s="1206"/>
      <c r="S44" s="1206"/>
      <c r="T44" s="1206"/>
      <c r="U44" s="1206"/>
      <c r="V44" s="1206"/>
      <c r="W44" s="1206"/>
      <c r="X44" s="1206"/>
      <c r="Y44" s="1206"/>
      <c r="Z44" s="1206"/>
      <c r="AA44" s="1206"/>
      <c r="AB44" s="1206"/>
      <c r="AC44" s="1206"/>
      <c r="AD44" s="1206"/>
      <c r="AE44" s="1206"/>
      <c r="AF44" s="1206"/>
      <c r="AG44" s="1206"/>
      <c r="AH44" s="1206"/>
      <c r="AI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 spans="2:35" ht="15.75" x14ac:dyDescent="0.25">
      <c r="B45" s="1195"/>
      <c r="C45" s="1202"/>
      <c r="D45" s="1206"/>
      <c r="E45" s="1206"/>
      <c r="F45" s="1206"/>
      <c r="G45" s="1206"/>
      <c r="H45" s="1206"/>
      <c r="I45" s="1206"/>
      <c r="J45" s="1206"/>
      <c r="K45" s="1206"/>
      <c r="L45" s="1206"/>
      <c r="M45" s="1206"/>
      <c r="N45" s="1206"/>
      <c r="O45" s="1206"/>
      <c r="P45" s="1206"/>
      <c r="Q45" s="1206"/>
      <c r="R45" s="1206"/>
      <c r="S45" s="1206"/>
      <c r="T45" s="1206"/>
      <c r="U45" s="1206"/>
      <c r="V45" s="1206"/>
      <c r="W45" s="1206"/>
      <c r="X45" s="1206"/>
      <c r="Y45" s="1206"/>
      <c r="Z45" s="1206"/>
      <c r="AA45" s="1206"/>
      <c r="AB45" s="1206"/>
      <c r="AC45" s="1206"/>
      <c r="AD45" s="1206"/>
      <c r="AE45" s="1206"/>
      <c r="AF45" s="1206"/>
      <c r="AG45" s="1206"/>
      <c r="AH45" s="1206"/>
      <c r="AI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 spans="2:35" ht="15.75" x14ac:dyDescent="0.25">
      <c r="B46" s="1195"/>
      <c r="C46" s="1202"/>
      <c r="D46" s="1206"/>
      <c r="E46" s="1206"/>
      <c r="F46" s="1206"/>
      <c r="G46" s="1206"/>
      <c r="H46" s="1206"/>
      <c r="I46" s="1206"/>
      <c r="J46" s="1206"/>
      <c r="K46" s="1206"/>
      <c r="L46" s="1206"/>
      <c r="M46" s="1206"/>
      <c r="N46" s="1206"/>
      <c r="O46" s="1206"/>
      <c r="P46" s="1206"/>
      <c r="Q46" s="1206"/>
      <c r="R46" s="1206"/>
      <c r="S46" s="1206"/>
      <c r="T46" s="1206"/>
      <c r="U46" s="1206"/>
      <c r="V46" s="1206"/>
      <c r="W46" s="1206"/>
      <c r="X46" s="1206"/>
      <c r="Y46" s="1206"/>
      <c r="Z46" s="1206"/>
      <c r="AA46" s="1206"/>
      <c r="AB46" s="1206"/>
      <c r="AC46" s="1206"/>
      <c r="AD46" s="1206"/>
      <c r="AE46" s="1206"/>
      <c r="AF46" s="1206"/>
      <c r="AG46" s="1206"/>
      <c r="AH46" s="1206"/>
      <c r="AI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 spans="2:35" ht="15.75" x14ac:dyDescent="0.25">
      <c r="B47" s="1195"/>
      <c r="C47" s="1202"/>
      <c r="D47" s="1206"/>
      <c r="E47" s="1206"/>
      <c r="F47" s="1206"/>
      <c r="G47" s="1206"/>
      <c r="H47" s="1206"/>
      <c r="I47" s="1206"/>
      <c r="J47" s="1206"/>
      <c r="K47" s="1206"/>
      <c r="L47" s="1206"/>
      <c r="M47" s="1206"/>
      <c r="N47" s="1206"/>
      <c r="O47" s="1206"/>
      <c r="P47" s="1206"/>
      <c r="Q47" s="1206"/>
      <c r="R47" s="1206"/>
      <c r="S47" s="1206"/>
      <c r="T47" s="1206"/>
      <c r="U47" s="1206"/>
      <c r="V47" s="1206"/>
      <c r="W47" s="1206"/>
      <c r="X47" s="1206"/>
      <c r="Y47" s="1206"/>
      <c r="Z47" s="1206"/>
      <c r="AA47" s="1206"/>
      <c r="AB47" s="1206"/>
      <c r="AC47" s="1206"/>
      <c r="AD47" s="1206"/>
      <c r="AE47" s="1206"/>
      <c r="AF47" s="1206"/>
      <c r="AG47" s="1206"/>
      <c r="AH47" s="1206"/>
      <c r="AI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 spans="2:35" ht="15.75" x14ac:dyDescent="0.25">
      <c r="B48" s="1195"/>
      <c r="C48" s="1202"/>
      <c r="D48" s="1206"/>
      <c r="E48" s="1206"/>
      <c r="F48" s="1206"/>
      <c r="G48" s="1206"/>
      <c r="H48" s="1206"/>
      <c r="I48" s="1206"/>
      <c r="J48" s="1206"/>
      <c r="K48" s="1206"/>
      <c r="L48" s="1206"/>
      <c r="M48" s="1206"/>
      <c r="N48" s="1206"/>
      <c r="O48" s="1206"/>
      <c r="P48" s="1206"/>
      <c r="Q48" s="1206"/>
      <c r="R48" s="1206"/>
      <c r="S48" s="1206"/>
      <c r="T48" s="1206"/>
      <c r="U48" s="1206"/>
      <c r="V48" s="1206"/>
      <c r="W48" s="1206"/>
      <c r="X48" s="1206"/>
      <c r="Y48" s="1206"/>
      <c r="Z48" s="1206"/>
      <c r="AA48" s="1206"/>
      <c r="AB48" s="1206"/>
      <c r="AC48" s="1206"/>
      <c r="AD48" s="1206"/>
      <c r="AE48" s="1206"/>
      <c r="AF48" s="1206"/>
      <c r="AG48" s="1206"/>
      <c r="AH48" s="1206"/>
      <c r="AI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 spans="2:35" ht="15.75" x14ac:dyDescent="0.25">
      <c r="B49" s="1195"/>
      <c r="C49" s="1202"/>
      <c r="D49" s="1206"/>
      <c r="E49" s="1206"/>
      <c r="F49" s="1206"/>
      <c r="G49" s="1206"/>
      <c r="H49" s="1206"/>
      <c r="I49" s="1206"/>
      <c r="J49" s="1206"/>
      <c r="K49" s="1206"/>
      <c r="L49" s="1206"/>
      <c r="M49" s="1206"/>
      <c r="N49" s="1206"/>
      <c r="O49" s="1206"/>
      <c r="P49" s="1206"/>
      <c r="Q49" s="1206"/>
      <c r="R49" s="1206"/>
      <c r="S49" s="1206"/>
      <c r="T49" s="1206"/>
      <c r="U49" s="1206"/>
      <c r="V49" s="1206"/>
      <c r="W49" s="1206"/>
      <c r="X49" s="1206"/>
      <c r="Y49" s="1206"/>
      <c r="Z49" s="1206"/>
      <c r="AA49" s="1206"/>
      <c r="AB49" s="1206"/>
      <c r="AC49" s="1206"/>
      <c r="AD49" s="1206"/>
      <c r="AE49" s="1206"/>
      <c r="AF49" s="1206"/>
      <c r="AG49" s="1206"/>
      <c r="AH49" s="1206"/>
      <c r="AI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 spans="2:35" ht="15.75" x14ac:dyDescent="0.25">
      <c r="B50" s="1195"/>
      <c r="C50" s="1202"/>
      <c r="D50" s="1206"/>
      <c r="E50" s="1206"/>
      <c r="F50" s="1206"/>
      <c r="G50" s="1206"/>
      <c r="H50" s="1206"/>
      <c r="I50" s="1206"/>
      <c r="J50" s="1206"/>
      <c r="K50" s="1206"/>
      <c r="L50" s="1206"/>
      <c r="M50" s="1206"/>
      <c r="N50" s="1206"/>
      <c r="O50" s="1206"/>
      <c r="P50" s="1206"/>
      <c r="Q50" s="1206"/>
      <c r="R50" s="1206"/>
      <c r="S50" s="1206"/>
      <c r="T50" s="1206"/>
      <c r="U50" s="1206"/>
      <c r="V50" s="1206"/>
      <c r="W50" s="1206"/>
      <c r="X50" s="1206"/>
      <c r="Y50" s="1206"/>
      <c r="Z50" s="1206"/>
      <c r="AA50" s="1206"/>
      <c r="AB50" s="1206"/>
      <c r="AC50" s="1206"/>
      <c r="AD50" s="1206"/>
      <c r="AE50" s="1206"/>
      <c r="AF50" s="1206"/>
      <c r="AG50" s="1206"/>
      <c r="AH50" s="1206"/>
      <c r="AI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 spans="2:35" ht="15.75" x14ac:dyDescent="0.25">
      <c r="B51" s="1195"/>
      <c r="C51" s="1202"/>
      <c r="D51" s="1206"/>
      <c r="E51" s="1206"/>
      <c r="F51" s="1206"/>
      <c r="G51" s="1206"/>
      <c r="H51" s="1206"/>
      <c r="I51" s="1206"/>
      <c r="J51" s="1206"/>
      <c r="K51" s="1206"/>
      <c r="L51" s="1206"/>
      <c r="M51" s="1206"/>
      <c r="N51" s="1206"/>
      <c r="O51" s="1206"/>
      <c r="P51" s="1206"/>
      <c r="Q51" s="1206"/>
      <c r="R51" s="1206"/>
      <c r="S51" s="1206"/>
      <c r="T51" s="1206"/>
      <c r="U51" s="1206"/>
      <c r="V51" s="1206"/>
      <c r="W51" s="1206"/>
      <c r="X51" s="1206"/>
      <c r="Y51" s="1206"/>
      <c r="Z51" s="1206"/>
      <c r="AA51" s="1206"/>
      <c r="AB51" s="1206"/>
      <c r="AC51" s="1206"/>
      <c r="AD51" s="1206"/>
      <c r="AE51" s="1206"/>
      <c r="AF51" s="1206"/>
      <c r="AG51" s="1206"/>
      <c r="AH51" s="1206"/>
      <c r="AI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 spans="2:35" ht="15.75" x14ac:dyDescent="0.25">
      <c r="B52" s="1195"/>
      <c r="C52" s="1202"/>
      <c r="D52" s="1206"/>
      <c r="E52" s="1206"/>
      <c r="F52" s="1206"/>
      <c r="G52" s="1206"/>
      <c r="H52" s="1206"/>
      <c r="I52" s="1206"/>
      <c r="J52" s="1206"/>
      <c r="K52" s="1206"/>
      <c r="L52" s="1206"/>
      <c r="M52" s="1206"/>
      <c r="N52" s="1206"/>
      <c r="O52" s="1206"/>
      <c r="P52" s="1206"/>
      <c r="Q52" s="1206"/>
      <c r="R52" s="1206"/>
      <c r="S52" s="1206"/>
      <c r="T52" s="1206"/>
      <c r="U52" s="1206"/>
      <c r="V52" s="1206"/>
      <c r="W52" s="1206"/>
      <c r="X52" s="1206"/>
      <c r="Y52" s="1206"/>
      <c r="Z52" s="1206"/>
      <c r="AA52" s="1206"/>
      <c r="AB52" s="1206"/>
      <c r="AC52" s="1206"/>
      <c r="AD52" s="1206"/>
      <c r="AE52" s="1206"/>
      <c r="AF52" s="1206"/>
      <c r="AG52" s="1206"/>
      <c r="AH52" s="1206"/>
      <c r="AI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 spans="2:35" ht="15.75" x14ac:dyDescent="0.25">
      <c r="B53" s="1195"/>
      <c r="C53" s="1202"/>
      <c r="D53" s="1206"/>
      <c r="E53" s="1206"/>
      <c r="F53" s="1206"/>
      <c r="G53" s="1206"/>
      <c r="H53" s="1206"/>
      <c r="I53" s="1206"/>
      <c r="J53" s="1206"/>
      <c r="K53" s="1206"/>
      <c r="L53" s="1206"/>
      <c r="M53" s="1206"/>
      <c r="N53" s="1206"/>
      <c r="O53" s="1206"/>
      <c r="P53" s="1206"/>
      <c r="Q53" s="1206"/>
      <c r="R53" s="1206"/>
      <c r="S53" s="1206"/>
      <c r="T53" s="1206"/>
      <c r="U53" s="1206"/>
      <c r="V53" s="1206"/>
      <c r="W53" s="1206"/>
      <c r="X53" s="1206"/>
      <c r="Y53" s="1206"/>
      <c r="Z53" s="1206"/>
      <c r="AA53" s="1206"/>
      <c r="AB53" s="1206"/>
      <c r="AC53" s="1206"/>
      <c r="AD53" s="1206"/>
      <c r="AE53" s="1206"/>
      <c r="AF53" s="1206"/>
      <c r="AG53" s="1206"/>
      <c r="AH53" s="1206"/>
      <c r="AI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 spans="2:35" ht="15.75" x14ac:dyDescent="0.25">
      <c r="B54" s="1195"/>
      <c r="C54" s="1202"/>
      <c r="D54" s="1206"/>
      <c r="E54" s="1206"/>
      <c r="F54" s="1206"/>
      <c r="G54" s="1206"/>
      <c r="H54" s="1206"/>
      <c r="I54" s="1206"/>
      <c r="J54" s="1206"/>
      <c r="K54" s="1206"/>
      <c r="L54" s="1206"/>
      <c r="M54" s="1206"/>
      <c r="N54" s="1206"/>
      <c r="O54" s="1206"/>
      <c r="P54" s="1206"/>
      <c r="Q54" s="1206"/>
      <c r="R54" s="1206"/>
      <c r="S54" s="1206"/>
      <c r="T54" s="1206"/>
      <c r="U54" s="1206"/>
      <c r="V54" s="1206"/>
      <c r="W54" s="1206"/>
      <c r="X54" s="1206"/>
      <c r="Y54" s="1206"/>
      <c r="Z54" s="1206"/>
      <c r="AA54" s="1206"/>
      <c r="AB54" s="1206"/>
      <c r="AC54" s="1206"/>
      <c r="AD54" s="1206"/>
      <c r="AE54" s="1206"/>
      <c r="AF54" s="1206"/>
      <c r="AG54" s="1206"/>
      <c r="AH54" s="1206"/>
      <c r="AI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 spans="2:35" ht="15.75" x14ac:dyDescent="0.25">
      <c r="B55" s="1195"/>
      <c r="C55" s="1202"/>
      <c r="D55" s="1206"/>
      <c r="E55" s="1206"/>
      <c r="F55" s="1206"/>
      <c r="G55" s="1206"/>
      <c r="H55" s="1206"/>
      <c r="I55" s="1206"/>
      <c r="J55" s="1206"/>
      <c r="K55" s="1206"/>
      <c r="L55" s="1206"/>
      <c r="M55" s="1206"/>
      <c r="N55" s="1206"/>
      <c r="O55" s="1206"/>
      <c r="P55" s="1206"/>
      <c r="Q55" s="1206"/>
      <c r="R55" s="1206"/>
      <c r="S55" s="1206"/>
      <c r="T55" s="1206"/>
      <c r="U55" s="1206"/>
      <c r="V55" s="1206"/>
      <c r="W55" s="1206"/>
      <c r="X55" s="1206"/>
      <c r="Y55" s="1206"/>
      <c r="Z55" s="1206"/>
      <c r="AA55" s="1206"/>
      <c r="AB55" s="1206"/>
      <c r="AC55" s="1206"/>
      <c r="AD55" s="1206"/>
      <c r="AE55" s="1206"/>
      <c r="AF55" s="1206"/>
      <c r="AG55" s="1206"/>
      <c r="AH55" s="1206"/>
      <c r="AI5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 spans="2:35" ht="15.75" x14ac:dyDescent="0.25">
      <c r="B56" s="1195"/>
      <c r="C56" s="1202"/>
      <c r="D56" s="1206"/>
      <c r="E56" s="1206"/>
      <c r="F56" s="1206"/>
      <c r="G56" s="1206"/>
      <c r="H56" s="1206"/>
      <c r="I56" s="1206"/>
      <c r="J56" s="1206"/>
      <c r="K56" s="1206"/>
      <c r="L56" s="1206"/>
      <c r="M56" s="1206"/>
      <c r="N56" s="1206"/>
      <c r="O56" s="1206"/>
      <c r="P56" s="1206"/>
      <c r="Q56" s="1206"/>
      <c r="R56" s="1206"/>
      <c r="S56" s="1206"/>
      <c r="T56" s="1206"/>
      <c r="U56" s="1206"/>
      <c r="V56" s="1206"/>
      <c r="W56" s="1206"/>
      <c r="X56" s="1206"/>
      <c r="Y56" s="1206"/>
      <c r="Z56" s="1206"/>
      <c r="AA56" s="1206"/>
      <c r="AB56" s="1206"/>
      <c r="AC56" s="1206"/>
      <c r="AD56" s="1206"/>
      <c r="AE56" s="1206"/>
      <c r="AF56" s="1206"/>
      <c r="AG56" s="1206"/>
      <c r="AH56" s="1206"/>
      <c r="AI5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 spans="2:35" ht="15.75" x14ac:dyDescent="0.25">
      <c r="B57" s="1195"/>
      <c r="C57" s="1202"/>
      <c r="D57" s="1206"/>
      <c r="E57" s="1206"/>
      <c r="F57" s="1206"/>
      <c r="G57" s="1206"/>
      <c r="H57" s="1206"/>
      <c r="I57" s="1206"/>
      <c r="J57" s="1206"/>
      <c r="K57" s="1206"/>
      <c r="L57" s="1206"/>
      <c r="M57" s="1206"/>
      <c r="N57" s="1206"/>
      <c r="O57" s="1206"/>
      <c r="P57" s="1206"/>
      <c r="Q57" s="1206"/>
      <c r="R57" s="1206"/>
      <c r="S57" s="1206"/>
      <c r="T57" s="1206"/>
      <c r="U57" s="1206"/>
      <c r="V57" s="1206"/>
      <c r="W57" s="1206"/>
      <c r="X57" s="1206"/>
      <c r="Y57" s="1206"/>
      <c r="Z57" s="1206"/>
      <c r="AA57" s="1206"/>
      <c r="AB57" s="1206"/>
      <c r="AC57" s="1206"/>
      <c r="AD57" s="1206"/>
      <c r="AE57" s="1206"/>
      <c r="AF57" s="1206"/>
      <c r="AG57" s="1206"/>
      <c r="AH57" s="1206"/>
      <c r="AI5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 spans="2:35" ht="15.75" x14ac:dyDescent="0.25">
      <c r="B58" s="1195"/>
      <c r="C58" s="1202"/>
      <c r="D58" s="1206"/>
      <c r="E58" s="1206"/>
      <c r="F58" s="1206"/>
      <c r="G58" s="1206"/>
      <c r="H58" s="1206"/>
      <c r="I58" s="1206"/>
      <c r="J58" s="1206"/>
      <c r="K58" s="1206"/>
      <c r="L58" s="1206"/>
      <c r="M58" s="1206"/>
      <c r="N58" s="1206"/>
      <c r="O58" s="1206"/>
      <c r="P58" s="1206"/>
      <c r="Q58" s="1206"/>
      <c r="R58" s="1206"/>
      <c r="S58" s="1206"/>
      <c r="T58" s="1206"/>
      <c r="U58" s="1206"/>
      <c r="V58" s="1206"/>
      <c r="W58" s="1206"/>
      <c r="X58" s="1206"/>
      <c r="Y58" s="1206"/>
      <c r="Z58" s="1206"/>
      <c r="AA58" s="1206"/>
      <c r="AB58" s="1206"/>
      <c r="AC58" s="1206"/>
      <c r="AD58" s="1206"/>
      <c r="AE58" s="1206"/>
      <c r="AF58" s="1206"/>
      <c r="AG58" s="1206"/>
      <c r="AH58" s="1206"/>
      <c r="AI5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 spans="2:35" ht="15.75" x14ac:dyDescent="0.25">
      <c r="B59" s="1195"/>
      <c r="C59" s="1202"/>
      <c r="D59" s="1206"/>
      <c r="E59" s="1206"/>
      <c r="F59" s="1206"/>
      <c r="G59" s="1206"/>
      <c r="H59" s="1206"/>
      <c r="I59" s="1206"/>
      <c r="J59" s="1206"/>
      <c r="K59" s="1206"/>
      <c r="L59" s="1206"/>
      <c r="M59" s="1206"/>
      <c r="N59" s="1206"/>
      <c r="O59" s="1206"/>
      <c r="P59" s="1206"/>
      <c r="Q59" s="1206"/>
      <c r="R59" s="1206"/>
      <c r="S59" s="1206"/>
      <c r="T59" s="1206"/>
      <c r="U59" s="1206"/>
      <c r="V59" s="1206"/>
      <c r="W59" s="1206"/>
      <c r="X59" s="1206"/>
      <c r="Y59" s="1206"/>
      <c r="Z59" s="1206"/>
      <c r="AA59" s="1206"/>
      <c r="AB59" s="1206"/>
      <c r="AC59" s="1206"/>
      <c r="AD59" s="1206"/>
      <c r="AE59" s="1206"/>
      <c r="AF59" s="1206"/>
      <c r="AG59" s="1206"/>
      <c r="AH59" s="1206"/>
      <c r="AI5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 spans="2:35" ht="15.75" x14ac:dyDescent="0.25">
      <c r="B60" s="1195"/>
      <c r="C60" s="1202"/>
      <c r="D60" s="1206"/>
      <c r="E60" s="1206"/>
      <c r="F60" s="1206"/>
      <c r="G60" s="1206"/>
      <c r="H60" s="1206"/>
      <c r="I60" s="1206"/>
      <c r="J60" s="1206"/>
      <c r="K60" s="1206"/>
      <c r="L60" s="1206"/>
      <c r="M60" s="1206"/>
      <c r="N60" s="1206"/>
      <c r="O60" s="1206"/>
      <c r="P60" s="1206"/>
      <c r="Q60" s="1206"/>
      <c r="R60" s="1206"/>
      <c r="S60" s="1206"/>
      <c r="T60" s="1206"/>
      <c r="U60" s="1206"/>
      <c r="V60" s="1206"/>
      <c r="W60" s="1206"/>
      <c r="X60" s="1206"/>
      <c r="Y60" s="1206"/>
      <c r="Z60" s="1206"/>
      <c r="AA60" s="1206"/>
      <c r="AB60" s="1206"/>
      <c r="AC60" s="1206"/>
      <c r="AD60" s="1206"/>
      <c r="AE60" s="1206"/>
      <c r="AF60" s="1206"/>
      <c r="AG60" s="1206"/>
      <c r="AH60" s="1206"/>
      <c r="AI6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 spans="2:35" ht="15.75" x14ac:dyDescent="0.25">
      <c r="B61" s="1195"/>
      <c r="C61" s="1202"/>
      <c r="D61" s="1206"/>
      <c r="E61" s="1206"/>
      <c r="F61" s="1206"/>
      <c r="G61" s="1206"/>
      <c r="H61" s="1206"/>
      <c r="I61" s="1206"/>
      <c r="J61" s="1206"/>
      <c r="K61" s="1206"/>
      <c r="L61" s="1206"/>
      <c r="M61" s="1206"/>
      <c r="N61" s="1206"/>
      <c r="O61" s="1206"/>
      <c r="P61" s="1206"/>
      <c r="Q61" s="1206"/>
      <c r="R61" s="1206"/>
      <c r="S61" s="1206"/>
      <c r="T61" s="1206"/>
      <c r="U61" s="1206"/>
      <c r="V61" s="1206"/>
      <c r="W61" s="1206"/>
      <c r="X61" s="1206"/>
      <c r="Y61" s="1206"/>
      <c r="Z61" s="1206"/>
      <c r="AA61" s="1206"/>
      <c r="AB61" s="1206"/>
      <c r="AC61" s="1206"/>
      <c r="AD61" s="1206"/>
      <c r="AE61" s="1206"/>
      <c r="AF61" s="1206"/>
      <c r="AG61" s="1206"/>
      <c r="AH61" s="1206"/>
      <c r="AI6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 spans="2:35" ht="15.75" x14ac:dyDescent="0.25">
      <c r="B62" s="1195"/>
      <c r="C62" s="1202"/>
      <c r="D62" s="1206"/>
      <c r="E62" s="1206"/>
      <c r="F62" s="1206"/>
      <c r="G62" s="1206"/>
      <c r="H62" s="1206"/>
      <c r="I62" s="1206"/>
      <c r="J62" s="1206"/>
      <c r="K62" s="1206"/>
      <c r="L62" s="1206"/>
      <c r="M62" s="1206"/>
      <c r="N62" s="1206"/>
      <c r="O62" s="1206"/>
      <c r="P62" s="1206"/>
      <c r="Q62" s="1206"/>
      <c r="R62" s="1206"/>
      <c r="S62" s="1206"/>
      <c r="T62" s="1206"/>
      <c r="U62" s="1206"/>
      <c r="V62" s="1206"/>
      <c r="W62" s="1206"/>
      <c r="X62" s="1206"/>
      <c r="Y62" s="1206"/>
      <c r="Z62" s="1206"/>
      <c r="AA62" s="1206"/>
      <c r="AB62" s="1206"/>
      <c r="AC62" s="1206"/>
      <c r="AD62" s="1206"/>
      <c r="AE62" s="1206"/>
      <c r="AF62" s="1206"/>
      <c r="AG62" s="1206"/>
      <c r="AH62" s="1206"/>
      <c r="AI6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 spans="2:35" ht="15.75" x14ac:dyDescent="0.25">
      <c r="B63" s="1195"/>
      <c r="C63" s="1202"/>
      <c r="D63" s="1206"/>
      <c r="E63" s="1206"/>
      <c r="F63" s="1206"/>
      <c r="G63" s="1206"/>
      <c r="H63" s="1206"/>
      <c r="I63" s="1206"/>
      <c r="J63" s="1206"/>
      <c r="K63" s="1206"/>
      <c r="L63" s="1206"/>
      <c r="M63" s="1206"/>
      <c r="N63" s="1206"/>
      <c r="O63" s="1206"/>
      <c r="P63" s="1206"/>
      <c r="Q63" s="1206"/>
      <c r="R63" s="1206"/>
      <c r="S63" s="1206"/>
      <c r="T63" s="1206"/>
      <c r="U63" s="1206"/>
      <c r="V63" s="1206"/>
      <c r="W63" s="1206"/>
      <c r="X63" s="1206"/>
      <c r="Y63" s="1206"/>
      <c r="Z63" s="1206"/>
      <c r="AA63" s="1206"/>
      <c r="AB63" s="1206"/>
      <c r="AC63" s="1206"/>
      <c r="AD63" s="1206"/>
      <c r="AE63" s="1206"/>
      <c r="AF63" s="1206"/>
      <c r="AG63" s="1206"/>
      <c r="AH63" s="1206"/>
      <c r="AI6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 spans="2:35" ht="15.75" x14ac:dyDescent="0.25">
      <c r="B64" s="1195"/>
      <c r="C64" s="1202"/>
      <c r="D64" s="1206"/>
      <c r="E64" s="1206"/>
      <c r="F64" s="1206"/>
      <c r="G64" s="1206"/>
      <c r="H64" s="1206"/>
      <c r="I64" s="1206"/>
      <c r="J64" s="1206"/>
      <c r="K64" s="1206"/>
      <c r="L64" s="1206"/>
      <c r="M64" s="1206"/>
      <c r="N64" s="1206"/>
      <c r="O64" s="1206"/>
      <c r="P64" s="1206"/>
      <c r="Q64" s="1206"/>
      <c r="R64" s="1206"/>
      <c r="S64" s="1206"/>
      <c r="T64" s="1206"/>
      <c r="U64" s="1206"/>
      <c r="V64" s="1206"/>
      <c r="W64" s="1206"/>
      <c r="X64" s="1206"/>
      <c r="Y64" s="1206"/>
      <c r="Z64" s="1206"/>
      <c r="AA64" s="1206"/>
      <c r="AB64" s="1206"/>
      <c r="AC64" s="1206"/>
      <c r="AD64" s="1206"/>
      <c r="AE64" s="1206"/>
      <c r="AF64" s="1206"/>
      <c r="AG64" s="1206"/>
      <c r="AH64" s="1206"/>
      <c r="AI6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 spans="2:35" ht="15.75" x14ac:dyDescent="0.25">
      <c r="B65" s="1195"/>
      <c r="C65" s="1202"/>
      <c r="D65" s="1206"/>
      <c r="E65" s="1206"/>
      <c r="F65" s="1206"/>
      <c r="G65" s="1206"/>
      <c r="H65" s="1206"/>
      <c r="I65" s="1206"/>
      <c r="J65" s="1206"/>
      <c r="K65" s="1206"/>
      <c r="L65" s="1206"/>
      <c r="M65" s="1206"/>
      <c r="N65" s="1206"/>
      <c r="O65" s="1206"/>
      <c r="P65" s="1206"/>
      <c r="Q65" s="1206"/>
      <c r="R65" s="1206"/>
      <c r="S65" s="1206"/>
      <c r="T65" s="1206"/>
      <c r="U65" s="1206"/>
      <c r="V65" s="1206"/>
      <c r="W65" s="1206"/>
      <c r="X65" s="1206"/>
      <c r="Y65" s="1206"/>
      <c r="Z65" s="1206"/>
      <c r="AA65" s="1206"/>
      <c r="AB65" s="1206"/>
      <c r="AC65" s="1206"/>
      <c r="AD65" s="1206"/>
      <c r="AE65" s="1206"/>
      <c r="AF65" s="1206"/>
      <c r="AG65" s="1206"/>
      <c r="AH65" s="1206"/>
      <c r="AI6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 spans="2:35" ht="15.75" x14ac:dyDescent="0.25">
      <c r="B66" s="1195"/>
      <c r="C66" s="1202"/>
      <c r="D66" s="1206"/>
      <c r="E66" s="1206"/>
      <c r="F66" s="1206"/>
      <c r="G66" s="1206"/>
      <c r="H66" s="1206"/>
      <c r="I66" s="1206"/>
      <c r="J66" s="1206"/>
      <c r="K66" s="1206"/>
      <c r="L66" s="1206"/>
      <c r="M66" s="1206"/>
      <c r="N66" s="1206"/>
      <c r="O66" s="1206"/>
      <c r="P66" s="1206"/>
      <c r="Q66" s="1206"/>
      <c r="R66" s="1206"/>
      <c r="S66" s="1206"/>
      <c r="T66" s="1206"/>
      <c r="U66" s="1206"/>
      <c r="V66" s="1206"/>
      <c r="W66" s="1206"/>
      <c r="X66" s="1206"/>
      <c r="Y66" s="1206"/>
      <c r="Z66" s="1206"/>
      <c r="AA66" s="1206"/>
      <c r="AB66" s="1206"/>
      <c r="AC66" s="1206"/>
      <c r="AD66" s="1206"/>
      <c r="AE66" s="1206"/>
      <c r="AF66" s="1206"/>
      <c r="AG66" s="1206"/>
      <c r="AH66" s="1206"/>
      <c r="AI6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 spans="2:35" ht="15.75" x14ac:dyDescent="0.25">
      <c r="B67" s="1195"/>
      <c r="C67" s="1202"/>
      <c r="D67" s="1206"/>
      <c r="E67" s="1206"/>
      <c r="F67" s="1206"/>
      <c r="G67" s="1206"/>
      <c r="H67" s="1206"/>
      <c r="I67" s="1206"/>
      <c r="J67" s="1206"/>
      <c r="K67" s="1206"/>
      <c r="L67" s="1206"/>
      <c r="M67" s="1206"/>
      <c r="N67" s="1206"/>
      <c r="O67" s="1206"/>
      <c r="P67" s="1206"/>
      <c r="Q67" s="1206"/>
      <c r="R67" s="1206"/>
      <c r="S67" s="1206"/>
      <c r="T67" s="1206"/>
      <c r="U67" s="1206"/>
      <c r="V67" s="1206"/>
      <c r="W67" s="1206"/>
      <c r="X67" s="1206"/>
      <c r="Y67" s="1206"/>
      <c r="Z67" s="1206"/>
      <c r="AA67" s="1206"/>
      <c r="AB67" s="1206"/>
      <c r="AC67" s="1206"/>
      <c r="AD67" s="1206"/>
      <c r="AE67" s="1206"/>
      <c r="AF67" s="1206"/>
      <c r="AG67" s="1206"/>
      <c r="AH67" s="1206"/>
      <c r="AI6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 spans="2:35" ht="15.75" x14ac:dyDescent="0.25">
      <c r="B68" s="1195"/>
      <c r="C68" s="1202"/>
      <c r="D68" s="1206"/>
      <c r="E68" s="1206"/>
      <c r="F68" s="1206"/>
      <c r="G68" s="1206"/>
      <c r="H68" s="1206"/>
      <c r="I68" s="1206"/>
      <c r="J68" s="1206"/>
      <c r="K68" s="1206"/>
      <c r="L68" s="1206"/>
      <c r="M68" s="1206"/>
      <c r="N68" s="1206"/>
      <c r="O68" s="1206"/>
      <c r="P68" s="1206"/>
      <c r="Q68" s="1206"/>
      <c r="R68" s="1206"/>
      <c r="S68" s="1206"/>
      <c r="T68" s="1206"/>
      <c r="U68" s="1206"/>
      <c r="V68" s="1206"/>
      <c r="W68" s="1206"/>
      <c r="X68" s="1206"/>
      <c r="Y68" s="1206"/>
      <c r="Z68" s="1206"/>
      <c r="AA68" s="1206"/>
      <c r="AB68" s="1206"/>
      <c r="AC68" s="1206"/>
      <c r="AD68" s="1206"/>
      <c r="AE68" s="1206"/>
      <c r="AF68" s="1206"/>
      <c r="AG68" s="1206"/>
      <c r="AH68" s="1206"/>
      <c r="AI6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 spans="2:35" ht="15.75" x14ac:dyDescent="0.25">
      <c r="B69" s="1195"/>
      <c r="C69" s="1202"/>
      <c r="D69" s="1206"/>
      <c r="E69" s="1206"/>
      <c r="F69" s="1206"/>
      <c r="G69" s="1206"/>
      <c r="H69" s="1206"/>
      <c r="I69" s="1206"/>
      <c r="J69" s="1206"/>
      <c r="K69" s="1206"/>
      <c r="L69" s="1206"/>
      <c r="M69" s="1206"/>
      <c r="N69" s="1206"/>
      <c r="O69" s="1206"/>
      <c r="P69" s="1206"/>
      <c r="Q69" s="1206"/>
      <c r="R69" s="1206"/>
      <c r="S69" s="1206"/>
      <c r="T69" s="1206"/>
      <c r="U69" s="1206"/>
      <c r="V69" s="1206"/>
      <c r="W69" s="1206"/>
      <c r="X69" s="1206"/>
      <c r="Y69" s="1206"/>
      <c r="Z69" s="1206"/>
      <c r="AA69" s="1206"/>
      <c r="AB69" s="1206"/>
      <c r="AC69" s="1206"/>
      <c r="AD69" s="1206"/>
      <c r="AE69" s="1206"/>
      <c r="AF69" s="1206"/>
      <c r="AG69" s="1206"/>
      <c r="AH69" s="1206"/>
      <c r="AI6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 spans="2:35" ht="15.75" x14ac:dyDescent="0.25">
      <c r="B70" s="1195"/>
      <c r="C70" s="1202"/>
      <c r="D70" s="1206"/>
      <c r="E70" s="1206"/>
      <c r="F70" s="1206"/>
      <c r="G70" s="1206"/>
      <c r="H70" s="1206"/>
      <c r="I70" s="1206"/>
      <c r="J70" s="1206"/>
      <c r="K70" s="1206"/>
      <c r="L70" s="1206"/>
      <c r="M70" s="1206"/>
      <c r="N70" s="1206"/>
      <c r="O70" s="1206"/>
      <c r="P70" s="1206"/>
      <c r="Q70" s="1206"/>
      <c r="R70" s="1206"/>
      <c r="S70" s="1206"/>
      <c r="T70" s="1206"/>
      <c r="U70" s="1206"/>
      <c r="V70" s="1206"/>
      <c r="W70" s="1206"/>
      <c r="X70" s="1206"/>
      <c r="Y70" s="1206"/>
      <c r="Z70" s="1206"/>
      <c r="AA70" s="1206"/>
      <c r="AB70" s="1206"/>
      <c r="AC70" s="1206"/>
      <c r="AD70" s="1206"/>
      <c r="AE70" s="1206"/>
      <c r="AF70" s="1206"/>
      <c r="AG70" s="1206"/>
      <c r="AH70" s="1206"/>
      <c r="AI7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 spans="2:35" ht="15.75" x14ac:dyDescent="0.25">
      <c r="B71" s="1195"/>
      <c r="C71" s="1202"/>
      <c r="D71" s="1206"/>
      <c r="E71" s="1206"/>
      <c r="F71" s="1206"/>
      <c r="G71" s="1206"/>
      <c r="H71" s="1206"/>
      <c r="I71" s="1206"/>
      <c r="J71" s="1206"/>
      <c r="K71" s="1206"/>
      <c r="L71" s="1206"/>
      <c r="M71" s="1206"/>
      <c r="N71" s="1206"/>
      <c r="O71" s="1206"/>
      <c r="P71" s="1206"/>
      <c r="Q71" s="1206"/>
      <c r="R71" s="1206"/>
      <c r="S71" s="1206"/>
      <c r="T71" s="1206"/>
      <c r="U71" s="1206"/>
      <c r="V71" s="1206"/>
      <c r="W71" s="1206"/>
      <c r="X71" s="1206"/>
      <c r="Y71" s="1206"/>
      <c r="Z71" s="1206"/>
      <c r="AA71" s="1206"/>
      <c r="AB71" s="1206"/>
      <c r="AC71" s="1206"/>
      <c r="AD71" s="1206"/>
      <c r="AE71" s="1206"/>
      <c r="AF71" s="1206"/>
      <c r="AG71" s="1206"/>
      <c r="AH71" s="1206"/>
      <c r="AI7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 spans="2:35" ht="15.75" x14ac:dyDescent="0.25">
      <c r="B72" s="1195"/>
      <c r="C72" s="1202"/>
      <c r="D72" s="1206"/>
      <c r="E72" s="1206"/>
      <c r="F72" s="1206"/>
      <c r="G72" s="1206"/>
      <c r="H72" s="1206"/>
      <c r="I72" s="1206"/>
      <c r="J72" s="1206"/>
      <c r="K72" s="1206"/>
      <c r="L72" s="1206"/>
      <c r="M72" s="1206"/>
      <c r="N72" s="1206"/>
      <c r="O72" s="1206"/>
      <c r="P72" s="1206"/>
      <c r="Q72" s="1206"/>
      <c r="R72" s="1206"/>
      <c r="S72" s="1206"/>
      <c r="T72" s="1206"/>
      <c r="U72" s="1206"/>
      <c r="V72" s="1206"/>
      <c r="W72" s="1206"/>
      <c r="X72" s="1206"/>
      <c r="Y72" s="1206"/>
      <c r="Z72" s="1206"/>
      <c r="AA72" s="1206"/>
      <c r="AB72" s="1206"/>
      <c r="AC72" s="1206"/>
      <c r="AD72" s="1206"/>
      <c r="AE72" s="1206"/>
      <c r="AF72" s="1206"/>
      <c r="AG72" s="1206"/>
      <c r="AH72" s="1206"/>
      <c r="AI7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 spans="2:35" ht="15.75" x14ac:dyDescent="0.25">
      <c r="B73" s="1195"/>
      <c r="C73" s="1202"/>
      <c r="D73" s="1206"/>
      <c r="E73" s="1206"/>
      <c r="F73" s="1206"/>
      <c r="G73" s="1206"/>
      <c r="H73" s="1206"/>
      <c r="I73" s="1206"/>
      <c r="J73" s="1206"/>
      <c r="K73" s="1206"/>
      <c r="L73" s="1206"/>
      <c r="M73" s="1206"/>
      <c r="N73" s="1206"/>
      <c r="O73" s="1206"/>
      <c r="P73" s="1206"/>
      <c r="Q73" s="1206"/>
      <c r="R73" s="1206"/>
      <c r="S73" s="1206"/>
      <c r="T73" s="1206"/>
      <c r="U73" s="1206"/>
      <c r="V73" s="1206"/>
      <c r="W73" s="1206"/>
      <c r="X73" s="1206"/>
      <c r="Y73" s="1206"/>
      <c r="Z73" s="1206"/>
      <c r="AA73" s="1206"/>
      <c r="AB73" s="1206"/>
      <c r="AC73" s="1206"/>
      <c r="AD73" s="1206"/>
      <c r="AE73" s="1206"/>
      <c r="AF73" s="1206"/>
      <c r="AG73" s="1206"/>
      <c r="AH73" s="1206"/>
      <c r="AI7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 spans="2:35" ht="15.75" x14ac:dyDescent="0.25">
      <c r="B74" s="1195"/>
      <c r="C74" s="1202"/>
      <c r="D74" s="1206"/>
      <c r="E74" s="1206"/>
      <c r="F74" s="1206"/>
      <c r="G74" s="1206"/>
      <c r="H74" s="1206"/>
      <c r="I74" s="1206"/>
      <c r="J74" s="1206"/>
      <c r="K74" s="1206"/>
      <c r="L74" s="1206"/>
      <c r="M74" s="1206"/>
      <c r="N74" s="1206"/>
      <c r="O74" s="1206"/>
      <c r="P74" s="1206"/>
      <c r="Q74" s="1206"/>
      <c r="R74" s="1206"/>
      <c r="S74" s="1206"/>
      <c r="T74" s="1206"/>
      <c r="U74" s="1206"/>
      <c r="V74" s="1206"/>
      <c r="W74" s="1206"/>
      <c r="X74" s="1206"/>
      <c r="Y74" s="1206"/>
      <c r="Z74" s="1206"/>
      <c r="AA74" s="1206"/>
      <c r="AB74" s="1206"/>
      <c r="AC74" s="1206"/>
      <c r="AD74" s="1206"/>
      <c r="AE74" s="1206"/>
      <c r="AF74" s="1206"/>
      <c r="AG74" s="1206"/>
      <c r="AH74" s="1206"/>
      <c r="AI7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 spans="2:35" ht="15.75" x14ac:dyDescent="0.25">
      <c r="B75" s="1195"/>
      <c r="C75" s="1202"/>
      <c r="D75" s="1206"/>
      <c r="E75" s="1206"/>
      <c r="F75" s="1206"/>
      <c r="G75" s="1206"/>
      <c r="H75" s="1206"/>
      <c r="I75" s="1206"/>
      <c r="J75" s="1206"/>
      <c r="K75" s="1206"/>
      <c r="L75" s="1206"/>
      <c r="M75" s="1206"/>
      <c r="N75" s="1206"/>
      <c r="O75" s="1206"/>
      <c r="P75" s="1206"/>
      <c r="Q75" s="1206"/>
      <c r="R75" s="1206"/>
      <c r="S75" s="1206"/>
      <c r="T75" s="1206"/>
      <c r="U75" s="1206"/>
      <c r="V75" s="1206"/>
      <c r="W75" s="1206"/>
      <c r="X75" s="1206"/>
      <c r="Y75" s="1206"/>
      <c r="Z75" s="1206"/>
      <c r="AA75" s="1206"/>
      <c r="AB75" s="1206"/>
      <c r="AC75" s="1206"/>
      <c r="AD75" s="1206"/>
      <c r="AE75" s="1206"/>
      <c r="AF75" s="1206"/>
      <c r="AG75" s="1206"/>
      <c r="AH75" s="1206"/>
      <c r="AI7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 spans="2:35" ht="15.75" x14ac:dyDescent="0.25">
      <c r="B76" s="1195"/>
      <c r="C76" s="1202"/>
      <c r="D76" s="1206"/>
      <c r="E76" s="1206"/>
      <c r="F76" s="1206"/>
      <c r="G76" s="1206"/>
      <c r="H76" s="1206"/>
      <c r="I76" s="1206"/>
      <c r="J76" s="1206"/>
      <c r="K76" s="1206"/>
      <c r="L76" s="1206"/>
      <c r="M76" s="1206"/>
      <c r="N76" s="1206"/>
      <c r="O76" s="1206"/>
      <c r="P76" s="1206"/>
      <c r="Q76" s="1206"/>
      <c r="R76" s="1206"/>
      <c r="S76" s="1206"/>
      <c r="T76" s="1206"/>
      <c r="U76" s="1206"/>
      <c r="V76" s="1206"/>
      <c r="W76" s="1206"/>
      <c r="X76" s="1206"/>
      <c r="Y76" s="1206"/>
      <c r="Z76" s="1206"/>
      <c r="AA76" s="1206"/>
      <c r="AB76" s="1206"/>
      <c r="AC76" s="1206"/>
      <c r="AD76" s="1206"/>
      <c r="AE76" s="1206"/>
      <c r="AF76" s="1206"/>
      <c r="AG76" s="1206"/>
      <c r="AH76" s="1206"/>
      <c r="AI7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 spans="2:35" ht="15.75" x14ac:dyDescent="0.25">
      <c r="B77" s="1195"/>
      <c r="C77" s="1202"/>
      <c r="D77" s="1206"/>
      <c r="E77" s="1206"/>
      <c r="F77" s="1206"/>
      <c r="G77" s="1206"/>
      <c r="H77" s="1206"/>
      <c r="I77" s="1206"/>
      <c r="J77" s="1206"/>
      <c r="K77" s="1206"/>
      <c r="L77" s="1206"/>
      <c r="M77" s="1206"/>
      <c r="N77" s="1206"/>
      <c r="O77" s="1206"/>
      <c r="P77" s="1206"/>
      <c r="Q77" s="1206"/>
      <c r="R77" s="1206"/>
      <c r="S77" s="1206"/>
      <c r="T77" s="1206"/>
      <c r="U77" s="1206"/>
      <c r="V77" s="1206"/>
      <c r="W77" s="1206"/>
      <c r="X77" s="1206"/>
      <c r="Y77" s="1206"/>
      <c r="Z77" s="1206"/>
      <c r="AA77" s="1206"/>
      <c r="AB77" s="1206"/>
      <c r="AC77" s="1206"/>
      <c r="AD77" s="1206"/>
      <c r="AE77" s="1206"/>
      <c r="AF77" s="1206"/>
      <c r="AG77" s="1206"/>
      <c r="AH77" s="1206"/>
      <c r="AI7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 spans="2:35" ht="15.75" x14ac:dyDescent="0.25">
      <c r="B78" s="1195"/>
      <c r="C78" s="1202"/>
      <c r="D78" s="1206"/>
      <c r="E78" s="1206"/>
      <c r="F78" s="1206"/>
      <c r="G78" s="1206"/>
      <c r="H78" s="1206"/>
      <c r="I78" s="1206"/>
      <c r="J78" s="1206"/>
      <c r="K78" s="1206"/>
      <c r="L78" s="1206"/>
      <c r="M78" s="1206"/>
      <c r="N78" s="1206"/>
      <c r="O78" s="1206"/>
      <c r="P78" s="1206"/>
      <c r="Q78" s="1206"/>
      <c r="R78" s="1206"/>
      <c r="S78" s="1206"/>
      <c r="T78" s="1206"/>
      <c r="U78" s="1206"/>
      <c r="V78" s="1206"/>
      <c r="W78" s="1206"/>
      <c r="X78" s="1206"/>
      <c r="Y78" s="1206"/>
      <c r="Z78" s="1206"/>
      <c r="AA78" s="1206"/>
      <c r="AB78" s="1206"/>
      <c r="AC78" s="1206"/>
      <c r="AD78" s="1206"/>
      <c r="AE78" s="1206"/>
      <c r="AF78" s="1206"/>
      <c r="AG78" s="1206"/>
      <c r="AH78" s="1206"/>
      <c r="AI7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 spans="2:35" ht="15.75" x14ac:dyDescent="0.25">
      <c r="B79" s="1195"/>
      <c r="C79" s="1202"/>
      <c r="D79" s="1206"/>
      <c r="E79" s="1206"/>
      <c r="F79" s="1206"/>
      <c r="G79" s="1206"/>
      <c r="H79" s="1206"/>
      <c r="I79" s="1206"/>
      <c r="J79" s="1206"/>
      <c r="K79" s="1206"/>
      <c r="L79" s="1206"/>
      <c r="M79" s="1206"/>
      <c r="N79" s="1206"/>
      <c r="O79" s="1206"/>
      <c r="P79" s="1206"/>
      <c r="Q79" s="1206"/>
      <c r="R79" s="1206"/>
      <c r="S79" s="1206"/>
      <c r="T79" s="1206"/>
      <c r="U79" s="1206"/>
      <c r="V79" s="1206"/>
      <c r="W79" s="1206"/>
      <c r="X79" s="1206"/>
      <c r="Y79" s="1206"/>
      <c r="Z79" s="1206"/>
      <c r="AA79" s="1206"/>
      <c r="AB79" s="1206"/>
      <c r="AC79" s="1206"/>
      <c r="AD79" s="1206"/>
      <c r="AE79" s="1206"/>
      <c r="AF79" s="1206"/>
      <c r="AG79" s="1206"/>
      <c r="AH79" s="1206"/>
      <c r="AI7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 spans="2:35" ht="15.75" x14ac:dyDescent="0.25">
      <c r="B80" s="1195"/>
      <c r="C80" s="1202"/>
      <c r="D80" s="1206"/>
      <c r="E80" s="1206"/>
      <c r="F80" s="1206"/>
      <c r="G80" s="1206"/>
      <c r="H80" s="1206"/>
      <c r="I80" s="1206"/>
      <c r="J80" s="1206"/>
      <c r="K80" s="1206"/>
      <c r="L80" s="1206"/>
      <c r="M80" s="1206"/>
      <c r="N80" s="1206"/>
      <c r="O80" s="1206"/>
      <c r="P80" s="1206"/>
      <c r="Q80" s="1206"/>
      <c r="R80" s="1206"/>
      <c r="S80" s="1206"/>
      <c r="T80" s="1206"/>
      <c r="U80" s="1206"/>
      <c r="V80" s="1206"/>
      <c r="W80" s="1206"/>
      <c r="X80" s="1206"/>
      <c r="Y80" s="1206"/>
      <c r="Z80" s="1206"/>
      <c r="AA80" s="1206"/>
      <c r="AB80" s="1206"/>
      <c r="AC80" s="1206"/>
      <c r="AD80" s="1206"/>
      <c r="AE80" s="1206"/>
      <c r="AF80" s="1206"/>
      <c r="AG80" s="1206"/>
      <c r="AH80" s="1206"/>
      <c r="AI8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 spans="2:35" ht="15.75" x14ac:dyDescent="0.25">
      <c r="B81" s="1195"/>
      <c r="C81" s="1202"/>
      <c r="D81" s="1206"/>
      <c r="E81" s="1206"/>
      <c r="F81" s="1206"/>
      <c r="G81" s="1206"/>
      <c r="H81" s="1206"/>
      <c r="I81" s="1206"/>
      <c r="J81" s="1206"/>
      <c r="K81" s="1206"/>
      <c r="L81" s="1206"/>
      <c r="M81" s="1206"/>
      <c r="N81" s="1206"/>
      <c r="O81" s="1206"/>
      <c r="P81" s="1206"/>
      <c r="Q81" s="1206"/>
      <c r="R81" s="1206"/>
      <c r="S81" s="1206"/>
      <c r="T81" s="1206"/>
      <c r="U81" s="1206"/>
      <c r="V81" s="1206"/>
      <c r="W81" s="1206"/>
      <c r="X81" s="1206"/>
      <c r="Y81" s="1206"/>
      <c r="Z81" s="1206"/>
      <c r="AA81" s="1206"/>
      <c r="AB81" s="1206"/>
      <c r="AC81" s="1206"/>
      <c r="AD81" s="1206"/>
      <c r="AE81" s="1206"/>
      <c r="AF81" s="1206"/>
      <c r="AG81" s="1206"/>
      <c r="AH81" s="1206"/>
      <c r="AI8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 spans="2:35" ht="15.75" x14ac:dyDescent="0.25">
      <c r="B82" s="1195"/>
      <c r="C82" s="1202"/>
      <c r="D82" s="1206"/>
      <c r="E82" s="1206"/>
      <c r="F82" s="1206"/>
      <c r="G82" s="1206"/>
      <c r="H82" s="1206"/>
      <c r="I82" s="1206"/>
      <c r="J82" s="1206"/>
      <c r="K82" s="1206"/>
      <c r="L82" s="1206"/>
      <c r="M82" s="1206"/>
      <c r="N82" s="1206"/>
      <c r="O82" s="1206"/>
      <c r="P82" s="1206"/>
      <c r="Q82" s="1206"/>
      <c r="R82" s="1206"/>
      <c r="S82" s="1206"/>
      <c r="T82" s="1206"/>
      <c r="U82" s="1206"/>
      <c r="V82" s="1206"/>
      <c r="W82" s="1206"/>
      <c r="X82" s="1206"/>
      <c r="Y82" s="1206"/>
      <c r="Z82" s="1206"/>
      <c r="AA82" s="1206"/>
      <c r="AB82" s="1206"/>
      <c r="AC82" s="1206"/>
      <c r="AD82" s="1206"/>
      <c r="AE82" s="1206"/>
      <c r="AF82" s="1206"/>
      <c r="AG82" s="1206"/>
      <c r="AH82" s="1206"/>
      <c r="AI8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 spans="2:35" ht="15.75" x14ac:dyDescent="0.25">
      <c r="B83" s="1195"/>
      <c r="C83" s="1202"/>
      <c r="D83" s="1206"/>
      <c r="E83" s="1206"/>
      <c r="F83" s="1206"/>
      <c r="G83" s="1206"/>
      <c r="H83" s="1206"/>
      <c r="I83" s="1206"/>
      <c r="J83" s="1206"/>
      <c r="K83" s="1206"/>
      <c r="L83" s="1206"/>
      <c r="M83" s="1206"/>
      <c r="N83" s="1206"/>
      <c r="O83" s="1206"/>
      <c r="P83" s="1206"/>
      <c r="Q83" s="1206"/>
      <c r="R83" s="1206"/>
      <c r="S83" s="1206"/>
      <c r="T83" s="1206"/>
      <c r="U83" s="1206"/>
      <c r="V83" s="1206"/>
      <c r="W83" s="1206"/>
      <c r="X83" s="1206"/>
      <c r="Y83" s="1206"/>
      <c r="Z83" s="1206"/>
      <c r="AA83" s="1206"/>
      <c r="AB83" s="1206"/>
      <c r="AC83" s="1206"/>
      <c r="AD83" s="1206"/>
      <c r="AE83" s="1206"/>
      <c r="AF83" s="1206"/>
      <c r="AG83" s="1206"/>
      <c r="AH83" s="1206"/>
      <c r="AI8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 spans="2:35" ht="15.75" x14ac:dyDescent="0.25">
      <c r="B84" s="1195"/>
      <c r="C84" s="1202"/>
      <c r="D84" s="1206"/>
      <c r="E84" s="1206"/>
      <c r="F84" s="1206"/>
      <c r="G84" s="1206"/>
      <c r="H84" s="1206"/>
      <c r="I84" s="1206"/>
      <c r="J84" s="1206"/>
      <c r="K84" s="1206"/>
      <c r="L84" s="1206"/>
      <c r="M84" s="1206"/>
      <c r="N84" s="1206"/>
      <c r="O84" s="1206"/>
      <c r="P84" s="1206"/>
      <c r="Q84" s="1206"/>
      <c r="R84" s="1206"/>
      <c r="S84" s="1206"/>
      <c r="T84" s="1206"/>
      <c r="U84" s="1206"/>
      <c r="V84" s="1206"/>
      <c r="W84" s="1206"/>
      <c r="X84" s="1206"/>
      <c r="Y84" s="1206"/>
      <c r="Z84" s="1206"/>
      <c r="AA84" s="1206"/>
      <c r="AB84" s="1206"/>
      <c r="AC84" s="1206"/>
      <c r="AD84" s="1206"/>
      <c r="AE84" s="1206"/>
      <c r="AF84" s="1206"/>
      <c r="AG84" s="1206"/>
      <c r="AH84" s="1206"/>
      <c r="AI8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 spans="2:35" ht="15.75" x14ac:dyDescent="0.25">
      <c r="B85" s="1195"/>
      <c r="C85" s="1202"/>
      <c r="D85" s="1206"/>
      <c r="E85" s="1206"/>
      <c r="F85" s="1206"/>
      <c r="G85" s="1206"/>
      <c r="H85" s="1206"/>
      <c r="I85" s="1206"/>
      <c r="J85" s="1206"/>
      <c r="K85" s="1206"/>
      <c r="L85" s="1206"/>
      <c r="M85" s="1206"/>
      <c r="N85" s="1206"/>
      <c r="O85" s="1206"/>
      <c r="P85" s="1206"/>
      <c r="Q85" s="1206"/>
      <c r="R85" s="1206"/>
      <c r="S85" s="1206"/>
      <c r="T85" s="1206"/>
      <c r="U85" s="1206"/>
      <c r="V85" s="1206"/>
      <c r="W85" s="1206"/>
      <c r="X85" s="1206"/>
      <c r="Y85" s="1206"/>
      <c r="Z85" s="1206"/>
      <c r="AA85" s="1206"/>
      <c r="AB85" s="1206"/>
      <c r="AC85" s="1206"/>
      <c r="AD85" s="1206"/>
      <c r="AE85" s="1206"/>
      <c r="AF85" s="1206"/>
      <c r="AG85" s="1206"/>
      <c r="AH85" s="1206"/>
      <c r="AI8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 spans="2:35" ht="15.75" x14ac:dyDescent="0.25">
      <c r="B86" s="1195"/>
      <c r="C86" s="1202"/>
      <c r="D86" s="1206"/>
      <c r="E86" s="1206"/>
      <c r="F86" s="1206"/>
      <c r="G86" s="1206"/>
      <c r="H86" s="1206"/>
      <c r="I86" s="1206"/>
      <c r="J86" s="1206"/>
      <c r="K86" s="1206"/>
      <c r="L86" s="1206"/>
      <c r="M86" s="1206"/>
      <c r="N86" s="1206"/>
      <c r="O86" s="1206"/>
      <c r="P86" s="1206"/>
      <c r="Q86" s="1206"/>
      <c r="R86" s="1206"/>
      <c r="S86" s="1206"/>
      <c r="T86" s="1206"/>
      <c r="U86" s="1206"/>
      <c r="V86" s="1206"/>
      <c r="W86" s="1206"/>
      <c r="X86" s="1206"/>
      <c r="Y86" s="1206"/>
      <c r="Z86" s="1206"/>
      <c r="AA86" s="1206"/>
      <c r="AB86" s="1206"/>
      <c r="AC86" s="1206"/>
      <c r="AD86" s="1206"/>
      <c r="AE86" s="1206"/>
      <c r="AF86" s="1206"/>
      <c r="AG86" s="1206"/>
      <c r="AH86" s="1206"/>
      <c r="AI8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 spans="2:35" ht="15.75" x14ac:dyDescent="0.25">
      <c r="B87" s="1195"/>
      <c r="C87" s="1202"/>
      <c r="D87" s="1206"/>
      <c r="E87" s="1206"/>
      <c r="F87" s="1206"/>
      <c r="G87" s="1206"/>
      <c r="H87" s="1206"/>
      <c r="I87" s="1206"/>
      <c r="J87" s="1206"/>
      <c r="K87" s="1206"/>
      <c r="L87" s="1206"/>
      <c r="M87" s="1206"/>
      <c r="N87" s="1206"/>
      <c r="O87" s="1206"/>
      <c r="P87" s="1206"/>
      <c r="Q87" s="1206"/>
      <c r="R87" s="1206"/>
      <c r="S87" s="1206"/>
      <c r="T87" s="1206"/>
      <c r="U87" s="1206"/>
      <c r="V87" s="1206"/>
      <c r="W87" s="1206"/>
      <c r="X87" s="1206"/>
      <c r="Y87" s="1206"/>
      <c r="Z87" s="1206"/>
      <c r="AA87" s="1206"/>
      <c r="AB87" s="1206"/>
      <c r="AC87" s="1206"/>
      <c r="AD87" s="1206"/>
      <c r="AE87" s="1206"/>
      <c r="AF87" s="1206"/>
      <c r="AG87" s="1206"/>
      <c r="AH87" s="1206"/>
      <c r="AI8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 spans="2:35" ht="15.75" x14ac:dyDescent="0.25">
      <c r="B88" s="1195"/>
      <c r="C88" s="1202"/>
      <c r="D88" s="1206"/>
      <c r="E88" s="1206"/>
      <c r="F88" s="1206"/>
      <c r="G88" s="1206"/>
      <c r="H88" s="1206"/>
      <c r="I88" s="1206"/>
      <c r="J88" s="1206"/>
      <c r="K88" s="1206"/>
      <c r="L88" s="1206"/>
      <c r="M88" s="1206"/>
      <c r="N88" s="1206"/>
      <c r="O88" s="1206"/>
      <c r="P88" s="1206"/>
      <c r="Q88" s="1206"/>
      <c r="R88" s="1206"/>
      <c r="S88" s="1206"/>
      <c r="T88" s="1206"/>
      <c r="U88" s="1206"/>
      <c r="V88" s="1206"/>
      <c r="W88" s="1206"/>
      <c r="X88" s="1206"/>
      <c r="Y88" s="1206"/>
      <c r="Z88" s="1206"/>
      <c r="AA88" s="1206"/>
      <c r="AB88" s="1206"/>
      <c r="AC88" s="1206"/>
      <c r="AD88" s="1206"/>
      <c r="AE88" s="1206"/>
      <c r="AF88" s="1206"/>
      <c r="AG88" s="1206"/>
      <c r="AH88" s="1206"/>
      <c r="AI8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 spans="2:35" ht="15.75" x14ac:dyDescent="0.25">
      <c r="B89" s="1195"/>
      <c r="C89" s="1202"/>
      <c r="D89" s="1206"/>
      <c r="E89" s="1206"/>
      <c r="F89" s="1206"/>
      <c r="G89" s="1206"/>
      <c r="H89" s="1206"/>
      <c r="I89" s="1206"/>
      <c r="J89" s="1206"/>
      <c r="K89" s="1206"/>
      <c r="L89" s="1206"/>
      <c r="M89" s="1206"/>
      <c r="N89" s="1206"/>
      <c r="O89" s="1206"/>
      <c r="P89" s="1206"/>
      <c r="Q89" s="1206"/>
      <c r="R89" s="1206"/>
      <c r="S89" s="1206"/>
      <c r="T89" s="1206"/>
      <c r="U89" s="1206"/>
      <c r="V89" s="1206"/>
      <c r="W89" s="1206"/>
      <c r="X89" s="1206"/>
      <c r="Y89" s="1206"/>
      <c r="Z89" s="1206"/>
      <c r="AA89" s="1206"/>
      <c r="AB89" s="1206"/>
      <c r="AC89" s="1206"/>
      <c r="AD89" s="1206"/>
      <c r="AE89" s="1206"/>
      <c r="AF89" s="1206"/>
      <c r="AG89" s="1206"/>
      <c r="AH89" s="1206"/>
      <c r="AI8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 spans="2:35" ht="15.75" x14ac:dyDescent="0.25">
      <c r="B90" s="1195"/>
      <c r="C90" s="1202"/>
      <c r="D90" s="1206"/>
      <c r="E90" s="1206"/>
      <c r="F90" s="1206"/>
      <c r="G90" s="1206"/>
      <c r="H90" s="1206"/>
      <c r="I90" s="1206"/>
      <c r="J90" s="1206"/>
      <c r="K90" s="1206"/>
      <c r="L90" s="1206"/>
      <c r="M90" s="1206"/>
      <c r="N90" s="1206"/>
      <c r="O90" s="1206"/>
      <c r="P90" s="1206"/>
      <c r="Q90" s="1206"/>
      <c r="R90" s="1206"/>
      <c r="S90" s="1206"/>
      <c r="T90" s="1206"/>
      <c r="U90" s="1206"/>
      <c r="V90" s="1206"/>
      <c r="W90" s="1206"/>
      <c r="X90" s="1206"/>
      <c r="Y90" s="1206"/>
      <c r="Z90" s="1206"/>
      <c r="AA90" s="1206"/>
      <c r="AB90" s="1206"/>
      <c r="AC90" s="1206"/>
      <c r="AD90" s="1206"/>
      <c r="AE90" s="1206"/>
      <c r="AF90" s="1206"/>
      <c r="AG90" s="1206"/>
      <c r="AH90" s="1206"/>
      <c r="AI9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 spans="2:35" ht="15.75" x14ac:dyDescent="0.25">
      <c r="B91" s="1195"/>
      <c r="C91" s="1202"/>
      <c r="D91" s="1206"/>
      <c r="E91" s="1206"/>
      <c r="F91" s="1206"/>
      <c r="G91" s="1206"/>
      <c r="H91" s="1206"/>
      <c r="I91" s="1206"/>
      <c r="J91" s="1206"/>
      <c r="K91" s="1206"/>
      <c r="L91" s="1206"/>
      <c r="M91" s="1206"/>
      <c r="N91" s="1206"/>
      <c r="O91" s="1206"/>
      <c r="P91" s="1206"/>
      <c r="Q91" s="1206"/>
      <c r="R91" s="1206"/>
      <c r="S91" s="1206"/>
      <c r="T91" s="1206"/>
      <c r="U91" s="1206"/>
      <c r="V91" s="1206"/>
      <c r="W91" s="1206"/>
      <c r="X91" s="1206"/>
      <c r="Y91" s="1206"/>
      <c r="Z91" s="1206"/>
      <c r="AA91" s="1206"/>
      <c r="AB91" s="1206"/>
      <c r="AC91" s="1206"/>
      <c r="AD91" s="1206"/>
      <c r="AE91" s="1206"/>
      <c r="AF91" s="1206"/>
      <c r="AG91" s="1206"/>
      <c r="AH91" s="1206"/>
      <c r="AI9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 spans="2:35" ht="15.75" x14ac:dyDescent="0.25">
      <c r="B92" s="1195"/>
      <c r="C92" s="1202"/>
      <c r="D92" s="1206"/>
      <c r="E92" s="1206"/>
      <c r="F92" s="1206"/>
      <c r="G92" s="1206"/>
      <c r="H92" s="1206"/>
      <c r="I92" s="1206"/>
      <c r="J92" s="1206"/>
      <c r="K92" s="1206"/>
      <c r="L92" s="1206"/>
      <c r="M92" s="1206"/>
      <c r="N92" s="1206"/>
      <c r="O92" s="1206"/>
      <c r="P92" s="1206"/>
      <c r="Q92" s="1206"/>
      <c r="R92" s="1206"/>
      <c r="S92" s="1206"/>
      <c r="T92" s="1206"/>
      <c r="U92" s="1206"/>
      <c r="V92" s="1206"/>
      <c r="W92" s="1206"/>
      <c r="X92" s="1206"/>
      <c r="Y92" s="1206"/>
      <c r="Z92" s="1206"/>
      <c r="AA92" s="1206"/>
      <c r="AB92" s="1206"/>
      <c r="AC92" s="1206"/>
      <c r="AD92" s="1206"/>
      <c r="AE92" s="1206"/>
      <c r="AF92" s="1206"/>
      <c r="AG92" s="1206"/>
      <c r="AH92" s="1206"/>
      <c r="AI9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 spans="2:35" ht="15.75" x14ac:dyDescent="0.25">
      <c r="B93" s="1195"/>
      <c r="C93" s="1202"/>
      <c r="D93" s="1206"/>
      <c r="E93" s="1206"/>
      <c r="F93" s="1206"/>
      <c r="G93" s="1206"/>
      <c r="H93" s="1206"/>
      <c r="I93" s="1206"/>
      <c r="J93" s="1206"/>
      <c r="K93" s="1206"/>
      <c r="L93" s="1206"/>
      <c r="M93" s="1206"/>
      <c r="N93" s="1206"/>
      <c r="O93" s="1206"/>
      <c r="P93" s="1206"/>
      <c r="Q93" s="1206"/>
      <c r="R93" s="1206"/>
      <c r="S93" s="1206"/>
      <c r="T93" s="1206"/>
      <c r="U93" s="1206"/>
      <c r="V93" s="1206"/>
      <c r="W93" s="1206"/>
      <c r="X93" s="1206"/>
      <c r="Y93" s="1206"/>
      <c r="Z93" s="1206"/>
      <c r="AA93" s="1206"/>
      <c r="AB93" s="1206"/>
      <c r="AC93" s="1206"/>
      <c r="AD93" s="1206"/>
      <c r="AE93" s="1206"/>
      <c r="AF93" s="1206"/>
      <c r="AG93" s="1206"/>
      <c r="AH93" s="1206"/>
      <c r="AI9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 spans="2:35" ht="15.75" x14ac:dyDescent="0.25">
      <c r="B94" s="1195"/>
      <c r="C94" s="1202"/>
      <c r="D94" s="1206"/>
      <c r="E94" s="1206"/>
      <c r="F94" s="1206"/>
      <c r="G94" s="1206"/>
      <c r="H94" s="1206"/>
      <c r="I94" s="1206"/>
      <c r="J94" s="1206"/>
      <c r="K94" s="1206"/>
      <c r="L94" s="1206"/>
      <c r="M94" s="1206"/>
      <c r="N94" s="1206"/>
      <c r="O94" s="1206"/>
      <c r="P94" s="1206"/>
      <c r="Q94" s="1206"/>
      <c r="R94" s="1206"/>
      <c r="S94" s="1206"/>
      <c r="T94" s="1206"/>
      <c r="U94" s="1206"/>
      <c r="V94" s="1206"/>
      <c r="W94" s="1206"/>
      <c r="X94" s="1206"/>
      <c r="Y94" s="1206"/>
      <c r="Z94" s="1206"/>
      <c r="AA94" s="1206"/>
      <c r="AB94" s="1206"/>
      <c r="AC94" s="1206"/>
      <c r="AD94" s="1206"/>
      <c r="AE94" s="1206"/>
      <c r="AF94" s="1206"/>
      <c r="AG94" s="1206"/>
      <c r="AH94" s="1206"/>
      <c r="AI9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5" spans="2:35" ht="15.75" x14ac:dyDescent="0.25">
      <c r="B95" s="1195"/>
      <c r="C95" s="1202"/>
      <c r="D95" s="1206"/>
      <c r="E95" s="1206"/>
      <c r="F95" s="1206"/>
      <c r="G95" s="1206"/>
      <c r="H95" s="1206"/>
      <c r="I95" s="1206"/>
      <c r="J95" s="1206"/>
      <c r="K95" s="1206"/>
      <c r="L95" s="1206"/>
      <c r="M95" s="1206"/>
      <c r="N95" s="1206"/>
      <c r="O95" s="1206"/>
      <c r="P95" s="1206"/>
      <c r="Q95" s="1206"/>
      <c r="R95" s="1206"/>
      <c r="S95" s="1206"/>
      <c r="T95" s="1206"/>
      <c r="U95" s="1206"/>
      <c r="V95" s="1206"/>
      <c r="W95" s="1206"/>
      <c r="X95" s="1206"/>
      <c r="Y95" s="1206"/>
      <c r="Z95" s="1206"/>
      <c r="AA95" s="1206"/>
      <c r="AB95" s="1206"/>
      <c r="AC95" s="1206"/>
      <c r="AD95" s="1206"/>
      <c r="AE95" s="1206"/>
      <c r="AF95" s="1206"/>
      <c r="AG95" s="1206"/>
      <c r="AH95" s="1206"/>
      <c r="AI9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6" spans="2:35" ht="15.75" x14ac:dyDescent="0.25">
      <c r="B96" s="1195"/>
      <c r="C96" s="1202"/>
      <c r="D96" s="1206"/>
      <c r="E96" s="1206"/>
      <c r="F96" s="1206"/>
      <c r="G96" s="1206"/>
      <c r="H96" s="1206"/>
      <c r="I96" s="1206"/>
      <c r="J96" s="1206"/>
      <c r="K96" s="1206"/>
      <c r="L96" s="1206"/>
      <c r="M96" s="1206"/>
      <c r="N96" s="1206"/>
      <c r="O96" s="1206"/>
      <c r="P96" s="1206"/>
      <c r="Q96" s="1206"/>
      <c r="R96" s="1206"/>
      <c r="S96" s="1206"/>
      <c r="T96" s="1206"/>
      <c r="U96" s="1206"/>
      <c r="V96" s="1206"/>
      <c r="W96" s="1206"/>
      <c r="X96" s="1206"/>
      <c r="Y96" s="1206"/>
      <c r="Z96" s="1206"/>
      <c r="AA96" s="1206"/>
      <c r="AB96" s="1206"/>
      <c r="AC96" s="1206"/>
      <c r="AD96" s="1206"/>
      <c r="AE96" s="1206"/>
      <c r="AF96" s="1206"/>
      <c r="AG96" s="1206"/>
      <c r="AH96" s="1206"/>
      <c r="AI9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7" spans="2:35" ht="15.75" x14ac:dyDescent="0.25">
      <c r="B97" s="1195"/>
      <c r="C97" s="1202"/>
      <c r="D97" s="1206"/>
      <c r="E97" s="1206"/>
      <c r="F97" s="1206"/>
      <c r="G97" s="1206"/>
      <c r="H97" s="1206"/>
      <c r="I97" s="1206"/>
      <c r="J97" s="1206"/>
      <c r="K97" s="1206"/>
      <c r="L97" s="1206"/>
      <c r="M97" s="1206"/>
      <c r="N97" s="1206"/>
      <c r="O97" s="1206"/>
      <c r="P97" s="1206"/>
      <c r="Q97" s="1206"/>
      <c r="R97" s="1206"/>
      <c r="S97" s="1206"/>
      <c r="T97" s="1206"/>
      <c r="U97" s="1206"/>
      <c r="V97" s="1206"/>
      <c r="W97" s="1206"/>
      <c r="X97" s="1206"/>
      <c r="Y97" s="1206"/>
      <c r="Z97" s="1206"/>
      <c r="AA97" s="1206"/>
      <c r="AB97" s="1206"/>
      <c r="AC97" s="1206"/>
      <c r="AD97" s="1206"/>
      <c r="AE97" s="1206"/>
      <c r="AF97" s="1206"/>
      <c r="AG97" s="1206"/>
      <c r="AH97" s="1206"/>
      <c r="AI9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8" spans="2:35" ht="15.75" x14ac:dyDescent="0.25">
      <c r="B98" s="1195"/>
      <c r="C98" s="1202"/>
      <c r="D98" s="1206"/>
      <c r="E98" s="1206"/>
      <c r="F98" s="1206"/>
      <c r="G98" s="1206"/>
      <c r="H98" s="1206"/>
      <c r="I98" s="1206"/>
      <c r="J98" s="1206"/>
      <c r="K98" s="1206"/>
      <c r="L98" s="1206"/>
      <c r="M98" s="1206"/>
      <c r="N98" s="1206"/>
      <c r="O98" s="1206"/>
      <c r="P98" s="1206"/>
      <c r="Q98" s="1206"/>
      <c r="R98" s="1206"/>
      <c r="S98" s="1206"/>
      <c r="T98" s="1206"/>
      <c r="U98" s="1206"/>
      <c r="V98" s="1206"/>
      <c r="W98" s="1206"/>
      <c r="X98" s="1206"/>
      <c r="Y98" s="1206"/>
      <c r="Z98" s="1206"/>
      <c r="AA98" s="1206"/>
      <c r="AB98" s="1206"/>
      <c r="AC98" s="1206"/>
      <c r="AD98" s="1206"/>
      <c r="AE98" s="1206"/>
      <c r="AF98" s="1206"/>
      <c r="AG98" s="1206"/>
      <c r="AH98" s="1206"/>
      <c r="AI9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9" spans="2:35" ht="15.75" x14ac:dyDescent="0.25">
      <c r="B99" s="1195"/>
      <c r="C99" s="1202"/>
      <c r="D99" s="1206"/>
      <c r="E99" s="1206"/>
      <c r="F99" s="1206"/>
      <c r="G99" s="1206"/>
      <c r="H99" s="1206"/>
      <c r="I99" s="1206"/>
      <c r="J99" s="1206"/>
      <c r="K99" s="1206"/>
      <c r="L99" s="1206"/>
      <c r="M99" s="1206"/>
      <c r="N99" s="1206"/>
      <c r="O99" s="1206"/>
      <c r="P99" s="1206"/>
      <c r="Q99" s="1206"/>
      <c r="R99" s="1206"/>
      <c r="S99" s="1206"/>
      <c r="T99" s="1206"/>
      <c r="U99" s="1206"/>
      <c r="V99" s="1206"/>
      <c r="W99" s="1206"/>
      <c r="X99" s="1206"/>
      <c r="Y99" s="1206"/>
      <c r="Z99" s="1206"/>
      <c r="AA99" s="1206"/>
      <c r="AB99" s="1206"/>
      <c r="AC99" s="1206"/>
      <c r="AD99" s="1206"/>
      <c r="AE99" s="1206"/>
      <c r="AF99" s="1206"/>
      <c r="AG99" s="1206"/>
      <c r="AH99" s="1206"/>
      <c r="AI9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0" spans="2:35" ht="15.75" x14ac:dyDescent="0.25">
      <c r="B100" s="1195"/>
      <c r="C100" s="1202"/>
      <c r="D100" s="1206"/>
      <c r="E100" s="1206"/>
      <c r="F100" s="1206"/>
      <c r="G100" s="1206"/>
      <c r="H100" s="1206"/>
      <c r="I100" s="1206"/>
      <c r="J100" s="1206"/>
      <c r="K100" s="1206"/>
      <c r="L100" s="1206"/>
      <c r="M100" s="1206"/>
      <c r="N100" s="1206"/>
      <c r="O100" s="1206"/>
      <c r="P100" s="1206"/>
      <c r="Q100" s="1206"/>
      <c r="R100" s="1206"/>
      <c r="S100" s="1206"/>
      <c r="T100" s="1206"/>
      <c r="U100" s="1206"/>
      <c r="V100" s="1206"/>
      <c r="W100" s="1206"/>
      <c r="X100" s="1206"/>
      <c r="Y100" s="1206"/>
      <c r="Z100" s="1206"/>
      <c r="AA100" s="1206"/>
      <c r="AB100" s="1206"/>
      <c r="AC100" s="1206"/>
      <c r="AD100" s="1206"/>
      <c r="AE100" s="1206"/>
      <c r="AF100" s="1206"/>
      <c r="AG100" s="1206"/>
      <c r="AH100" s="1206"/>
      <c r="AI10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1" spans="2:35" ht="15.75" x14ac:dyDescent="0.25">
      <c r="B101" s="1195"/>
      <c r="C101" s="1202"/>
      <c r="D101" s="1206"/>
      <c r="E101" s="1206"/>
      <c r="F101" s="1206"/>
      <c r="G101" s="1206"/>
      <c r="H101" s="1206"/>
      <c r="I101" s="1206"/>
      <c r="J101" s="1206"/>
      <c r="K101" s="1206"/>
      <c r="L101" s="1206"/>
      <c r="M101" s="1206"/>
      <c r="N101" s="1206"/>
      <c r="O101" s="1206"/>
      <c r="P101" s="1206"/>
      <c r="Q101" s="1206"/>
      <c r="R101" s="1206"/>
      <c r="S101" s="1206"/>
      <c r="T101" s="1206"/>
      <c r="U101" s="1206"/>
      <c r="V101" s="1206"/>
      <c r="W101" s="1206"/>
      <c r="X101" s="1206"/>
      <c r="Y101" s="1206"/>
      <c r="Z101" s="1206"/>
      <c r="AA101" s="1206"/>
      <c r="AB101" s="1206"/>
      <c r="AC101" s="1206"/>
      <c r="AD101" s="1206"/>
      <c r="AE101" s="1206"/>
      <c r="AF101" s="1206"/>
      <c r="AG101" s="1206"/>
      <c r="AH101" s="1206"/>
      <c r="AI10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2" spans="2:35" ht="15.75" x14ac:dyDescent="0.25">
      <c r="B102" s="1195"/>
      <c r="C102" s="1202"/>
      <c r="D102" s="1206"/>
      <c r="E102" s="1206"/>
      <c r="F102" s="1206"/>
      <c r="G102" s="1206"/>
      <c r="H102" s="1206"/>
      <c r="I102" s="1206"/>
      <c r="J102" s="1206"/>
      <c r="K102" s="1206"/>
      <c r="L102" s="1206"/>
      <c r="M102" s="1206"/>
      <c r="N102" s="1206"/>
      <c r="O102" s="1206"/>
      <c r="P102" s="1206"/>
      <c r="Q102" s="1206"/>
      <c r="R102" s="1206"/>
      <c r="S102" s="1206"/>
      <c r="T102" s="1206"/>
      <c r="U102" s="1206"/>
      <c r="V102" s="1206"/>
      <c r="W102" s="1206"/>
      <c r="X102" s="1206"/>
      <c r="Y102" s="1206"/>
      <c r="Z102" s="1206"/>
      <c r="AA102" s="1206"/>
      <c r="AB102" s="1206"/>
      <c r="AC102" s="1206"/>
      <c r="AD102" s="1206"/>
      <c r="AE102" s="1206"/>
      <c r="AF102" s="1206"/>
      <c r="AG102" s="1206"/>
      <c r="AH102" s="1206"/>
      <c r="AI10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3" spans="2:35" ht="15.75" x14ac:dyDescent="0.25">
      <c r="B103" s="1195"/>
      <c r="C103" s="1202"/>
      <c r="D103" s="1206"/>
      <c r="E103" s="1206"/>
      <c r="F103" s="1206"/>
      <c r="G103" s="1206"/>
      <c r="H103" s="1206"/>
      <c r="I103" s="1206"/>
      <c r="J103" s="1206"/>
      <c r="K103" s="1206"/>
      <c r="L103" s="1206"/>
      <c r="M103" s="1206"/>
      <c r="N103" s="1206"/>
      <c r="O103" s="1206"/>
      <c r="P103" s="1206"/>
      <c r="Q103" s="1206"/>
      <c r="R103" s="1206"/>
      <c r="S103" s="1206"/>
      <c r="T103" s="1206"/>
      <c r="U103" s="1206"/>
      <c r="V103" s="1206"/>
      <c r="W103" s="1206"/>
      <c r="X103" s="1206"/>
      <c r="Y103" s="1206"/>
      <c r="Z103" s="1206"/>
      <c r="AA103" s="1206"/>
      <c r="AB103" s="1206"/>
      <c r="AC103" s="1206"/>
      <c r="AD103" s="1206"/>
      <c r="AE103" s="1206"/>
      <c r="AF103" s="1206"/>
      <c r="AG103" s="1206"/>
      <c r="AH103" s="1206"/>
      <c r="AI10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4" spans="2:35" ht="15.75" x14ac:dyDescent="0.25">
      <c r="B104" s="1195"/>
      <c r="C104" s="1202"/>
      <c r="D104" s="1206"/>
      <c r="E104" s="1206"/>
      <c r="F104" s="1206"/>
      <c r="G104" s="1206"/>
      <c r="H104" s="1206"/>
      <c r="I104" s="1206"/>
      <c r="J104" s="1206"/>
      <c r="K104" s="1206"/>
      <c r="L104" s="1206"/>
      <c r="M104" s="1206"/>
      <c r="N104" s="1206"/>
      <c r="O104" s="1206"/>
      <c r="P104" s="1206"/>
      <c r="Q104" s="1206"/>
      <c r="R104" s="1206"/>
      <c r="S104" s="1206"/>
      <c r="T104" s="1206"/>
      <c r="U104" s="1206"/>
      <c r="V104" s="1206"/>
      <c r="W104" s="1206"/>
      <c r="X104" s="1206"/>
      <c r="Y104" s="1206"/>
      <c r="Z104" s="1206"/>
      <c r="AA104" s="1206"/>
      <c r="AB104" s="1206"/>
      <c r="AC104" s="1206"/>
      <c r="AD104" s="1206"/>
      <c r="AE104" s="1206"/>
      <c r="AF104" s="1206"/>
      <c r="AG104" s="1206"/>
      <c r="AH104" s="1206"/>
      <c r="AI10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5" spans="2:35" ht="15.75" x14ac:dyDescent="0.25">
      <c r="B105" s="1195"/>
      <c r="C105" s="1202"/>
      <c r="D105" s="1206"/>
      <c r="E105" s="1206"/>
      <c r="F105" s="1206"/>
      <c r="G105" s="1206"/>
      <c r="H105" s="1206"/>
      <c r="I105" s="1206"/>
      <c r="J105" s="1206"/>
      <c r="K105" s="1206"/>
      <c r="L105" s="1206"/>
      <c r="M105" s="1206"/>
      <c r="N105" s="1206"/>
      <c r="O105" s="1206"/>
      <c r="P105" s="1206"/>
      <c r="Q105" s="1206"/>
      <c r="R105" s="1206"/>
      <c r="S105" s="1206"/>
      <c r="T105" s="1206"/>
      <c r="U105" s="1206"/>
      <c r="V105" s="1206"/>
      <c r="W105" s="1206"/>
      <c r="X105" s="1206"/>
      <c r="Y105" s="1206"/>
      <c r="Z105" s="1206"/>
      <c r="AA105" s="1206"/>
      <c r="AB105" s="1206"/>
      <c r="AC105" s="1206"/>
      <c r="AD105" s="1206"/>
      <c r="AE105" s="1206"/>
      <c r="AF105" s="1206"/>
      <c r="AG105" s="1206"/>
      <c r="AH105" s="1206"/>
      <c r="AI10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6" spans="2:35" ht="15.75" x14ac:dyDescent="0.25">
      <c r="B106" s="1195"/>
      <c r="C106" s="1202"/>
      <c r="D106" s="1206"/>
      <c r="E106" s="1206"/>
      <c r="F106" s="1206"/>
      <c r="G106" s="1206"/>
      <c r="H106" s="1206"/>
      <c r="I106" s="1206"/>
      <c r="J106" s="1206"/>
      <c r="K106" s="1206"/>
      <c r="L106" s="1206"/>
      <c r="M106" s="1206"/>
      <c r="N106" s="1206"/>
      <c r="O106" s="1206"/>
      <c r="P106" s="1206"/>
      <c r="Q106" s="1206"/>
      <c r="R106" s="1206"/>
      <c r="S106" s="1206"/>
      <c r="T106" s="1206"/>
      <c r="U106" s="1206"/>
      <c r="V106" s="1206"/>
      <c r="W106" s="1206"/>
      <c r="X106" s="1206"/>
      <c r="Y106" s="1206"/>
      <c r="Z106" s="1206"/>
      <c r="AA106" s="1206"/>
      <c r="AB106" s="1206"/>
      <c r="AC106" s="1206"/>
      <c r="AD106" s="1206"/>
      <c r="AE106" s="1206"/>
      <c r="AF106" s="1206"/>
      <c r="AG106" s="1206"/>
      <c r="AH106" s="1206"/>
      <c r="AI10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7" spans="2:35" ht="15.75" x14ac:dyDescent="0.25">
      <c r="B107" s="1195"/>
      <c r="C107" s="1202"/>
      <c r="D107" s="1206"/>
      <c r="E107" s="1206"/>
      <c r="F107" s="1206"/>
      <c r="G107" s="1206"/>
      <c r="H107" s="1206"/>
      <c r="I107" s="1206"/>
      <c r="J107" s="1206"/>
      <c r="K107" s="1206"/>
      <c r="L107" s="1206"/>
      <c r="M107" s="1206"/>
      <c r="N107" s="1206"/>
      <c r="O107" s="1206"/>
      <c r="P107" s="1206"/>
      <c r="Q107" s="1206"/>
      <c r="R107" s="1206"/>
      <c r="S107" s="1206"/>
      <c r="T107" s="1206"/>
      <c r="U107" s="1206"/>
      <c r="V107" s="1206"/>
      <c r="W107" s="1206"/>
      <c r="X107" s="1206"/>
      <c r="Y107" s="1206"/>
      <c r="Z107" s="1206"/>
      <c r="AA107" s="1206"/>
      <c r="AB107" s="1206"/>
      <c r="AC107" s="1206"/>
      <c r="AD107" s="1206"/>
      <c r="AE107" s="1206"/>
      <c r="AF107" s="1206"/>
      <c r="AG107" s="1206"/>
      <c r="AH107" s="1206"/>
      <c r="AI10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8" spans="2:35" ht="15.75" x14ac:dyDescent="0.25">
      <c r="B108" s="1195"/>
      <c r="C108" s="1202"/>
      <c r="D108" s="1206"/>
      <c r="E108" s="1206"/>
      <c r="F108" s="1206"/>
      <c r="G108" s="1206"/>
      <c r="H108" s="1206"/>
      <c r="I108" s="1206"/>
      <c r="J108" s="1206"/>
      <c r="K108" s="1206"/>
      <c r="L108" s="1206"/>
      <c r="M108" s="1206"/>
      <c r="N108" s="1206"/>
      <c r="O108" s="1206"/>
      <c r="P108" s="1206"/>
      <c r="Q108" s="1206"/>
      <c r="R108" s="1206"/>
      <c r="S108" s="1206"/>
      <c r="T108" s="1206"/>
      <c r="U108" s="1206"/>
      <c r="V108" s="1206"/>
      <c r="W108" s="1206"/>
      <c r="X108" s="1206"/>
      <c r="Y108" s="1206"/>
      <c r="Z108" s="1206"/>
      <c r="AA108" s="1206"/>
      <c r="AB108" s="1206"/>
      <c r="AC108" s="1206"/>
      <c r="AD108" s="1206"/>
      <c r="AE108" s="1206"/>
      <c r="AF108" s="1206"/>
      <c r="AG108" s="1206"/>
      <c r="AH108" s="1206"/>
      <c r="AI10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09" spans="2:35" ht="15.75" x14ac:dyDescent="0.25">
      <c r="B109" s="1195"/>
      <c r="C109" s="1202"/>
      <c r="D109" s="1206"/>
      <c r="E109" s="1206"/>
      <c r="F109" s="1206"/>
      <c r="G109" s="1206"/>
      <c r="H109" s="1206"/>
      <c r="I109" s="1206"/>
      <c r="J109" s="1206"/>
      <c r="K109" s="1206"/>
      <c r="L109" s="1206"/>
      <c r="M109" s="1206"/>
      <c r="N109" s="1206"/>
      <c r="O109" s="1206"/>
      <c r="P109" s="1206"/>
      <c r="Q109" s="1206"/>
      <c r="R109" s="1206"/>
      <c r="S109" s="1206"/>
      <c r="T109" s="1206"/>
      <c r="U109" s="1206"/>
      <c r="V109" s="1206"/>
      <c r="W109" s="1206"/>
      <c r="X109" s="1206"/>
      <c r="Y109" s="1206"/>
      <c r="Z109" s="1206"/>
      <c r="AA109" s="1206"/>
      <c r="AB109" s="1206"/>
      <c r="AC109" s="1206"/>
      <c r="AD109" s="1206"/>
      <c r="AE109" s="1206"/>
      <c r="AF109" s="1206"/>
      <c r="AG109" s="1206"/>
      <c r="AH109" s="1206"/>
      <c r="AI10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0" spans="2:35" ht="15.75" x14ac:dyDescent="0.25">
      <c r="B110" s="1195"/>
      <c r="C110" s="1202"/>
      <c r="D110" s="1206"/>
      <c r="E110" s="1206"/>
      <c r="F110" s="1206"/>
      <c r="G110" s="1206"/>
      <c r="H110" s="1206"/>
      <c r="I110" s="1206"/>
      <c r="J110" s="1206"/>
      <c r="K110" s="1206"/>
      <c r="L110" s="1206"/>
      <c r="M110" s="1206"/>
      <c r="N110" s="1206"/>
      <c r="O110" s="1206"/>
      <c r="P110" s="1206"/>
      <c r="Q110" s="1206"/>
      <c r="R110" s="1206"/>
      <c r="S110" s="1206"/>
      <c r="T110" s="1206"/>
      <c r="U110" s="1206"/>
      <c r="V110" s="1206"/>
      <c r="W110" s="1206"/>
      <c r="X110" s="1206"/>
      <c r="Y110" s="1206"/>
      <c r="Z110" s="1206"/>
      <c r="AA110" s="1206"/>
      <c r="AB110" s="1206"/>
      <c r="AC110" s="1206"/>
      <c r="AD110" s="1206"/>
      <c r="AE110" s="1206"/>
      <c r="AF110" s="1206"/>
      <c r="AG110" s="1206"/>
      <c r="AH110" s="1206"/>
      <c r="AI1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1" spans="2:35" ht="15.75" x14ac:dyDescent="0.25">
      <c r="B111" s="1195"/>
      <c r="C111" s="1202"/>
      <c r="D111" s="1206"/>
      <c r="E111" s="1206"/>
      <c r="F111" s="1206"/>
      <c r="G111" s="1206"/>
      <c r="H111" s="1206"/>
      <c r="I111" s="1206"/>
      <c r="J111" s="1206"/>
      <c r="K111" s="1206"/>
      <c r="L111" s="1206"/>
      <c r="M111" s="1206"/>
      <c r="N111" s="1206"/>
      <c r="O111" s="1206"/>
      <c r="P111" s="1206"/>
      <c r="Q111" s="1206"/>
      <c r="R111" s="1206"/>
      <c r="S111" s="1206"/>
      <c r="T111" s="1206"/>
      <c r="U111" s="1206"/>
      <c r="V111" s="1206"/>
      <c r="W111" s="1206"/>
      <c r="X111" s="1206"/>
      <c r="Y111" s="1206"/>
      <c r="Z111" s="1206"/>
      <c r="AA111" s="1206"/>
      <c r="AB111" s="1206"/>
      <c r="AC111" s="1206"/>
      <c r="AD111" s="1206"/>
      <c r="AE111" s="1206"/>
      <c r="AF111" s="1206"/>
      <c r="AG111" s="1206"/>
      <c r="AH111" s="1206"/>
      <c r="AI1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2" spans="2:35" ht="15.75" x14ac:dyDescent="0.25">
      <c r="B112" s="1195"/>
      <c r="C112" s="1202"/>
      <c r="D112" s="1206"/>
      <c r="E112" s="1206"/>
      <c r="F112" s="1206"/>
      <c r="G112" s="1206"/>
      <c r="H112" s="1206"/>
      <c r="I112" s="1206"/>
      <c r="J112" s="1206"/>
      <c r="K112" s="1206"/>
      <c r="L112" s="1206"/>
      <c r="M112" s="1206"/>
      <c r="N112" s="1206"/>
      <c r="O112" s="1206"/>
      <c r="P112" s="1206"/>
      <c r="Q112" s="1206"/>
      <c r="R112" s="1206"/>
      <c r="S112" s="1206"/>
      <c r="T112" s="1206"/>
      <c r="U112" s="1206"/>
      <c r="V112" s="1206"/>
      <c r="W112" s="1206"/>
      <c r="X112" s="1206"/>
      <c r="Y112" s="1206"/>
      <c r="Z112" s="1206"/>
      <c r="AA112" s="1206"/>
      <c r="AB112" s="1206"/>
      <c r="AC112" s="1206"/>
      <c r="AD112" s="1206"/>
      <c r="AE112" s="1206"/>
      <c r="AF112" s="1206"/>
      <c r="AG112" s="1206"/>
      <c r="AH112" s="1206"/>
      <c r="AI1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3" spans="2:35" ht="15.75" x14ac:dyDescent="0.25">
      <c r="B113" s="1195"/>
      <c r="C113" s="1202"/>
      <c r="D113" s="1206"/>
      <c r="E113" s="1206"/>
      <c r="F113" s="1206"/>
      <c r="G113" s="1206"/>
      <c r="H113" s="1206"/>
      <c r="I113" s="1206"/>
      <c r="J113" s="1206"/>
      <c r="K113" s="1206"/>
      <c r="L113" s="1206"/>
      <c r="M113" s="1206"/>
      <c r="N113" s="1206"/>
      <c r="O113" s="1206"/>
      <c r="P113" s="1206"/>
      <c r="Q113" s="1206"/>
      <c r="R113" s="1206"/>
      <c r="S113" s="1206"/>
      <c r="T113" s="1206"/>
      <c r="U113" s="1206"/>
      <c r="V113" s="1206"/>
      <c r="W113" s="1206"/>
      <c r="X113" s="1206"/>
      <c r="Y113" s="1206"/>
      <c r="Z113" s="1206"/>
      <c r="AA113" s="1206"/>
      <c r="AB113" s="1206"/>
      <c r="AC113" s="1206"/>
      <c r="AD113" s="1206"/>
      <c r="AE113" s="1206"/>
      <c r="AF113" s="1206"/>
      <c r="AG113" s="1206"/>
      <c r="AH113" s="1206"/>
      <c r="AI1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4" spans="2:35" ht="15.75" x14ac:dyDescent="0.25">
      <c r="B114" s="1195"/>
      <c r="C114" s="1202"/>
      <c r="D114" s="1206"/>
      <c r="E114" s="1206"/>
      <c r="F114" s="1206"/>
      <c r="G114" s="1206"/>
      <c r="H114" s="1206"/>
      <c r="I114" s="1206"/>
      <c r="J114" s="1206"/>
      <c r="K114" s="1206"/>
      <c r="L114" s="1206"/>
      <c r="M114" s="1206"/>
      <c r="N114" s="1206"/>
      <c r="O114" s="1206"/>
      <c r="P114" s="1206"/>
      <c r="Q114" s="1206"/>
      <c r="R114" s="1206"/>
      <c r="S114" s="1206"/>
      <c r="T114" s="1206"/>
      <c r="U114" s="1206"/>
      <c r="V114" s="1206"/>
      <c r="W114" s="1206"/>
      <c r="X114" s="1206"/>
      <c r="Y114" s="1206"/>
      <c r="Z114" s="1206"/>
      <c r="AA114" s="1206"/>
      <c r="AB114" s="1206"/>
      <c r="AC114" s="1206"/>
      <c r="AD114" s="1206"/>
      <c r="AE114" s="1206"/>
      <c r="AF114" s="1206"/>
      <c r="AG114" s="1206"/>
      <c r="AH114" s="1206"/>
      <c r="AI1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5" spans="2:35" ht="15.75" x14ac:dyDescent="0.25">
      <c r="B115" s="1195"/>
      <c r="C115" s="1202"/>
      <c r="D115" s="1206"/>
      <c r="E115" s="1206"/>
      <c r="F115" s="1206"/>
      <c r="G115" s="1206"/>
      <c r="H115" s="1206"/>
      <c r="I115" s="1206"/>
      <c r="J115" s="1206"/>
      <c r="K115" s="1206"/>
      <c r="L115" s="1206"/>
      <c r="M115" s="1206"/>
      <c r="N115" s="1206"/>
      <c r="O115" s="1206"/>
      <c r="P115" s="1206"/>
      <c r="Q115" s="1206"/>
      <c r="R115" s="1206"/>
      <c r="S115" s="1206"/>
      <c r="T115" s="1206"/>
      <c r="U115" s="1206"/>
      <c r="V115" s="1206"/>
      <c r="W115" s="1206"/>
      <c r="X115" s="1206"/>
      <c r="Y115" s="1206"/>
      <c r="Z115" s="1206"/>
      <c r="AA115" s="1206"/>
      <c r="AB115" s="1206"/>
      <c r="AC115" s="1206"/>
      <c r="AD115" s="1206"/>
      <c r="AE115" s="1206"/>
      <c r="AF115" s="1206"/>
      <c r="AG115" s="1206"/>
      <c r="AH115" s="1206"/>
      <c r="AI1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6" spans="2:35" ht="15.75" x14ac:dyDescent="0.25">
      <c r="B116" s="1195"/>
      <c r="C116" s="1202"/>
      <c r="D116" s="1206"/>
      <c r="E116" s="1206"/>
      <c r="F116" s="1206"/>
      <c r="G116" s="1206"/>
      <c r="H116" s="1206"/>
      <c r="I116" s="1206"/>
      <c r="J116" s="1206"/>
      <c r="K116" s="1206"/>
      <c r="L116" s="1206"/>
      <c r="M116" s="1206"/>
      <c r="N116" s="1206"/>
      <c r="O116" s="1206"/>
      <c r="P116" s="1206"/>
      <c r="Q116" s="1206"/>
      <c r="R116" s="1206"/>
      <c r="S116" s="1206"/>
      <c r="T116" s="1206"/>
      <c r="U116" s="1206"/>
      <c r="V116" s="1206"/>
      <c r="W116" s="1206"/>
      <c r="X116" s="1206"/>
      <c r="Y116" s="1206"/>
      <c r="Z116" s="1206"/>
      <c r="AA116" s="1206"/>
      <c r="AB116" s="1206"/>
      <c r="AC116" s="1206"/>
      <c r="AD116" s="1206"/>
      <c r="AE116" s="1206"/>
      <c r="AF116" s="1206"/>
      <c r="AG116" s="1206"/>
      <c r="AH116" s="1206"/>
      <c r="AI1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7" spans="2:35" ht="15.75" x14ac:dyDescent="0.25">
      <c r="B117" s="1195"/>
      <c r="C117" s="1202"/>
      <c r="D117" s="1206"/>
      <c r="E117" s="1206"/>
      <c r="F117" s="1206"/>
      <c r="G117" s="1206"/>
      <c r="H117" s="1206"/>
      <c r="I117" s="1206"/>
      <c r="J117" s="1206"/>
      <c r="K117" s="1206"/>
      <c r="L117" s="1206"/>
      <c r="M117" s="1206"/>
      <c r="N117" s="1206"/>
      <c r="O117" s="1206"/>
      <c r="P117" s="1206"/>
      <c r="Q117" s="1206"/>
      <c r="R117" s="1206"/>
      <c r="S117" s="1206"/>
      <c r="T117" s="1206"/>
      <c r="U117" s="1206"/>
      <c r="V117" s="1206"/>
      <c r="W117" s="1206"/>
      <c r="X117" s="1206"/>
      <c r="Y117" s="1206"/>
      <c r="Z117" s="1206"/>
      <c r="AA117" s="1206"/>
      <c r="AB117" s="1206"/>
      <c r="AC117" s="1206"/>
      <c r="AD117" s="1206"/>
      <c r="AE117" s="1206"/>
      <c r="AF117" s="1206"/>
      <c r="AG117" s="1206"/>
      <c r="AH117" s="1206"/>
      <c r="AI1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8" spans="2:35" ht="15.75" x14ac:dyDescent="0.25">
      <c r="B118" s="1195"/>
      <c r="C118" s="1202"/>
      <c r="D118" s="1206"/>
      <c r="E118" s="1206"/>
      <c r="F118" s="1206"/>
      <c r="G118" s="1206"/>
      <c r="H118" s="1206"/>
      <c r="I118" s="1206"/>
      <c r="J118" s="1206"/>
      <c r="K118" s="1206"/>
      <c r="L118" s="1206"/>
      <c r="M118" s="1206"/>
      <c r="N118" s="1206"/>
      <c r="O118" s="1206"/>
      <c r="P118" s="1206"/>
      <c r="Q118" s="1206"/>
      <c r="R118" s="1206"/>
      <c r="S118" s="1206"/>
      <c r="T118" s="1206"/>
      <c r="U118" s="1206"/>
      <c r="V118" s="1206"/>
      <c r="W118" s="1206"/>
      <c r="X118" s="1206"/>
      <c r="Y118" s="1206"/>
      <c r="Z118" s="1206"/>
      <c r="AA118" s="1206"/>
      <c r="AB118" s="1206"/>
      <c r="AC118" s="1206"/>
      <c r="AD118" s="1206"/>
      <c r="AE118" s="1206"/>
      <c r="AF118" s="1206"/>
      <c r="AG118" s="1206"/>
      <c r="AH118" s="1206"/>
      <c r="AI1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19" spans="2:35" ht="15.75" x14ac:dyDescent="0.25">
      <c r="B119" s="1195"/>
      <c r="C119" s="1202"/>
      <c r="D119" s="1206"/>
      <c r="E119" s="1206"/>
      <c r="F119" s="1206"/>
      <c r="G119" s="1206"/>
      <c r="H119" s="1206"/>
      <c r="I119" s="1206"/>
      <c r="J119" s="1206"/>
      <c r="K119" s="1206"/>
      <c r="L119" s="1206"/>
      <c r="M119" s="1206"/>
      <c r="N119" s="1206"/>
      <c r="O119" s="1206"/>
      <c r="P119" s="1206"/>
      <c r="Q119" s="1206"/>
      <c r="R119" s="1206"/>
      <c r="S119" s="1206"/>
      <c r="T119" s="1206"/>
      <c r="U119" s="1206"/>
      <c r="V119" s="1206"/>
      <c r="W119" s="1206"/>
      <c r="X119" s="1206"/>
      <c r="Y119" s="1206"/>
      <c r="Z119" s="1206"/>
      <c r="AA119" s="1206"/>
      <c r="AB119" s="1206"/>
      <c r="AC119" s="1206"/>
      <c r="AD119" s="1206"/>
      <c r="AE119" s="1206"/>
      <c r="AF119" s="1206"/>
      <c r="AG119" s="1206"/>
      <c r="AH119" s="1206"/>
      <c r="AI1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0" spans="2:35" ht="15.75" x14ac:dyDescent="0.25">
      <c r="B120" s="1195"/>
      <c r="C120" s="1202"/>
      <c r="D120" s="1206"/>
      <c r="E120" s="1206"/>
      <c r="F120" s="1206"/>
      <c r="G120" s="1206"/>
      <c r="H120" s="1206"/>
      <c r="I120" s="1206"/>
      <c r="J120" s="1206"/>
      <c r="K120" s="1206"/>
      <c r="L120" s="1206"/>
      <c r="M120" s="1206"/>
      <c r="N120" s="1206"/>
      <c r="O120" s="1206"/>
      <c r="P120" s="1206"/>
      <c r="Q120" s="1206"/>
      <c r="R120" s="1206"/>
      <c r="S120" s="1206"/>
      <c r="T120" s="1206"/>
      <c r="U120" s="1206"/>
      <c r="V120" s="1206"/>
      <c r="W120" s="1206"/>
      <c r="X120" s="1206"/>
      <c r="Y120" s="1206"/>
      <c r="Z120" s="1206"/>
      <c r="AA120" s="1206"/>
      <c r="AB120" s="1206"/>
      <c r="AC120" s="1206"/>
      <c r="AD120" s="1206"/>
      <c r="AE120" s="1206"/>
      <c r="AF120" s="1206"/>
      <c r="AG120" s="1206"/>
      <c r="AH120" s="1206"/>
      <c r="AI1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1" spans="2:35" ht="15.75" x14ac:dyDescent="0.25">
      <c r="B121" s="1195"/>
      <c r="C121" s="1202"/>
      <c r="D121" s="1206"/>
      <c r="E121" s="1206"/>
      <c r="F121" s="1206"/>
      <c r="G121" s="1206"/>
      <c r="H121" s="1206"/>
      <c r="I121" s="1206"/>
      <c r="J121" s="1206"/>
      <c r="K121" s="1206"/>
      <c r="L121" s="1206"/>
      <c r="M121" s="1206"/>
      <c r="N121" s="1206"/>
      <c r="O121" s="1206"/>
      <c r="P121" s="1206"/>
      <c r="Q121" s="1206"/>
      <c r="R121" s="1206"/>
      <c r="S121" s="1206"/>
      <c r="T121" s="1206"/>
      <c r="U121" s="1206"/>
      <c r="V121" s="1206"/>
      <c r="W121" s="1206"/>
      <c r="X121" s="1206"/>
      <c r="Y121" s="1206"/>
      <c r="Z121" s="1206"/>
      <c r="AA121" s="1206"/>
      <c r="AB121" s="1206"/>
      <c r="AC121" s="1206"/>
      <c r="AD121" s="1206"/>
      <c r="AE121" s="1206"/>
      <c r="AF121" s="1206"/>
      <c r="AG121" s="1206"/>
      <c r="AH121" s="1206"/>
      <c r="AI1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2" spans="2:35" ht="15.75" x14ac:dyDescent="0.25">
      <c r="B122" s="1195"/>
      <c r="C122" s="1202"/>
      <c r="D122" s="1206"/>
      <c r="E122" s="1206"/>
      <c r="F122" s="1206"/>
      <c r="G122" s="1206"/>
      <c r="H122" s="1206"/>
      <c r="I122" s="1206"/>
      <c r="J122" s="1206"/>
      <c r="K122" s="1206"/>
      <c r="L122" s="1206"/>
      <c r="M122" s="1206"/>
      <c r="N122" s="1206"/>
      <c r="O122" s="1206"/>
      <c r="P122" s="1206"/>
      <c r="Q122" s="1206"/>
      <c r="R122" s="1206"/>
      <c r="S122" s="1206"/>
      <c r="T122" s="1206"/>
      <c r="U122" s="1206"/>
      <c r="V122" s="1206"/>
      <c r="W122" s="1206"/>
      <c r="X122" s="1206"/>
      <c r="Y122" s="1206"/>
      <c r="Z122" s="1206"/>
      <c r="AA122" s="1206"/>
      <c r="AB122" s="1206"/>
      <c r="AC122" s="1206"/>
      <c r="AD122" s="1206"/>
      <c r="AE122" s="1206"/>
      <c r="AF122" s="1206"/>
      <c r="AG122" s="1206"/>
      <c r="AH122" s="1206"/>
      <c r="AI1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3" spans="2:35" ht="15.75" x14ac:dyDescent="0.25">
      <c r="B123" s="1195"/>
      <c r="C123" s="1202"/>
      <c r="D123" s="1206"/>
      <c r="E123" s="1206"/>
      <c r="F123" s="1206"/>
      <c r="G123" s="1206"/>
      <c r="H123" s="1206"/>
      <c r="I123" s="1206"/>
      <c r="J123" s="1206"/>
      <c r="K123" s="1206"/>
      <c r="L123" s="1206"/>
      <c r="M123" s="1206"/>
      <c r="N123" s="1206"/>
      <c r="O123" s="1206"/>
      <c r="P123" s="1206"/>
      <c r="Q123" s="1206"/>
      <c r="R123" s="1206"/>
      <c r="S123" s="1206"/>
      <c r="T123" s="1206"/>
      <c r="U123" s="1206"/>
      <c r="V123" s="1206"/>
      <c r="W123" s="1206"/>
      <c r="X123" s="1206"/>
      <c r="Y123" s="1206"/>
      <c r="Z123" s="1206"/>
      <c r="AA123" s="1206"/>
      <c r="AB123" s="1206"/>
      <c r="AC123" s="1206"/>
      <c r="AD123" s="1206"/>
      <c r="AE123" s="1206"/>
      <c r="AF123" s="1206"/>
      <c r="AG123" s="1206"/>
      <c r="AH123" s="1206"/>
      <c r="AI1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4" spans="2:35" ht="15.75" x14ac:dyDescent="0.25">
      <c r="B124" s="1195"/>
      <c r="C124" s="1202"/>
      <c r="D124" s="1206"/>
      <c r="E124" s="1206"/>
      <c r="F124" s="1206"/>
      <c r="G124" s="1206"/>
      <c r="H124" s="1206"/>
      <c r="I124" s="1206"/>
      <c r="J124" s="1206"/>
      <c r="K124" s="1206"/>
      <c r="L124" s="1206"/>
      <c r="M124" s="1206"/>
      <c r="N124" s="1206"/>
      <c r="O124" s="1206"/>
      <c r="P124" s="1206"/>
      <c r="Q124" s="1206"/>
      <c r="R124" s="1206"/>
      <c r="S124" s="1206"/>
      <c r="T124" s="1206"/>
      <c r="U124" s="1206"/>
      <c r="V124" s="1206"/>
      <c r="W124" s="1206"/>
      <c r="X124" s="1206"/>
      <c r="Y124" s="1206"/>
      <c r="Z124" s="1206"/>
      <c r="AA124" s="1206"/>
      <c r="AB124" s="1206"/>
      <c r="AC124" s="1206"/>
      <c r="AD124" s="1206"/>
      <c r="AE124" s="1206"/>
      <c r="AF124" s="1206"/>
      <c r="AG124" s="1206"/>
      <c r="AH124" s="1206"/>
      <c r="AI1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5" spans="2:35" ht="15.75" x14ac:dyDescent="0.25">
      <c r="B125" s="1195"/>
      <c r="C125" s="1202"/>
      <c r="D125" s="1206"/>
      <c r="E125" s="1206"/>
      <c r="F125" s="1206"/>
      <c r="G125" s="1206"/>
      <c r="H125" s="1206"/>
      <c r="I125" s="1206"/>
      <c r="J125" s="1206"/>
      <c r="K125" s="1206"/>
      <c r="L125" s="1206"/>
      <c r="M125" s="1206"/>
      <c r="N125" s="1206"/>
      <c r="O125" s="1206"/>
      <c r="P125" s="1206"/>
      <c r="Q125" s="1206"/>
      <c r="R125" s="1206"/>
      <c r="S125" s="1206"/>
      <c r="T125" s="1206"/>
      <c r="U125" s="1206"/>
      <c r="V125" s="1206"/>
      <c r="W125" s="1206"/>
      <c r="X125" s="1206"/>
      <c r="Y125" s="1206"/>
      <c r="Z125" s="1206"/>
      <c r="AA125" s="1206"/>
      <c r="AB125" s="1206"/>
      <c r="AC125" s="1206"/>
      <c r="AD125" s="1206"/>
      <c r="AE125" s="1206"/>
      <c r="AF125" s="1206"/>
      <c r="AG125" s="1206"/>
      <c r="AH125" s="1206"/>
      <c r="AI1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6" spans="2:35" ht="15.75" x14ac:dyDescent="0.25">
      <c r="B126" s="1195"/>
      <c r="C126" s="1202"/>
      <c r="D126" s="1206"/>
      <c r="E126" s="1206"/>
      <c r="F126" s="1206"/>
      <c r="G126" s="1206"/>
      <c r="H126" s="1206"/>
      <c r="I126" s="1206"/>
      <c r="J126" s="1206"/>
      <c r="K126" s="1206"/>
      <c r="L126" s="1206"/>
      <c r="M126" s="1206"/>
      <c r="N126" s="1206"/>
      <c r="O126" s="1206"/>
      <c r="P126" s="1206"/>
      <c r="Q126" s="1206"/>
      <c r="R126" s="1206"/>
      <c r="S126" s="1206"/>
      <c r="T126" s="1206"/>
      <c r="U126" s="1206"/>
      <c r="V126" s="1206"/>
      <c r="W126" s="1206"/>
      <c r="X126" s="1206"/>
      <c r="Y126" s="1206"/>
      <c r="Z126" s="1206"/>
      <c r="AA126" s="1206"/>
      <c r="AB126" s="1206"/>
      <c r="AC126" s="1206"/>
      <c r="AD126" s="1206"/>
      <c r="AE126" s="1206"/>
      <c r="AF126" s="1206"/>
      <c r="AG126" s="1206"/>
      <c r="AH126" s="1206"/>
      <c r="AI1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7" spans="2:35" ht="15.75" x14ac:dyDescent="0.25">
      <c r="B127" s="1195"/>
      <c r="C127" s="1202"/>
      <c r="D127" s="1206"/>
      <c r="E127" s="1206"/>
      <c r="F127" s="1206"/>
      <c r="G127" s="1206"/>
      <c r="H127" s="1206"/>
      <c r="I127" s="1206"/>
      <c r="J127" s="1206"/>
      <c r="K127" s="1206"/>
      <c r="L127" s="1206"/>
      <c r="M127" s="1206"/>
      <c r="N127" s="1206"/>
      <c r="O127" s="1206"/>
      <c r="P127" s="1206"/>
      <c r="Q127" s="1206"/>
      <c r="R127" s="1206"/>
      <c r="S127" s="1206"/>
      <c r="T127" s="1206"/>
      <c r="U127" s="1206"/>
      <c r="V127" s="1206"/>
      <c r="W127" s="1206"/>
      <c r="X127" s="1206"/>
      <c r="Y127" s="1206"/>
      <c r="Z127" s="1206"/>
      <c r="AA127" s="1206"/>
      <c r="AB127" s="1206"/>
      <c r="AC127" s="1206"/>
      <c r="AD127" s="1206"/>
      <c r="AE127" s="1206"/>
      <c r="AF127" s="1206"/>
      <c r="AG127" s="1206"/>
      <c r="AH127" s="1206"/>
      <c r="AI1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8" spans="2:35" ht="15.75" x14ac:dyDescent="0.25">
      <c r="B128" s="1195"/>
      <c r="C128" s="1202"/>
      <c r="D128" s="1206"/>
      <c r="E128" s="1206"/>
      <c r="F128" s="1206"/>
      <c r="G128" s="1206"/>
      <c r="H128" s="1206"/>
      <c r="I128" s="1206"/>
      <c r="J128" s="1206"/>
      <c r="K128" s="1206"/>
      <c r="L128" s="1206"/>
      <c r="M128" s="1206"/>
      <c r="N128" s="1206"/>
      <c r="O128" s="1206"/>
      <c r="P128" s="1206"/>
      <c r="Q128" s="1206"/>
      <c r="R128" s="1206"/>
      <c r="S128" s="1206"/>
      <c r="T128" s="1206"/>
      <c r="U128" s="1206"/>
      <c r="V128" s="1206"/>
      <c r="W128" s="1206"/>
      <c r="X128" s="1206"/>
      <c r="Y128" s="1206"/>
      <c r="Z128" s="1206"/>
      <c r="AA128" s="1206"/>
      <c r="AB128" s="1206"/>
      <c r="AC128" s="1206"/>
      <c r="AD128" s="1206"/>
      <c r="AE128" s="1206"/>
      <c r="AF128" s="1206"/>
      <c r="AG128" s="1206"/>
      <c r="AH128" s="1206"/>
      <c r="AI1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29" spans="2:35" ht="15.75" x14ac:dyDescent="0.25">
      <c r="B129" s="1195"/>
      <c r="C129" s="1202"/>
      <c r="D129" s="1206"/>
      <c r="E129" s="1206"/>
      <c r="F129" s="1206"/>
      <c r="G129" s="1206"/>
      <c r="H129" s="1206"/>
      <c r="I129" s="1206"/>
      <c r="J129" s="1206"/>
      <c r="K129" s="1206"/>
      <c r="L129" s="1206"/>
      <c r="M129" s="1206"/>
      <c r="N129" s="1206"/>
      <c r="O129" s="1206"/>
      <c r="P129" s="1206"/>
      <c r="Q129" s="1206"/>
      <c r="R129" s="1206"/>
      <c r="S129" s="1206"/>
      <c r="T129" s="1206"/>
      <c r="U129" s="1206"/>
      <c r="V129" s="1206"/>
      <c r="W129" s="1206"/>
      <c r="X129" s="1206"/>
      <c r="Y129" s="1206"/>
      <c r="Z129" s="1206"/>
      <c r="AA129" s="1206"/>
      <c r="AB129" s="1206"/>
      <c r="AC129" s="1206"/>
      <c r="AD129" s="1206"/>
      <c r="AE129" s="1206"/>
      <c r="AF129" s="1206"/>
      <c r="AG129" s="1206"/>
      <c r="AH129" s="1206"/>
      <c r="AI1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0" spans="2:35" ht="15.75" x14ac:dyDescent="0.25">
      <c r="B130" s="1195"/>
      <c r="C130" s="1202"/>
      <c r="D130" s="1206"/>
      <c r="E130" s="1206"/>
      <c r="F130" s="1206"/>
      <c r="G130" s="1206"/>
      <c r="H130" s="1206"/>
      <c r="I130" s="1206"/>
      <c r="J130" s="1206"/>
      <c r="K130" s="1206"/>
      <c r="L130" s="1206"/>
      <c r="M130" s="1206"/>
      <c r="N130" s="1206"/>
      <c r="O130" s="1206"/>
      <c r="P130" s="1206"/>
      <c r="Q130" s="1206"/>
      <c r="R130" s="1206"/>
      <c r="S130" s="1206"/>
      <c r="T130" s="1206"/>
      <c r="U130" s="1206"/>
      <c r="V130" s="1206"/>
      <c r="W130" s="1206"/>
      <c r="X130" s="1206"/>
      <c r="Y130" s="1206"/>
      <c r="Z130" s="1206"/>
      <c r="AA130" s="1206"/>
      <c r="AB130" s="1206"/>
      <c r="AC130" s="1206"/>
      <c r="AD130" s="1206"/>
      <c r="AE130" s="1206"/>
      <c r="AF130" s="1206"/>
      <c r="AG130" s="1206"/>
      <c r="AH130" s="1206"/>
      <c r="AI1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1" spans="2:35" ht="15.75" x14ac:dyDescent="0.25">
      <c r="B131" s="1195"/>
      <c r="C131" s="1202"/>
      <c r="D131" s="1206"/>
      <c r="E131" s="1206"/>
      <c r="F131" s="1206"/>
      <c r="G131" s="1206"/>
      <c r="H131" s="1206"/>
      <c r="I131" s="1206"/>
      <c r="J131" s="1206"/>
      <c r="K131" s="1206"/>
      <c r="L131" s="1206"/>
      <c r="M131" s="1206"/>
      <c r="N131" s="1206"/>
      <c r="O131" s="1206"/>
      <c r="P131" s="1206"/>
      <c r="Q131" s="1206"/>
      <c r="R131" s="1206"/>
      <c r="S131" s="1206"/>
      <c r="T131" s="1206"/>
      <c r="U131" s="1206"/>
      <c r="V131" s="1206"/>
      <c r="W131" s="1206"/>
      <c r="X131" s="1206"/>
      <c r="Y131" s="1206"/>
      <c r="Z131" s="1206"/>
      <c r="AA131" s="1206"/>
      <c r="AB131" s="1206"/>
      <c r="AC131" s="1206"/>
      <c r="AD131" s="1206"/>
      <c r="AE131" s="1206"/>
      <c r="AF131" s="1206"/>
      <c r="AG131" s="1206"/>
      <c r="AH131" s="1206"/>
      <c r="AI1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2" spans="2:35" ht="15.75" x14ac:dyDescent="0.25">
      <c r="B132" s="1195"/>
      <c r="C132" s="1202"/>
      <c r="D132" s="1206"/>
      <c r="E132" s="1206"/>
      <c r="F132" s="1206"/>
      <c r="G132" s="1206"/>
      <c r="H132" s="1206"/>
      <c r="I132" s="1206"/>
      <c r="J132" s="1206"/>
      <c r="K132" s="1206"/>
      <c r="L132" s="1206"/>
      <c r="M132" s="1206"/>
      <c r="N132" s="1206"/>
      <c r="O132" s="1206"/>
      <c r="P132" s="1206"/>
      <c r="Q132" s="1206"/>
      <c r="R132" s="1206"/>
      <c r="S132" s="1206"/>
      <c r="T132" s="1206"/>
      <c r="U132" s="1206"/>
      <c r="V132" s="1206"/>
      <c r="W132" s="1206"/>
      <c r="X132" s="1206"/>
      <c r="Y132" s="1206"/>
      <c r="Z132" s="1206"/>
      <c r="AA132" s="1206"/>
      <c r="AB132" s="1206"/>
      <c r="AC132" s="1206"/>
      <c r="AD132" s="1206"/>
      <c r="AE132" s="1206"/>
      <c r="AF132" s="1206"/>
      <c r="AG132" s="1206"/>
      <c r="AH132" s="1206"/>
      <c r="AI1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3" spans="2:35" ht="15.75" x14ac:dyDescent="0.25">
      <c r="B133" s="1195"/>
      <c r="C133" s="1202"/>
      <c r="D133" s="1206"/>
      <c r="E133" s="1206"/>
      <c r="F133" s="1206"/>
      <c r="G133" s="1206"/>
      <c r="H133" s="1206"/>
      <c r="I133" s="1206"/>
      <c r="J133" s="1206"/>
      <c r="K133" s="1206"/>
      <c r="L133" s="1206"/>
      <c r="M133" s="1206"/>
      <c r="N133" s="1206"/>
      <c r="O133" s="1206"/>
      <c r="P133" s="1206"/>
      <c r="Q133" s="1206"/>
      <c r="R133" s="1206"/>
      <c r="S133" s="1206"/>
      <c r="T133" s="1206"/>
      <c r="U133" s="1206"/>
      <c r="V133" s="1206"/>
      <c r="W133" s="1206"/>
      <c r="X133" s="1206"/>
      <c r="Y133" s="1206"/>
      <c r="Z133" s="1206"/>
      <c r="AA133" s="1206"/>
      <c r="AB133" s="1206"/>
      <c r="AC133" s="1206"/>
      <c r="AD133" s="1206"/>
      <c r="AE133" s="1206"/>
      <c r="AF133" s="1206"/>
      <c r="AG133" s="1206"/>
      <c r="AH133" s="1206"/>
      <c r="AI1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4" spans="2:35" ht="15.75" x14ac:dyDescent="0.25">
      <c r="B134" s="1195"/>
      <c r="C134" s="1202"/>
      <c r="D134" s="1206"/>
      <c r="E134" s="1206"/>
      <c r="F134" s="1206"/>
      <c r="G134" s="1206"/>
      <c r="H134" s="1206"/>
      <c r="I134" s="1206"/>
      <c r="J134" s="1206"/>
      <c r="K134" s="1206"/>
      <c r="L134" s="1206"/>
      <c r="M134" s="1206"/>
      <c r="N134" s="1206"/>
      <c r="O134" s="1206"/>
      <c r="P134" s="1206"/>
      <c r="Q134" s="1206"/>
      <c r="R134" s="1206"/>
      <c r="S134" s="1206"/>
      <c r="T134" s="1206"/>
      <c r="U134" s="1206"/>
      <c r="V134" s="1206"/>
      <c r="W134" s="1206"/>
      <c r="X134" s="1206"/>
      <c r="Y134" s="1206"/>
      <c r="Z134" s="1206"/>
      <c r="AA134" s="1206"/>
      <c r="AB134" s="1206"/>
      <c r="AC134" s="1206"/>
      <c r="AD134" s="1206"/>
      <c r="AE134" s="1206"/>
      <c r="AF134" s="1206"/>
      <c r="AG134" s="1206"/>
      <c r="AH134" s="1206"/>
      <c r="AI1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5" spans="2:35" ht="15.75" x14ac:dyDescent="0.25">
      <c r="B135" s="1195"/>
      <c r="C135" s="1202"/>
      <c r="D135" s="1206"/>
      <c r="E135" s="1206"/>
      <c r="F135" s="1206"/>
      <c r="G135" s="1206"/>
      <c r="H135" s="1206"/>
      <c r="I135" s="1206"/>
      <c r="J135" s="1206"/>
      <c r="K135" s="1206"/>
      <c r="L135" s="1206"/>
      <c r="M135" s="1206"/>
      <c r="N135" s="1206"/>
      <c r="O135" s="1206"/>
      <c r="P135" s="1206"/>
      <c r="Q135" s="1206"/>
      <c r="R135" s="1206"/>
      <c r="S135" s="1206"/>
      <c r="T135" s="1206"/>
      <c r="U135" s="1206"/>
      <c r="V135" s="1206"/>
      <c r="W135" s="1206"/>
      <c r="X135" s="1206"/>
      <c r="Y135" s="1206"/>
      <c r="Z135" s="1206"/>
      <c r="AA135" s="1206"/>
      <c r="AB135" s="1206"/>
      <c r="AC135" s="1206"/>
      <c r="AD135" s="1206"/>
      <c r="AE135" s="1206"/>
      <c r="AF135" s="1206"/>
      <c r="AG135" s="1206"/>
      <c r="AH135" s="1206"/>
      <c r="AI1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6" spans="2:35" ht="15.75" x14ac:dyDescent="0.25">
      <c r="B136" s="1195"/>
      <c r="C136" s="1202"/>
      <c r="D136" s="1206"/>
      <c r="E136" s="1206"/>
      <c r="F136" s="1206"/>
      <c r="G136" s="1206"/>
      <c r="H136" s="1206"/>
      <c r="I136" s="1206"/>
      <c r="J136" s="1206"/>
      <c r="K136" s="1206"/>
      <c r="L136" s="1206"/>
      <c r="M136" s="1206"/>
      <c r="N136" s="1206"/>
      <c r="O136" s="1206"/>
      <c r="P136" s="1206"/>
      <c r="Q136" s="1206"/>
      <c r="R136" s="1206"/>
      <c r="S136" s="1206"/>
      <c r="T136" s="1206"/>
      <c r="U136" s="1206"/>
      <c r="V136" s="1206"/>
      <c r="W136" s="1206"/>
      <c r="X136" s="1206"/>
      <c r="Y136" s="1206"/>
      <c r="Z136" s="1206"/>
      <c r="AA136" s="1206"/>
      <c r="AB136" s="1206"/>
      <c r="AC136" s="1206"/>
      <c r="AD136" s="1206"/>
      <c r="AE136" s="1206"/>
      <c r="AF136" s="1206"/>
      <c r="AG136" s="1206"/>
      <c r="AH136" s="1206"/>
      <c r="AI1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7" spans="2:35" ht="15.75" x14ac:dyDescent="0.25">
      <c r="B137" s="1195"/>
      <c r="C137" s="1202"/>
      <c r="D137" s="1206"/>
      <c r="E137" s="1206"/>
      <c r="F137" s="1206"/>
      <c r="G137" s="1206"/>
      <c r="H137" s="1206"/>
      <c r="I137" s="1206"/>
      <c r="J137" s="1206"/>
      <c r="K137" s="1206"/>
      <c r="L137" s="1206"/>
      <c r="M137" s="1206"/>
      <c r="N137" s="1206"/>
      <c r="O137" s="1206"/>
      <c r="P137" s="1206"/>
      <c r="Q137" s="1206"/>
      <c r="R137" s="1206"/>
      <c r="S137" s="1206"/>
      <c r="T137" s="1206"/>
      <c r="U137" s="1206"/>
      <c r="V137" s="1206"/>
      <c r="W137" s="1206"/>
      <c r="X137" s="1206"/>
      <c r="Y137" s="1206"/>
      <c r="Z137" s="1206"/>
      <c r="AA137" s="1206"/>
      <c r="AB137" s="1206"/>
      <c r="AC137" s="1206"/>
      <c r="AD137" s="1206"/>
      <c r="AE137" s="1206"/>
      <c r="AF137" s="1206"/>
      <c r="AG137" s="1206"/>
      <c r="AH137" s="1206"/>
      <c r="AI1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8" spans="2:35" ht="15.75" x14ac:dyDescent="0.25">
      <c r="B138" s="1195"/>
      <c r="C138" s="1202"/>
      <c r="D138" s="1206"/>
      <c r="E138" s="1206"/>
      <c r="F138" s="1206"/>
      <c r="G138" s="1206"/>
      <c r="H138" s="1206"/>
      <c r="I138" s="1206"/>
      <c r="J138" s="1206"/>
      <c r="K138" s="1206"/>
      <c r="L138" s="1206"/>
      <c r="M138" s="1206"/>
      <c r="N138" s="1206"/>
      <c r="O138" s="1206"/>
      <c r="P138" s="1206"/>
      <c r="Q138" s="1206"/>
      <c r="R138" s="1206"/>
      <c r="S138" s="1206"/>
      <c r="T138" s="1206"/>
      <c r="U138" s="1206"/>
      <c r="V138" s="1206"/>
      <c r="W138" s="1206"/>
      <c r="X138" s="1206"/>
      <c r="Y138" s="1206"/>
      <c r="Z138" s="1206"/>
      <c r="AA138" s="1206"/>
      <c r="AB138" s="1206"/>
      <c r="AC138" s="1206"/>
      <c r="AD138" s="1206"/>
      <c r="AE138" s="1206"/>
      <c r="AF138" s="1206"/>
      <c r="AG138" s="1206"/>
      <c r="AH138" s="1206"/>
      <c r="AI1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39" spans="2:35" ht="15.75" x14ac:dyDescent="0.25">
      <c r="B139" s="1195"/>
      <c r="C139" s="1202"/>
      <c r="D139" s="1206"/>
      <c r="E139" s="1206"/>
      <c r="F139" s="1206"/>
      <c r="G139" s="1206"/>
      <c r="H139" s="1206"/>
      <c r="I139" s="1206"/>
      <c r="J139" s="1206"/>
      <c r="K139" s="1206"/>
      <c r="L139" s="1206"/>
      <c r="M139" s="1206"/>
      <c r="N139" s="1206"/>
      <c r="O139" s="1206"/>
      <c r="P139" s="1206"/>
      <c r="Q139" s="1206"/>
      <c r="R139" s="1206"/>
      <c r="S139" s="1206"/>
      <c r="T139" s="1206"/>
      <c r="U139" s="1206"/>
      <c r="V139" s="1206"/>
      <c r="W139" s="1206"/>
      <c r="X139" s="1206"/>
      <c r="Y139" s="1206"/>
      <c r="Z139" s="1206"/>
      <c r="AA139" s="1206"/>
      <c r="AB139" s="1206"/>
      <c r="AC139" s="1206"/>
      <c r="AD139" s="1206"/>
      <c r="AE139" s="1206"/>
      <c r="AF139" s="1206"/>
      <c r="AG139" s="1206"/>
      <c r="AH139" s="1206"/>
      <c r="AI1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0" spans="2:35" ht="15.75" x14ac:dyDescent="0.25">
      <c r="B140" s="1195"/>
      <c r="C140" s="1202"/>
      <c r="D140" s="1206"/>
      <c r="E140" s="1206"/>
      <c r="F140" s="1206"/>
      <c r="G140" s="1206"/>
      <c r="H140" s="1206"/>
      <c r="I140" s="1206"/>
      <c r="J140" s="1206"/>
      <c r="K140" s="1206"/>
      <c r="L140" s="1206"/>
      <c r="M140" s="1206"/>
      <c r="N140" s="1206"/>
      <c r="O140" s="1206"/>
      <c r="P140" s="1206"/>
      <c r="Q140" s="1206"/>
      <c r="R140" s="1206"/>
      <c r="S140" s="1206"/>
      <c r="T140" s="1206"/>
      <c r="U140" s="1206"/>
      <c r="V140" s="1206"/>
      <c r="W140" s="1206"/>
      <c r="X140" s="1206"/>
      <c r="Y140" s="1206"/>
      <c r="Z140" s="1206"/>
      <c r="AA140" s="1206"/>
      <c r="AB140" s="1206"/>
      <c r="AC140" s="1206"/>
      <c r="AD140" s="1206"/>
      <c r="AE140" s="1206"/>
      <c r="AF140" s="1206"/>
      <c r="AG140" s="1206"/>
      <c r="AH140" s="1206"/>
      <c r="AI1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1" spans="2:35" ht="15.75" x14ac:dyDescent="0.25">
      <c r="B141" s="1195"/>
      <c r="C141" s="1202"/>
      <c r="D141" s="1206"/>
      <c r="E141" s="1206"/>
      <c r="F141" s="1206"/>
      <c r="G141" s="1206"/>
      <c r="H141" s="1206"/>
      <c r="I141" s="1206"/>
      <c r="J141" s="1206"/>
      <c r="K141" s="1206"/>
      <c r="L141" s="1206"/>
      <c r="M141" s="1206"/>
      <c r="N141" s="1206"/>
      <c r="O141" s="1206"/>
      <c r="P141" s="1206"/>
      <c r="Q141" s="1206"/>
      <c r="R141" s="1206"/>
      <c r="S141" s="1206"/>
      <c r="T141" s="1206"/>
      <c r="U141" s="1206"/>
      <c r="V141" s="1206"/>
      <c r="W141" s="1206"/>
      <c r="X141" s="1206"/>
      <c r="Y141" s="1206"/>
      <c r="Z141" s="1206"/>
      <c r="AA141" s="1206"/>
      <c r="AB141" s="1206"/>
      <c r="AC141" s="1206"/>
      <c r="AD141" s="1206"/>
      <c r="AE141" s="1206"/>
      <c r="AF141" s="1206"/>
      <c r="AG141" s="1206"/>
      <c r="AH141" s="1206"/>
      <c r="AI1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2" spans="2:35" ht="15.75" x14ac:dyDescent="0.25">
      <c r="B142" s="1195"/>
      <c r="C142" s="1202"/>
      <c r="D142" s="1206"/>
      <c r="E142" s="1206"/>
      <c r="F142" s="1206"/>
      <c r="G142" s="1206"/>
      <c r="H142" s="1206"/>
      <c r="I142" s="1206"/>
      <c r="J142" s="1206"/>
      <c r="K142" s="1206"/>
      <c r="L142" s="1206"/>
      <c r="M142" s="1206"/>
      <c r="N142" s="1206"/>
      <c r="O142" s="1206"/>
      <c r="P142" s="1206"/>
      <c r="Q142" s="1206"/>
      <c r="R142" s="1206"/>
      <c r="S142" s="1206"/>
      <c r="T142" s="1206"/>
      <c r="U142" s="1206"/>
      <c r="V142" s="1206"/>
      <c r="W142" s="1206"/>
      <c r="X142" s="1206"/>
      <c r="Y142" s="1206"/>
      <c r="Z142" s="1206"/>
      <c r="AA142" s="1206"/>
      <c r="AB142" s="1206"/>
      <c r="AC142" s="1206"/>
      <c r="AD142" s="1206"/>
      <c r="AE142" s="1206"/>
      <c r="AF142" s="1206"/>
      <c r="AG142" s="1206"/>
      <c r="AH142" s="1206"/>
      <c r="AI1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3" spans="2:35" ht="15.75" x14ac:dyDescent="0.25">
      <c r="B143" s="1195"/>
      <c r="C143" s="1202"/>
      <c r="D143" s="1206"/>
      <c r="E143" s="1206"/>
      <c r="F143" s="1206"/>
      <c r="G143" s="1206"/>
      <c r="H143" s="1206"/>
      <c r="I143" s="1206"/>
      <c r="J143" s="1206"/>
      <c r="K143" s="1206"/>
      <c r="L143" s="1206"/>
      <c r="M143" s="1206"/>
      <c r="N143" s="1206"/>
      <c r="O143" s="1206"/>
      <c r="P143" s="1206"/>
      <c r="Q143" s="1206"/>
      <c r="R143" s="1206"/>
      <c r="S143" s="1206"/>
      <c r="T143" s="1206"/>
      <c r="U143" s="1206"/>
      <c r="V143" s="1206"/>
      <c r="W143" s="1206"/>
      <c r="X143" s="1206"/>
      <c r="Y143" s="1206"/>
      <c r="Z143" s="1206"/>
      <c r="AA143" s="1206"/>
      <c r="AB143" s="1206"/>
      <c r="AC143" s="1206"/>
      <c r="AD143" s="1206"/>
      <c r="AE143" s="1206"/>
      <c r="AF143" s="1206"/>
      <c r="AG143" s="1206"/>
      <c r="AH143" s="1206"/>
      <c r="AI1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4" spans="2:35" ht="15.75" x14ac:dyDescent="0.25">
      <c r="B144" s="1195"/>
      <c r="C144" s="1202"/>
      <c r="D144" s="1206"/>
      <c r="E144" s="1206"/>
      <c r="F144" s="1206"/>
      <c r="G144" s="1206"/>
      <c r="H144" s="1206"/>
      <c r="I144" s="1206"/>
      <c r="J144" s="1206"/>
      <c r="K144" s="1206"/>
      <c r="L144" s="1206"/>
      <c r="M144" s="1206"/>
      <c r="N144" s="1206"/>
      <c r="O144" s="1206"/>
      <c r="P144" s="1206"/>
      <c r="Q144" s="1206"/>
      <c r="R144" s="1206"/>
      <c r="S144" s="1206"/>
      <c r="T144" s="1206"/>
      <c r="U144" s="1206"/>
      <c r="V144" s="1206"/>
      <c r="W144" s="1206"/>
      <c r="X144" s="1206"/>
      <c r="Y144" s="1206"/>
      <c r="Z144" s="1206"/>
      <c r="AA144" s="1206"/>
      <c r="AB144" s="1206"/>
      <c r="AC144" s="1206"/>
      <c r="AD144" s="1206"/>
      <c r="AE144" s="1206"/>
      <c r="AF144" s="1206"/>
      <c r="AG144" s="1206"/>
      <c r="AH144" s="1206"/>
      <c r="AI1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5" spans="2:35" ht="15.75" x14ac:dyDescent="0.25">
      <c r="B145" s="1195"/>
      <c r="C145" s="1202"/>
      <c r="D145" s="1206"/>
      <c r="E145" s="1206"/>
      <c r="F145" s="1206"/>
      <c r="G145" s="1206"/>
      <c r="H145" s="1206"/>
      <c r="I145" s="1206"/>
      <c r="J145" s="1206"/>
      <c r="K145" s="1206"/>
      <c r="L145" s="1206"/>
      <c r="M145" s="1206"/>
      <c r="N145" s="1206"/>
      <c r="O145" s="1206"/>
      <c r="P145" s="1206"/>
      <c r="Q145" s="1206"/>
      <c r="R145" s="1206"/>
      <c r="S145" s="1206"/>
      <c r="T145" s="1206"/>
      <c r="U145" s="1206"/>
      <c r="V145" s="1206"/>
      <c r="W145" s="1206"/>
      <c r="X145" s="1206"/>
      <c r="Y145" s="1206"/>
      <c r="Z145" s="1206"/>
      <c r="AA145" s="1206"/>
      <c r="AB145" s="1206"/>
      <c r="AC145" s="1206"/>
      <c r="AD145" s="1206"/>
      <c r="AE145" s="1206"/>
      <c r="AF145" s="1206"/>
      <c r="AG145" s="1206"/>
      <c r="AH145" s="1206"/>
      <c r="AI1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6" spans="2:35" ht="15.75" x14ac:dyDescent="0.25">
      <c r="B146" s="1195"/>
      <c r="C146" s="1202"/>
      <c r="D146" s="1206"/>
      <c r="E146" s="1206"/>
      <c r="F146" s="1206"/>
      <c r="G146" s="1206"/>
      <c r="H146" s="1206"/>
      <c r="I146" s="1206"/>
      <c r="J146" s="1206"/>
      <c r="K146" s="1206"/>
      <c r="L146" s="1206"/>
      <c r="M146" s="1206"/>
      <c r="N146" s="1206"/>
      <c r="O146" s="1206"/>
      <c r="P146" s="1206"/>
      <c r="Q146" s="1206"/>
      <c r="R146" s="1206"/>
      <c r="S146" s="1206"/>
      <c r="T146" s="1206"/>
      <c r="U146" s="1206"/>
      <c r="V146" s="1206"/>
      <c r="W146" s="1206"/>
      <c r="X146" s="1206"/>
      <c r="Y146" s="1206"/>
      <c r="Z146" s="1206"/>
      <c r="AA146" s="1206"/>
      <c r="AB146" s="1206"/>
      <c r="AC146" s="1206"/>
      <c r="AD146" s="1206"/>
      <c r="AE146" s="1206"/>
      <c r="AF146" s="1206"/>
      <c r="AG146" s="1206"/>
      <c r="AH146" s="1206"/>
      <c r="AI1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7" spans="2:35" ht="15.75" x14ac:dyDescent="0.25">
      <c r="B147" s="1195"/>
      <c r="C147" s="1202"/>
      <c r="D147" s="1206"/>
      <c r="E147" s="1206"/>
      <c r="F147" s="1206"/>
      <c r="G147" s="1206"/>
      <c r="H147" s="1206"/>
      <c r="I147" s="1206"/>
      <c r="J147" s="1206"/>
      <c r="K147" s="1206"/>
      <c r="L147" s="1206"/>
      <c r="M147" s="1206"/>
      <c r="N147" s="1206"/>
      <c r="O147" s="1206"/>
      <c r="P147" s="1206"/>
      <c r="Q147" s="1206"/>
      <c r="R147" s="1206"/>
      <c r="S147" s="1206"/>
      <c r="T147" s="1206"/>
      <c r="U147" s="1206"/>
      <c r="V147" s="1206"/>
      <c r="W147" s="1206"/>
      <c r="X147" s="1206"/>
      <c r="Y147" s="1206"/>
      <c r="Z147" s="1206"/>
      <c r="AA147" s="1206"/>
      <c r="AB147" s="1206"/>
      <c r="AC147" s="1206"/>
      <c r="AD147" s="1206"/>
      <c r="AE147" s="1206"/>
      <c r="AF147" s="1206"/>
      <c r="AG147" s="1206"/>
      <c r="AH147" s="1206"/>
      <c r="AI1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8" spans="2:35" ht="15.75" x14ac:dyDescent="0.25">
      <c r="B148" s="1195"/>
      <c r="C148" s="1202"/>
      <c r="D148" s="1206"/>
      <c r="E148" s="1206"/>
      <c r="F148" s="1206"/>
      <c r="G148" s="1206"/>
      <c r="H148" s="1206"/>
      <c r="I148" s="1206"/>
      <c r="J148" s="1206"/>
      <c r="K148" s="1206"/>
      <c r="L148" s="1206"/>
      <c r="M148" s="1206"/>
      <c r="N148" s="1206"/>
      <c r="O148" s="1206"/>
      <c r="P148" s="1206"/>
      <c r="Q148" s="1206"/>
      <c r="R148" s="1206"/>
      <c r="S148" s="1206"/>
      <c r="T148" s="1206"/>
      <c r="U148" s="1206"/>
      <c r="V148" s="1206"/>
      <c r="W148" s="1206"/>
      <c r="X148" s="1206"/>
      <c r="Y148" s="1206"/>
      <c r="Z148" s="1206"/>
      <c r="AA148" s="1206"/>
      <c r="AB148" s="1206"/>
      <c r="AC148" s="1206"/>
      <c r="AD148" s="1206"/>
      <c r="AE148" s="1206"/>
      <c r="AF148" s="1206"/>
      <c r="AG148" s="1206"/>
      <c r="AH148" s="1206"/>
      <c r="AI1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49" spans="2:35" ht="15.75" x14ac:dyDescent="0.25">
      <c r="B149" s="1195"/>
      <c r="C149" s="1202"/>
      <c r="D149" s="1206"/>
      <c r="E149" s="1206"/>
      <c r="F149" s="1206"/>
      <c r="G149" s="1206"/>
      <c r="H149" s="1206"/>
      <c r="I149" s="1206"/>
      <c r="J149" s="1206"/>
      <c r="K149" s="1206"/>
      <c r="L149" s="1206"/>
      <c r="M149" s="1206"/>
      <c r="N149" s="1206"/>
      <c r="O149" s="1206"/>
      <c r="P149" s="1206"/>
      <c r="Q149" s="1206"/>
      <c r="R149" s="1206"/>
      <c r="S149" s="1206"/>
      <c r="T149" s="1206"/>
      <c r="U149" s="1206"/>
      <c r="V149" s="1206"/>
      <c r="W149" s="1206"/>
      <c r="X149" s="1206"/>
      <c r="Y149" s="1206"/>
      <c r="Z149" s="1206"/>
      <c r="AA149" s="1206"/>
      <c r="AB149" s="1206"/>
      <c r="AC149" s="1206"/>
      <c r="AD149" s="1206"/>
      <c r="AE149" s="1206"/>
      <c r="AF149" s="1206"/>
      <c r="AG149" s="1206"/>
      <c r="AH149" s="1206"/>
      <c r="AI1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0" spans="2:35" ht="15.75" x14ac:dyDescent="0.25">
      <c r="B150" s="1195"/>
      <c r="C150" s="1202"/>
      <c r="D150" s="1206"/>
      <c r="E150" s="1206"/>
      <c r="F150" s="1206"/>
      <c r="G150" s="1206"/>
      <c r="H150" s="1206"/>
      <c r="I150" s="1206"/>
      <c r="J150" s="1206"/>
      <c r="K150" s="1206"/>
      <c r="L150" s="1206"/>
      <c r="M150" s="1206"/>
      <c r="N150" s="1206"/>
      <c r="O150" s="1206"/>
      <c r="P150" s="1206"/>
      <c r="Q150" s="1206"/>
      <c r="R150" s="1206"/>
      <c r="S150" s="1206"/>
      <c r="T150" s="1206"/>
      <c r="U150" s="1206"/>
      <c r="V150" s="1206"/>
      <c r="W150" s="1206"/>
      <c r="X150" s="1206"/>
      <c r="Y150" s="1206"/>
      <c r="Z150" s="1206"/>
      <c r="AA150" s="1206"/>
      <c r="AB150" s="1206"/>
      <c r="AC150" s="1206"/>
      <c r="AD150" s="1206"/>
      <c r="AE150" s="1206"/>
      <c r="AF150" s="1206"/>
      <c r="AG150" s="1206"/>
      <c r="AH150" s="1206"/>
      <c r="AI1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1" spans="2:35" ht="15.75" x14ac:dyDescent="0.25">
      <c r="B151" s="1195"/>
      <c r="C151" s="1202"/>
      <c r="D151" s="1206"/>
      <c r="E151" s="1206"/>
      <c r="F151" s="1206"/>
      <c r="G151" s="1206"/>
      <c r="H151" s="1206"/>
      <c r="I151" s="1206"/>
      <c r="J151" s="1206"/>
      <c r="K151" s="1206"/>
      <c r="L151" s="1206"/>
      <c r="M151" s="1206"/>
      <c r="N151" s="1206"/>
      <c r="O151" s="1206"/>
      <c r="P151" s="1206"/>
      <c r="Q151" s="1206"/>
      <c r="R151" s="1206"/>
      <c r="S151" s="1206"/>
      <c r="T151" s="1206"/>
      <c r="U151" s="1206"/>
      <c r="V151" s="1206"/>
      <c r="W151" s="1206"/>
      <c r="X151" s="1206"/>
      <c r="Y151" s="1206"/>
      <c r="Z151" s="1206"/>
      <c r="AA151" s="1206"/>
      <c r="AB151" s="1206"/>
      <c r="AC151" s="1206"/>
      <c r="AD151" s="1206"/>
      <c r="AE151" s="1206"/>
      <c r="AF151" s="1206"/>
      <c r="AG151" s="1206"/>
      <c r="AH151" s="1206"/>
      <c r="AI1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2" spans="2:35" ht="15.75" x14ac:dyDescent="0.25">
      <c r="B152" s="1195"/>
      <c r="C152" s="1202"/>
      <c r="D152" s="1206"/>
      <c r="E152" s="1206"/>
      <c r="F152" s="1206"/>
      <c r="G152" s="1206"/>
      <c r="H152" s="1206"/>
      <c r="I152" s="1206"/>
      <c r="J152" s="1206"/>
      <c r="K152" s="1206"/>
      <c r="L152" s="1206"/>
      <c r="M152" s="1206"/>
      <c r="N152" s="1206"/>
      <c r="O152" s="1206"/>
      <c r="P152" s="1206"/>
      <c r="Q152" s="1206"/>
      <c r="R152" s="1206"/>
      <c r="S152" s="1206"/>
      <c r="T152" s="1206"/>
      <c r="U152" s="1206"/>
      <c r="V152" s="1206"/>
      <c r="W152" s="1206"/>
      <c r="X152" s="1206"/>
      <c r="Y152" s="1206"/>
      <c r="Z152" s="1206"/>
      <c r="AA152" s="1206"/>
      <c r="AB152" s="1206"/>
      <c r="AC152" s="1206"/>
      <c r="AD152" s="1206"/>
      <c r="AE152" s="1206"/>
      <c r="AF152" s="1206"/>
      <c r="AG152" s="1206"/>
      <c r="AH152" s="1206"/>
      <c r="AI1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3" spans="2:35" ht="15.75" x14ac:dyDescent="0.25">
      <c r="B153" s="1195"/>
      <c r="C153" s="1202"/>
      <c r="D153" s="1206"/>
      <c r="E153" s="1206"/>
      <c r="F153" s="1206"/>
      <c r="G153" s="1206"/>
      <c r="H153" s="1206"/>
      <c r="I153" s="1206"/>
      <c r="J153" s="1206"/>
      <c r="K153" s="1206"/>
      <c r="L153" s="1206"/>
      <c r="M153" s="1206"/>
      <c r="N153" s="1206"/>
      <c r="O153" s="1206"/>
      <c r="P153" s="1206"/>
      <c r="Q153" s="1206"/>
      <c r="R153" s="1206"/>
      <c r="S153" s="1206"/>
      <c r="T153" s="1206"/>
      <c r="U153" s="1206"/>
      <c r="V153" s="1206"/>
      <c r="W153" s="1206"/>
      <c r="X153" s="1206"/>
      <c r="Y153" s="1206"/>
      <c r="Z153" s="1206"/>
      <c r="AA153" s="1206"/>
      <c r="AB153" s="1206"/>
      <c r="AC153" s="1206"/>
      <c r="AD153" s="1206"/>
      <c r="AE153" s="1206"/>
      <c r="AF153" s="1206"/>
      <c r="AG153" s="1206"/>
      <c r="AH153" s="1206"/>
      <c r="AI1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4" spans="2:35" ht="15.75" x14ac:dyDescent="0.25">
      <c r="B154" s="1195"/>
      <c r="C154" s="1202"/>
      <c r="D154" s="1206"/>
      <c r="E154" s="1206"/>
      <c r="F154" s="1206"/>
      <c r="G154" s="1206"/>
      <c r="H154" s="1206"/>
      <c r="I154" s="1206"/>
      <c r="J154" s="1206"/>
      <c r="K154" s="1206"/>
      <c r="L154" s="1206"/>
      <c r="M154" s="1206"/>
      <c r="N154" s="1206"/>
      <c r="O154" s="1206"/>
      <c r="P154" s="1206"/>
      <c r="Q154" s="1206"/>
      <c r="R154" s="1206"/>
      <c r="S154" s="1206"/>
      <c r="T154" s="1206"/>
      <c r="U154" s="1206"/>
      <c r="V154" s="1206"/>
      <c r="W154" s="1206"/>
      <c r="X154" s="1206"/>
      <c r="Y154" s="1206"/>
      <c r="Z154" s="1206"/>
      <c r="AA154" s="1206"/>
      <c r="AB154" s="1206"/>
      <c r="AC154" s="1206"/>
      <c r="AD154" s="1206"/>
      <c r="AE154" s="1206"/>
      <c r="AF154" s="1206"/>
      <c r="AG154" s="1206"/>
      <c r="AH154" s="1206"/>
      <c r="AI1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5" spans="2:35" ht="15.75" x14ac:dyDescent="0.25">
      <c r="B155" s="1195"/>
      <c r="C155" s="1202"/>
      <c r="D155" s="1206"/>
      <c r="E155" s="1206"/>
      <c r="F155" s="1206"/>
      <c r="G155" s="1206"/>
      <c r="H155" s="1206"/>
      <c r="I155" s="1206"/>
      <c r="J155" s="1206"/>
      <c r="K155" s="1206"/>
      <c r="L155" s="1206"/>
      <c r="M155" s="1206"/>
      <c r="N155" s="1206"/>
      <c r="O155" s="1206"/>
      <c r="P155" s="1206"/>
      <c r="Q155" s="1206"/>
      <c r="R155" s="1206"/>
      <c r="S155" s="1206"/>
      <c r="T155" s="1206"/>
      <c r="U155" s="1206"/>
      <c r="V155" s="1206"/>
      <c r="W155" s="1206"/>
      <c r="X155" s="1206"/>
      <c r="Y155" s="1206"/>
      <c r="Z155" s="1206"/>
      <c r="AA155" s="1206"/>
      <c r="AB155" s="1206"/>
      <c r="AC155" s="1206"/>
      <c r="AD155" s="1206"/>
      <c r="AE155" s="1206"/>
      <c r="AF155" s="1206"/>
      <c r="AG155" s="1206"/>
      <c r="AH155" s="1206"/>
      <c r="AI15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6" spans="2:35" ht="15.75" x14ac:dyDescent="0.25">
      <c r="B156" s="1195"/>
      <c r="C156" s="1202"/>
      <c r="D156" s="1206"/>
      <c r="E156" s="1206"/>
      <c r="F156" s="1206"/>
      <c r="G156" s="1206"/>
      <c r="H156" s="1206"/>
      <c r="I156" s="1206"/>
      <c r="J156" s="1206"/>
      <c r="K156" s="1206"/>
      <c r="L156" s="1206"/>
      <c r="M156" s="1206"/>
      <c r="N156" s="1206"/>
      <c r="O156" s="1206"/>
      <c r="P156" s="1206"/>
      <c r="Q156" s="1206"/>
      <c r="R156" s="1206"/>
      <c r="S156" s="1206"/>
      <c r="T156" s="1206"/>
      <c r="U156" s="1206"/>
      <c r="V156" s="1206"/>
      <c r="W156" s="1206"/>
      <c r="X156" s="1206"/>
      <c r="Y156" s="1206"/>
      <c r="Z156" s="1206"/>
      <c r="AA156" s="1206"/>
      <c r="AB156" s="1206"/>
      <c r="AC156" s="1206"/>
      <c r="AD156" s="1206"/>
      <c r="AE156" s="1206"/>
      <c r="AF156" s="1206"/>
      <c r="AG156" s="1206"/>
      <c r="AH156" s="1206"/>
      <c r="AI15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7" spans="2:35" ht="15.75" x14ac:dyDescent="0.25">
      <c r="B157" s="1195"/>
      <c r="C157" s="1202"/>
      <c r="D157" s="1206"/>
      <c r="E157" s="1206"/>
      <c r="F157" s="1206"/>
      <c r="G157" s="1206"/>
      <c r="H157" s="1206"/>
      <c r="I157" s="1206"/>
      <c r="J157" s="1206"/>
      <c r="K157" s="1206"/>
      <c r="L157" s="1206"/>
      <c r="M157" s="1206"/>
      <c r="N157" s="1206"/>
      <c r="O157" s="1206"/>
      <c r="P157" s="1206"/>
      <c r="Q157" s="1206"/>
      <c r="R157" s="1206"/>
      <c r="S157" s="1206"/>
      <c r="T157" s="1206"/>
      <c r="U157" s="1206"/>
      <c r="V157" s="1206"/>
      <c r="W157" s="1206"/>
      <c r="X157" s="1206"/>
      <c r="Y157" s="1206"/>
      <c r="Z157" s="1206"/>
      <c r="AA157" s="1206"/>
      <c r="AB157" s="1206"/>
      <c r="AC157" s="1206"/>
      <c r="AD157" s="1206"/>
      <c r="AE157" s="1206"/>
      <c r="AF157" s="1206"/>
      <c r="AG157" s="1206"/>
      <c r="AH157" s="1206"/>
      <c r="AI15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8" spans="2:35" ht="15.75" x14ac:dyDescent="0.25">
      <c r="B158" s="1195"/>
      <c r="C158" s="1202"/>
      <c r="D158" s="1206"/>
      <c r="E158" s="1206"/>
      <c r="F158" s="1206"/>
      <c r="G158" s="1206"/>
      <c r="H158" s="1206"/>
      <c r="I158" s="1206"/>
      <c r="J158" s="1206"/>
      <c r="K158" s="1206"/>
      <c r="L158" s="1206"/>
      <c r="M158" s="1206"/>
      <c r="N158" s="1206"/>
      <c r="O158" s="1206"/>
      <c r="P158" s="1206"/>
      <c r="Q158" s="1206"/>
      <c r="R158" s="1206"/>
      <c r="S158" s="1206"/>
      <c r="T158" s="1206"/>
      <c r="U158" s="1206"/>
      <c r="V158" s="1206"/>
      <c r="W158" s="1206"/>
      <c r="X158" s="1206"/>
      <c r="Y158" s="1206"/>
      <c r="Z158" s="1206"/>
      <c r="AA158" s="1206"/>
      <c r="AB158" s="1206"/>
      <c r="AC158" s="1206"/>
      <c r="AD158" s="1206"/>
      <c r="AE158" s="1206"/>
      <c r="AF158" s="1206"/>
      <c r="AG158" s="1206"/>
      <c r="AH158" s="1206"/>
      <c r="AI15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59" spans="2:35" ht="15.75" x14ac:dyDescent="0.25">
      <c r="B159" s="1195"/>
      <c r="C159" s="1202"/>
      <c r="D159" s="1206"/>
      <c r="E159" s="1206"/>
      <c r="F159" s="1206"/>
      <c r="G159" s="1206"/>
      <c r="H159" s="1206"/>
      <c r="I159" s="1206"/>
      <c r="J159" s="1206"/>
      <c r="K159" s="1206"/>
      <c r="L159" s="1206"/>
      <c r="M159" s="1206"/>
      <c r="N159" s="1206"/>
      <c r="O159" s="1206"/>
      <c r="P159" s="1206"/>
      <c r="Q159" s="1206"/>
      <c r="R159" s="1206"/>
      <c r="S159" s="1206"/>
      <c r="T159" s="1206"/>
      <c r="U159" s="1206"/>
      <c r="V159" s="1206"/>
      <c r="W159" s="1206"/>
      <c r="X159" s="1206"/>
      <c r="Y159" s="1206"/>
      <c r="Z159" s="1206"/>
      <c r="AA159" s="1206"/>
      <c r="AB159" s="1206"/>
      <c r="AC159" s="1206"/>
      <c r="AD159" s="1206"/>
      <c r="AE159" s="1206"/>
      <c r="AF159" s="1206"/>
      <c r="AG159" s="1206"/>
      <c r="AH159" s="1206"/>
      <c r="AI15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0" spans="2:35" ht="15.75" x14ac:dyDescent="0.25">
      <c r="B160" s="1195"/>
      <c r="C160" s="1202"/>
      <c r="D160" s="1206"/>
      <c r="E160" s="1206"/>
      <c r="F160" s="1206"/>
      <c r="G160" s="1206"/>
      <c r="H160" s="1206"/>
      <c r="I160" s="1206"/>
      <c r="J160" s="1206"/>
      <c r="K160" s="1206"/>
      <c r="L160" s="1206"/>
      <c r="M160" s="1206"/>
      <c r="N160" s="1206"/>
      <c r="O160" s="1206"/>
      <c r="P160" s="1206"/>
      <c r="Q160" s="1206"/>
      <c r="R160" s="1206"/>
      <c r="S160" s="1206"/>
      <c r="T160" s="1206"/>
      <c r="U160" s="1206"/>
      <c r="V160" s="1206"/>
      <c r="W160" s="1206"/>
      <c r="X160" s="1206"/>
      <c r="Y160" s="1206"/>
      <c r="Z160" s="1206"/>
      <c r="AA160" s="1206"/>
      <c r="AB160" s="1206"/>
      <c r="AC160" s="1206"/>
      <c r="AD160" s="1206"/>
      <c r="AE160" s="1206"/>
      <c r="AF160" s="1206"/>
      <c r="AG160" s="1206"/>
      <c r="AH160" s="1206"/>
      <c r="AI16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1" spans="2:35" ht="15.75" x14ac:dyDescent="0.25">
      <c r="B161" s="1195"/>
      <c r="C161" s="1202"/>
      <c r="D161" s="1206"/>
      <c r="E161" s="1206"/>
      <c r="F161" s="1206"/>
      <c r="G161" s="1206"/>
      <c r="H161" s="1206"/>
      <c r="I161" s="1206"/>
      <c r="J161" s="1206"/>
      <c r="K161" s="1206"/>
      <c r="L161" s="1206"/>
      <c r="M161" s="1206"/>
      <c r="N161" s="1206"/>
      <c r="O161" s="1206"/>
      <c r="P161" s="1206"/>
      <c r="Q161" s="1206"/>
      <c r="R161" s="1206"/>
      <c r="S161" s="1206"/>
      <c r="T161" s="1206"/>
      <c r="U161" s="1206"/>
      <c r="V161" s="1206"/>
      <c r="W161" s="1206"/>
      <c r="X161" s="1206"/>
      <c r="Y161" s="1206"/>
      <c r="Z161" s="1206"/>
      <c r="AA161" s="1206"/>
      <c r="AB161" s="1206"/>
      <c r="AC161" s="1206"/>
      <c r="AD161" s="1206"/>
      <c r="AE161" s="1206"/>
      <c r="AF161" s="1206"/>
      <c r="AG161" s="1206"/>
      <c r="AH161" s="1206"/>
      <c r="AI16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2" spans="2:35" ht="15.75" x14ac:dyDescent="0.25">
      <c r="B162" s="1195"/>
      <c r="C162" s="1202"/>
      <c r="D162" s="1206"/>
      <c r="E162" s="1206"/>
      <c r="F162" s="1206"/>
      <c r="G162" s="1206"/>
      <c r="H162" s="1206"/>
      <c r="I162" s="1206"/>
      <c r="J162" s="1206"/>
      <c r="K162" s="1206"/>
      <c r="L162" s="1206"/>
      <c r="M162" s="1206"/>
      <c r="N162" s="1206"/>
      <c r="O162" s="1206"/>
      <c r="P162" s="1206"/>
      <c r="Q162" s="1206"/>
      <c r="R162" s="1206"/>
      <c r="S162" s="1206"/>
      <c r="T162" s="1206"/>
      <c r="U162" s="1206"/>
      <c r="V162" s="1206"/>
      <c r="W162" s="1206"/>
      <c r="X162" s="1206"/>
      <c r="Y162" s="1206"/>
      <c r="Z162" s="1206"/>
      <c r="AA162" s="1206"/>
      <c r="AB162" s="1206"/>
      <c r="AC162" s="1206"/>
      <c r="AD162" s="1206"/>
      <c r="AE162" s="1206"/>
      <c r="AF162" s="1206"/>
      <c r="AG162" s="1206"/>
      <c r="AH162" s="1206"/>
      <c r="AI16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3" spans="2:35" ht="15.75" x14ac:dyDescent="0.25">
      <c r="B163" s="1195"/>
      <c r="C163" s="1202"/>
      <c r="D163" s="1206"/>
      <c r="E163" s="1206"/>
      <c r="F163" s="1206"/>
      <c r="G163" s="1206"/>
      <c r="H163" s="1206"/>
      <c r="I163" s="1206"/>
      <c r="J163" s="1206"/>
      <c r="K163" s="1206"/>
      <c r="L163" s="1206"/>
      <c r="M163" s="1206"/>
      <c r="N163" s="1206"/>
      <c r="O163" s="1206"/>
      <c r="P163" s="1206"/>
      <c r="Q163" s="1206"/>
      <c r="R163" s="1206"/>
      <c r="S163" s="1206"/>
      <c r="T163" s="1206"/>
      <c r="U163" s="1206"/>
      <c r="V163" s="1206"/>
      <c r="W163" s="1206"/>
      <c r="X163" s="1206"/>
      <c r="Y163" s="1206"/>
      <c r="Z163" s="1206"/>
      <c r="AA163" s="1206"/>
      <c r="AB163" s="1206"/>
      <c r="AC163" s="1206"/>
      <c r="AD163" s="1206"/>
      <c r="AE163" s="1206"/>
      <c r="AF163" s="1206"/>
      <c r="AG163" s="1206"/>
      <c r="AH163" s="1206"/>
      <c r="AI16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4" spans="2:35" ht="15.75" x14ac:dyDescent="0.25">
      <c r="B164" s="1195"/>
      <c r="C164" s="1202"/>
      <c r="D164" s="1206"/>
      <c r="E164" s="1206"/>
      <c r="F164" s="1206"/>
      <c r="G164" s="1206"/>
      <c r="H164" s="1206"/>
      <c r="I164" s="1206"/>
      <c r="J164" s="1206"/>
      <c r="K164" s="1206"/>
      <c r="L164" s="1206"/>
      <c r="M164" s="1206"/>
      <c r="N164" s="1206"/>
      <c r="O164" s="1206"/>
      <c r="P164" s="1206"/>
      <c r="Q164" s="1206"/>
      <c r="R164" s="1206"/>
      <c r="S164" s="1206"/>
      <c r="T164" s="1206"/>
      <c r="U164" s="1206"/>
      <c r="V164" s="1206"/>
      <c r="W164" s="1206"/>
      <c r="X164" s="1206"/>
      <c r="Y164" s="1206"/>
      <c r="Z164" s="1206"/>
      <c r="AA164" s="1206"/>
      <c r="AB164" s="1206"/>
      <c r="AC164" s="1206"/>
      <c r="AD164" s="1206"/>
      <c r="AE164" s="1206"/>
      <c r="AF164" s="1206"/>
      <c r="AG164" s="1206"/>
      <c r="AH164" s="1206"/>
      <c r="AI16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5" spans="2:35" ht="15.75" x14ac:dyDescent="0.25">
      <c r="B165" s="1195"/>
      <c r="C165" s="1202"/>
      <c r="D165" s="1206"/>
      <c r="E165" s="1206"/>
      <c r="F165" s="1206"/>
      <c r="G165" s="1206"/>
      <c r="H165" s="1206"/>
      <c r="I165" s="1206"/>
      <c r="J165" s="1206"/>
      <c r="K165" s="1206"/>
      <c r="L165" s="1206"/>
      <c r="M165" s="1206"/>
      <c r="N165" s="1206"/>
      <c r="O165" s="1206"/>
      <c r="P165" s="1206"/>
      <c r="Q165" s="1206"/>
      <c r="R165" s="1206"/>
      <c r="S165" s="1206"/>
      <c r="T165" s="1206"/>
      <c r="U165" s="1206"/>
      <c r="V165" s="1206"/>
      <c r="W165" s="1206"/>
      <c r="X165" s="1206"/>
      <c r="Y165" s="1206"/>
      <c r="Z165" s="1206"/>
      <c r="AA165" s="1206"/>
      <c r="AB165" s="1206"/>
      <c r="AC165" s="1206"/>
      <c r="AD165" s="1206"/>
      <c r="AE165" s="1206"/>
      <c r="AF165" s="1206"/>
      <c r="AG165" s="1206"/>
      <c r="AH165" s="1206"/>
      <c r="AI16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6" spans="2:35" ht="15.75" x14ac:dyDescent="0.25">
      <c r="B166" s="1195"/>
      <c r="C166" s="1202"/>
      <c r="D166" s="1206"/>
      <c r="E166" s="1206"/>
      <c r="F166" s="1206"/>
      <c r="G166" s="1206"/>
      <c r="H166" s="1206"/>
      <c r="I166" s="1206"/>
      <c r="J166" s="1206"/>
      <c r="K166" s="1206"/>
      <c r="L166" s="1206"/>
      <c r="M166" s="1206"/>
      <c r="N166" s="1206"/>
      <c r="O166" s="1206"/>
      <c r="P166" s="1206"/>
      <c r="Q166" s="1206"/>
      <c r="R166" s="1206"/>
      <c r="S166" s="1206"/>
      <c r="T166" s="1206"/>
      <c r="U166" s="1206"/>
      <c r="V166" s="1206"/>
      <c r="W166" s="1206"/>
      <c r="X166" s="1206"/>
      <c r="Y166" s="1206"/>
      <c r="Z166" s="1206"/>
      <c r="AA166" s="1206"/>
      <c r="AB166" s="1206"/>
      <c r="AC166" s="1206"/>
      <c r="AD166" s="1206"/>
      <c r="AE166" s="1206"/>
      <c r="AF166" s="1206"/>
      <c r="AG166" s="1206"/>
      <c r="AH166" s="1206"/>
      <c r="AI16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7" spans="2:35" ht="15.75" x14ac:dyDescent="0.25">
      <c r="B167" s="1195"/>
      <c r="C167" s="1202"/>
      <c r="D167" s="1206"/>
      <c r="E167" s="1206"/>
      <c r="F167" s="1206"/>
      <c r="G167" s="1206"/>
      <c r="H167" s="1206"/>
      <c r="I167" s="1206"/>
      <c r="J167" s="1206"/>
      <c r="K167" s="1206"/>
      <c r="L167" s="1206"/>
      <c r="M167" s="1206"/>
      <c r="N167" s="1206"/>
      <c r="O167" s="1206"/>
      <c r="P167" s="1206"/>
      <c r="Q167" s="1206"/>
      <c r="R167" s="1206"/>
      <c r="S167" s="1206"/>
      <c r="T167" s="1206"/>
      <c r="U167" s="1206"/>
      <c r="V167" s="1206"/>
      <c r="W167" s="1206"/>
      <c r="X167" s="1206"/>
      <c r="Y167" s="1206"/>
      <c r="Z167" s="1206"/>
      <c r="AA167" s="1206"/>
      <c r="AB167" s="1206"/>
      <c r="AC167" s="1206"/>
      <c r="AD167" s="1206"/>
      <c r="AE167" s="1206"/>
      <c r="AF167" s="1206"/>
      <c r="AG167" s="1206"/>
      <c r="AH167" s="1206"/>
      <c r="AI16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8" spans="2:35" ht="15.75" x14ac:dyDescent="0.25">
      <c r="B168" s="1195"/>
      <c r="C168" s="1202"/>
      <c r="D168" s="1206"/>
      <c r="E168" s="1206"/>
      <c r="F168" s="1206"/>
      <c r="G168" s="1206"/>
      <c r="H168" s="1206"/>
      <c r="I168" s="1206"/>
      <c r="J168" s="1206"/>
      <c r="K168" s="1206"/>
      <c r="L168" s="1206"/>
      <c r="M168" s="1206"/>
      <c r="N168" s="1206"/>
      <c r="O168" s="1206"/>
      <c r="P168" s="1206"/>
      <c r="Q168" s="1206"/>
      <c r="R168" s="1206"/>
      <c r="S168" s="1206"/>
      <c r="T168" s="1206"/>
      <c r="U168" s="1206"/>
      <c r="V168" s="1206"/>
      <c r="W168" s="1206"/>
      <c r="X168" s="1206"/>
      <c r="Y168" s="1206"/>
      <c r="Z168" s="1206"/>
      <c r="AA168" s="1206"/>
      <c r="AB168" s="1206"/>
      <c r="AC168" s="1206"/>
      <c r="AD168" s="1206"/>
      <c r="AE168" s="1206"/>
      <c r="AF168" s="1206"/>
      <c r="AG168" s="1206"/>
      <c r="AH168" s="1206"/>
      <c r="AI16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69" spans="2:35" ht="15.75" x14ac:dyDescent="0.25">
      <c r="B169" s="1195"/>
      <c r="C169" s="1202"/>
      <c r="D169" s="1206"/>
      <c r="E169" s="1206"/>
      <c r="F169" s="1206"/>
      <c r="G169" s="1206"/>
      <c r="H169" s="1206"/>
      <c r="I169" s="1206"/>
      <c r="J169" s="1206"/>
      <c r="K169" s="1206"/>
      <c r="L169" s="1206"/>
      <c r="M169" s="1206"/>
      <c r="N169" s="1206"/>
      <c r="O169" s="1206"/>
      <c r="P169" s="1206"/>
      <c r="Q169" s="1206"/>
      <c r="R169" s="1206"/>
      <c r="S169" s="1206"/>
      <c r="T169" s="1206"/>
      <c r="U169" s="1206"/>
      <c r="V169" s="1206"/>
      <c r="W169" s="1206"/>
      <c r="X169" s="1206"/>
      <c r="Y169" s="1206"/>
      <c r="Z169" s="1206"/>
      <c r="AA169" s="1206"/>
      <c r="AB169" s="1206"/>
      <c r="AC169" s="1206"/>
      <c r="AD169" s="1206"/>
      <c r="AE169" s="1206"/>
      <c r="AF169" s="1206"/>
      <c r="AG169" s="1206"/>
      <c r="AH169" s="1206"/>
      <c r="AI16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0" spans="2:35" ht="15.75" x14ac:dyDescent="0.25">
      <c r="B170" s="1195"/>
      <c r="C170" s="1202"/>
      <c r="D170" s="1206"/>
      <c r="E170" s="1206"/>
      <c r="F170" s="1206"/>
      <c r="G170" s="1206"/>
      <c r="H170" s="1206"/>
      <c r="I170" s="1206"/>
      <c r="J170" s="1206"/>
      <c r="K170" s="1206"/>
      <c r="L170" s="1206"/>
      <c r="M170" s="1206"/>
      <c r="N170" s="1206"/>
      <c r="O170" s="1206"/>
      <c r="P170" s="1206"/>
      <c r="Q170" s="1206"/>
      <c r="R170" s="1206"/>
      <c r="S170" s="1206"/>
      <c r="T170" s="1206"/>
      <c r="U170" s="1206"/>
      <c r="V170" s="1206"/>
      <c r="W170" s="1206"/>
      <c r="X170" s="1206"/>
      <c r="Y170" s="1206"/>
      <c r="Z170" s="1206"/>
      <c r="AA170" s="1206"/>
      <c r="AB170" s="1206"/>
      <c r="AC170" s="1206"/>
      <c r="AD170" s="1206"/>
      <c r="AE170" s="1206"/>
      <c r="AF170" s="1206"/>
      <c r="AG170" s="1206"/>
      <c r="AH170" s="1206"/>
      <c r="AI17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1" spans="2:35" ht="15.75" x14ac:dyDescent="0.25">
      <c r="B171" s="1195"/>
      <c r="C171" s="1202"/>
      <c r="D171" s="1206"/>
      <c r="E171" s="1206"/>
      <c r="F171" s="1206"/>
      <c r="G171" s="1206"/>
      <c r="H171" s="1206"/>
      <c r="I171" s="1206"/>
      <c r="J171" s="1206"/>
      <c r="K171" s="1206"/>
      <c r="L171" s="1206"/>
      <c r="M171" s="1206"/>
      <c r="N171" s="1206"/>
      <c r="O171" s="1206"/>
      <c r="P171" s="1206"/>
      <c r="Q171" s="1206"/>
      <c r="R171" s="1206"/>
      <c r="S171" s="1206"/>
      <c r="T171" s="1206"/>
      <c r="U171" s="1206"/>
      <c r="V171" s="1206"/>
      <c r="W171" s="1206"/>
      <c r="X171" s="1206"/>
      <c r="Y171" s="1206"/>
      <c r="Z171" s="1206"/>
      <c r="AA171" s="1206"/>
      <c r="AB171" s="1206"/>
      <c r="AC171" s="1206"/>
      <c r="AD171" s="1206"/>
      <c r="AE171" s="1206"/>
      <c r="AF171" s="1206"/>
      <c r="AG171" s="1206"/>
      <c r="AH171" s="1206"/>
      <c r="AI17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2" spans="2:35" ht="15.75" x14ac:dyDescent="0.25">
      <c r="B172" s="1195"/>
      <c r="C172" s="1202"/>
      <c r="D172" s="1206"/>
      <c r="E172" s="1206"/>
      <c r="F172" s="1206"/>
      <c r="G172" s="1206"/>
      <c r="H172" s="1206"/>
      <c r="I172" s="1206"/>
      <c r="J172" s="1206"/>
      <c r="K172" s="1206"/>
      <c r="L172" s="1206"/>
      <c r="M172" s="1206"/>
      <c r="N172" s="1206"/>
      <c r="O172" s="1206"/>
      <c r="P172" s="1206"/>
      <c r="Q172" s="1206"/>
      <c r="R172" s="1206"/>
      <c r="S172" s="1206"/>
      <c r="T172" s="1206"/>
      <c r="U172" s="1206"/>
      <c r="V172" s="1206"/>
      <c r="W172" s="1206"/>
      <c r="X172" s="1206"/>
      <c r="Y172" s="1206"/>
      <c r="Z172" s="1206"/>
      <c r="AA172" s="1206"/>
      <c r="AB172" s="1206"/>
      <c r="AC172" s="1206"/>
      <c r="AD172" s="1206"/>
      <c r="AE172" s="1206"/>
      <c r="AF172" s="1206"/>
      <c r="AG172" s="1206"/>
      <c r="AH172" s="1206"/>
      <c r="AI17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3" spans="2:35" ht="15.75" x14ac:dyDescent="0.25">
      <c r="B173" s="1195"/>
      <c r="C173" s="1202"/>
      <c r="D173" s="1206"/>
      <c r="E173" s="1206"/>
      <c r="F173" s="1206"/>
      <c r="G173" s="1206"/>
      <c r="H173" s="1206"/>
      <c r="I173" s="1206"/>
      <c r="J173" s="1206"/>
      <c r="K173" s="1206"/>
      <c r="L173" s="1206"/>
      <c r="M173" s="1206"/>
      <c r="N173" s="1206"/>
      <c r="O173" s="1206"/>
      <c r="P173" s="1206"/>
      <c r="Q173" s="1206"/>
      <c r="R173" s="1206"/>
      <c r="S173" s="1206"/>
      <c r="T173" s="1206"/>
      <c r="U173" s="1206"/>
      <c r="V173" s="1206"/>
      <c r="W173" s="1206"/>
      <c r="X173" s="1206"/>
      <c r="Y173" s="1206"/>
      <c r="Z173" s="1206"/>
      <c r="AA173" s="1206"/>
      <c r="AB173" s="1206"/>
      <c r="AC173" s="1206"/>
      <c r="AD173" s="1206"/>
      <c r="AE173" s="1206"/>
      <c r="AF173" s="1206"/>
      <c r="AG173" s="1206"/>
      <c r="AH173" s="1206"/>
      <c r="AI17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4" spans="2:35" ht="15.75" x14ac:dyDescent="0.25">
      <c r="B174" s="1195"/>
      <c r="C174" s="1202"/>
      <c r="D174" s="1206"/>
      <c r="E174" s="1206"/>
      <c r="F174" s="1206"/>
      <c r="G174" s="1206"/>
      <c r="H174" s="1206"/>
      <c r="I174" s="1206"/>
      <c r="J174" s="1206"/>
      <c r="K174" s="1206"/>
      <c r="L174" s="1206"/>
      <c r="M174" s="1206"/>
      <c r="N174" s="1206"/>
      <c r="O174" s="1206"/>
      <c r="P174" s="1206"/>
      <c r="Q174" s="1206"/>
      <c r="R174" s="1206"/>
      <c r="S174" s="1206"/>
      <c r="T174" s="1206"/>
      <c r="U174" s="1206"/>
      <c r="V174" s="1206"/>
      <c r="W174" s="1206"/>
      <c r="X174" s="1206"/>
      <c r="Y174" s="1206"/>
      <c r="Z174" s="1206"/>
      <c r="AA174" s="1206"/>
      <c r="AB174" s="1206"/>
      <c r="AC174" s="1206"/>
      <c r="AD174" s="1206"/>
      <c r="AE174" s="1206"/>
      <c r="AF174" s="1206"/>
      <c r="AG174" s="1206"/>
      <c r="AH174" s="1206"/>
      <c r="AI17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5" spans="2:35" ht="15.75" x14ac:dyDescent="0.25">
      <c r="B175" s="1195"/>
      <c r="C175" s="1202"/>
      <c r="D175" s="1206"/>
      <c r="E175" s="1206"/>
      <c r="F175" s="1206"/>
      <c r="G175" s="1206"/>
      <c r="H175" s="1206"/>
      <c r="I175" s="1206"/>
      <c r="J175" s="1206"/>
      <c r="K175" s="1206"/>
      <c r="L175" s="1206"/>
      <c r="M175" s="1206"/>
      <c r="N175" s="1206"/>
      <c r="O175" s="1206"/>
      <c r="P175" s="1206"/>
      <c r="Q175" s="1206"/>
      <c r="R175" s="1206"/>
      <c r="S175" s="1206"/>
      <c r="T175" s="1206"/>
      <c r="U175" s="1206"/>
      <c r="V175" s="1206"/>
      <c r="W175" s="1206"/>
      <c r="X175" s="1206"/>
      <c r="Y175" s="1206"/>
      <c r="Z175" s="1206"/>
      <c r="AA175" s="1206"/>
      <c r="AB175" s="1206"/>
      <c r="AC175" s="1206"/>
      <c r="AD175" s="1206"/>
      <c r="AE175" s="1206"/>
      <c r="AF175" s="1206"/>
      <c r="AG175" s="1206"/>
      <c r="AH175" s="1206"/>
      <c r="AI17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6" spans="2:35" ht="15.75" x14ac:dyDescent="0.25">
      <c r="B176" s="1195"/>
      <c r="C176" s="1202"/>
      <c r="D176" s="1206"/>
      <c r="E176" s="1206"/>
      <c r="F176" s="1206"/>
      <c r="G176" s="1206"/>
      <c r="H176" s="1206"/>
      <c r="I176" s="1206"/>
      <c r="J176" s="1206"/>
      <c r="K176" s="1206"/>
      <c r="L176" s="1206"/>
      <c r="M176" s="1206"/>
      <c r="N176" s="1206"/>
      <c r="O176" s="1206"/>
      <c r="P176" s="1206"/>
      <c r="Q176" s="1206"/>
      <c r="R176" s="1206"/>
      <c r="S176" s="1206"/>
      <c r="T176" s="1206"/>
      <c r="U176" s="1206"/>
      <c r="V176" s="1206"/>
      <c r="W176" s="1206"/>
      <c r="X176" s="1206"/>
      <c r="Y176" s="1206"/>
      <c r="Z176" s="1206"/>
      <c r="AA176" s="1206"/>
      <c r="AB176" s="1206"/>
      <c r="AC176" s="1206"/>
      <c r="AD176" s="1206"/>
      <c r="AE176" s="1206"/>
      <c r="AF176" s="1206"/>
      <c r="AG176" s="1206"/>
      <c r="AH176" s="1206"/>
      <c r="AI17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7" spans="2:35" ht="15.75" x14ac:dyDescent="0.25">
      <c r="B177" s="1195"/>
      <c r="C177" s="1202"/>
      <c r="D177" s="1206"/>
      <c r="E177" s="1206"/>
      <c r="F177" s="1206"/>
      <c r="G177" s="1206"/>
      <c r="H177" s="1206"/>
      <c r="I177" s="1206"/>
      <c r="J177" s="1206"/>
      <c r="K177" s="1206"/>
      <c r="L177" s="1206"/>
      <c r="M177" s="1206"/>
      <c r="N177" s="1206"/>
      <c r="O177" s="1206"/>
      <c r="P177" s="1206"/>
      <c r="Q177" s="1206"/>
      <c r="R177" s="1206"/>
      <c r="S177" s="1206"/>
      <c r="T177" s="1206"/>
      <c r="U177" s="1206"/>
      <c r="V177" s="1206"/>
      <c r="W177" s="1206"/>
      <c r="X177" s="1206"/>
      <c r="Y177" s="1206"/>
      <c r="Z177" s="1206"/>
      <c r="AA177" s="1206"/>
      <c r="AB177" s="1206"/>
      <c r="AC177" s="1206"/>
      <c r="AD177" s="1206"/>
      <c r="AE177" s="1206"/>
      <c r="AF177" s="1206"/>
      <c r="AG177" s="1206"/>
      <c r="AH177" s="1206"/>
      <c r="AI17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8" spans="2:35" ht="15.75" x14ac:dyDescent="0.25">
      <c r="B178" s="1195"/>
      <c r="C178" s="1202"/>
      <c r="D178" s="1206"/>
      <c r="E178" s="1206"/>
      <c r="F178" s="1206"/>
      <c r="G178" s="1206"/>
      <c r="H178" s="1206"/>
      <c r="I178" s="1206"/>
      <c r="J178" s="1206"/>
      <c r="K178" s="1206"/>
      <c r="L178" s="1206"/>
      <c r="M178" s="1206"/>
      <c r="N178" s="1206"/>
      <c r="O178" s="1206"/>
      <c r="P178" s="1206"/>
      <c r="Q178" s="1206"/>
      <c r="R178" s="1206"/>
      <c r="S178" s="1206"/>
      <c r="T178" s="1206"/>
      <c r="U178" s="1206"/>
      <c r="V178" s="1206"/>
      <c r="W178" s="1206"/>
      <c r="X178" s="1206"/>
      <c r="Y178" s="1206"/>
      <c r="Z178" s="1206"/>
      <c r="AA178" s="1206"/>
      <c r="AB178" s="1206"/>
      <c r="AC178" s="1206"/>
      <c r="AD178" s="1206"/>
      <c r="AE178" s="1206"/>
      <c r="AF178" s="1206"/>
      <c r="AG178" s="1206"/>
      <c r="AH178" s="1206"/>
      <c r="AI17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79" spans="2:35" ht="15.75" x14ac:dyDescent="0.25">
      <c r="B179" s="1195"/>
      <c r="C179" s="1202"/>
      <c r="D179" s="1206"/>
      <c r="E179" s="1206"/>
      <c r="F179" s="1206"/>
      <c r="G179" s="1206"/>
      <c r="H179" s="1206"/>
      <c r="I179" s="1206"/>
      <c r="J179" s="1206"/>
      <c r="K179" s="1206"/>
      <c r="L179" s="1206"/>
      <c r="M179" s="1206"/>
      <c r="N179" s="1206"/>
      <c r="O179" s="1206"/>
      <c r="P179" s="1206"/>
      <c r="Q179" s="1206"/>
      <c r="R179" s="1206"/>
      <c r="S179" s="1206"/>
      <c r="T179" s="1206"/>
      <c r="U179" s="1206"/>
      <c r="V179" s="1206"/>
      <c r="W179" s="1206"/>
      <c r="X179" s="1206"/>
      <c r="Y179" s="1206"/>
      <c r="Z179" s="1206"/>
      <c r="AA179" s="1206"/>
      <c r="AB179" s="1206"/>
      <c r="AC179" s="1206"/>
      <c r="AD179" s="1206"/>
      <c r="AE179" s="1206"/>
      <c r="AF179" s="1206"/>
      <c r="AG179" s="1206"/>
      <c r="AH179" s="1206"/>
      <c r="AI17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0" spans="2:35" ht="15.75" x14ac:dyDescent="0.25">
      <c r="B180" s="1195"/>
      <c r="C180" s="1202"/>
      <c r="D180" s="1206"/>
      <c r="E180" s="1206"/>
      <c r="F180" s="1206"/>
      <c r="G180" s="1206"/>
      <c r="H180" s="1206"/>
      <c r="I180" s="1206"/>
      <c r="J180" s="1206"/>
      <c r="K180" s="1206"/>
      <c r="L180" s="1206"/>
      <c r="M180" s="1206"/>
      <c r="N180" s="1206"/>
      <c r="O180" s="1206"/>
      <c r="P180" s="1206"/>
      <c r="Q180" s="1206"/>
      <c r="R180" s="1206"/>
      <c r="S180" s="1206"/>
      <c r="T180" s="1206"/>
      <c r="U180" s="1206"/>
      <c r="V180" s="1206"/>
      <c r="W180" s="1206"/>
      <c r="X180" s="1206"/>
      <c r="Y180" s="1206"/>
      <c r="Z180" s="1206"/>
      <c r="AA180" s="1206"/>
      <c r="AB180" s="1206"/>
      <c r="AC180" s="1206"/>
      <c r="AD180" s="1206"/>
      <c r="AE180" s="1206"/>
      <c r="AF180" s="1206"/>
      <c r="AG180" s="1206"/>
      <c r="AH180" s="1206"/>
      <c r="AI18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1" spans="2:35" ht="15.75" x14ac:dyDescent="0.25">
      <c r="B181" s="1195"/>
      <c r="C181" s="1202"/>
      <c r="D181" s="1206"/>
      <c r="E181" s="1206"/>
      <c r="F181" s="1206"/>
      <c r="G181" s="1206"/>
      <c r="H181" s="1206"/>
      <c r="I181" s="1206"/>
      <c r="J181" s="1206"/>
      <c r="K181" s="1206"/>
      <c r="L181" s="1206"/>
      <c r="M181" s="1206"/>
      <c r="N181" s="1206"/>
      <c r="O181" s="1206"/>
      <c r="P181" s="1206"/>
      <c r="Q181" s="1206"/>
      <c r="R181" s="1206"/>
      <c r="S181" s="1206"/>
      <c r="T181" s="1206"/>
      <c r="U181" s="1206"/>
      <c r="V181" s="1206"/>
      <c r="W181" s="1206"/>
      <c r="X181" s="1206"/>
      <c r="Y181" s="1206"/>
      <c r="Z181" s="1206"/>
      <c r="AA181" s="1206"/>
      <c r="AB181" s="1206"/>
      <c r="AC181" s="1206"/>
      <c r="AD181" s="1206"/>
      <c r="AE181" s="1206"/>
      <c r="AF181" s="1206"/>
      <c r="AG181" s="1206"/>
      <c r="AH181" s="1206"/>
      <c r="AI18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2" spans="2:35" ht="15.75" x14ac:dyDescent="0.25">
      <c r="B182" s="1195"/>
      <c r="C182" s="1202"/>
      <c r="D182" s="1206"/>
      <c r="E182" s="1206"/>
      <c r="F182" s="1206"/>
      <c r="G182" s="1206"/>
      <c r="H182" s="1206"/>
      <c r="I182" s="1206"/>
      <c r="J182" s="1206"/>
      <c r="K182" s="1206"/>
      <c r="L182" s="1206"/>
      <c r="M182" s="1206"/>
      <c r="N182" s="1206"/>
      <c r="O182" s="1206"/>
      <c r="P182" s="1206"/>
      <c r="Q182" s="1206"/>
      <c r="R182" s="1206"/>
      <c r="S182" s="1206"/>
      <c r="T182" s="1206"/>
      <c r="U182" s="1206"/>
      <c r="V182" s="1206"/>
      <c r="W182" s="1206"/>
      <c r="X182" s="1206"/>
      <c r="Y182" s="1206"/>
      <c r="Z182" s="1206"/>
      <c r="AA182" s="1206"/>
      <c r="AB182" s="1206"/>
      <c r="AC182" s="1206"/>
      <c r="AD182" s="1206"/>
      <c r="AE182" s="1206"/>
      <c r="AF182" s="1206"/>
      <c r="AG182" s="1206"/>
      <c r="AH182" s="1206"/>
      <c r="AI18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3" spans="2:35" ht="15.75" x14ac:dyDescent="0.25">
      <c r="B183" s="1195"/>
      <c r="C183" s="1202"/>
      <c r="D183" s="1206"/>
      <c r="E183" s="1206"/>
      <c r="F183" s="1206"/>
      <c r="G183" s="1206"/>
      <c r="H183" s="1206"/>
      <c r="I183" s="1206"/>
      <c r="J183" s="1206"/>
      <c r="K183" s="1206"/>
      <c r="L183" s="1206"/>
      <c r="M183" s="1206"/>
      <c r="N183" s="1206"/>
      <c r="O183" s="1206"/>
      <c r="P183" s="1206"/>
      <c r="Q183" s="1206"/>
      <c r="R183" s="1206"/>
      <c r="S183" s="1206"/>
      <c r="T183" s="1206"/>
      <c r="U183" s="1206"/>
      <c r="V183" s="1206"/>
      <c r="W183" s="1206"/>
      <c r="X183" s="1206"/>
      <c r="Y183" s="1206"/>
      <c r="Z183" s="1206"/>
      <c r="AA183" s="1206"/>
      <c r="AB183" s="1206"/>
      <c r="AC183" s="1206"/>
      <c r="AD183" s="1206"/>
      <c r="AE183" s="1206"/>
      <c r="AF183" s="1206"/>
      <c r="AG183" s="1206"/>
      <c r="AH183" s="1206"/>
      <c r="AI18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4" spans="2:35" ht="15.75" x14ac:dyDescent="0.25">
      <c r="B184" s="1195"/>
      <c r="C184" s="1202"/>
      <c r="D184" s="1206"/>
      <c r="E184" s="1206"/>
      <c r="F184" s="1206"/>
      <c r="G184" s="1206"/>
      <c r="H184" s="1206"/>
      <c r="I184" s="1206"/>
      <c r="J184" s="1206"/>
      <c r="K184" s="1206"/>
      <c r="L184" s="1206"/>
      <c r="M184" s="1206"/>
      <c r="N184" s="1206"/>
      <c r="O184" s="1206"/>
      <c r="P184" s="1206"/>
      <c r="Q184" s="1206"/>
      <c r="R184" s="1206"/>
      <c r="S184" s="1206"/>
      <c r="T184" s="1206"/>
      <c r="U184" s="1206"/>
      <c r="V184" s="1206"/>
      <c r="W184" s="1206"/>
      <c r="X184" s="1206"/>
      <c r="Y184" s="1206"/>
      <c r="Z184" s="1206"/>
      <c r="AA184" s="1206"/>
      <c r="AB184" s="1206"/>
      <c r="AC184" s="1206"/>
      <c r="AD184" s="1206"/>
      <c r="AE184" s="1206"/>
      <c r="AF184" s="1206"/>
      <c r="AG184" s="1206"/>
      <c r="AH184" s="1206"/>
      <c r="AI18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5" spans="2:35" ht="15.75" x14ac:dyDescent="0.25">
      <c r="B185" s="1195"/>
      <c r="C185" s="1202"/>
      <c r="D185" s="1206"/>
      <c r="E185" s="1206"/>
      <c r="F185" s="1206"/>
      <c r="G185" s="1206"/>
      <c r="H185" s="1206"/>
      <c r="I185" s="1206"/>
      <c r="J185" s="1206"/>
      <c r="K185" s="1206"/>
      <c r="L185" s="1206"/>
      <c r="M185" s="1206"/>
      <c r="N185" s="1206"/>
      <c r="O185" s="1206"/>
      <c r="P185" s="1206"/>
      <c r="Q185" s="1206"/>
      <c r="R185" s="1206"/>
      <c r="S185" s="1206"/>
      <c r="T185" s="1206"/>
      <c r="U185" s="1206"/>
      <c r="V185" s="1206"/>
      <c r="W185" s="1206"/>
      <c r="X185" s="1206"/>
      <c r="Y185" s="1206"/>
      <c r="Z185" s="1206"/>
      <c r="AA185" s="1206"/>
      <c r="AB185" s="1206"/>
      <c r="AC185" s="1206"/>
      <c r="AD185" s="1206"/>
      <c r="AE185" s="1206"/>
      <c r="AF185" s="1206"/>
      <c r="AG185" s="1206"/>
      <c r="AH185" s="1206"/>
      <c r="AI18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6" spans="2:35" ht="15.75" x14ac:dyDescent="0.25">
      <c r="B186" s="1195"/>
      <c r="C186" s="1202"/>
      <c r="D186" s="1206"/>
      <c r="E186" s="1206"/>
      <c r="F186" s="1206"/>
      <c r="G186" s="1206"/>
      <c r="H186" s="1206"/>
      <c r="I186" s="1206"/>
      <c r="J186" s="1206"/>
      <c r="K186" s="1206"/>
      <c r="L186" s="1206"/>
      <c r="M186" s="1206"/>
      <c r="N186" s="1206"/>
      <c r="O186" s="1206"/>
      <c r="P186" s="1206"/>
      <c r="Q186" s="1206"/>
      <c r="R186" s="1206"/>
      <c r="S186" s="1206"/>
      <c r="T186" s="1206"/>
      <c r="U186" s="1206"/>
      <c r="V186" s="1206"/>
      <c r="W186" s="1206"/>
      <c r="X186" s="1206"/>
      <c r="Y186" s="1206"/>
      <c r="Z186" s="1206"/>
      <c r="AA186" s="1206"/>
      <c r="AB186" s="1206"/>
      <c r="AC186" s="1206"/>
      <c r="AD186" s="1206"/>
      <c r="AE186" s="1206"/>
      <c r="AF186" s="1206"/>
      <c r="AG186" s="1206"/>
      <c r="AH186" s="1206"/>
      <c r="AI18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7" spans="2:35" ht="15.75" x14ac:dyDescent="0.25">
      <c r="B187" s="1195"/>
      <c r="C187" s="1202"/>
      <c r="D187" s="1206"/>
      <c r="E187" s="1206"/>
      <c r="F187" s="1206"/>
      <c r="G187" s="1206"/>
      <c r="H187" s="1206"/>
      <c r="I187" s="1206"/>
      <c r="J187" s="1206"/>
      <c r="K187" s="1206"/>
      <c r="L187" s="1206"/>
      <c r="M187" s="1206"/>
      <c r="N187" s="1206"/>
      <c r="O187" s="1206"/>
      <c r="P187" s="1206"/>
      <c r="Q187" s="1206"/>
      <c r="R187" s="1206"/>
      <c r="S187" s="1206"/>
      <c r="T187" s="1206"/>
      <c r="U187" s="1206"/>
      <c r="V187" s="1206"/>
      <c r="W187" s="1206"/>
      <c r="X187" s="1206"/>
      <c r="Y187" s="1206"/>
      <c r="Z187" s="1206"/>
      <c r="AA187" s="1206"/>
      <c r="AB187" s="1206"/>
      <c r="AC187" s="1206"/>
      <c r="AD187" s="1206"/>
      <c r="AE187" s="1206"/>
      <c r="AF187" s="1206"/>
      <c r="AG187" s="1206"/>
      <c r="AH187" s="1206"/>
      <c r="AI18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8" spans="2:35" ht="15.75" x14ac:dyDescent="0.25">
      <c r="B188" s="1195"/>
      <c r="C188" s="1202"/>
      <c r="D188" s="1206"/>
      <c r="E188" s="1206"/>
      <c r="F188" s="1206"/>
      <c r="G188" s="1206"/>
      <c r="H188" s="1206"/>
      <c r="I188" s="1206"/>
      <c r="J188" s="1206"/>
      <c r="K188" s="1206"/>
      <c r="L188" s="1206"/>
      <c r="M188" s="1206"/>
      <c r="N188" s="1206"/>
      <c r="O188" s="1206"/>
      <c r="P188" s="1206"/>
      <c r="Q188" s="1206"/>
      <c r="R188" s="1206"/>
      <c r="S188" s="1206"/>
      <c r="T188" s="1206"/>
      <c r="U188" s="1206"/>
      <c r="V188" s="1206"/>
      <c r="W188" s="1206"/>
      <c r="X188" s="1206"/>
      <c r="Y188" s="1206"/>
      <c r="Z188" s="1206"/>
      <c r="AA188" s="1206"/>
      <c r="AB188" s="1206"/>
      <c r="AC188" s="1206"/>
      <c r="AD188" s="1206"/>
      <c r="AE188" s="1206"/>
      <c r="AF188" s="1206"/>
      <c r="AG188" s="1206"/>
      <c r="AH188" s="1206"/>
      <c r="AI18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89" spans="2:35" ht="15.75" x14ac:dyDescent="0.25">
      <c r="B189" s="1195"/>
      <c r="C189" s="1202"/>
      <c r="D189" s="1206"/>
      <c r="E189" s="1206"/>
      <c r="F189" s="1206"/>
      <c r="G189" s="1206"/>
      <c r="H189" s="1206"/>
      <c r="I189" s="1206"/>
      <c r="J189" s="1206"/>
      <c r="K189" s="1206"/>
      <c r="L189" s="1206"/>
      <c r="M189" s="1206"/>
      <c r="N189" s="1206"/>
      <c r="O189" s="1206"/>
      <c r="P189" s="1206"/>
      <c r="Q189" s="1206"/>
      <c r="R189" s="1206"/>
      <c r="S189" s="1206"/>
      <c r="T189" s="1206"/>
      <c r="U189" s="1206"/>
      <c r="V189" s="1206"/>
      <c r="W189" s="1206"/>
      <c r="X189" s="1206"/>
      <c r="Y189" s="1206"/>
      <c r="Z189" s="1206"/>
      <c r="AA189" s="1206"/>
      <c r="AB189" s="1206"/>
      <c r="AC189" s="1206"/>
      <c r="AD189" s="1206"/>
      <c r="AE189" s="1206"/>
      <c r="AF189" s="1206"/>
      <c r="AG189" s="1206"/>
      <c r="AH189" s="1206"/>
      <c r="AI18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0" spans="2:35" ht="15.75" x14ac:dyDescent="0.25">
      <c r="B190" s="1195"/>
      <c r="C190" s="1202"/>
      <c r="D190" s="1206"/>
      <c r="E190" s="1206"/>
      <c r="F190" s="1206"/>
      <c r="G190" s="1206"/>
      <c r="H190" s="1206"/>
      <c r="I190" s="1206"/>
      <c r="J190" s="1206"/>
      <c r="K190" s="1206"/>
      <c r="L190" s="1206"/>
      <c r="M190" s="1206"/>
      <c r="N190" s="1206"/>
      <c r="O190" s="1206"/>
      <c r="P190" s="1206"/>
      <c r="Q190" s="1206"/>
      <c r="R190" s="1206"/>
      <c r="S190" s="1206"/>
      <c r="T190" s="1206"/>
      <c r="U190" s="1206"/>
      <c r="V190" s="1206"/>
      <c r="W190" s="1206"/>
      <c r="X190" s="1206"/>
      <c r="Y190" s="1206"/>
      <c r="Z190" s="1206"/>
      <c r="AA190" s="1206"/>
      <c r="AB190" s="1206"/>
      <c r="AC190" s="1206"/>
      <c r="AD190" s="1206"/>
      <c r="AE190" s="1206"/>
      <c r="AF190" s="1206"/>
      <c r="AG190" s="1206"/>
      <c r="AH190" s="1206"/>
      <c r="AI19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1" spans="2:35" ht="15.75" x14ac:dyDescent="0.25">
      <c r="B191" s="1195"/>
      <c r="C191" s="1202"/>
      <c r="D191" s="1206"/>
      <c r="E191" s="1206"/>
      <c r="F191" s="1206"/>
      <c r="G191" s="1206"/>
      <c r="H191" s="1206"/>
      <c r="I191" s="1206"/>
      <c r="J191" s="1206"/>
      <c r="K191" s="1206"/>
      <c r="L191" s="1206"/>
      <c r="M191" s="1206"/>
      <c r="N191" s="1206"/>
      <c r="O191" s="1206"/>
      <c r="P191" s="1206"/>
      <c r="Q191" s="1206"/>
      <c r="R191" s="1206"/>
      <c r="S191" s="1206"/>
      <c r="T191" s="1206"/>
      <c r="U191" s="1206"/>
      <c r="V191" s="1206"/>
      <c r="W191" s="1206"/>
      <c r="X191" s="1206"/>
      <c r="Y191" s="1206"/>
      <c r="Z191" s="1206"/>
      <c r="AA191" s="1206"/>
      <c r="AB191" s="1206"/>
      <c r="AC191" s="1206"/>
      <c r="AD191" s="1206"/>
      <c r="AE191" s="1206"/>
      <c r="AF191" s="1206"/>
      <c r="AG191" s="1206"/>
      <c r="AH191" s="1206"/>
      <c r="AI19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2" spans="2:35" ht="15.75" x14ac:dyDescent="0.25">
      <c r="B192" s="1195"/>
      <c r="C192" s="1202"/>
      <c r="D192" s="1206"/>
      <c r="E192" s="1206"/>
      <c r="F192" s="1206"/>
      <c r="G192" s="1206"/>
      <c r="H192" s="1206"/>
      <c r="I192" s="1206"/>
      <c r="J192" s="1206"/>
      <c r="K192" s="1206"/>
      <c r="L192" s="1206"/>
      <c r="M192" s="1206"/>
      <c r="N192" s="1206"/>
      <c r="O192" s="1206"/>
      <c r="P192" s="1206"/>
      <c r="Q192" s="1206"/>
      <c r="R192" s="1206"/>
      <c r="S192" s="1206"/>
      <c r="T192" s="1206"/>
      <c r="U192" s="1206"/>
      <c r="V192" s="1206"/>
      <c r="W192" s="1206"/>
      <c r="X192" s="1206"/>
      <c r="Y192" s="1206"/>
      <c r="Z192" s="1206"/>
      <c r="AA192" s="1206"/>
      <c r="AB192" s="1206"/>
      <c r="AC192" s="1206"/>
      <c r="AD192" s="1206"/>
      <c r="AE192" s="1206"/>
      <c r="AF192" s="1206"/>
      <c r="AG192" s="1206"/>
      <c r="AH192" s="1206"/>
      <c r="AI19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3" spans="2:35" ht="15.75" x14ac:dyDescent="0.25">
      <c r="B193" s="1195"/>
      <c r="C193" s="1202"/>
      <c r="D193" s="1206"/>
      <c r="E193" s="1206"/>
      <c r="F193" s="1206"/>
      <c r="G193" s="1206"/>
      <c r="H193" s="1206"/>
      <c r="I193" s="1206"/>
      <c r="J193" s="1206"/>
      <c r="K193" s="1206"/>
      <c r="L193" s="1206"/>
      <c r="M193" s="1206"/>
      <c r="N193" s="1206"/>
      <c r="O193" s="1206"/>
      <c r="P193" s="1206"/>
      <c r="Q193" s="1206"/>
      <c r="R193" s="1206"/>
      <c r="S193" s="1206"/>
      <c r="T193" s="1206"/>
      <c r="U193" s="1206"/>
      <c r="V193" s="1206"/>
      <c r="W193" s="1206"/>
      <c r="X193" s="1206"/>
      <c r="Y193" s="1206"/>
      <c r="Z193" s="1206"/>
      <c r="AA193" s="1206"/>
      <c r="AB193" s="1206"/>
      <c r="AC193" s="1206"/>
      <c r="AD193" s="1206"/>
      <c r="AE193" s="1206"/>
      <c r="AF193" s="1206"/>
      <c r="AG193" s="1206"/>
      <c r="AH193" s="1206"/>
      <c r="AI19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4" spans="2:35" ht="15.75" x14ac:dyDescent="0.25">
      <c r="B194" s="1195"/>
      <c r="C194" s="1202"/>
      <c r="D194" s="1206"/>
      <c r="E194" s="1206"/>
      <c r="F194" s="1206"/>
      <c r="G194" s="1206"/>
      <c r="H194" s="1206"/>
      <c r="I194" s="1206"/>
      <c r="J194" s="1206"/>
      <c r="K194" s="1206"/>
      <c r="L194" s="1206"/>
      <c r="M194" s="1206"/>
      <c r="N194" s="1206"/>
      <c r="O194" s="1206"/>
      <c r="P194" s="1206"/>
      <c r="Q194" s="1206"/>
      <c r="R194" s="1206"/>
      <c r="S194" s="1206"/>
      <c r="T194" s="1206"/>
      <c r="U194" s="1206"/>
      <c r="V194" s="1206"/>
      <c r="W194" s="1206"/>
      <c r="X194" s="1206"/>
      <c r="Y194" s="1206"/>
      <c r="Z194" s="1206"/>
      <c r="AA194" s="1206"/>
      <c r="AB194" s="1206"/>
      <c r="AC194" s="1206"/>
      <c r="AD194" s="1206"/>
      <c r="AE194" s="1206"/>
      <c r="AF194" s="1206"/>
      <c r="AG194" s="1206"/>
      <c r="AH194" s="1206"/>
      <c r="AI19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5" spans="2:35" ht="15.75" x14ac:dyDescent="0.25">
      <c r="B195" s="1195"/>
      <c r="C195" s="1202"/>
      <c r="D195" s="1206"/>
      <c r="E195" s="1206"/>
      <c r="F195" s="1206"/>
      <c r="G195" s="1206"/>
      <c r="H195" s="1206"/>
      <c r="I195" s="1206"/>
      <c r="J195" s="1206"/>
      <c r="K195" s="1206"/>
      <c r="L195" s="1206"/>
      <c r="M195" s="1206"/>
      <c r="N195" s="1206"/>
      <c r="O195" s="1206"/>
      <c r="P195" s="1206"/>
      <c r="Q195" s="1206"/>
      <c r="R195" s="1206"/>
      <c r="S195" s="1206"/>
      <c r="T195" s="1206"/>
      <c r="U195" s="1206"/>
      <c r="V195" s="1206"/>
      <c r="W195" s="1206"/>
      <c r="X195" s="1206"/>
      <c r="Y195" s="1206"/>
      <c r="Z195" s="1206"/>
      <c r="AA195" s="1206"/>
      <c r="AB195" s="1206"/>
      <c r="AC195" s="1206"/>
      <c r="AD195" s="1206"/>
      <c r="AE195" s="1206"/>
      <c r="AF195" s="1206"/>
      <c r="AG195" s="1206"/>
      <c r="AH195" s="1206"/>
      <c r="AI19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6" spans="2:35" ht="15.75" x14ac:dyDescent="0.25">
      <c r="B196" s="1195"/>
      <c r="C196" s="1202"/>
      <c r="D196" s="1206"/>
      <c r="E196" s="1206"/>
      <c r="F196" s="1206"/>
      <c r="G196" s="1206"/>
      <c r="H196" s="1206"/>
      <c r="I196" s="1206"/>
      <c r="J196" s="1206"/>
      <c r="K196" s="1206"/>
      <c r="L196" s="1206"/>
      <c r="M196" s="1206"/>
      <c r="N196" s="1206"/>
      <c r="O196" s="1206"/>
      <c r="P196" s="1206"/>
      <c r="Q196" s="1206"/>
      <c r="R196" s="1206"/>
      <c r="S196" s="1206"/>
      <c r="T196" s="1206"/>
      <c r="U196" s="1206"/>
      <c r="V196" s="1206"/>
      <c r="W196" s="1206"/>
      <c r="X196" s="1206"/>
      <c r="Y196" s="1206"/>
      <c r="Z196" s="1206"/>
      <c r="AA196" s="1206"/>
      <c r="AB196" s="1206"/>
      <c r="AC196" s="1206"/>
      <c r="AD196" s="1206"/>
      <c r="AE196" s="1206"/>
      <c r="AF196" s="1206"/>
      <c r="AG196" s="1206"/>
      <c r="AH196" s="1206"/>
      <c r="AI19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7" spans="2:35" ht="15.75" x14ac:dyDescent="0.25">
      <c r="B197" s="1195"/>
      <c r="C197" s="1202"/>
      <c r="D197" s="1206"/>
      <c r="E197" s="1206"/>
      <c r="F197" s="1206"/>
      <c r="G197" s="1206"/>
      <c r="H197" s="1206"/>
      <c r="I197" s="1206"/>
      <c r="J197" s="1206"/>
      <c r="K197" s="1206"/>
      <c r="L197" s="1206"/>
      <c r="M197" s="1206"/>
      <c r="N197" s="1206"/>
      <c r="O197" s="1206"/>
      <c r="P197" s="1206"/>
      <c r="Q197" s="1206"/>
      <c r="R197" s="1206"/>
      <c r="S197" s="1206"/>
      <c r="T197" s="1206"/>
      <c r="U197" s="1206"/>
      <c r="V197" s="1206"/>
      <c r="W197" s="1206"/>
      <c r="X197" s="1206"/>
      <c r="Y197" s="1206"/>
      <c r="Z197" s="1206"/>
      <c r="AA197" s="1206"/>
      <c r="AB197" s="1206"/>
      <c r="AC197" s="1206"/>
      <c r="AD197" s="1206"/>
      <c r="AE197" s="1206"/>
      <c r="AF197" s="1206"/>
      <c r="AG197" s="1206"/>
      <c r="AH197" s="1206"/>
      <c r="AI19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8" spans="2:35" ht="15.75" x14ac:dyDescent="0.25">
      <c r="B198" s="1195"/>
      <c r="C198" s="1202"/>
      <c r="D198" s="1206"/>
      <c r="E198" s="1206"/>
      <c r="F198" s="1206"/>
      <c r="G198" s="1206"/>
      <c r="H198" s="1206"/>
      <c r="I198" s="1206"/>
      <c r="J198" s="1206"/>
      <c r="K198" s="1206"/>
      <c r="L198" s="1206"/>
      <c r="M198" s="1206"/>
      <c r="N198" s="1206"/>
      <c r="O198" s="1206"/>
      <c r="P198" s="1206"/>
      <c r="Q198" s="1206"/>
      <c r="R198" s="1206"/>
      <c r="S198" s="1206"/>
      <c r="T198" s="1206"/>
      <c r="U198" s="1206"/>
      <c r="V198" s="1206"/>
      <c r="W198" s="1206"/>
      <c r="X198" s="1206"/>
      <c r="Y198" s="1206"/>
      <c r="Z198" s="1206"/>
      <c r="AA198" s="1206"/>
      <c r="AB198" s="1206"/>
      <c r="AC198" s="1206"/>
      <c r="AD198" s="1206"/>
      <c r="AE198" s="1206"/>
      <c r="AF198" s="1206"/>
      <c r="AG198" s="1206"/>
      <c r="AH198" s="1206"/>
      <c r="AI19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199" spans="2:35" ht="15.75" x14ac:dyDescent="0.25">
      <c r="B199" s="1195"/>
      <c r="C199" s="1202"/>
      <c r="D199" s="1206"/>
      <c r="E199" s="1206"/>
      <c r="F199" s="1206"/>
      <c r="G199" s="1206"/>
      <c r="H199" s="1206"/>
      <c r="I199" s="1206"/>
      <c r="J199" s="1206"/>
      <c r="K199" s="1206"/>
      <c r="L199" s="1206"/>
      <c r="M199" s="1206"/>
      <c r="N199" s="1206"/>
      <c r="O199" s="1206"/>
      <c r="P199" s="1206"/>
      <c r="Q199" s="1206"/>
      <c r="R199" s="1206"/>
      <c r="S199" s="1206"/>
      <c r="T199" s="1206"/>
      <c r="U199" s="1206"/>
      <c r="V199" s="1206"/>
      <c r="W199" s="1206"/>
      <c r="X199" s="1206"/>
      <c r="Y199" s="1206"/>
      <c r="Z199" s="1206"/>
      <c r="AA199" s="1206"/>
      <c r="AB199" s="1206"/>
      <c r="AC199" s="1206"/>
      <c r="AD199" s="1206"/>
      <c r="AE199" s="1206"/>
      <c r="AF199" s="1206"/>
      <c r="AG199" s="1206"/>
      <c r="AH199" s="1206"/>
      <c r="AI19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0" spans="2:35" ht="15.75" x14ac:dyDescent="0.25">
      <c r="B200" s="1195"/>
      <c r="C200" s="1202"/>
      <c r="D200" s="1206"/>
      <c r="E200" s="1206"/>
      <c r="F200" s="1206"/>
      <c r="G200" s="1206"/>
      <c r="H200" s="1206"/>
      <c r="I200" s="1206"/>
      <c r="J200" s="1206"/>
      <c r="K200" s="1206"/>
      <c r="L200" s="1206"/>
      <c r="M200" s="1206"/>
      <c r="N200" s="1206"/>
      <c r="O200" s="1206"/>
      <c r="P200" s="1206"/>
      <c r="Q200" s="1206"/>
      <c r="R200" s="1206"/>
      <c r="S200" s="1206"/>
      <c r="T200" s="1206"/>
      <c r="U200" s="1206"/>
      <c r="V200" s="1206"/>
      <c r="W200" s="1206"/>
      <c r="X200" s="1206"/>
      <c r="Y200" s="1206"/>
      <c r="Z200" s="1206"/>
      <c r="AA200" s="1206"/>
      <c r="AB200" s="1206"/>
      <c r="AC200" s="1206"/>
      <c r="AD200" s="1206"/>
      <c r="AE200" s="1206"/>
      <c r="AF200" s="1206"/>
      <c r="AG200" s="1206"/>
      <c r="AH200" s="1206"/>
      <c r="AI20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1" spans="2:35" ht="15.75" x14ac:dyDescent="0.25">
      <c r="B201" s="1195"/>
      <c r="C201" s="1202"/>
      <c r="D201" s="1206"/>
      <c r="E201" s="1206"/>
      <c r="F201" s="1206"/>
      <c r="G201" s="1206"/>
      <c r="H201" s="1206"/>
      <c r="I201" s="1206"/>
      <c r="J201" s="1206"/>
      <c r="K201" s="1206"/>
      <c r="L201" s="1206"/>
      <c r="M201" s="1206"/>
      <c r="N201" s="1206"/>
      <c r="O201" s="1206"/>
      <c r="P201" s="1206"/>
      <c r="Q201" s="1206"/>
      <c r="R201" s="1206"/>
      <c r="S201" s="1206"/>
      <c r="T201" s="1206"/>
      <c r="U201" s="1206"/>
      <c r="V201" s="1206"/>
      <c r="W201" s="1206"/>
      <c r="X201" s="1206"/>
      <c r="Y201" s="1206"/>
      <c r="Z201" s="1206"/>
      <c r="AA201" s="1206"/>
      <c r="AB201" s="1206"/>
      <c r="AC201" s="1206"/>
      <c r="AD201" s="1206"/>
      <c r="AE201" s="1206"/>
      <c r="AF201" s="1206"/>
      <c r="AG201" s="1206"/>
      <c r="AH201" s="1206"/>
      <c r="AI20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2" spans="2:35" ht="15.75" x14ac:dyDescent="0.25">
      <c r="B202" s="1195"/>
      <c r="C202" s="1202"/>
      <c r="D202" s="1206"/>
      <c r="E202" s="1206"/>
      <c r="F202" s="1206"/>
      <c r="G202" s="1206"/>
      <c r="H202" s="1206"/>
      <c r="I202" s="1206"/>
      <c r="J202" s="1206"/>
      <c r="K202" s="1206"/>
      <c r="L202" s="1206"/>
      <c r="M202" s="1206"/>
      <c r="N202" s="1206"/>
      <c r="O202" s="1206"/>
      <c r="P202" s="1206"/>
      <c r="Q202" s="1206"/>
      <c r="R202" s="1206"/>
      <c r="S202" s="1206"/>
      <c r="T202" s="1206"/>
      <c r="U202" s="1206"/>
      <c r="V202" s="1206"/>
      <c r="W202" s="1206"/>
      <c r="X202" s="1206"/>
      <c r="Y202" s="1206"/>
      <c r="Z202" s="1206"/>
      <c r="AA202" s="1206"/>
      <c r="AB202" s="1206"/>
      <c r="AC202" s="1206"/>
      <c r="AD202" s="1206"/>
      <c r="AE202" s="1206"/>
      <c r="AF202" s="1206"/>
      <c r="AG202" s="1206"/>
      <c r="AH202" s="1206"/>
      <c r="AI20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3" spans="2:35" ht="15.75" x14ac:dyDescent="0.25">
      <c r="B203" s="1195"/>
      <c r="C203" s="1202"/>
      <c r="D203" s="1206"/>
      <c r="E203" s="1206"/>
      <c r="F203" s="1206"/>
      <c r="G203" s="1206"/>
      <c r="H203" s="1206"/>
      <c r="I203" s="1206"/>
      <c r="J203" s="1206"/>
      <c r="K203" s="1206"/>
      <c r="L203" s="1206"/>
      <c r="M203" s="1206"/>
      <c r="N203" s="1206"/>
      <c r="O203" s="1206"/>
      <c r="P203" s="1206"/>
      <c r="Q203" s="1206"/>
      <c r="R203" s="1206"/>
      <c r="S203" s="1206"/>
      <c r="T203" s="1206"/>
      <c r="U203" s="1206"/>
      <c r="V203" s="1206"/>
      <c r="W203" s="1206"/>
      <c r="X203" s="1206"/>
      <c r="Y203" s="1206"/>
      <c r="Z203" s="1206"/>
      <c r="AA203" s="1206"/>
      <c r="AB203" s="1206"/>
      <c r="AC203" s="1206"/>
      <c r="AD203" s="1206"/>
      <c r="AE203" s="1206"/>
      <c r="AF203" s="1206"/>
      <c r="AG203" s="1206"/>
      <c r="AH203" s="1206"/>
      <c r="AI20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4" spans="2:35" ht="15.75" x14ac:dyDescent="0.25">
      <c r="B204" s="1195"/>
      <c r="C204" s="1202"/>
      <c r="D204" s="1206"/>
      <c r="E204" s="1206"/>
      <c r="F204" s="1206"/>
      <c r="G204" s="1206"/>
      <c r="H204" s="1206"/>
      <c r="I204" s="1206"/>
      <c r="J204" s="1206"/>
      <c r="K204" s="1206"/>
      <c r="L204" s="1206"/>
      <c r="M204" s="1206"/>
      <c r="N204" s="1206"/>
      <c r="O204" s="1206"/>
      <c r="P204" s="1206"/>
      <c r="Q204" s="1206"/>
      <c r="R204" s="1206"/>
      <c r="S204" s="1206"/>
      <c r="T204" s="1206"/>
      <c r="U204" s="1206"/>
      <c r="V204" s="1206"/>
      <c r="W204" s="1206"/>
      <c r="X204" s="1206"/>
      <c r="Y204" s="1206"/>
      <c r="Z204" s="1206"/>
      <c r="AA204" s="1206"/>
      <c r="AB204" s="1206"/>
      <c r="AC204" s="1206"/>
      <c r="AD204" s="1206"/>
      <c r="AE204" s="1206"/>
      <c r="AF204" s="1206"/>
      <c r="AG204" s="1206"/>
      <c r="AH204" s="1206"/>
      <c r="AI20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5" spans="2:35" ht="15.75" x14ac:dyDescent="0.25">
      <c r="B205" s="1195"/>
      <c r="C205" s="1202"/>
      <c r="D205" s="1206"/>
      <c r="E205" s="1206"/>
      <c r="F205" s="1206"/>
      <c r="G205" s="1206"/>
      <c r="H205" s="1206"/>
      <c r="I205" s="1206"/>
      <c r="J205" s="1206"/>
      <c r="K205" s="1206"/>
      <c r="L205" s="1206"/>
      <c r="M205" s="1206"/>
      <c r="N205" s="1206"/>
      <c r="O205" s="1206"/>
      <c r="P205" s="1206"/>
      <c r="Q205" s="1206"/>
      <c r="R205" s="1206"/>
      <c r="S205" s="1206"/>
      <c r="T205" s="1206"/>
      <c r="U205" s="1206"/>
      <c r="V205" s="1206"/>
      <c r="W205" s="1206"/>
      <c r="X205" s="1206"/>
      <c r="Y205" s="1206"/>
      <c r="Z205" s="1206"/>
      <c r="AA205" s="1206"/>
      <c r="AB205" s="1206"/>
      <c r="AC205" s="1206"/>
      <c r="AD205" s="1206"/>
      <c r="AE205" s="1206"/>
      <c r="AF205" s="1206"/>
      <c r="AG205" s="1206"/>
      <c r="AH205" s="1206"/>
      <c r="AI20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6" spans="2:35" ht="15.75" x14ac:dyDescent="0.25">
      <c r="B206" s="1195"/>
      <c r="C206" s="1202"/>
      <c r="D206" s="1206"/>
      <c r="E206" s="1206"/>
      <c r="F206" s="1206"/>
      <c r="G206" s="1206"/>
      <c r="H206" s="1206"/>
      <c r="I206" s="1206"/>
      <c r="J206" s="1206"/>
      <c r="K206" s="1206"/>
      <c r="L206" s="1206"/>
      <c r="M206" s="1206"/>
      <c r="N206" s="1206"/>
      <c r="O206" s="1206"/>
      <c r="P206" s="1206"/>
      <c r="Q206" s="1206"/>
      <c r="R206" s="1206"/>
      <c r="S206" s="1206"/>
      <c r="T206" s="1206"/>
      <c r="U206" s="1206"/>
      <c r="V206" s="1206"/>
      <c r="W206" s="1206"/>
      <c r="X206" s="1206"/>
      <c r="Y206" s="1206"/>
      <c r="Z206" s="1206"/>
      <c r="AA206" s="1206"/>
      <c r="AB206" s="1206"/>
      <c r="AC206" s="1206"/>
      <c r="AD206" s="1206"/>
      <c r="AE206" s="1206"/>
      <c r="AF206" s="1206"/>
      <c r="AG206" s="1206"/>
      <c r="AH206" s="1206"/>
      <c r="AI20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7" spans="2:35" ht="15.75" x14ac:dyDescent="0.25">
      <c r="B207" s="1195"/>
      <c r="C207" s="1202"/>
      <c r="D207" s="1206"/>
      <c r="E207" s="1206"/>
      <c r="F207" s="1206"/>
      <c r="G207" s="1206"/>
      <c r="H207" s="1206"/>
      <c r="I207" s="1206"/>
      <c r="J207" s="1206"/>
      <c r="K207" s="1206"/>
      <c r="L207" s="1206"/>
      <c r="M207" s="1206"/>
      <c r="N207" s="1206"/>
      <c r="O207" s="1206"/>
      <c r="P207" s="1206"/>
      <c r="Q207" s="1206"/>
      <c r="R207" s="1206"/>
      <c r="S207" s="1206"/>
      <c r="T207" s="1206"/>
      <c r="U207" s="1206"/>
      <c r="V207" s="1206"/>
      <c r="W207" s="1206"/>
      <c r="X207" s="1206"/>
      <c r="Y207" s="1206"/>
      <c r="Z207" s="1206"/>
      <c r="AA207" s="1206"/>
      <c r="AB207" s="1206"/>
      <c r="AC207" s="1206"/>
      <c r="AD207" s="1206"/>
      <c r="AE207" s="1206"/>
      <c r="AF207" s="1206"/>
      <c r="AG207" s="1206"/>
      <c r="AH207" s="1206"/>
      <c r="AI20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8" spans="2:35" ht="15.75" x14ac:dyDescent="0.25">
      <c r="B208" s="1195"/>
      <c r="C208" s="1202"/>
      <c r="D208" s="1206"/>
      <c r="E208" s="1206"/>
      <c r="F208" s="1206"/>
      <c r="G208" s="1206"/>
      <c r="H208" s="1206"/>
      <c r="I208" s="1206"/>
      <c r="J208" s="1206"/>
      <c r="K208" s="1206"/>
      <c r="L208" s="1206"/>
      <c r="M208" s="1206"/>
      <c r="N208" s="1206"/>
      <c r="O208" s="1206"/>
      <c r="P208" s="1206"/>
      <c r="Q208" s="1206"/>
      <c r="R208" s="1206"/>
      <c r="S208" s="1206"/>
      <c r="T208" s="1206"/>
      <c r="U208" s="1206"/>
      <c r="V208" s="1206"/>
      <c r="W208" s="1206"/>
      <c r="X208" s="1206"/>
      <c r="Y208" s="1206"/>
      <c r="Z208" s="1206"/>
      <c r="AA208" s="1206"/>
      <c r="AB208" s="1206"/>
      <c r="AC208" s="1206"/>
      <c r="AD208" s="1206"/>
      <c r="AE208" s="1206"/>
      <c r="AF208" s="1206"/>
      <c r="AG208" s="1206"/>
      <c r="AH208" s="1206"/>
      <c r="AI20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09" spans="2:35" ht="15.75" x14ac:dyDescent="0.25">
      <c r="B209" s="1195"/>
      <c r="C209" s="1202"/>
      <c r="D209" s="1206"/>
      <c r="E209" s="1206"/>
      <c r="F209" s="1206"/>
      <c r="G209" s="1206"/>
      <c r="H209" s="1206"/>
      <c r="I209" s="1206"/>
      <c r="J209" s="1206"/>
      <c r="K209" s="1206"/>
      <c r="L209" s="1206"/>
      <c r="M209" s="1206"/>
      <c r="N209" s="1206"/>
      <c r="O209" s="1206"/>
      <c r="P209" s="1206"/>
      <c r="Q209" s="1206"/>
      <c r="R209" s="1206"/>
      <c r="S209" s="1206"/>
      <c r="T209" s="1206"/>
      <c r="U209" s="1206"/>
      <c r="V209" s="1206"/>
      <c r="W209" s="1206"/>
      <c r="X209" s="1206"/>
      <c r="Y209" s="1206"/>
      <c r="Z209" s="1206"/>
      <c r="AA209" s="1206"/>
      <c r="AB209" s="1206"/>
      <c r="AC209" s="1206"/>
      <c r="AD209" s="1206"/>
      <c r="AE209" s="1206"/>
      <c r="AF209" s="1206"/>
      <c r="AG209" s="1206"/>
      <c r="AH209" s="1206"/>
      <c r="AI20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0" spans="2:35" ht="15.75" x14ac:dyDescent="0.25">
      <c r="B210" s="1195"/>
      <c r="C210" s="1202"/>
      <c r="D210" s="1206"/>
      <c r="E210" s="1206"/>
      <c r="F210" s="1206"/>
      <c r="G210" s="1206"/>
      <c r="H210" s="1206"/>
      <c r="I210" s="1206"/>
      <c r="J210" s="1206"/>
      <c r="K210" s="1206"/>
      <c r="L210" s="1206"/>
      <c r="M210" s="1206"/>
      <c r="N210" s="1206"/>
      <c r="O210" s="1206"/>
      <c r="P210" s="1206"/>
      <c r="Q210" s="1206"/>
      <c r="R210" s="1206"/>
      <c r="S210" s="1206"/>
      <c r="T210" s="1206"/>
      <c r="U210" s="1206"/>
      <c r="V210" s="1206"/>
      <c r="W210" s="1206"/>
      <c r="X210" s="1206"/>
      <c r="Y210" s="1206"/>
      <c r="Z210" s="1206"/>
      <c r="AA210" s="1206"/>
      <c r="AB210" s="1206"/>
      <c r="AC210" s="1206"/>
      <c r="AD210" s="1206"/>
      <c r="AE210" s="1206"/>
      <c r="AF210" s="1206"/>
      <c r="AG210" s="1206"/>
      <c r="AH210" s="1206"/>
      <c r="AI2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1" spans="2:35" ht="15.75" x14ac:dyDescent="0.25">
      <c r="B211" s="1195"/>
      <c r="C211" s="1202"/>
      <c r="D211" s="1206"/>
      <c r="E211" s="1206"/>
      <c r="F211" s="1206"/>
      <c r="G211" s="1206"/>
      <c r="H211" s="1206"/>
      <c r="I211" s="1206"/>
      <c r="J211" s="1206"/>
      <c r="K211" s="1206"/>
      <c r="L211" s="1206"/>
      <c r="M211" s="1206"/>
      <c r="N211" s="1206"/>
      <c r="O211" s="1206"/>
      <c r="P211" s="1206"/>
      <c r="Q211" s="1206"/>
      <c r="R211" s="1206"/>
      <c r="S211" s="1206"/>
      <c r="T211" s="1206"/>
      <c r="U211" s="1206"/>
      <c r="V211" s="1206"/>
      <c r="W211" s="1206"/>
      <c r="X211" s="1206"/>
      <c r="Y211" s="1206"/>
      <c r="Z211" s="1206"/>
      <c r="AA211" s="1206"/>
      <c r="AB211" s="1206"/>
      <c r="AC211" s="1206"/>
      <c r="AD211" s="1206"/>
      <c r="AE211" s="1206"/>
      <c r="AF211" s="1206"/>
      <c r="AG211" s="1206"/>
      <c r="AH211" s="1206"/>
      <c r="AI2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2" spans="2:35" ht="15.75" x14ac:dyDescent="0.25">
      <c r="B212" s="1195"/>
      <c r="C212" s="1202"/>
      <c r="D212" s="1206"/>
      <c r="E212" s="1206"/>
      <c r="F212" s="1206"/>
      <c r="G212" s="1206"/>
      <c r="H212" s="1206"/>
      <c r="I212" s="1206"/>
      <c r="J212" s="1206"/>
      <c r="K212" s="1206"/>
      <c r="L212" s="1206"/>
      <c r="M212" s="1206"/>
      <c r="N212" s="1206"/>
      <c r="O212" s="1206"/>
      <c r="P212" s="1206"/>
      <c r="Q212" s="1206"/>
      <c r="R212" s="1206"/>
      <c r="S212" s="1206"/>
      <c r="T212" s="1206"/>
      <c r="U212" s="1206"/>
      <c r="V212" s="1206"/>
      <c r="W212" s="1206"/>
      <c r="X212" s="1206"/>
      <c r="Y212" s="1206"/>
      <c r="Z212" s="1206"/>
      <c r="AA212" s="1206"/>
      <c r="AB212" s="1206"/>
      <c r="AC212" s="1206"/>
      <c r="AD212" s="1206"/>
      <c r="AE212" s="1206"/>
      <c r="AF212" s="1206"/>
      <c r="AG212" s="1206"/>
      <c r="AH212" s="1206"/>
      <c r="AI2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3" spans="2:35" ht="15.75" x14ac:dyDescent="0.25">
      <c r="B213" s="1195"/>
      <c r="C213" s="1202"/>
      <c r="D213" s="1206"/>
      <c r="E213" s="1206"/>
      <c r="F213" s="1206"/>
      <c r="G213" s="1206"/>
      <c r="H213" s="1206"/>
      <c r="I213" s="1206"/>
      <c r="J213" s="1206"/>
      <c r="K213" s="1206"/>
      <c r="L213" s="1206"/>
      <c r="M213" s="1206"/>
      <c r="N213" s="1206"/>
      <c r="O213" s="1206"/>
      <c r="P213" s="1206"/>
      <c r="Q213" s="1206"/>
      <c r="R213" s="1206"/>
      <c r="S213" s="1206"/>
      <c r="T213" s="1206"/>
      <c r="U213" s="1206"/>
      <c r="V213" s="1206"/>
      <c r="W213" s="1206"/>
      <c r="X213" s="1206"/>
      <c r="Y213" s="1206"/>
      <c r="Z213" s="1206"/>
      <c r="AA213" s="1206"/>
      <c r="AB213" s="1206"/>
      <c r="AC213" s="1206"/>
      <c r="AD213" s="1206"/>
      <c r="AE213" s="1206"/>
      <c r="AF213" s="1206"/>
      <c r="AG213" s="1206"/>
      <c r="AH213" s="1206"/>
      <c r="AI2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4" spans="2:35" ht="15.75" x14ac:dyDescent="0.25">
      <c r="B214" s="1195"/>
      <c r="C214" s="1202"/>
      <c r="D214" s="1206"/>
      <c r="E214" s="1206"/>
      <c r="F214" s="1206"/>
      <c r="G214" s="1206"/>
      <c r="H214" s="1206"/>
      <c r="I214" s="1206"/>
      <c r="J214" s="1206"/>
      <c r="K214" s="1206"/>
      <c r="L214" s="1206"/>
      <c r="M214" s="1206"/>
      <c r="N214" s="1206"/>
      <c r="O214" s="1206"/>
      <c r="P214" s="1206"/>
      <c r="Q214" s="1206"/>
      <c r="R214" s="1206"/>
      <c r="S214" s="1206"/>
      <c r="T214" s="1206"/>
      <c r="U214" s="1206"/>
      <c r="V214" s="1206"/>
      <c r="W214" s="1206"/>
      <c r="X214" s="1206"/>
      <c r="Y214" s="1206"/>
      <c r="Z214" s="1206"/>
      <c r="AA214" s="1206"/>
      <c r="AB214" s="1206"/>
      <c r="AC214" s="1206"/>
      <c r="AD214" s="1206"/>
      <c r="AE214" s="1206"/>
      <c r="AF214" s="1206"/>
      <c r="AG214" s="1206"/>
      <c r="AH214" s="1206"/>
      <c r="AI2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5" spans="2:35" ht="15.75" x14ac:dyDescent="0.25">
      <c r="B215" s="1195"/>
      <c r="C215" s="1202"/>
      <c r="D215" s="1206"/>
      <c r="E215" s="1206"/>
      <c r="F215" s="1206"/>
      <c r="G215" s="1206"/>
      <c r="H215" s="1206"/>
      <c r="I215" s="1206"/>
      <c r="J215" s="1206"/>
      <c r="K215" s="1206"/>
      <c r="L215" s="1206"/>
      <c r="M215" s="1206"/>
      <c r="N215" s="1206"/>
      <c r="O215" s="1206"/>
      <c r="P215" s="1206"/>
      <c r="Q215" s="1206"/>
      <c r="R215" s="1206"/>
      <c r="S215" s="1206"/>
      <c r="T215" s="1206"/>
      <c r="U215" s="1206"/>
      <c r="V215" s="1206"/>
      <c r="W215" s="1206"/>
      <c r="X215" s="1206"/>
      <c r="Y215" s="1206"/>
      <c r="Z215" s="1206"/>
      <c r="AA215" s="1206"/>
      <c r="AB215" s="1206"/>
      <c r="AC215" s="1206"/>
      <c r="AD215" s="1206"/>
      <c r="AE215" s="1206"/>
      <c r="AF215" s="1206"/>
      <c r="AG215" s="1206"/>
      <c r="AH215" s="1206"/>
      <c r="AI2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6" spans="2:35" ht="15.75" x14ac:dyDescent="0.25">
      <c r="B216" s="1195"/>
      <c r="C216" s="1202"/>
      <c r="D216" s="1206"/>
      <c r="E216" s="1206"/>
      <c r="F216" s="1206"/>
      <c r="G216" s="1206"/>
      <c r="H216" s="1206"/>
      <c r="I216" s="1206"/>
      <c r="J216" s="1206"/>
      <c r="K216" s="1206"/>
      <c r="L216" s="1206"/>
      <c r="M216" s="1206"/>
      <c r="N216" s="1206"/>
      <c r="O216" s="1206"/>
      <c r="P216" s="1206"/>
      <c r="Q216" s="1206"/>
      <c r="R216" s="1206"/>
      <c r="S216" s="1206"/>
      <c r="T216" s="1206"/>
      <c r="U216" s="1206"/>
      <c r="V216" s="1206"/>
      <c r="W216" s="1206"/>
      <c r="X216" s="1206"/>
      <c r="Y216" s="1206"/>
      <c r="Z216" s="1206"/>
      <c r="AA216" s="1206"/>
      <c r="AB216" s="1206"/>
      <c r="AC216" s="1206"/>
      <c r="AD216" s="1206"/>
      <c r="AE216" s="1206"/>
      <c r="AF216" s="1206"/>
      <c r="AG216" s="1206"/>
      <c r="AH216" s="1206"/>
      <c r="AI2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7" spans="2:35" ht="15.75" x14ac:dyDescent="0.25">
      <c r="B217" s="1195"/>
      <c r="C217" s="1202"/>
      <c r="D217" s="1206"/>
      <c r="E217" s="1206"/>
      <c r="F217" s="1206"/>
      <c r="G217" s="1206"/>
      <c r="H217" s="1206"/>
      <c r="I217" s="1206"/>
      <c r="J217" s="1206"/>
      <c r="K217" s="1206"/>
      <c r="L217" s="1206"/>
      <c r="M217" s="1206"/>
      <c r="N217" s="1206"/>
      <c r="O217" s="1206"/>
      <c r="P217" s="1206"/>
      <c r="Q217" s="1206"/>
      <c r="R217" s="1206"/>
      <c r="S217" s="1206"/>
      <c r="T217" s="1206"/>
      <c r="U217" s="1206"/>
      <c r="V217" s="1206"/>
      <c r="W217" s="1206"/>
      <c r="X217" s="1206"/>
      <c r="Y217" s="1206"/>
      <c r="Z217" s="1206"/>
      <c r="AA217" s="1206"/>
      <c r="AB217" s="1206"/>
      <c r="AC217" s="1206"/>
      <c r="AD217" s="1206"/>
      <c r="AE217" s="1206"/>
      <c r="AF217" s="1206"/>
      <c r="AG217" s="1206"/>
      <c r="AH217" s="1206"/>
      <c r="AI2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8" spans="2:35" ht="15.75" x14ac:dyDescent="0.25">
      <c r="B218" s="1195"/>
      <c r="C218" s="1202"/>
      <c r="D218" s="1206"/>
      <c r="E218" s="1206"/>
      <c r="F218" s="1206"/>
      <c r="G218" s="1206"/>
      <c r="H218" s="1206"/>
      <c r="I218" s="1206"/>
      <c r="J218" s="1206"/>
      <c r="K218" s="1206"/>
      <c r="L218" s="1206"/>
      <c r="M218" s="1206"/>
      <c r="N218" s="1206"/>
      <c r="O218" s="1206"/>
      <c r="P218" s="1206"/>
      <c r="Q218" s="1206"/>
      <c r="R218" s="1206"/>
      <c r="S218" s="1206"/>
      <c r="T218" s="1206"/>
      <c r="U218" s="1206"/>
      <c r="V218" s="1206"/>
      <c r="W218" s="1206"/>
      <c r="X218" s="1206"/>
      <c r="Y218" s="1206"/>
      <c r="Z218" s="1206"/>
      <c r="AA218" s="1206"/>
      <c r="AB218" s="1206"/>
      <c r="AC218" s="1206"/>
      <c r="AD218" s="1206"/>
      <c r="AE218" s="1206"/>
      <c r="AF218" s="1206"/>
      <c r="AG218" s="1206"/>
      <c r="AH218" s="1206"/>
      <c r="AI2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19" spans="2:35" ht="15.75" x14ac:dyDescent="0.25">
      <c r="B219" s="1195"/>
      <c r="C219" s="1202"/>
      <c r="D219" s="1206"/>
      <c r="E219" s="1206"/>
      <c r="F219" s="1206"/>
      <c r="G219" s="1206"/>
      <c r="H219" s="1206"/>
      <c r="I219" s="1206"/>
      <c r="J219" s="1206"/>
      <c r="K219" s="1206"/>
      <c r="L219" s="1206"/>
      <c r="M219" s="1206"/>
      <c r="N219" s="1206"/>
      <c r="O219" s="1206"/>
      <c r="P219" s="1206"/>
      <c r="Q219" s="1206"/>
      <c r="R219" s="1206"/>
      <c r="S219" s="1206"/>
      <c r="T219" s="1206"/>
      <c r="U219" s="1206"/>
      <c r="V219" s="1206"/>
      <c r="W219" s="1206"/>
      <c r="X219" s="1206"/>
      <c r="Y219" s="1206"/>
      <c r="Z219" s="1206"/>
      <c r="AA219" s="1206"/>
      <c r="AB219" s="1206"/>
      <c r="AC219" s="1206"/>
      <c r="AD219" s="1206"/>
      <c r="AE219" s="1206"/>
      <c r="AF219" s="1206"/>
      <c r="AG219" s="1206"/>
      <c r="AH219" s="1206"/>
      <c r="AI2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0" spans="2:35" ht="15.75" x14ac:dyDescent="0.25">
      <c r="B220" s="1195"/>
      <c r="C220" s="1202"/>
      <c r="D220" s="1206"/>
      <c r="E220" s="1206"/>
      <c r="F220" s="1206"/>
      <c r="G220" s="1206"/>
      <c r="H220" s="1206"/>
      <c r="I220" s="1206"/>
      <c r="J220" s="1206"/>
      <c r="K220" s="1206"/>
      <c r="L220" s="1206"/>
      <c r="M220" s="1206"/>
      <c r="N220" s="1206"/>
      <c r="O220" s="1206"/>
      <c r="P220" s="1206"/>
      <c r="Q220" s="1206"/>
      <c r="R220" s="1206"/>
      <c r="S220" s="1206"/>
      <c r="T220" s="1206"/>
      <c r="U220" s="1206"/>
      <c r="V220" s="1206"/>
      <c r="W220" s="1206"/>
      <c r="X220" s="1206"/>
      <c r="Y220" s="1206"/>
      <c r="Z220" s="1206"/>
      <c r="AA220" s="1206"/>
      <c r="AB220" s="1206"/>
      <c r="AC220" s="1206"/>
      <c r="AD220" s="1206"/>
      <c r="AE220" s="1206"/>
      <c r="AF220" s="1206"/>
      <c r="AG220" s="1206"/>
      <c r="AH220" s="1206"/>
      <c r="AI2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1" spans="2:35" ht="15.75" x14ac:dyDescent="0.25">
      <c r="B221" s="1195"/>
      <c r="C221" s="1202"/>
      <c r="D221" s="1206"/>
      <c r="E221" s="1206"/>
      <c r="F221" s="1206"/>
      <c r="G221" s="1206"/>
      <c r="H221" s="1206"/>
      <c r="I221" s="1206"/>
      <c r="J221" s="1206"/>
      <c r="K221" s="1206"/>
      <c r="L221" s="1206"/>
      <c r="M221" s="1206"/>
      <c r="N221" s="1206"/>
      <c r="O221" s="1206"/>
      <c r="P221" s="1206"/>
      <c r="Q221" s="1206"/>
      <c r="R221" s="1206"/>
      <c r="S221" s="1206"/>
      <c r="T221" s="1206"/>
      <c r="U221" s="1206"/>
      <c r="V221" s="1206"/>
      <c r="W221" s="1206"/>
      <c r="X221" s="1206"/>
      <c r="Y221" s="1206"/>
      <c r="Z221" s="1206"/>
      <c r="AA221" s="1206"/>
      <c r="AB221" s="1206"/>
      <c r="AC221" s="1206"/>
      <c r="AD221" s="1206"/>
      <c r="AE221" s="1206"/>
      <c r="AF221" s="1206"/>
      <c r="AG221" s="1206"/>
      <c r="AH221" s="1206"/>
      <c r="AI2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2" spans="2:35" ht="15.75" x14ac:dyDescent="0.25">
      <c r="B222" s="1195"/>
      <c r="C222" s="1202"/>
      <c r="D222" s="1206"/>
      <c r="E222" s="1206"/>
      <c r="F222" s="1206"/>
      <c r="G222" s="1206"/>
      <c r="H222" s="1206"/>
      <c r="I222" s="1206"/>
      <c r="J222" s="1206"/>
      <c r="K222" s="1206"/>
      <c r="L222" s="1206"/>
      <c r="M222" s="1206"/>
      <c r="N222" s="1206"/>
      <c r="O222" s="1206"/>
      <c r="P222" s="1206"/>
      <c r="Q222" s="1206"/>
      <c r="R222" s="1206"/>
      <c r="S222" s="1206"/>
      <c r="T222" s="1206"/>
      <c r="U222" s="1206"/>
      <c r="V222" s="1206"/>
      <c r="W222" s="1206"/>
      <c r="X222" s="1206"/>
      <c r="Y222" s="1206"/>
      <c r="Z222" s="1206"/>
      <c r="AA222" s="1206"/>
      <c r="AB222" s="1206"/>
      <c r="AC222" s="1206"/>
      <c r="AD222" s="1206"/>
      <c r="AE222" s="1206"/>
      <c r="AF222" s="1206"/>
      <c r="AG222" s="1206"/>
      <c r="AH222" s="1206"/>
      <c r="AI2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3" spans="2:35" ht="15.75" x14ac:dyDescent="0.25">
      <c r="B223" s="1195"/>
      <c r="C223" s="1202"/>
      <c r="D223" s="1206"/>
      <c r="E223" s="1206"/>
      <c r="F223" s="1206"/>
      <c r="G223" s="1206"/>
      <c r="H223" s="1206"/>
      <c r="I223" s="1206"/>
      <c r="J223" s="1206"/>
      <c r="K223" s="1206"/>
      <c r="L223" s="1206"/>
      <c r="M223" s="1206"/>
      <c r="N223" s="1206"/>
      <c r="O223" s="1206"/>
      <c r="P223" s="1206"/>
      <c r="Q223" s="1206"/>
      <c r="R223" s="1206"/>
      <c r="S223" s="1206"/>
      <c r="T223" s="1206"/>
      <c r="U223" s="1206"/>
      <c r="V223" s="1206"/>
      <c r="W223" s="1206"/>
      <c r="X223" s="1206"/>
      <c r="Y223" s="1206"/>
      <c r="Z223" s="1206"/>
      <c r="AA223" s="1206"/>
      <c r="AB223" s="1206"/>
      <c r="AC223" s="1206"/>
      <c r="AD223" s="1206"/>
      <c r="AE223" s="1206"/>
      <c r="AF223" s="1206"/>
      <c r="AG223" s="1206"/>
      <c r="AH223" s="1206"/>
      <c r="AI2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4" spans="2:35" ht="15.75" x14ac:dyDescent="0.25">
      <c r="B224" s="1195"/>
      <c r="C224" s="1202"/>
      <c r="D224" s="1206"/>
      <c r="E224" s="1206"/>
      <c r="F224" s="1206"/>
      <c r="G224" s="1206"/>
      <c r="H224" s="1206"/>
      <c r="I224" s="1206"/>
      <c r="J224" s="1206"/>
      <c r="K224" s="1206"/>
      <c r="L224" s="1206"/>
      <c r="M224" s="1206"/>
      <c r="N224" s="1206"/>
      <c r="O224" s="1206"/>
      <c r="P224" s="1206"/>
      <c r="Q224" s="1206"/>
      <c r="R224" s="1206"/>
      <c r="S224" s="1206"/>
      <c r="T224" s="1206"/>
      <c r="U224" s="1206"/>
      <c r="V224" s="1206"/>
      <c r="W224" s="1206"/>
      <c r="X224" s="1206"/>
      <c r="Y224" s="1206"/>
      <c r="Z224" s="1206"/>
      <c r="AA224" s="1206"/>
      <c r="AB224" s="1206"/>
      <c r="AC224" s="1206"/>
      <c r="AD224" s="1206"/>
      <c r="AE224" s="1206"/>
      <c r="AF224" s="1206"/>
      <c r="AG224" s="1206"/>
      <c r="AH224" s="1206"/>
      <c r="AI2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5" spans="2:35" ht="15.75" x14ac:dyDescent="0.25">
      <c r="B225" s="1195"/>
      <c r="C225" s="1202"/>
      <c r="D225" s="1206"/>
      <c r="E225" s="1206"/>
      <c r="F225" s="1206"/>
      <c r="G225" s="1206"/>
      <c r="H225" s="1206"/>
      <c r="I225" s="1206"/>
      <c r="J225" s="1206"/>
      <c r="K225" s="1206"/>
      <c r="L225" s="1206"/>
      <c r="M225" s="1206"/>
      <c r="N225" s="1206"/>
      <c r="O225" s="1206"/>
      <c r="P225" s="1206"/>
      <c r="Q225" s="1206"/>
      <c r="R225" s="1206"/>
      <c r="S225" s="1206"/>
      <c r="T225" s="1206"/>
      <c r="U225" s="1206"/>
      <c r="V225" s="1206"/>
      <c r="W225" s="1206"/>
      <c r="X225" s="1206"/>
      <c r="Y225" s="1206"/>
      <c r="Z225" s="1206"/>
      <c r="AA225" s="1206"/>
      <c r="AB225" s="1206"/>
      <c r="AC225" s="1206"/>
      <c r="AD225" s="1206"/>
      <c r="AE225" s="1206"/>
      <c r="AF225" s="1206"/>
      <c r="AG225" s="1206"/>
      <c r="AH225" s="1206"/>
      <c r="AI2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6" spans="2:35" ht="15.75" x14ac:dyDescent="0.25">
      <c r="B226" s="1195"/>
      <c r="C226" s="1202"/>
      <c r="D226" s="1206"/>
      <c r="E226" s="1206"/>
      <c r="F226" s="1206"/>
      <c r="G226" s="1206"/>
      <c r="H226" s="1206"/>
      <c r="I226" s="1206"/>
      <c r="J226" s="1206"/>
      <c r="K226" s="1206"/>
      <c r="L226" s="1206"/>
      <c r="M226" s="1206"/>
      <c r="N226" s="1206"/>
      <c r="O226" s="1206"/>
      <c r="P226" s="1206"/>
      <c r="Q226" s="1206"/>
      <c r="R226" s="1206"/>
      <c r="S226" s="1206"/>
      <c r="T226" s="1206"/>
      <c r="U226" s="1206"/>
      <c r="V226" s="1206"/>
      <c r="W226" s="1206"/>
      <c r="X226" s="1206"/>
      <c r="Y226" s="1206"/>
      <c r="Z226" s="1206"/>
      <c r="AA226" s="1206"/>
      <c r="AB226" s="1206"/>
      <c r="AC226" s="1206"/>
      <c r="AD226" s="1206"/>
      <c r="AE226" s="1206"/>
      <c r="AF226" s="1206"/>
      <c r="AG226" s="1206"/>
      <c r="AH226" s="1206"/>
      <c r="AI2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7" spans="2:35" ht="15.75" x14ac:dyDescent="0.25">
      <c r="B227" s="1195"/>
      <c r="C227" s="1202"/>
      <c r="D227" s="1206"/>
      <c r="E227" s="1206"/>
      <c r="F227" s="1206"/>
      <c r="G227" s="1206"/>
      <c r="H227" s="1206"/>
      <c r="I227" s="1206"/>
      <c r="J227" s="1206"/>
      <c r="K227" s="1206"/>
      <c r="L227" s="1206"/>
      <c r="M227" s="1206"/>
      <c r="N227" s="1206"/>
      <c r="O227" s="1206"/>
      <c r="P227" s="1206"/>
      <c r="Q227" s="1206"/>
      <c r="R227" s="1206"/>
      <c r="S227" s="1206"/>
      <c r="T227" s="1206"/>
      <c r="U227" s="1206"/>
      <c r="V227" s="1206"/>
      <c r="W227" s="1206"/>
      <c r="X227" s="1206"/>
      <c r="Y227" s="1206"/>
      <c r="Z227" s="1206"/>
      <c r="AA227" s="1206"/>
      <c r="AB227" s="1206"/>
      <c r="AC227" s="1206"/>
      <c r="AD227" s="1206"/>
      <c r="AE227" s="1206"/>
      <c r="AF227" s="1206"/>
      <c r="AG227" s="1206"/>
      <c r="AH227" s="1206"/>
      <c r="AI2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8" spans="2:35" ht="15.75" x14ac:dyDescent="0.25">
      <c r="B228" s="1195"/>
      <c r="C228" s="1202"/>
      <c r="D228" s="1206"/>
      <c r="E228" s="1206"/>
      <c r="F228" s="1206"/>
      <c r="G228" s="1206"/>
      <c r="H228" s="1206"/>
      <c r="I228" s="1206"/>
      <c r="J228" s="1206"/>
      <c r="K228" s="1206"/>
      <c r="L228" s="1206"/>
      <c r="M228" s="1206"/>
      <c r="N228" s="1206"/>
      <c r="O228" s="1206"/>
      <c r="P228" s="1206"/>
      <c r="Q228" s="1206"/>
      <c r="R228" s="1206"/>
      <c r="S228" s="1206"/>
      <c r="T228" s="1206"/>
      <c r="U228" s="1206"/>
      <c r="V228" s="1206"/>
      <c r="W228" s="1206"/>
      <c r="X228" s="1206"/>
      <c r="Y228" s="1206"/>
      <c r="Z228" s="1206"/>
      <c r="AA228" s="1206"/>
      <c r="AB228" s="1206"/>
      <c r="AC228" s="1206"/>
      <c r="AD228" s="1206"/>
      <c r="AE228" s="1206"/>
      <c r="AF228" s="1206"/>
      <c r="AG228" s="1206"/>
      <c r="AH228" s="1206"/>
      <c r="AI2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29" spans="2:35" ht="15.75" x14ac:dyDescent="0.25">
      <c r="B229" s="1195"/>
      <c r="C229" s="1202"/>
      <c r="D229" s="1206"/>
      <c r="E229" s="1206"/>
      <c r="F229" s="1206"/>
      <c r="G229" s="1206"/>
      <c r="H229" s="1206"/>
      <c r="I229" s="1206"/>
      <c r="J229" s="1206"/>
      <c r="K229" s="1206"/>
      <c r="L229" s="1206"/>
      <c r="M229" s="1206"/>
      <c r="N229" s="1206"/>
      <c r="O229" s="1206"/>
      <c r="P229" s="1206"/>
      <c r="Q229" s="1206"/>
      <c r="R229" s="1206"/>
      <c r="S229" s="1206"/>
      <c r="T229" s="1206"/>
      <c r="U229" s="1206"/>
      <c r="V229" s="1206"/>
      <c r="W229" s="1206"/>
      <c r="X229" s="1206"/>
      <c r="Y229" s="1206"/>
      <c r="Z229" s="1206"/>
      <c r="AA229" s="1206"/>
      <c r="AB229" s="1206"/>
      <c r="AC229" s="1206"/>
      <c r="AD229" s="1206"/>
      <c r="AE229" s="1206"/>
      <c r="AF229" s="1206"/>
      <c r="AG229" s="1206"/>
      <c r="AH229" s="1206"/>
      <c r="AI2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0" spans="2:35" ht="15.75" x14ac:dyDescent="0.25">
      <c r="B230" s="1195"/>
      <c r="C230" s="1202"/>
      <c r="D230" s="1206"/>
      <c r="E230" s="1206"/>
      <c r="F230" s="1206"/>
      <c r="G230" s="1206"/>
      <c r="H230" s="1206"/>
      <c r="I230" s="1206"/>
      <c r="J230" s="1206"/>
      <c r="K230" s="1206"/>
      <c r="L230" s="1206"/>
      <c r="M230" s="1206"/>
      <c r="N230" s="1206"/>
      <c r="O230" s="1206"/>
      <c r="P230" s="1206"/>
      <c r="Q230" s="1206"/>
      <c r="R230" s="1206"/>
      <c r="S230" s="1206"/>
      <c r="T230" s="1206"/>
      <c r="U230" s="1206"/>
      <c r="V230" s="1206"/>
      <c r="W230" s="1206"/>
      <c r="X230" s="1206"/>
      <c r="Y230" s="1206"/>
      <c r="Z230" s="1206"/>
      <c r="AA230" s="1206"/>
      <c r="AB230" s="1206"/>
      <c r="AC230" s="1206"/>
      <c r="AD230" s="1206"/>
      <c r="AE230" s="1206"/>
      <c r="AF230" s="1206"/>
      <c r="AG230" s="1206"/>
      <c r="AH230" s="1206"/>
      <c r="AI2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1" spans="2:35" ht="15.75" x14ac:dyDescent="0.25">
      <c r="B231" s="1195"/>
      <c r="C231" s="1202"/>
      <c r="D231" s="1206"/>
      <c r="E231" s="1206"/>
      <c r="F231" s="1206"/>
      <c r="G231" s="1206"/>
      <c r="H231" s="1206"/>
      <c r="I231" s="1206"/>
      <c r="J231" s="1206"/>
      <c r="K231" s="1206"/>
      <c r="L231" s="1206"/>
      <c r="M231" s="1206"/>
      <c r="N231" s="1206"/>
      <c r="O231" s="1206"/>
      <c r="P231" s="1206"/>
      <c r="Q231" s="1206"/>
      <c r="R231" s="1206"/>
      <c r="S231" s="1206"/>
      <c r="T231" s="1206"/>
      <c r="U231" s="1206"/>
      <c r="V231" s="1206"/>
      <c r="W231" s="1206"/>
      <c r="X231" s="1206"/>
      <c r="Y231" s="1206"/>
      <c r="Z231" s="1206"/>
      <c r="AA231" s="1206"/>
      <c r="AB231" s="1206"/>
      <c r="AC231" s="1206"/>
      <c r="AD231" s="1206"/>
      <c r="AE231" s="1206"/>
      <c r="AF231" s="1206"/>
      <c r="AG231" s="1206"/>
      <c r="AH231" s="1206"/>
      <c r="AI2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2" spans="2:35" ht="15.75" x14ac:dyDescent="0.25">
      <c r="B232" s="1195"/>
      <c r="C232" s="1202"/>
      <c r="D232" s="1206"/>
      <c r="E232" s="1206"/>
      <c r="F232" s="1206"/>
      <c r="G232" s="1206"/>
      <c r="H232" s="1206"/>
      <c r="I232" s="1206"/>
      <c r="J232" s="1206"/>
      <c r="K232" s="1206"/>
      <c r="L232" s="1206"/>
      <c r="M232" s="1206"/>
      <c r="N232" s="1206"/>
      <c r="O232" s="1206"/>
      <c r="P232" s="1206"/>
      <c r="Q232" s="1206"/>
      <c r="R232" s="1206"/>
      <c r="S232" s="1206"/>
      <c r="T232" s="1206"/>
      <c r="U232" s="1206"/>
      <c r="V232" s="1206"/>
      <c r="W232" s="1206"/>
      <c r="X232" s="1206"/>
      <c r="Y232" s="1206"/>
      <c r="Z232" s="1206"/>
      <c r="AA232" s="1206"/>
      <c r="AB232" s="1206"/>
      <c r="AC232" s="1206"/>
      <c r="AD232" s="1206"/>
      <c r="AE232" s="1206"/>
      <c r="AF232" s="1206"/>
      <c r="AG232" s="1206"/>
      <c r="AH232" s="1206"/>
      <c r="AI2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3" spans="2:35" ht="15.75" x14ac:dyDescent="0.25">
      <c r="B233" s="1195"/>
      <c r="C233" s="1202"/>
      <c r="D233" s="1206"/>
      <c r="E233" s="1206"/>
      <c r="F233" s="1206"/>
      <c r="G233" s="1206"/>
      <c r="H233" s="1206"/>
      <c r="I233" s="1206"/>
      <c r="J233" s="1206"/>
      <c r="K233" s="1206"/>
      <c r="L233" s="1206"/>
      <c r="M233" s="1206"/>
      <c r="N233" s="1206"/>
      <c r="O233" s="1206"/>
      <c r="P233" s="1206"/>
      <c r="Q233" s="1206"/>
      <c r="R233" s="1206"/>
      <c r="S233" s="1206"/>
      <c r="T233" s="1206"/>
      <c r="U233" s="1206"/>
      <c r="V233" s="1206"/>
      <c r="W233" s="1206"/>
      <c r="X233" s="1206"/>
      <c r="Y233" s="1206"/>
      <c r="Z233" s="1206"/>
      <c r="AA233" s="1206"/>
      <c r="AB233" s="1206"/>
      <c r="AC233" s="1206"/>
      <c r="AD233" s="1206"/>
      <c r="AE233" s="1206"/>
      <c r="AF233" s="1206"/>
      <c r="AG233" s="1206"/>
      <c r="AH233" s="1206"/>
      <c r="AI2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4" spans="2:35" ht="15.75" x14ac:dyDescent="0.25">
      <c r="B234" s="1195"/>
      <c r="C234" s="1202"/>
      <c r="D234" s="1206"/>
      <c r="E234" s="1206"/>
      <c r="F234" s="1206"/>
      <c r="G234" s="1206"/>
      <c r="H234" s="1206"/>
      <c r="I234" s="1206"/>
      <c r="J234" s="1206"/>
      <c r="K234" s="1206"/>
      <c r="L234" s="1206"/>
      <c r="M234" s="1206"/>
      <c r="N234" s="1206"/>
      <c r="O234" s="1206"/>
      <c r="P234" s="1206"/>
      <c r="Q234" s="1206"/>
      <c r="R234" s="1206"/>
      <c r="S234" s="1206"/>
      <c r="T234" s="1206"/>
      <c r="U234" s="1206"/>
      <c r="V234" s="1206"/>
      <c r="W234" s="1206"/>
      <c r="X234" s="1206"/>
      <c r="Y234" s="1206"/>
      <c r="Z234" s="1206"/>
      <c r="AA234" s="1206"/>
      <c r="AB234" s="1206"/>
      <c r="AC234" s="1206"/>
      <c r="AD234" s="1206"/>
      <c r="AE234" s="1206"/>
      <c r="AF234" s="1206"/>
      <c r="AG234" s="1206"/>
      <c r="AH234" s="1206"/>
      <c r="AI2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5" spans="2:35" ht="15.75" x14ac:dyDescent="0.25">
      <c r="B235" s="1195"/>
      <c r="C235" s="1202"/>
      <c r="D235" s="1206"/>
      <c r="E235" s="1206"/>
      <c r="F235" s="1206"/>
      <c r="G235" s="1206"/>
      <c r="H235" s="1206"/>
      <c r="I235" s="1206"/>
      <c r="J235" s="1206"/>
      <c r="K235" s="1206"/>
      <c r="L235" s="1206"/>
      <c r="M235" s="1206"/>
      <c r="N235" s="1206"/>
      <c r="O235" s="1206"/>
      <c r="P235" s="1206"/>
      <c r="Q235" s="1206"/>
      <c r="R235" s="1206"/>
      <c r="S235" s="1206"/>
      <c r="T235" s="1206"/>
      <c r="U235" s="1206"/>
      <c r="V235" s="1206"/>
      <c r="W235" s="1206"/>
      <c r="X235" s="1206"/>
      <c r="Y235" s="1206"/>
      <c r="Z235" s="1206"/>
      <c r="AA235" s="1206"/>
      <c r="AB235" s="1206"/>
      <c r="AC235" s="1206"/>
      <c r="AD235" s="1206"/>
      <c r="AE235" s="1206"/>
      <c r="AF235" s="1206"/>
      <c r="AG235" s="1206"/>
      <c r="AH235" s="1206"/>
      <c r="AI2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6" spans="2:35" ht="15.75" x14ac:dyDescent="0.25">
      <c r="B236" s="1195"/>
      <c r="C236" s="1202"/>
      <c r="D236" s="1206"/>
      <c r="E236" s="1206"/>
      <c r="F236" s="1206"/>
      <c r="G236" s="1206"/>
      <c r="H236" s="1206"/>
      <c r="I236" s="1206"/>
      <c r="J236" s="1206"/>
      <c r="K236" s="1206"/>
      <c r="L236" s="1206"/>
      <c r="M236" s="1206"/>
      <c r="N236" s="1206"/>
      <c r="O236" s="1206"/>
      <c r="P236" s="1206"/>
      <c r="Q236" s="1206"/>
      <c r="R236" s="1206"/>
      <c r="S236" s="1206"/>
      <c r="T236" s="1206"/>
      <c r="U236" s="1206"/>
      <c r="V236" s="1206"/>
      <c r="W236" s="1206"/>
      <c r="X236" s="1206"/>
      <c r="Y236" s="1206"/>
      <c r="Z236" s="1206"/>
      <c r="AA236" s="1206"/>
      <c r="AB236" s="1206"/>
      <c r="AC236" s="1206"/>
      <c r="AD236" s="1206"/>
      <c r="AE236" s="1206"/>
      <c r="AF236" s="1206"/>
      <c r="AG236" s="1206"/>
      <c r="AH236" s="1206"/>
      <c r="AI2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7" spans="2:35" ht="15.75" x14ac:dyDescent="0.25">
      <c r="B237" s="1195"/>
      <c r="C237" s="1202"/>
      <c r="D237" s="1206"/>
      <c r="E237" s="1206"/>
      <c r="F237" s="1206"/>
      <c r="G237" s="1206"/>
      <c r="H237" s="1206"/>
      <c r="I237" s="1206"/>
      <c r="J237" s="1206"/>
      <c r="K237" s="1206"/>
      <c r="L237" s="1206"/>
      <c r="M237" s="1206"/>
      <c r="N237" s="1206"/>
      <c r="O237" s="1206"/>
      <c r="P237" s="1206"/>
      <c r="Q237" s="1206"/>
      <c r="R237" s="1206"/>
      <c r="S237" s="1206"/>
      <c r="T237" s="1206"/>
      <c r="U237" s="1206"/>
      <c r="V237" s="1206"/>
      <c r="W237" s="1206"/>
      <c r="X237" s="1206"/>
      <c r="Y237" s="1206"/>
      <c r="Z237" s="1206"/>
      <c r="AA237" s="1206"/>
      <c r="AB237" s="1206"/>
      <c r="AC237" s="1206"/>
      <c r="AD237" s="1206"/>
      <c r="AE237" s="1206"/>
      <c r="AF237" s="1206"/>
      <c r="AG237" s="1206"/>
      <c r="AH237" s="1206"/>
      <c r="AI2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8" spans="2:35" ht="15.75" x14ac:dyDescent="0.25">
      <c r="B238" s="1195"/>
      <c r="C238" s="1202"/>
      <c r="D238" s="1206"/>
      <c r="E238" s="1206"/>
      <c r="F238" s="1206"/>
      <c r="G238" s="1206"/>
      <c r="H238" s="1206"/>
      <c r="I238" s="1206"/>
      <c r="J238" s="1206"/>
      <c r="K238" s="1206"/>
      <c r="L238" s="1206"/>
      <c r="M238" s="1206"/>
      <c r="N238" s="1206"/>
      <c r="O238" s="1206"/>
      <c r="P238" s="1206"/>
      <c r="Q238" s="1206"/>
      <c r="R238" s="1206"/>
      <c r="S238" s="1206"/>
      <c r="T238" s="1206"/>
      <c r="U238" s="1206"/>
      <c r="V238" s="1206"/>
      <c r="W238" s="1206"/>
      <c r="X238" s="1206"/>
      <c r="Y238" s="1206"/>
      <c r="Z238" s="1206"/>
      <c r="AA238" s="1206"/>
      <c r="AB238" s="1206"/>
      <c r="AC238" s="1206"/>
      <c r="AD238" s="1206"/>
      <c r="AE238" s="1206"/>
      <c r="AF238" s="1206"/>
      <c r="AG238" s="1206"/>
      <c r="AH238" s="1206"/>
      <c r="AI2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39" spans="2:35" ht="15.75" x14ac:dyDescent="0.25">
      <c r="B239" s="1195"/>
      <c r="C239" s="1202"/>
      <c r="D239" s="1206"/>
      <c r="E239" s="1206"/>
      <c r="F239" s="1206"/>
      <c r="G239" s="1206"/>
      <c r="H239" s="1206"/>
      <c r="I239" s="1206"/>
      <c r="J239" s="1206"/>
      <c r="K239" s="1206"/>
      <c r="L239" s="1206"/>
      <c r="M239" s="1206"/>
      <c r="N239" s="1206"/>
      <c r="O239" s="1206"/>
      <c r="P239" s="1206"/>
      <c r="Q239" s="1206"/>
      <c r="R239" s="1206"/>
      <c r="S239" s="1206"/>
      <c r="T239" s="1206"/>
      <c r="U239" s="1206"/>
      <c r="V239" s="1206"/>
      <c r="W239" s="1206"/>
      <c r="X239" s="1206"/>
      <c r="Y239" s="1206"/>
      <c r="Z239" s="1206"/>
      <c r="AA239" s="1206"/>
      <c r="AB239" s="1206"/>
      <c r="AC239" s="1206"/>
      <c r="AD239" s="1206"/>
      <c r="AE239" s="1206"/>
      <c r="AF239" s="1206"/>
      <c r="AG239" s="1206"/>
      <c r="AH239" s="1206"/>
      <c r="AI2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0" spans="2:35" ht="15.75" x14ac:dyDescent="0.25">
      <c r="B240" s="1195"/>
      <c r="C240" s="1202"/>
      <c r="D240" s="1206"/>
      <c r="E240" s="1206"/>
      <c r="F240" s="1206"/>
      <c r="G240" s="1206"/>
      <c r="H240" s="1206"/>
      <c r="I240" s="1206"/>
      <c r="J240" s="1206"/>
      <c r="K240" s="1206"/>
      <c r="L240" s="1206"/>
      <c r="M240" s="1206"/>
      <c r="N240" s="1206"/>
      <c r="O240" s="1206"/>
      <c r="P240" s="1206"/>
      <c r="Q240" s="1206"/>
      <c r="R240" s="1206"/>
      <c r="S240" s="1206"/>
      <c r="T240" s="1206"/>
      <c r="U240" s="1206"/>
      <c r="V240" s="1206"/>
      <c r="W240" s="1206"/>
      <c r="X240" s="1206"/>
      <c r="Y240" s="1206"/>
      <c r="Z240" s="1206"/>
      <c r="AA240" s="1206"/>
      <c r="AB240" s="1206"/>
      <c r="AC240" s="1206"/>
      <c r="AD240" s="1206"/>
      <c r="AE240" s="1206"/>
      <c r="AF240" s="1206"/>
      <c r="AG240" s="1206"/>
      <c r="AH240" s="1206"/>
      <c r="AI2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1" spans="2:35" ht="15.75" x14ac:dyDescent="0.25">
      <c r="B241" s="1195"/>
      <c r="C241" s="1202"/>
      <c r="D241" s="1206"/>
      <c r="E241" s="1206"/>
      <c r="F241" s="1206"/>
      <c r="G241" s="1206"/>
      <c r="H241" s="1206"/>
      <c r="I241" s="1206"/>
      <c r="J241" s="1206"/>
      <c r="K241" s="1206"/>
      <c r="L241" s="1206"/>
      <c r="M241" s="1206"/>
      <c r="N241" s="1206"/>
      <c r="O241" s="1206"/>
      <c r="P241" s="1206"/>
      <c r="Q241" s="1206"/>
      <c r="R241" s="1206"/>
      <c r="S241" s="1206"/>
      <c r="T241" s="1206"/>
      <c r="U241" s="1206"/>
      <c r="V241" s="1206"/>
      <c r="W241" s="1206"/>
      <c r="X241" s="1206"/>
      <c r="Y241" s="1206"/>
      <c r="Z241" s="1206"/>
      <c r="AA241" s="1206"/>
      <c r="AB241" s="1206"/>
      <c r="AC241" s="1206"/>
      <c r="AD241" s="1206"/>
      <c r="AE241" s="1206"/>
      <c r="AF241" s="1206"/>
      <c r="AG241" s="1206"/>
      <c r="AH241" s="1206"/>
      <c r="AI2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2" spans="2:35" ht="15.75" x14ac:dyDescent="0.25">
      <c r="B242" s="1195"/>
      <c r="C242" s="1202"/>
      <c r="D242" s="1206"/>
      <c r="E242" s="1206"/>
      <c r="F242" s="1206"/>
      <c r="G242" s="1206"/>
      <c r="H242" s="1206"/>
      <c r="I242" s="1206"/>
      <c r="J242" s="1206"/>
      <c r="K242" s="1206"/>
      <c r="L242" s="1206"/>
      <c r="M242" s="1206"/>
      <c r="N242" s="1206"/>
      <c r="O242" s="1206"/>
      <c r="P242" s="1206"/>
      <c r="Q242" s="1206"/>
      <c r="R242" s="1206"/>
      <c r="S242" s="1206"/>
      <c r="T242" s="1206"/>
      <c r="U242" s="1206"/>
      <c r="V242" s="1206"/>
      <c r="W242" s="1206"/>
      <c r="X242" s="1206"/>
      <c r="Y242" s="1206"/>
      <c r="Z242" s="1206"/>
      <c r="AA242" s="1206"/>
      <c r="AB242" s="1206"/>
      <c r="AC242" s="1206"/>
      <c r="AD242" s="1206"/>
      <c r="AE242" s="1206"/>
      <c r="AF242" s="1206"/>
      <c r="AG242" s="1206"/>
      <c r="AH242" s="1206"/>
      <c r="AI2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3" spans="2:35" ht="15.75" x14ac:dyDescent="0.25">
      <c r="B243" s="1195"/>
      <c r="C243" s="1202"/>
      <c r="D243" s="1206"/>
      <c r="E243" s="1206"/>
      <c r="F243" s="1206"/>
      <c r="G243" s="1206"/>
      <c r="H243" s="1206"/>
      <c r="I243" s="1206"/>
      <c r="J243" s="1206"/>
      <c r="K243" s="1206"/>
      <c r="L243" s="1206"/>
      <c r="M243" s="1206"/>
      <c r="N243" s="1206"/>
      <c r="O243" s="1206"/>
      <c r="P243" s="1206"/>
      <c r="Q243" s="1206"/>
      <c r="R243" s="1206"/>
      <c r="S243" s="1206"/>
      <c r="T243" s="1206"/>
      <c r="U243" s="1206"/>
      <c r="V243" s="1206"/>
      <c r="W243" s="1206"/>
      <c r="X243" s="1206"/>
      <c r="Y243" s="1206"/>
      <c r="Z243" s="1206"/>
      <c r="AA243" s="1206"/>
      <c r="AB243" s="1206"/>
      <c r="AC243" s="1206"/>
      <c r="AD243" s="1206"/>
      <c r="AE243" s="1206"/>
      <c r="AF243" s="1206"/>
      <c r="AG243" s="1206"/>
      <c r="AH243" s="1206"/>
      <c r="AI2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4" spans="2:35" ht="15.75" x14ac:dyDescent="0.25">
      <c r="B244" s="1195"/>
      <c r="C244" s="1202"/>
      <c r="D244" s="1206"/>
      <c r="E244" s="1206"/>
      <c r="F244" s="1206"/>
      <c r="G244" s="1206"/>
      <c r="H244" s="1206"/>
      <c r="I244" s="1206"/>
      <c r="J244" s="1206"/>
      <c r="K244" s="1206"/>
      <c r="L244" s="1206"/>
      <c r="M244" s="1206"/>
      <c r="N244" s="1206"/>
      <c r="O244" s="1206"/>
      <c r="P244" s="1206"/>
      <c r="Q244" s="1206"/>
      <c r="R244" s="1206"/>
      <c r="S244" s="1206"/>
      <c r="T244" s="1206"/>
      <c r="U244" s="1206"/>
      <c r="V244" s="1206"/>
      <c r="W244" s="1206"/>
      <c r="X244" s="1206"/>
      <c r="Y244" s="1206"/>
      <c r="Z244" s="1206"/>
      <c r="AA244" s="1206"/>
      <c r="AB244" s="1206"/>
      <c r="AC244" s="1206"/>
      <c r="AD244" s="1206"/>
      <c r="AE244" s="1206"/>
      <c r="AF244" s="1206"/>
      <c r="AG244" s="1206"/>
      <c r="AH244" s="1206"/>
      <c r="AI2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5" spans="2:35" ht="15.75" x14ac:dyDescent="0.25">
      <c r="B245" s="1195"/>
      <c r="C245" s="1202"/>
      <c r="D245" s="1206"/>
      <c r="E245" s="1206"/>
      <c r="F245" s="1206"/>
      <c r="G245" s="1206"/>
      <c r="H245" s="1206"/>
      <c r="I245" s="1206"/>
      <c r="J245" s="1206"/>
      <c r="K245" s="1206"/>
      <c r="L245" s="1206"/>
      <c r="M245" s="1206"/>
      <c r="N245" s="1206"/>
      <c r="O245" s="1206"/>
      <c r="P245" s="1206"/>
      <c r="Q245" s="1206"/>
      <c r="R245" s="1206"/>
      <c r="S245" s="1206"/>
      <c r="T245" s="1206"/>
      <c r="U245" s="1206"/>
      <c r="V245" s="1206"/>
      <c r="W245" s="1206"/>
      <c r="X245" s="1206"/>
      <c r="Y245" s="1206"/>
      <c r="Z245" s="1206"/>
      <c r="AA245" s="1206"/>
      <c r="AB245" s="1206"/>
      <c r="AC245" s="1206"/>
      <c r="AD245" s="1206"/>
      <c r="AE245" s="1206"/>
      <c r="AF245" s="1206"/>
      <c r="AG245" s="1206"/>
      <c r="AH245" s="1206"/>
      <c r="AI2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6" spans="2:35" ht="15.75" x14ac:dyDescent="0.25">
      <c r="B246" s="1195"/>
      <c r="C246" s="1202"/>
      <c r="D246" s="1206"/>
      <c r="E246" s="1206"/>
      <c r="F246" s="1206"/>
      <c r="G246" s="1206"/>
      <c r="H246" s="1206"/>
      <c r="I246" s="1206"/>
      <c r="J246" s="1206"/>
      <c r="K246" s="1206"/>
      <c r="L246" s="1206"/>
      <c r="M246" s="1206"/>
      <c r="N246" s="1206"/>
      <c r="O246" s="1206"/>
      <c r="P246" s="1206"/>
      <c r="Q246" s="1206"/>
      <c r="R246" s="1206"/>
      <c r="S246" s="1206"/>
      <c r="T246" s="1206"/>
      <c r="U246" s="1206"/>
      <c r="V246" s="1206"/>
      <c r="W246" s="1206"/>
      <c r="X246" s="1206"/>
      <c r="Y246" s="1206"/>
      <c r="Z246" s="1206"/>
      <c r="AA246" s="1206"/>
      <c r="AB246" s="1206"/>
      <c r="AC246" s="1206"/>
      <c r="AD246" s="1206"/>
      <c r="AE246" s="1206"/>
      <c r="AF246" s="1206"/>
      <c r="AG246" s="1206"/>
      <c r="AH246" s="1206"/>
      <c r="AI2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7" spans="2:35" ht="15.75" x14ac:dyDescent="0.25">
      <c r="B247" s="1195"/>
      <c r="C247" s="1202"/>
      <c r="D247" s="1206"/>
      <c r="E247" s="1206"/>
      <c r="F247" s="1206"/>
      <c r="G247" s="1206"/>
      <c r="H247" s="1206"/>
      <c r="I247" s="1206"/>
      <c r="J247" s="1206"/>
      <c r="K247" s="1206"/>
      <c r="L247" s="1206"/>
      <c r="M247" s="1206"/>
      <c r="N247" s="1206"/>
      <c r="O247" s="1206"/>
      <c r="P247" s="1206"/>
      <c r="Q247" s="1206"/>
      <c r="R247" s="1206"/>
      <c r="S247" s="1206"/>
      <c r="T247" s="1206"/>
      <c r="U247" s="1206"/>
      <c r="V247" s="1206"/>
      <c r="W247" s="1206"/>
      <c r="X247" s="1206"/>
      <c r="Y247" s="1206"/>
      <c r="Z247" s="1206"/>
      <c r="AA247" s="1206"/>
      <c r="AB247" s="1206"/>
      <c r="AC247" s="1206"/>
      <c r="AD247" s="1206"/>
      <c r="AE247" s="1206"/>
      <c r="AF247" s="1206"/>
      <c r="AG247" s="1206"/>
      <c r="AH247" s="1206"/>
      <c r="AI2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8" spans="2:35" ht="15.75" x14ac:dyDescent="0.25">
      <c r="B248" s="1195"/>
      <c r="C248" s="1202"/>
      <c r="D248" s="1206"/>
      <c r="E248" s="1206"/>
      <c r="F248" s="1206"/>
      <c r="G248" s="1206"/>
      <c r="H248" s="1206"/>
      <c r="I248" s="1206"/>
      <c r="J248" s="1206"/>
      <c r="K248" s="1206"/>
      <c r="L248" s="1206"/>
      <c r="M248" s="1206"/>
      <c r="N248" s="1206"/>
      <c r="O248" s="1206"/>
      <c r="P248" s="1206"/>
      <c r="Q248" s="1206"/>
      <c r="R248" s="1206"/>
      <c r="S248" s="1206"/>
      <c r="T248" s="1206"/>
      <c r="U248" s="1206"/>
      <c r="V248" s="1206"/>
      <c r="W248" s="1206"/>
      <c r="X248" s="1206"/>
      <c r="Y248" s="1206"/>
      <c r="Z248" s="1206"/>
      <c r="AA248" s="1206"/>
      <c r="AB248" s="1206"/>
      <c r="AC248" s="1206"/>
      <c r="AD248" s="1206"/>
      <c r="AE248" s="1206"/>
      <c r="AF248" s="1206"/>
      <c r="AG248" s="1206"/>
      <c r="AH248" s="1206"/>
      <c r="AI2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49" spans="2:35" ht="15.75" x14ac:dyDescent="0.25">
      <c r="B249" s="1195"/>
      <c r="C249" s="1202"/>
      <c r="D249" s="1206"/>
      <c r="E249" s="1206"/>
      <c r="F249" s="1206"/>
      <c r="G249" s="1206"/>
      <c r="H249" s="1206"/>
      <c r="I249" s="1206"/>
      <c r="J249" s="1206"/>
      <c r="K249" s="1206"/>
      <c r="L249" s="1206"/>
      <c r="M249" s="1206"/>
      <c r="N249" s="1206"/>
      <c r="O249" s="1206"/>
      <c r="P249" s="1206"/>
      <c r="Q249" s="1206"/>
      <c r="R249" s="1206"/>
      <c r="S249" s="1206"/>
      <c r="T249" s="1206"/>
      <c r="U249" s="1206"/>
      <c r="V249" s="1206"/>
      <c r="W249" s="1206"/>
      <c r="X249" s="1206"/>
      <c r="Y249" s="1206"/>
      <c r="Z249" s="1206"/>
      <c r="AA249" s="1206"/>
      <c r="AB249" s="1206"/>
      <c r="AC249" s="1206"/>
      <c r="AD249" s="1206"/>
      <c r="AE249" s="1206"/>
      <c r="AF249" s="1206"/>
      <c r="AG249" s="1206"/>
      <c r="AH249" s="1206"/>
      <c r="AI2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0" spans="2:35" ht="15.75" x14ac:dyDescent="0.25">
      <c r="B250" s="1195"/>
      <c r="C250" s="1202"/>
      <c r="D250" s="1206"/>
      <c r="E250" s="1206"/>
      <c r="F250" s="1206"/>
      <c r="G250" s="1206"/>
      <c r="H250" s="1206"/>
      <c r="I250" s="1206"/>
      <c r="J250" s="1206"/>
      <c r="K250" s="1206"/>
      <c r="L250" s="1206"/>
      <c r="M250" s="1206"/>
      <c r="N250" s="1206"/>
      <c r="O250" s="1206"/>
      <c r="P250" s="1206"/>
      <c r="Q250" s="1206"/>
      <c r="R250" s="1206"/>
      <c r="S250" s="1206"/>
      <c r="T250" s="1206"/>
      <c r="U250" s="1206"/>
      <c r="V250" s="1206"/>
      <c r="W250" s="1206"/>
      <c r="X250" s="1206"/>
      <c r="Y250" s="1206"/>
      <c r="Z250" s="1206"/>
      <c r="AA250" s="1206"/>
      <c r="AB250" s="1206"/>
      <c r="AC250" s="1206"/>
      <c r="AD250" s="1206"/>
      <c r="AE250" s="1206"/>
      <c r="AF250" s="1206"/>
      <c r="AG250" s="1206"/>
      <c r="AH250" s="1206"/>
      <c r="AI2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1" spans="2:35" ht="15.75" x14ac:dyDescent="0.25">
      <c r="B251" s="1195"/>
      <c r="C251" s="1202"/>
      <c r="D251" s="1206"/>
      <c r="E251" s="1206"/>
      <c r="F251" s="1206"/>
      <c r="G251" s="1206"/>
      <c r="H251" s="1206"/>
      <c r="I251" s="1206"/>
      <c r="J251" s="1206"/>
      <c r="K251" s="1206"/>
      <c r="L251" s="1206"/>
      <c r="M251" s="1206"/>
      <c r="N251" s="1206"/>
      <c r="O251" s="1206"/>
      <c r="P251" s="1206"/>
      <c r="Q251" s="1206"/>
      <c r="R251" s="1206"/>
      <c r="S251" s="1206"/>
      <c r="T251" s="1206"/>
      <c r="U251" s="1206"/>
      <c r="V251" s="1206"/>
      <c r="W251" s="1206"/>
      <c r="X251" s="1206"/>
      <c r="Y251" s="1206"/>
      <c r="Z251" s="1206"/>
      <c r="AA251" s="1206"/>
      <c r="AB251" s="1206"/>
      <c r="AC251" s="1206"/>
      <c r="AD251" s="1206"/>
      <c r="AE251" s="1206"/>
      <c r="AF251" s="1206"/>
      <c r="AG251" s="1206"/>
      <c r="AH251" s="1206"/>
      <c r="AI2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2" spans="2:35" ht="15.75" x14ac:dyDescent="0.25">
      <c r="B252" s="1195"/>
      <c r="C252" s="1202"/>
      <c r="D252" s="1206"/>
      <c r="E252" s="1206"/>
      <c r="F252" s="1206"/>
      <c r="G252" s="1206"/>
      <c r="H252" s="1206"/>
      <c r="I252" s="1206"/>
      <c r="J252" s="1206"/>
      <c r="K252" s="1206"/>
      <c r="L252" s="1206"/>
      <c r="M252" s="1206"/>
      <c r="N252" s="1206"/>
      <c r="O252" s="1206"/>
      <c r="P252" s="1206"/>
      <c r="Q252" s="1206"/>
      <c r="R252" s="1206"/>
      <c r="S252" s="1206"/>
      <c r="T252" s="1206"/>
      <c r="U252" s="1206"/>
      <c r="V252" s="1206"/>
      <c r="W252" s="1206"/>
      <c r="X252" s="1206"/>
      <c r="Y252" s="1206"/>
      <c r="Z252" s="1206"/>
      <c r="AA252" s="1206"/>
      <c r="AB252" s="1206"/>
      <c r="AC252" s="1206"/>
      <c r="AD252" s="1206"/>
      <c r="AE252" s="1206"/>
      <c r="AF252" s="1206"/>
      <c r="AG252" s="1206"/>
      <c r="AH252" s="1206"/>
      <c r="AI2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3" spans="2:35" ht="15.75" x14ac:dyDescent="0.25">
      <c r="B253" s="1195"/>
      <c r="C253" s="1202"/>
      <c r="D253" s="1206"/>
      <c r="E253" s="1206"/>
      <c r="F253" s="1206"/>
      <c r="G253" s="1206"/>
      <c r="H253" s="1206"/>
      <c r="I253" s="1206"/>
      <c r="J253" s="1206"/>
      <c r="K253" s="1206"/>
      <c r="L253" s="1206"/>
      <c r="M253" s="1206"/>
      <c r="N253" s="1206"/>
      <c r="O253" s="1206"/>
      <c r="P253" s="1206"/>
      <c r="Q253" s="1206"/>
      <c r="R253" s="1206"/>
      <c r="S253" s="1206"/>
      <c r="T253" s="1206"/>
      <c r="U253" s="1206"/>
      <c r="V253" s="1206"/>
      <c r="W253" s="1206"/>
      <c r="X253" s="1206"/>
      <c r="Y253" s="1206"/>
      <c r="Z253" s="1206"/>
      <c r="AA253" s="1206"/>
      <c r="AB253" s="1206"/>
      <c r="AC253" s="1206"/>
      <c r="AD253" s="1206"/>
      <c r="AE253" s="1206"/>
      <c r="AF253" s="1206"/>
      <c r="AG253" s="1206"/>
      <c r="AH253" s="1206"/>
      <c r="AI2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4" spans="2:35" ht="15.75" x14ac:dyDescent="0.25">
      <c r="B254" s="1195"/>
      <c r="C254" s="1202"/>
      <c r="D254" s="1206"/>
      <c r="E254" s="1206"/>
      <c r="F254" s="1206"/>
      <c r="G254" s="1206"/>
      <c r="H254" s="1206"/>
      <c r="I254" s="1206"/>
      <c r="J254" s="1206"/>
      <c r="K254" s="1206"/>
      <c r="L254" s="1206"/>
      <c r="M254" s="1206"/>
      <c r="N254" s="1206"/>
      <c r="O254" s="1206"/>
      <c r="P254" s="1206"/>
      <c r="Q254" s="1206"/>
      <c r="R254" s="1206"/>
      <c r="S254" s="1206"/>
      <c r="T254" s="1206"/>
      <c r="U254" s="1206"/>
      <c r="V254" s="1206"/>
      <c r="W254" s="1206"/>
      <c r="X254" s="1206"/>
      <c r="Y254" s="1206"/>
      <c r="Z254" s="1206"/>
      <c r="AA254" s="1206"/>
      <c r="AB254" s="1206"/>
      <c r="AC254" s="1206"/>
      <c r="AD254" s="1206"/>
      <c r="AE254" s="1206"/>
      <c r="AF254" s="1206"/>
      <c r="AG254" s="1206"/>
      <c r="AH254" s="1206"/>
      <c r="AI2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5" spans="2:35" ht="15.75" x14ac:dyDescent="0.25">
      <c r="B255" s="1195"/>
      <c r="C255" s="1202"/>
      <c r="D255" s="1206"/>
      <c r="E255" s="1206"/>
      <c r="F255" s="1206"/>
      <c r="G255" s="1206"/>
      <c r="H255" s="1206"/>
      <c r="I255" s="1206"/>
      <c r="J255" s="1206"/>
      <c r="K255" s="1206"/>
      <c r="L255" s="1206"/>
      <c r="M255" s="1206"/>
      <c r="N255" s="1206"/>
      <c r="O255" s="1206"/>
      <c r="P255" s="1206"/>
      <c r="Q255" s="1206"/>
      <c r="R255" s="1206"/>
      <c r="S255" s="1206"/>
      <c r="T255" s="1206"/>
      <c r="U255" s="1206"/>
      <c r="V255" s="1206"/>
      <c r="W255" s="1206"/>
      <c r="X255" s="1206"/>
      <c r="Y255" s="1206"/>
      <c r="Z255" s="1206"/>
      <c r="AA255" s="1206"/>
      <c r="AB255" s="1206"/>
      <c r="AC255" s="1206"/>
      <c r="AD255" s="1206"/>
      <c r="AE255" s="1206"/>
      <c r="AF255" s="1206"/>
      <c r="AG255" s="1206"/>
      <c r="AH255" s="1206"/>
      <c r="AI25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6" spans="2:35" ht="15.75" x14ac:dyDescent="0.25">
      <c r="B256" s="1195"/>
      <c r="C256" s="1202"/>
      <c r="D256" s="1206"/>
      <c r="E256" s="1206"/>
      <c r="F256" s="1206"/>
      <c r="G256" s="1206"/>
      <c r="H256" s="1206"/>
      <c r="I256" s="1206"/>
      <c r="J256" s="1206"/>
      <c r="K256" s="1206"/>
      <c r="L256" s="1206"/>
      <c r="M256" s="1206"/>
      <c r="N256" s="1206"/>
      <c r="O256" s="1206"/>
      <c r="P256" s="1206"/>
      <c r="Q256" s="1206"/>
      <c r="R256" s="1206"/>
      <c r="S256" s="1206"/>
      <c r="T256" s="1206"/>
      <c r="U256" s="1206"/>
      <c r="V256" s="1206"/>
      <c r="W256" s="1206"/>
      <c r="X256" s="1206"/>
      <c r="Y256" s="1206"/>
      <c r="Z256" s="1206"/>
      <c r="AA256" s="1206"/>
      <c r="AB256" s="1206"/>
      <c r="AC256" s="1206"/>
      <c r="AD256" s="1206"/>
      <c r="AE256" s="1206"/>
      <c r="AF256" s="1206"/>
      <c r="AG256" s="1206"/>
      <c r="AH256" s="1206"/>
      <c r="AI25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7" spans="2:35" ht="15.75" x14ac:dyDescent="0.25">
      <c r="B257" s="1195"/>
      <c r="C257" s="1202"/>
      <c r="D257" s="1206"/>
      <c r="E257" s="1206"/>
      <c r="F257" s="1206"/>
      <c r="G257" s="1206"/>
      <c r="H257" s="1206"/>
      <c r="I257" s="1206"/>
      <c r="J257" s="1206"/>
      <c r="K257" s="1206"/>
      <c r="L257" s="1206"/>
      <c r="M257" s="1206"/>
      <c r="N257" s="1206"/>
      <c r="O257" s="1206"/>
      <c r="P257" s="1206"/>
      <c r="Q257" s="1206"/>
      <c r="R257" s="1206"/>
      <c r="S257" s="1206"/>
      <c r="T257" s="1206"/>
      <c r="U257" s="1206"/>
      <c r="V257" s="1206"/>
      <c r="W257" s="1206"/>
      <c r="X257" s="1206"/>
      <c r="Y257" s="1206"/>
      <c r="Z257" s="1206"/>
      <c r="AA257" s="1206"/>
      <c r="AB257" s="1206"/>
      <c r="AC257" s="1206"/>
      <c r="AD257" s="1206"/>
      <c r="AE257" s="1206"/>
      <c r="AF257" s="1206"/>
      <c r="AG257" s="1206"/>
      <c r="AH257" s="1206"/>
      <c r="AI25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8" spans="2:35" ht="15.75" x14ac:dyDescent="0.25">
      <c r="B258" s="1195"/>
      <c r="C258" s="1202"/>
      <c r="D258" s="1206"/>
      <c r="E258" s="1206"/>
      <c r="F258" s="1206"/>
      <c r="G258" s="1206"/>
      <c r="H258" s="1206"/>
      <c r="I258" s="1206"/>
      <c r="J258" s="1206"/>
      <c r="K258" s="1206"/>
      <c r="L258" s="1206"/>
      <c r="M258" s="1206"/>
      <c r="N258" s="1206"/>
      <c r="O258" s="1206"/>
      <c r="P258" s="1206"/>
      <c r="Q258" s="1206"/>
      <c r="R258" s="1206"/>
      <c r="S258" s="1206"/>
      <c r="T258" s="1206"/>
      <c r="U258" s="1206"/>
      <c r="V258" s="1206"/>
      <c r="W258" s="1206"/>
      <c r="X258" s="1206"/>
      <c r="Y258" s="1206"/>
      <c r="Z258" s="1206"/>
      <c r="AA258" s="1206"/>
      <c r="AB258" s="1206"/>
      <c r="AC258" s="1206"/>
      <c r="AD258" s="1206"/>
      <c r="AE258" s="1206"/>
      <c r="AF258" s="1206"/>
      <c r="AG258" s="1206"/>
      <c r="AH258" s="1206"/>
      <c r="AI25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59" spans="2:35" ht="15.75" x14ac:dyDescent="0.25">
      <c r="B259" s="1195"/>
      <c r="C259" s="1202"/>
      <c r="D259" s="1206"/>
      <c r="E259" s="1206"/>
      <c r="F259" s="1206"/>
      <c r="G259" s="1206"/>
      <c r="H259" s="1206"/>
      <c r="I259" s="1206"/>
      <c r="J259" s="1206"/>
      <c r="K259" s="1206"/>
      <c r="L259" s="1206"/>
      <c r="M259" s="1206"/>
      <c r="N259" s="1206"/>
      <c r="O259" s="1206"/>
      <c r="P259" s="1206"/>
      <c r="Q259" s="1206"/>
      <c r="R259" s="1206"/>
      <c r="S259" s="1206"/>
      <c r="T259" s="1206"/>
      <c r="U259" s="1206"/>
      <c r="V259" s="1206"/>
      <c r="W259" s="1206"/>
      <c r="X259" s="1206"/>
      <c r="Y259" s="1206"/>
      <c r="Z259" s="1206"/>
      <c r="AA259" s="1206"/>
      <c r="AB259" s="1206"/>
      <c r="AC259" s="1206"/>
      <c r="AD259" s="1206"/>
      <c r="AE259" s="1206"/>
      <c r="AF259" s="1206"/>
      <c r="AG259" s="1206"/>
      <c r="AH259" s="1206"/>
      <c r="AI25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0" spans="2:35" ht="15.75" x14ac:dyDescent="0.25">
      <c r="B260" s="1195"/>
      <c r="C260" s="1202"/>
      <c r="D260" s="1206"/>
      <c r="E260" s="1206"/>
      <c r="F260" s="1206"/>
      <c r="G260" s="1206"/>
      <c r="H260" s="1206"/>
      <c r="I260" s="1206"/>
      <c r="J260" s="1206"/>
      <c r="K260" s="1206"/>
      <c r="L260" s="1206"/>
      <c r="M260" s="1206"/>
      <c r="N260" s="1206"/>
      <c r="O260" s="1206"/>
      <c r="P260" s="1206"/>
      <c r="Q260" s="1206"/>
      <c r="R260" s="1206"/>
      <c r="S260" s="1206"/>
      <c r="T260" s="1206"/>
      <c r="U260" s="1206"/>
      <c r="V260" s="1206"/>
      <c r="W260" s="1206"/>
      <c r="X260" s="1206"/>
      <c r="Y260" s="1206"/>
      <c r="Z260" s="1206"/>
      <c r="AA260" s="1206"/>
      <c r="AB260" s="1206"/>
      <c r="AC260" s="1206"/>
      <c r="AD260" s="1206"/>
      <c r="AE260" s="1206"/>
      <c r="AF260" s="1206"/>
      <c r="AG260" s="1206"/>
      <c r="AH260" s="1206"/>
      <c r="AI26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1" spans="2:35" ht="15.75" x14ac:dyDescent="0.25">
      <c r="B261" s="1195"/>
      <c r="C261" s="1202"/>
      <c r="D261" s="1206"/>
      <c r="E261" s="1206"/>
      <c r="F261" s="1206"/>
      <c r="G261" s="1206"/>
      <c r="H261" s="1206"/>
      <c r="I261" s="1206"/>
      <c r="J261" s="1206"/>
      <c r="K261" s="1206"/>
      <c r="L261" s="1206"/>
      <c r="M261" s="1206"/>
      <c r="N261" s="1206"/>
      <c r="O261" s="1206"/>
      <c r="P261" s="1206"/>
      <c r="Q261" s="1206"/>
      <c r="R261" s="1206"/>
      <c r="S261" s="1206"/>
      <c r="T261" s="1206"/>
      <c r="U261" s="1206"/>
      <c r="V261" s="1206"/>
      <c r="W261" s="1206"/>
      <c r="X261" s="1206"/>
      <c r="Y261" s="1206"/>
      <c r="Z261" s="1206"/>
      <c r="AA261" s="1206"/>
      <c r="AB261" s="1206"/>
      <c r="AC261" s="1206"/>
      <c r="AD261" s="1206"/>
      <c r="AE261" s="1206"/>
      <c r="AF261" s="1206"/>
      <c r="AG261" s="1206"/>
      <c r="AH261" s="1206"/>
      <c r="AI26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2" spans="2:35" ht="15.75" x14ac:dyDescent="0.25">
      <c r="B262" s="1195"/>
      <c r="C262" s="1202"/>
      <c r="D262" s="1206"/>
      <c r="E262" s="1206"/>
      <c r="F262" s="1206"/>
      <c r="G262" s="1206"/>
      <c r="H262" s="1206"/>
      <c r="I262" s="1206"/>
      <c r="J262" s="1206"/>
      <c r="K262" s="1206"/>
      <c r="L262" s="1206"/>
      <c r="M262" s="1206"/>
      <c r="N262" s="1206"/>
      <c r="O262" s="1206"/>
      <c r="P262" s="1206"/>
      <c r="Q262" s="1206"/>
      <c r="R262" s="1206"/>
      <c r="S262" s="1206"/>
      <c r="T262" s="1206"/>
      <c r="U262" s="1206"/>
      <c r="V262" s="1206"/>
      <c r="W262" s="1206"/>
      <c r="X262" s="1206"/>
      <c r="Y262" s="1206"/>
      <c r="Z262" s="1206"/>
      <c r="AA262" s="1206"/>
      <c r="AB262" s="1206"/>
      <c r="AC262" s="1206"/>
      <c r="AD262" s="1206"/>
      <c r="AE262" s="1206"/>
      <c r="AF262" s="1206"/>
      <c r="AG262" s="1206"/>
      <c r="AH262" s="1206"/>
      <c r="AI26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3" spans="2:35" ht="15.75" x14ac:dyDescent="0.25">
      <c r="B263" s="1195"/>
      <c r="C263" s="1202"/>
      <c r="D263" s="1206"/>
      <c r="E263" s="1206"/>
      <c r="F263" s="1206"/>
      <c r="G263" s="1206"/>
      <c r="H263" s="1206"/>
      <c r="I263" s="1206"/>
      <c r="J263" s="1206"/>
      <c r="K263" s="1206"/>
      <c r="L263" s="1206"/>
      <c r="M263" s="1206"/>
      <c r="N263" s="1206"/>
      <c r="O263" s="1206"/>
      <c r="P263" s="1206"/>
      <c r="Q263" s="1206"/>
      <c r="R263" s="1206"/>
      <c r="S263" s="1206"/>
      <c r="T263" s="1206"/>
      <c r="U263" s="1206"/>
      <c r="V263" s="1206"/>
      <c r="W263" s="1206"/>
      <c r="X263" s="1206"/>
      <c r="Y263" s="1206"/>
      <c r="Z263" s="1206"/>
      <c r="AA263" s="1206"/>
      <c r="AB263" s="1206"/>
      <c r="AC263" s="1206"/>
      <c r="AD263" s="1206"/>
      <c r="AE263" s="1206"/>
      <c r="AF263" s="1206"/>
      <c r="AG263" s="1206"/>
      <c r="AH263" s="1206"/>
      <c r="AI26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4" spans="2:35" ht="15.75" x14ac:dyDescent="0.25">
      <c r="B264" s="1195"/>
      <c r="C264" s="1202"/>
      <c r="D264" s="1206"/>
      <c r="E264" s="1206"/>
      <c r="F264" s="1206"/>
      <c r="G264" s="1206"/>
      <c r="H264" s="1206"/>
      <c r="I264" s="1206"/>
      <c r="J264" s="1206"/>
      <c r="K264" s="1206"/>
      <c r="L264" s="1206"/>
      <c r="M264" s="1206"/>
      <c r="N264" s="1206"/>
      <c r="O264" s="1206"/>
      <c r="P264" s="1206"/>
      <c r="Q264" s="1206"/>
      <c r="R264" s="1206"/>
      <c r="S264" s="1206"/>
      <c r="T264" s="1206"/>
      <c r="U264" s="1206"/>
      <c r="V264" s="1206"/>
      <c r="W264" s="1206"/>
      <c r="X264" s="1206"/>
      <c r="Y264" s="1206"/>
      <c r="Z264" s="1206"/>
      <c r="AA264" s="1206"/>
      <c r="AB264" s="1206"/>
      <c r="AC264" s="1206"/>
      <c r="AD264" s="1206"/>
      <c r="AE264" s="1206"/>
      <c r="AF264" s="1206"/>
      <c r="AG264" s="1206"/>
      <c r="AH264" s="1206"/>
      <c r="AI26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5" spans="2:35" ht="15.75" x14ac:dyDescent="0.25">
      <c r="B265" s="1195"/>
      <c r="C265" s="1202"/>
      <c r="D265" s="1206"/>
      <c r="E265" s="1206"/>
      <c r="F265" s="1206"/>
      <c r="G265" s="1206"/>
      <c r="H265" s="1206"/>
      <c r="I265" s="1206"/>
      <c r="J265" s="1206"/>
      <c r="K265" s="1206"/>
      <c r="L265" s="1206"/>
      <c r="M265" s="1206"/>
      <c r="N265" s="1206"/>
      <c r="O265" s="1206"/>
      <c r="P265" s="1206"/>
      <c r="Q265" s="1206"/>
      <c r="R265" s="1206"/>
      <c r="S265" s="1206"/>
      <c r="T265" s="1206"/>
      <c r="U265" s="1206"/>
      <c r="V265" s="1206"/>
      <c r="W265" s="1206"/>
      <c r="X265" s="1206"/>
      <c r="Y265" s="1206"/>
      <c r="Z265" s="1206"/>
      <c r="AA265" s="1206"/>
      <c r="AB265" s="1206"/>
      <c r="AC265" s="1206"/>
      <c r="AD265" s="1206"/>
      <c r="AE265" s="1206"/>
      <c r="AF265" s="1206"/>
      <c r="AG265" s="1206"/>
      <c r="AH265" s="1206"/>
      <c r="AI26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6" spans="2:35" ht="15.75" x14ac:dyDescent="0.25">
      <c r="B266" s="1195"/>
      <c r="C266" s="1202"/>
      <c r="D266" s="1206"/>
      <c r="E266" s="1206"/>
      <c r="F266" s="1206"/>
      <c r="G266" s="1206"/>
      <c r="H266" s="1206"/>
      <c r="I266" s="1206"/>
      <c r="J266" s="1206"/>
      <c r="K266" s="1206"/>
      <c r="L266" s="1206"/>
      <c r="M266" s="1206"/>
      <c r="N266" s="1206"/>
      <c r="O266" s="1206"/>
      <c r="P266" s="1206"/>
      <c r="Q266" s="1206"/>
      <c r="R266" s="1206"/>
      <c r="S266" s="1206"/>
      <c r="T266" s="1206"/>
      <c r="U266" s="1206"/>
      <c r="V266" s="1206"/>
      <c r="W266" s="1206"/>
      <c r="X266" s="1206"/>
      <c r="Y266" s="1206"/>
      <c r="Z266" s="1206"/>
      <c r="AA266" s="1206"/>
      <c r="AB266" s="1206"/>
      <c r="AC266" s="1206"/>
      <c r="AD266" s="1206"/>
      <c r="AE266" s="1206"/>
      <c r="AF266" s="1206"/>
      <c r="AG266" s="1206"/>
      <c r="AH266" s="1206"/>
      <c r="AI26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7" spans="2:35" ht="15.75" x14ac:dyDescent="0.25">
      <c r="B267" s="1195"/>
      <c r="C267" s="1202"/>
      <c r="D267" s="1206"/>
      <c r="E267" s="1206"/>
      <c r="F267" s="1206"/>
      <c r="G267" s="1206"/>
      <c r="H267" s="1206"/>
      <c r="I267" s="1206"/>
      <c r="J267" s="1206"/>
      <c r="K267" s="1206"/>
      <c r="L267" s="1206"/>
      <c r="M267" s="1206"/>
      <c r="N267" s="1206"/>
      <c r="O267" s="1206"/>
      <c r="P267" s="1206"/>
      <c r="Q267" s="1206"/>
      <c r="R267" s="1206"/>
      <c r="S267" s="1206"/>
      <c r="T267" s="1206"/>
      <c r="U267" s="1206"/>
      <c r="V267" s="1206"/>
      <c r="W267" s="1206"/>
      <c r="X267" s="1206"/>
      <c r="Y267" s="1206"/>
      <c r="Z267" s="1206"/>
      <c r="AA267" s="1206"/>
      <c r="AB267" s="1206"/>
      <c r="AC267" s="1206"/>
      <c r="AD267" s="1206"/>
      <c r="AE267" s="1206"/>
      <c r="AF267" s="1206"/>
      <c r="AG267" s="1206"/>
      <c r="AH267" s="1206"/>
      <c r="AI26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8" spans="2:35" ht="15.75" x14ac:dyDescent="0.25">
      <c r="B268" s="1195"/>
      <c r="C268" s="1202"/>
      <c r="D268" s="1206"/>
      <c r="E268" s="1206"/>
      <c r="F268" s="1206"/>
      <c r="G268" s="1206"/>
      <c r="H268" s="1206"/>
      <c r="I268" s="1206"/>
      <c r="J268" s="1206"/>
      <c r="K268" s="1206"/>
      <c r="L268" s="1206"/>
      <c r="M268" s="1206"/>
      <c r="N268" s="1206"/>
      <c r="O268" s="1206"/>
      <c r="P268" s="1206"/>
      <c r="Q268" s="1206"/>
      <c r="R268" s="1206"/>
      <c r="S268" s="1206"/>
      <c r="T268" s="1206"/>
      <c r="U268" s="1206"/>
      <c r="V268" s="1206"/>
      <c r="W268" s="1206"/>
      <c r="X268" s="1206"/>
      <c r="Y268" s="1206"/>
      <c r="Z268" s="1206"/>
      <c r="AA268" s="1206"/>
      <c r="AB268" s="1206"/>
      <c r="AC268" s="1206"/>
      <c r="AD268" s="1206"/>
      <c r="AE268" s="1206"/>
      <c r="AF268" s="1206"/>
      <c r="AG268" s="1206"/>
      <c r="AH268" s="1206"/>
      <c r="AI26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69" spans="2:35" ht="15.75" x14ac:dyDescent="0.25">
      <c r="B269" s="1195"/>
      <c r="C269" s="1202"/>
      <c r="D269" s="1206"/>
      <c r="E269" s="1206"/>
      <c r="F269" s="1206"/>
      <c r="G269" s="1206"/>
      <c r="H269" s="1206"/>
      <c r="I269" s="1206"/>
      <c r="J269" s="1206"/>
      <c r="K269" s="1206"/>
      <c r="L269" s="1206"/>
      <c r="M269" s="1206"/>
      <c r="N269" s="1206"/>
      <c r="O269" s="1206"/>
      <c r="P269" s="1206"/>
      <c r="Q269" s="1206"/>
      <c r="R269" s="1206"/>
      <c r="S269" s="1206"/>
      <c r="T269" s="1206"/>
      <c r="U269" s="1206"/>
      <c r="V269" s="1206"/>
      <c r="W269" s="1206"/>
      <c r="X269" s="1206"/>
      <c r="Y269" s="1206"/>
      <c r="Z269" s="1206"/>
      <c r="AA269" s="1206"/>
      <c r="AB269" s="1206"/>
      <c r="AC269" s="1206"/>
      <c r="AD269" s="1206"/>
      <c r="AE269" s="1206"/>
      <c r="AF269" s="1206"/>
      <c r="AG269" s="1206"/>
      <c r="AH269" s="1206"/>
      <c r="AI26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0" spans="2:35" ht="15.75" x14ac:dyDescent="0.25">
      <c r="B270" s="1195"/>
      <c r="C270" s="1202"/>
      <c r="D270" s="1206"/>
      <c r="E270" s="1206"/>
      <c r="F270" s="1206"/>
      <c r="G270" s="1206"/>
      <c r="H270" s="1206"/>
      <c r="I270" s="1206"/>
      <c r="J270" s="1206"/>
      <c r="K270" s="1206"/>
      <c r="L270" s="1206"/>
      <c r="M270" s="1206"/>
      <c r="N270" s="1206"/>
      <c r="O270" s="1206"/>
      <c r="P270" s="1206"/>
      <c r="Q270" s="1206"/>
      <c r="R270" s="1206"/>
      <c r="S270" s="1206"/>
      <c r="T270" s="1206"/>
      <c r="U270" s="1206"/>
      <c r="V270" s="1206"/>
      <c r="W270" s="1206"/>
      <c r="X270" s="1206"/>
      <c r="Y270" s="1206"/>
      <c r="Z270" s="1206"/>
      <c r="AA270" s="1206"/>
      <c r="AB270" s="1206"/>
      <c r="AC270" s="1206"/>
      <c r="AD270" s="1206"/>
      <c r="AE270" s="1206"/>
      <c r="AF270" s="1206"/>
      <c r="AG270" s="1206"/>
      <c r="AH270" s="1206"/>
      <c r="AI27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1" spans="2:35" ht="15.75" x14ac:dyDescent="0.25">
      <c r="B271" s="1195"/>
      <c r="C271" s="1202"/>
      <c r="D271" s="1206"/>
      <c r="E271" s="1206"/>
      <c r="F271" s="1206"/>
      <c r="G271" s="1206"/>
      <c r="H271" s="1206"/>
      <c r="I271" s="1206"/>
      <c r="J271" s="1206"/>
      <c r="K271" s="1206"/>
      <c r="L271" s="1206"/>
      <c r="M271" s="1206"/>
      <c r="N271" s="1206"/>
      <c r="O271" s="1206"/>
      <c r="P271" s="1206"/>
      <c r="Q271" s="1206"/>
      <c r="R271" s="1206"/>
      <c r="S271" s="1206"/>
      <c r="T271" s="1206"/>
      <c r="U271" s="1206"/>
      <c r="V271" s="1206"/>
      <c r="W271" s="1206"/>
      <c r="X271" s="1206"/>
      <c r="Y271" s="1206"/>
      <c r="Z271" s="1206"/>
      <c r="AA271" s="1206"/>
      <c r="AB271" s="1206"/>
      <c r="AC271" s="1206"/>
      <c r="AD271" s="1206"/>
      <c r="AE271" s="1206"/>
      <c r="AF271" s="1206"/>
      <c r="AG271" s="1206"/>
      <c r="AH271" s="1206"/>
      <c r="AI27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2" spans="2:35" ht="15.75" x14ac:dyDescent="0.25">
      <c r="B272" s="1195"/>
      <c r="C272" s="1202"/>
      <c r="D272" s="1206"/>
      <c r="E272" s="1206"/>
      <c r="F272" s="1206"/>
      <c r="G272" s="1206"/>
      <c r="H272" s="1206"/>
      <c r="I272" s="1206"/>
      <c r="J272" s="1206"/>
      <c r="K272" s="1206"/>
      <c r="L272" s="1206"/>
      <c r="M272" s="1206"/>
      <c r="N272" s="1206"/>
      <c r="O272" s="1206"/>
      <c r="P272" s="1206"/>
      <c r="Q272" s="1206"/>
      <c r="R272" s="1206"/>
      <c r="S272" s="1206"/>
      <c r="T272" s="1206"/>
      <c r="U272" s="1206"/>
      <c r="V272" s="1206"/>
      <c r="W272" s="1206"/>
      <c r="X272" s="1206"/>
      <c r="Y272" s="1206"/>
      <c r="Z272" s="1206"/>
      <c r="AA272" s="1206"/>
      <c r="AB272" s="1206"/>
      <c r="AC272" s="1206"/>
      <c r="AD272" s="1206"/>
      <c r="AE272" s="1206"/>
      <c r="AF272" s="1206"/>
      <c r="AG272" s="1206"/>
      <c r="AH272" s="1206"/>
      <c r="AI27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3" spans="2:35" ht="15.75" x14ac:dyDescent="0.25">
      <c r="B273" s="1195"/>
      <c r="C273" s="1202"/>
      <c r="D273" s="1206"/>
      <c r="E273" s="1206"/>
      <c r="F273" s="1206"/>
      <c r="G273" s="1206"/>
      <c r="H273" s="1206"/>
      <c r="I273" s="1206"/>
      <c r="J273" s="1206"/>
      <c r="K273" s="1206"/>
      <c r="L273" s="1206"/>
      <c r="M273" s="1206"/>
      <c r="N273" s="1206"/>
      <c r="O273" s="1206"/>
      <c r="P273" s="1206"/>
      <c r="Q273" s="1206"/>
      <c r="R273" s="1206"/>
      <c r="S273" s="1206"/>
      <c r="T273" s="1206"/>
      <c r="U273" s="1206"/>
      <c r="V273" s="1206"/>
      <c r="W273" s="1206"/>
      <c r="X273" s="1206"/>
      <c r="Y273" s="1206"/>
      <c r="Z273" s="1206"/>
      <c r="AA273" s="1206"/>
      <c r="AB273" s="1206"/>
      <c r="AC273" s="1206"/>
      <c r="AD273" s="1206"/>
      <c r="AE273" s="1206"/>
      <c r="AF273" s="1206"/>
      <c r="AG273" s="1206"/>
      <c r="AH273" s="1206"/>
      <c r="AI27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4" spans="2:35" ht="15.75" x14ac:dyDescent="0.25">
      <c r="B274" s="1195"/>
      <c r="C274" s="1202"/>
      <c r="D274" s="1206"/>
      <c r="E274" s="1206"/>
      <c r="F274" s="1206"/>
      <c r="G274" s="1206"/>
      <c r="H274" s="1206"/>
      <c r="I274" s="1206"/>
      <c r="J274" s="1206"/>
      <c r="K274" s="1206"/>
      <c r="L274" s="1206"/>
      <c r="M274" s="1206"/>
      <c r="N274" s="1206"/>
      <c r="O274" s="1206"/>
      <c r="P274" s="1206"/>
      <c r="Q274" s="1206"/>
      <c r="R274" s="1206"/>
      <c r="S274" s="1206"/>
      <c r="T274" s="1206"/>
      <c r="U274" s="1206"/>
      <c r="V274" s="1206"/>
      <c r="W274" s="1206"/>
      <c r="X274" s="1206"/>
      <c r="Y274" s="1206"/>
      <c r="Z274" s="1206"/>
      <c r="AA274" s="1206"/>
      <c r="AB274" s="1206"/>
      <c r="AC274" s="1206"/>
      <c r="AD274" s="1206"/>
      <c r="AE274" s="1206"/>
      <c r="AF274" s="1206"/>
      <c r="AG274" s="1206"/>
      <c r="AH274" s="1206"/>
      <c r="AI27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5" spans="2:35" ht="15.75" x14ac:dyDescent="0.25">
      <c r="B275" s="1195"/>
      <c r="C275" s="1202"/>
      <c r="D275" s="1206"/>
      <c r="E275" s="1206"/>
      <c r="F275" s="1206"/>
      <c r="G275" s="1206"/>
      <c r="H275" s="1206"/>
      <c r="I275" s="1206"/>
      <c r="J275" s="1206"/>
      <c r="K275" s="1206"/>
      <c r="L275" s="1206"/>
      <c r="M275" s="1206"/>
      <c r="N275" s="1206"/>
      <c r="O275" s="1206"/>
      <c r="P275" s="1206"/>
      <c r="Q275" s="1206"/>
      <c r="R275" s="1206"/>
      <c r="S275" s="1206"/>
      <c r="T275" s="1206"/>
      <c r="U275" s="1206"/>
      <c r="V275" s="1206"/>
      <c r="W275" s="1206"/>
      <c r="X275" s="1206"/>
      <c r="Y275" s="1206"/>
      <c r="Z275" s="1206"/>
      <c r="AA275" s="1206"/>
      <c r="AB275" s="1206"/>
      <c r="AC275" s="1206"/>
      <c r="AD275" s="1206"/>
      <c r="AE275" s="1206"/>
      <c r="AF275" s="1206"/>
      <c r="AG275" s="1206"/>
      <c r="AH275" s="1206"/>
      <c r="AI27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6" spans="2:35" ht="15.75" x14ac:dyDescent="0.25">
      <c r="B276" s="1195"/>
      <c r="C276" s="1202"/>
      <c r="D276" s="1206"/>
      <c r="E276" s="1206"/>
      <c r="F276" s="1206"/>
      <c r="G276" s="1206"/>
      <c r="H276" s="1206"/>
      <c r="I276" s="1206"/>
      <c r="J276" s="1206"/>
      <c r="K276" s="1206"/>
      <c r="L276" s="1206"/>
      <c r="M276" s="1206"/>
      <c r="N276" s="1206"/>
      <c r="O276" s="1206"/>
      <c r="P276" s="1206"/>
      <c r="Q276" s="1206"/>
      <c r="R276" s="1206"/>
      <c r="S276" s="1206"/>
      <c r="T276" s="1206"/>
      <c r="U276" s="1206"/>
      <c r="V276" s="1206"/>
      <c r="W276" s="1206"/>
      <c r="X276" s="1206"/>
      <c r="Y276" s="1206"/>
      <c r="Z276" s="1206"/>
      <c r="AA276" s="1206"/>
      <c r="AB276" s="1206"/>
      <c r="AC276" s="1206"/>
      <c r="AD276" s="1206"/>
      <c r="AE276" s="1206"/>
      <c r="AF276" s="1206"/>
      <c r="AG276" s="1206"/>
      <c r="AH276" s="1206"/>
      <c r="AI27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7" spans="2:35" ht="15.75" x14ac:dyDescent="0.25">
      <c r="B277" s="1195"/>
      <c r="C277" s="1202"/>
      <c r="D277" s="1206"/>
      <c r="E277" s="1206"/>
      <c r="F277" s="1206"/>
      <c r="G277" s="1206"/>
      <c r="H277" s="1206"/>
      <c r="I277" s="1206"/>
      <c r="J277" s="1206"/>
      <c r="K277" s="1206"/>
      <c r="L277" s="1206"/>
      <c r="M277" s="1206"/>
      <c r="N277" s="1206"/>
      <c r="O277" s="1206"/>
      <c r="P277" s="1206"/>
      <c r="Q277" s="1206"/>
      <c r="R277" s="1206"/>
      <c r="S277" s="1206"/>
      <c r="T277" s="1206"/>
      <c r="U277" s="1206"/>
      <c r="V277" s="1206"/>
      <c r="W277" s="1206"/>
      <c r="X277" s="1206"/>
      <c r="Y277" s="1206"/>
      <c r="Z277" s="1206"/>
      <c r="AA277" s="1206"/>
      <c r="AB277" s="1206"/>
      <c r="AC277" s="1206"/>
      <c r="AD277" s="1206"/>
      <c r="AE277" s="1206"/>
      <c r="AF277" s="1206"/>
      <c r="AG277" s="1206"/>
      <c r="AH277" s="1206"/>
      <c r="AI27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8" spans="2:35" ht="15.75" x14ac:dyDescent="0.25">
      <c r="B278" s="1195"/>
      <c r="C278" s="1202"/>
      <c r="D278" s="1206"/>
      <c r="E278" s="1206"/>
      <c r="F278" s="1206"/>
      <c r="G278" s="1206"/>
      <c r="H278" s="1206"/>
      <c r="I278" s="1206"/>
      <c r="J278" s="1206"/>
      <c r="K278" s="1206"/>
      <c r="L278" s="1206"/>
      <c r="M278" s="1206"/>
      <c r="N278" s="1206"/>
      <c r="O278" s="1206"/>
      <c r="P278" s="1206"/>
      <c r="Q278" s="1206"/>
      <c r="R278" s="1206"/>
      <c r="S278" s="1206"/>
      <c r="T278" s="1206"/>
      <c r="U278" s="1206"/>
      <c r="V278" s="1206"/>
      <c r="W278" s="1206"/>
      <c r="X278" s="1206"/>
      <c r="Y278" s="1206"/>
      <c r="Z278" s="1206"/>
      <c r="AA278" s="1206"/>
      <c r="AB278" s="1206"/>
      <c r="AC278" s="1206"/>
      <c r="AD278" s="1206"/>
      <c r="AE278" s="1206"/>
      <c r="AF278" s="1206"/>
      <c r="AG278" s="1206"/>
      <c r="AH278" s="1206"/>
      <c r="AI27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79" spans="2:35" ht="15.75" x14ac:dyDescent="0.25">
      <c r="B279" s="1195"/>
      <c r="C279" s="1202"/>
      <c r="D279" s="1206"/>
      <c r="E279" s="1206"/>
      <c r="F279" s="1206"/>
      <c r="G279" s="1206"/>
      <c r="H279" s="1206"/>
      <c r="I279" s="1206"/>
      <c r="J279" s="1206"/>
      <c r="K279" s="1206"/>
      <c r="L279" s="1206"/>
      <c r="M279" s="1206"/>
      <c r="N279" s="1206"/>
      <c r="O279" s="1206"/>
      <c r="P279" s="1206"/>
      <c r="Q279" s="1206"/>
      <c r="R279" s="1206"/>
      <c r="S279" s="1206"/>
      <c r="T279" s="1206"/>
      <c r="U279" s="1206"/>
      <c r="V279" s="1206"/>
      <c r="W279" s="1206"/>
      <c r="X279" s="1206"/>
      <c r="Y279" s="1206"/>
      <c r="Z279" s="1206"/>
      <c r="AA279" s="1206"/>
      <c r="AB279" s="1206"/>
      <c r="AC279" s="1206"/>
      <c r="AD279" s="1206"/>
      <c r="AE279" s="1206"/>
      <c r="AF279" s="1206"/>
      <c r="AG279" s="1206"/>
      <c r="AH279" s="1206"/>
      <c r="AI27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0" spans="2:35" ht="15.75" x14ac:dyDescent="0.25">
      <c r="B280" s="1195"/>
      <c r="C280" s="1202"/>
      <c r="D280" s="1206"/>
      <c r="E280" s="1206"/>
      <c r="F280" s="1206"/>
      <c r="G280" s="1206"/>
      <c r="H280" s="1206"/>
      <c r="I280" s="1206"/>
      <c r="J280" s="1206"/>
      <c r="K280" s="1206"/>
      <c r="L280" s="1206"/>
      <c r="M280" s="1206"/>
      <c r="N280" s="1206"/>
      <c r="O280" s="1206"/>
      <c r="P280" s="1206"/>
      <c r="Q280" s="1206"/>
      <c r="R280" s="1206"/>
      <c r="S280" s="1206"/>
      <c r="T280" s="1206"/>
      <c r="U280" s="1206"/>
      <c r="V280" s="1206"/>
      <c r="W280" s="1206"/>
      <c r="X280" s="1206"/>
      <c r="Y280" s="1206"/>
      <c r="Z280" s="1206"/>
      <c r="AA280" s="1206"/>
      <c r="AB280" s="1206"/>
      <c r="AC280" s="1206"/>
      <c r="AD280" s="1206"/>
      <c r="AE280" s="1206"/>
      <c r="AF280" s="1206"/>
      <c r="AG280" s="1206"/>
      <c r="AH280" s="1206"/>
      <c r="AI28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1" spans="2:35" ht="15.75" x14ac:dyDescent="0.25">
      <c r="B281" s="1195"/>
      <c r="C281" s="1202"/>
      <c r="D281" s="1206"/>
      <c r="E281" s="1206"/>
      <c r="F281" s="1206"/>
      <c r="G281" s="1206"/>
      <c r="H281" s="1206"/>
      <c r="I281" s="1206"/>
      <c r="J281" s="1206"/>
      <c r="K281" s="1206"/>
      <c r="L281" s="1206"/>
      <c r="M281" s="1206"/>
      <c r="N281" s="1206"/>
      <c r="O281" s="1206"/>
      <c r="P281" s="1206"/>
      <c r="Q281" s="1206"/>
      <c r="R281" s="1206"/>
      <c r="S281" s="1206"/>
      <c r="T281" s="1206"/>
      <c r="U281" s="1206"/>
      <c r="V281" s="1206"/>
      <c r="W281" s="1206"/>
      <c r="X281" s="1206"/>
      <c r="Y281" s="1206"/>
      <c r="Z281" s="1206"/>
      <c r="AA281" s="1206"/>
      <c r="AB281" s="1206"/>
      <c r="AC281" s="1206"/>
      <c r="AD281" s="1206"/>
      <c r="AE281" s="1206"/>
      <c r="AF281" s="1206"/>
      <c r="AG281" s="1206"/>
      <c r="AH281" s="1206"/>
      <c r="AI28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2" spans="2:35" ht="15.75" x14ac:dyDescent="0.25">
      <c r="B282" s="1195"/>
      <c r="C282" s="1202"/>
      <c r="D282" s="1206"/>
      <c r="E282" s="1206"/>
      <c r="F282" s="1206"/>
      <c r="G282" s="1206"/>
      <c r="H282" s="1206"/>
      <c r="I282" s="1206"/>
      <c r="J282" s="1206"/>
      <c r="K282" s="1206"/>
      <c r="L282" s="1206"/>
      <c r="M282" s="1206"/>
      <c r="N282" s="1206"/>
      <c r="O282" s="1206"/>
      <c r="P282" s="1206"/>
      <c r="Q282" s="1206"/>
      <c r="R282" s="1206"/>
      <c r="S282" s="1206"/>
      <c r="T282" s="1206"/>
      <c r="U282" s="1206"/>
      <c r="V282" s="1206"/>
      <c r="W282" s="1206"/>
      <c r="X282" s="1206"/>
      <c r="Y282" s="1206"/>
      <c r="Z282" s="1206"/>
      <c r="AA282" s="1206"/>
      <c r="AB282" s="1206"/>
      <c r="AC282" s="1206"/>
      <c r="AD282" s="1206"/>
      <c r="AE282" s="1206"/>
      <c r="AF282" s="1206"/>
      <c r="AG282" s="1206"/>
      <c r="AH282" s="1206"/>
      <c r="AI28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3" spans="2:35" ht="15.75" x14ac:dyDescent="0.25">
      <c r="B283" s="1195"/>
      <c r="C283" s="1202"/>
      <c r="D283" s="1206"/>
      <c r="E283" s="1206"/>
      <c r="F283" s="1206"/>
      <c r="G283" s="1206"/>
      <c r="H283" s="1206"/>
      <c r="I283" s="1206"/>
      <c r="J283" s="1206"/>
      <c r="K283" s="1206"/>
      <c r="L283" s="1206"/>
      <c r="M283" s="1206"/>
      <c r="N283" s="1206"/>
      <c r="O283" s="1206"/>
      <c r="P283" s="1206"/>
      <c r="Q283" s="1206"/>
      <c r="R283" s="1206"/>
      <c r="S283" s="1206"/>
      <c r="T283" s="1206"/>
      <c r="U283" s="1206"/>
      <c r="V283" s="1206"/>
      <c r="W283" s="1206"/>
      <c r="X283" s="1206"/>
      <c r="Y283" s="1206"/>
      <c r="Z283" s="1206"/>
      <c r="AA283" s="1206"/>
      <c r="AB283" s="1206"/>
      <c r="AC283" s="1206"/>
      <c r="AD283" s="1206"/>
      <c r="AE283" s="1206"/>
      <c r="AF283" s="1206"/>
      <c r="AG283" s="1206"/>
      <c r="AH283" s="1206"/>
      <c r="AI28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4" spans="2:35" ht="15.75" x14ac:dyDescent="0.25">
      <c r="B284" s="1195"/>
      <c r="C284" s="1202"/>
      <c r="D284" s="1206"/>
      <c r="E284" s="1206"/>
      <c r="F284" s="1206"/>
      <c r="G284" s="1206"/>
      <c r="H284" s="1206"/>
      <c r="I284" s="1206"/>
      <c r="J284" s="1206"/>
      <c r="K284" s="1206"/>
      <c r="L284" s="1206"/>
      <c r="M284" s="1206"/>
      <c r="N284" s="1206"/>
      <c r="O284" s="1206"/>
      <c r="P284" s="1206"/>
      <c r="Q284" s="1206"/>
      <c r="R284" s="1206"/>
      <c r="S284" s="1206"/>
      <c r="T284" s="1206"/>
      <c r="U284" s="1206"/>
      <c r="V284" s="1206"/>
      <c r="W284" s="1206"/>
      <c r="X284" s="1206"/>
      <c r="Y284" s="1206"/>
      <c r="Z284" s="1206"/>
      <c r="AA284" s="1206"/>
      <c r="AB284" s="1206"/>
      <c r="AC284" s="1206"/>
      <c r="AD284" s="1206"/>
      <c r="AE284" s="1206"/>
      <c r="AF284" s="1206"/>
      <c r="AG284" s="1206"/>
      <c r="AH284" s="1206"/>
      <c r="AI28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5" spans="2:35" ht="15.75" x14ac:dyDescent="0.25">
      <c r="B285" s="1195"/>
      <c r="C285" s="1202"/>
      <c r="D285" s="1206"/>
      <c r="E285" s="1206"/>
      <c r="F285" s="1206"/>
      <c r="G285" s="1206"/>
      <c r="H285" s="1206"/>
      <c r="I285" s="1206"/>
      <c r="J285" s="1206"/>
      <c r="K285" s="1206"/>
      <c r="L285" s="1206"/>
      <c r="M285" s="1206"/>
      <c r="N285" s="1206"/>
      <c r="O285" s="1206"/>
      <c r="P285" s="1206"/>
      <c r="Q285" s="1206"/>
      <c r="R285" s="1206"/>
      <c r="S285" s="1206"/>
      <c r="T285" s="1206"/>
      <c r="U285" s="1206"/>
      <c r="V285" s="1206"/>
      <c r="W285" s="1206"/>
      <c r="X285" s="1206"/>
      <c r="Y285" s="1206"/>
      <c r="Z285" s="1206"/>
      <c r="AA285" s="1206"/>
      <c r="AB285" s="1206"/>
      <c r="AC285" s="1206"/>
      <c r="AD285" s="1206"/>
      <c r="AE285" s="1206"/>
      <c r="AF285" s="1206"/>
      <c r="AG285" s="1206"/>
      <c r="AH285" s="1206"/>
      <c r="AI28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6" spans="2:35" ht="15.75" x14ac:dyDescent="0.25">
      <c r="B286" s="1195"/>
      <c r="C286" s="1202"/>
      <c r="D286" s="1206"/>
      <c r="E286" s="1206"/>
      <c r="F286" s="1206"/>
      <c r="G286" s="1206"/>
      <c r="H286" s="1206"/>
      <c r="I286" s="1206"/>
      <c r="J286" s="1206"/>
      <c r="K286" s="1206"/>
      <c r="L286" s="1206"/>
      <c r="M286" s="1206"/>
      <c r="N286" s="1206"/>
      <c r="O286" s="1206"/>
      <c r="P286" s="1206"/>
      <c r="Q286" s="1206"/>
      <c r="R286" s="1206"/>
      <c r="S286" s="1206"/>
      <c r="T286" s="1206"/>
      <c r="U286" s="1206"/>
      <c r="V286" s="1206"/>
      <c r="W286" s="1206"/>
      <c r="X286" s="1206"/>
      <c r="Y286" s="1206"/>
      <c r="Z286" s="1206"/>
      <c r="AA286" s="1206"/>
      <c r="AB286" s="1206"/>
      <c r="AC286" s="1206"/>
      <c r="AD286" s="1206"/>
      <c r="AE286" s="1206"/>
      <c r="AF286" s="1206"/>
      <c r="AG286" s="1206"/>
      <c r="AH286" s="1206"/>
      <c r="AI28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7" spans="2:35" ht="15.75" x14ac:dyDescent="0.25">
      <c r="B287" s="1195"/>
      <c r="C287" s="1202"/>
      <c r="D287" s="1206"/>
      <c r="E287" s="1206"/>
      <c r="F287" s="1206"/>
      <c r="G287" s="1206"/>
      <c r="H287" s="1206"/>
      <c r="I287" s="1206"/>
      <c r="J287" s="1206"/>
      <c r="K287" s="1206"/>
      <c r="L287" s="1206"/>
      <c r="M287" s="1206"/>
      <c r="N287" s="1206"/>
      <c r="O287" s="1206"/>
      <c r="P287" s="1206"/>
      <c r="Q287" s="1206"/>
      <c r="R287" s="1206"/>
      <c r="S287" s="1206"/>
      <c r="T287" s="1206"/>
      <c r="U287" s="1206"/>
      <c r="V287" s="1206"/>
      <c r="W287" s="1206"/>
      <c r="X287" s="1206"/>
      <c r="Y287" s="1206"/>
      <c r="Z287" s="1206"/>
      <c r="AA287" s="1206"/>
      <c r="AB287" s="1206"/>
      <c r="AC287" s="1206"/>
      <c r="AD287" s="1206"/>
      <c r="AE287" s="1206"/>
      <c r="AF287" s="1206"/>
      <c r="AG287" s="1206"/>
      <c r="AH287" s="1206"/>
      <c r="AI28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8" spans="2:35" ht="15.75" x14ac:dyDescent="0.25">
      <c r="B288" s="1195"/>
      <c r="C288" s="1202"/>
      <c r="D288" s="1206"/>
      <c r="E288" s="1206"/>
      <c r="F288" s="1206"/>
      <c r="G288" s="1206"/>
      <c r="H288" s="1206"/>
      <c r="I288" s="1206"/>
      <c r="J288" s="1206"/>
      <c r="K288" s="1206"/>
      <c r="L288" s="1206"/>
      <c r="M288" s="1206"/>
      <c r="N288" s="1206"/>
      <c r="O288" s="1206"/>
      <c r="P288" s="1206"/>
      <c r="Q288" s="1206"/>
      <c r="R288" s="1206"/>
      <c r="S288" s="1206"/>
      <c r="T288" s="1206"/>
      <c r="U288" s="1206"/>
      <c r="V288" s="1206"/>
      <c r="W288" s="1206"/>
      <c r="X288" s="1206"/>
      <c r="Y288" s="1206"/>
      <c r="Z288" s="1206"/>
      <c r="AA288" s="1206"/>
      <c r="AB288" s="1206"/>
      <c r="AC288" s="1206"/>
      <c r="AD288" s="1206"/>
      <c r="AE288" s="1206"/>
      <c r="AF288" s="1206"/>
      <c r="AG288" s="1206"/>
      <c r="AH288" s="1206"/>
      <c r="AI28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89" spans="2:35" ht="15.75" x14ac:dyDescent="0.25">
      <c r="B289" s="1195"/>
      <c r="C289" s="1202"/>
      <c r="D289" s="1206"/>
      <c r="E289" s="1206"/>
      <c r="F289" s="1206"/>
      <c r="G289" s="1206"/>
      <c r="H289" s="1206"/>
      <c r="I289" s="1206"/>
      <c r="J289" s="1206"/>
      <c r="K289" s="1206"/>
      <c r="L289" s="1206"/>
      <c r="M289" s="1206"/>
      <c r="N289" s="1206"/>
      <c r="O289" s="1206"/>
      <c r="P289" s="1206"/>
      <c r="Q289" s="1206"/>
      <c r="R289" s="1206"/>
      <c r="S289" s="1206"/>
      <c r="T289" s="1206"/>
      <c r="U289" s="1206"/>
      <c r="V289" s="1206"/>
      <c r="W289" s="1206"/>
      <c r="X289" s="1206"/>
      <c r="Y289" s="1206"/>
      <c r="Z289" s="1206"/>
      <c r="AA289" s="1206"/>
      <c r="AB289" s="1206"/>
      <c r="AC289" s="1206"/>
      <c r="AD289" s="1206"/>
      <c r="AE289" s="1206"/>
      <c r="AF289" s="1206"/>
      <c r="AG289" s="1206"/>
      <c r="AH289" s="1206"/>
      <c r="AI28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0" spans="2:35" ht="15.75" x14ac:dyDescent="0.25">
      <c r="B290" s="1195"/>
      <c r="C290" s="1202"/>
      <c r="D290" s="1206"/>
      <c r="E290" s="1206"/>
      <c r="F290" s="1206"/>
      <c r="G290" s="1206"/>
      <c r="H290" s="1206"/>
      <c r="I290" s="1206"/>
      <c r="J290" s="1206"/>
      <c r="K290" s="1206"/>
      <c r="L290" s="1206"/>
      <c r="M290" s="1206"/>
      <c r="N290" s="1206"/>
      <c r="O290" s="1206"/>
      <c r="P290" s="1206"/>
      <c r="Q290" s="1206"/>
      <c r="R290" s="1206"/>
      <c r="S290" s="1206"/>
      <c r="T290" s="1206"/>
      <c r="U290" s="1206"/>
      <c r="V290" s="1206"/>
      <c r="W290" s="1206"/>
      <c r="X290" s="1206"/>
      <c r="Y290" s="1206"/>
      <c r="Z290" s="1206"/>
      <c r="AA290" s="1206"/>
      <c r="AB290" s="1206"/>
      <c r="AC290" s="1206"/>
      <c r="AD290" s="1206"/>
      <c r="AE290" s="1206"/>
      <c r="AF290" s="1206"/>
      <c r="AG290" s="1206"/>
      <c r="AH290" s="1206"/>
      <c r="AI29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1" spans="2:35" ht="15.75" x14ac:dyDescent="0.25">
      <c r="B291" s="1195"/>
      <c r="C291" s="1202"/>
      <c r="D291" s="1206"/>
      <c r="E291" s="1206"/>
      <c r="F291" s="1206"/>
      <c r="G291" s="1206"/>
      <c r="H291" s="1206"/>
      <c r="I291" s="1206"/>
      <c r="J291" s="1206"/>
      <c r="K291" s="1206"/>
      <c r="L291" s="1206"/>
      <c r="M291" s="1206"/>
      <c r="N291" s="1206"/>
      <c r="O291" s="1206"/>
      <c r="P291" s="1206"/>
      <c r="Q291" s="1206"/>
      <c r="R291" s="1206"/>
      <c r="S291" s="1206"/>
      <c r="T291" s="1206"/>
      <c r="U291" s="1206"/>
      <c r="V291" s="1206"/>
      <c r="W291" s="1206"/>
      <c r="X291" s="1206"/>
      <c r="Y291" s="1206"/>
      <c r="Z291" s="1206"/>
      <c r="AA291" s="1206"/>
      <c r="AB291" s="1206"/>
      <c r="AC291" s="1206"/>
      <c r="AD291" s="1206"/>
      <c r="AE291" s="1206"/>
      <c r="AF291" s="1206"/>
      <c r="AG291" s="1206"/>
      <c r="AH291" s="1206"/>
      <c r="AI29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2" spans="2:35" ht="15.75" x14ac:dyDescent="0.25">
      <c r="B292" s="1195"/>
      <c r="C292" s="1202"/>
      <c r="D292" s="1206"/>
      <c r="E292" s="1206"/>
      <c r="F292" s="1206"/>
      <c r="G292" s="1206"/>
      <c r="H292" s="1206"/>
      <c r="I292" s="1206"/>
      <c r="J292" s="1206"/>
      <c r="K292" s="1206"/>
      <c r="L292" s="1206"/>
      <c r="M292" s="1206"/>
      <c r="N292" s="1206"/>
      <c r="O292" s="1206"/>
      <c r="P292" s="1206"/>
      <c r="Q292" s="1206"/>
      <c r="R292" s="1206"/>
      <c r="S292" s="1206"/>
      <c r="T292" s="1206"/>
      <c r="U292" s="1206"/>
      <c r="V292" s="1206"/>
      <c r="W292" s="1206"/>
      <c r="X292" s="1206"/>
      <c r="Y292" s="1206"/>
      <c r="Z292" s="1206"/>
      <c r="AA292" s="1206"/>
      <c r="AB292" s="1206"/>
      <c r="AC292" s="1206"/>
      <c r="AD292" s="1206"/>
      <c r="AE292" s="1206"/>
      <c r="AF292" s="1206"/>
      <c r="AG292" s="1206"/>
      <c r="AH292" s="1206"/>
      <c r="AI29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3" spans="2:35" ht="15.75" x14ac:dyDescent="0.25">
      <c r="B293" s="1195"/>
      <c r="C293" s="1202"/>
      <c r="D293" s="1206"/>
      <c r="E293" s="1206"/>
      <c r="F293" s="1206"/>
      <c r="G293" s="1206"/>
      <c r="H293" s="1206"/>
      <c r="I293" s="1206"/>
      <c r="J293" s="1206"/>
      <c r="K293" s="1206"/>
      <c r="L293" s="1206"/>
      <c r="M293" s="1206"/>
      <c r="N293" s="1206"/>
      <c r="O293" s="1206"/>
      <c r="P293" s="1206"/>
      <c r="Q293" s="1206"/>
      <c r="R293" s="1206"/>
      <c r="S293" s="1206"/>
      <c r="T293" s="1206"/>
      <c r="U293" s="1206"/>
      <c r="V293" s="1206"/>
      <c r="W293" s="1206"/>
      <c r="X293" s="1206"/>
      <c r="Y293" s="1206"/>
      <c r="Z293" s="1206"/>
      <c r="AA293" s="1206"/>
      <c r="AB293" s="1206"/>
      <c r="AC293" s="1206"/>
      <c r="AD293" s="1206"/>
      <c r="AE293" s="1206"/>
      <c r="AF293" s="1206"/>
      <c r="AG293" s="1206"/>
      <c r="AH293" s="1206"/>
      <c r="AI29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4" spans="2:35" ht="15.75" x14ac:dyDescent="0.25">
      <c r="B294" s="1195"/>
      <c r="C294" s="1202"/>
      <c r="D294" s="1206"/>
      <c r="E294" s="1206"/>
      <c r="F294" s="1206"/>
      <c r="G294" s="1206"/>
      <c r="H294" s="1206"/>
      <c r="I294" s="1206"/>
      <c r="J294" s="1206"/>
      <c r="K294" s="1206"/>
      <c r="L294" s="1206"/>
      <c r="M294" s="1206"/>
      <c r="N294" s="1206"/>
      <c r="O294" s="1206"/>
      <c r="P294" s="1206"/>
      <c r="Q294" s="1206"/>
      <c r="R294" s="1206"/>
      <c r="S294" s="1206"/>
      <c r="T294" s="1206"/>
      <c r="U294" s="1206"/>
      <c r="V294" s="1206"/>
      <c r="W294" s="1206"/>
      <c r="X294" s="1206"/>
      <c r="Y294" s="1206"/>
      <c r="Z294" s="1206"/>
      <c r="AA294" s="1206"/>
      <c r="AB294" s="1206"/>
      <c r="AC294" s="1206"/>
      <c r="AD294" s="1206"/>
      <c r="AE294" s="1206"/>
      <c r="AF294" s="1206"/>
      <c r="AG294" s="1206"/>
      <c r="AH294" s="1206"/>
      <c r="AI29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5" spans="2:35" ht="15.75" x14ac:dyDescent="0.25">
      <c r="B295" s="1195"/>
      <c r="C295" s="1202"/>
      <c r="D295" s="1206"/>
      <c r="E295" s="1206"/>
      <c r="F295" s="1206"/>
      <c r="G295" s="1206"/>
      <c r="H295" s="1206"/>
      <c r="I295" s="1206"/>
      <c r="J295" s="1206"/>
      <c r="K295" s="1206"/>
      <c r="L295" s="1206"/>
      <c r="M295" s="1206"/>
      <c r="N295" s="1206"/>
      <c r="O295" s="1206"/>
      <c r="P295" s="1206"/>
      <c r="Q295" s="1206"/>
      <c r="R295" s="1206"/>
      <c r="S295" s="1206"/>
      <c r="T295" s="1206"/>
      <c r="U295" s="1206"/>
      <c r="V295" s="1206"/>
      <c r="W295" s="1206"/>
      <c r="X295" s="1206"/>
      <c r="Y295" s="1206"/>
      <c r="Z295" s="1206"/>
      <c r="AA295" s="1206"/>
      <c r="AB295" s="1206"/>
      <c r="AC295" s="1206"/>
      <c r="AD295" s="1206"/>
      <c r="AE295" s="1206"/>
      <c r="AF295" s="1206"/>
      <c r="AG295" s="1206"/>
      <c r="AH295" s="1206"/>
      <c r="AI29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6" spans="2:35" ht="15.75" x14ac:dyDescent="0.25">
      <c r="B296" s="1195"/>
      <c r="C296" s="1202"/>
      <c r="D296" s="1206"/>
      <c r="E296" s="1206"/>
      <c r="F296" s="1206"/>
      <c r="G296" s="1206"/>
      <c r="H296" s="1206"/>
      <c r="I296" s="1206"/>
      <c r="J296" s="1206"/>
      <c r="K296" s="1206"/>
      <c r="L296" s="1206"/>
      <c r="M296" s="1206"/>
      <c r="N296" s="1206"/>
      <c r="O296" s="1206"/>
      <c r="P296" s="1206"/>
      <c r="Q296" s="1206"/>
      <c r="R296" s="1206"/>
      <c r="S296" s="1206"/>
      <c r="T296" s="1206"/>
      <c r="U296" s="1206"/>
      <c r="V296" s="1206"/>
      <c r="W296" s="1206"/>
      <c r="X296" s="1206"/>
      <c r="Y296" s="1206"/>
      <c r="Z296" s="1206"/>
      <c r="AA296" s="1206"/>
      <c r="AB296" s="1206"/>
      <c r="AC296" s="1206"/>
      <c r="AD296" s="1206"/>
      <c r="AE296" s="1206"/>
      <c r="AF296" s="1206"/>
      <c r="AG296" s="1206"/>
      <c r="AH296" s="1206"/>
      <c r="AI29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7" spans="2:35" ht="15.75" x14ac:dyDescent="0.25">
      <c r="B297" s="1195"/>
      <c r="C297" s="1202"/>
      <c r="D297" s="1206"/>
      <c r="E297" s="1206"/>
      <c r="F297" s="1206"/>
      <c r="G297" s="1206"/>
      <c r="H297" s="1206"/>
      <c r="I297" s="1206"/>
      <c r="J297" s="1206"/>
      <c r="K297" s="1206"/>
      <c r="L297" s="1206"/>
      <c r="M297" s="1206"/>
      <c r="N297" s="1206"/>
      <c r="O297" s="1206"/>
      <c r="P297" s="1206"/>
      <c r="Q297" s="1206"/>
      <c r="R297" s="1206"/>
      <c r="S297" s="1206"/>
      <c r="T297" s="1206"/>
      <c r="U297" s="1206"/>
      <c r="V297" s="1206"/>
      <c r="W297" s="1206"/>
      <c r="X297" s="1206"/>
      <c r="Y297" s="1206"/>
      <c r="Z297" s="1206"/>
      <c r="AA297" s="1206"/>
      <c r="AB297" s="1206"/>
      <c r="AC297" s="1206"/>
      <c r="AD297" s="1206"/>
      <c r="AE297" s="1206"/>
      <c r="AF297" s="1206"/>
      <c r="AG297" s="1206"/>
      <c r="AH297" s="1206"/>
      <c r="AI29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8" spans="2:35" ht="15.75" x14ac:dyDescent="0.25">
      <c r="B298" s="1195"/>
      <c r="C298" s="1202"/>
      <c r="D298" s="1206"/>
      <c r="E298" s="1206"/>
      <c r="F298" s="1206"/>
      <c r="G298" s="1206"/>
      <c r="H298" s="1206"/>
      <c r="I298" s="1206"/>
      <c r="J298" s="1206"/>
      <c r="K298" s="1206"/>
      <c r="L298" s="1206"/>
      <c r="M298" s="1206"/>
      <c r="N298" s="1206"/>
      <c r="O298" s="1206"/>
      <c r="P298" s="1206"/>
      <c r="Q298" s="1206"/>
      <c r="R298" s="1206"/>
      <c r="S298" s="1206"/>
      <c r="T298" s="1206"/>
      <c r="U298" s="1206"/>
      <c r="V298" s="1206"/>
      <c r="W298" s="1206"/>
      <c r="X298" s="1206"/>
      <c r="Y298" s="1206"/>
      <c r="Z298" s="1206"/>
      <c r="AA298" s="1206"/>
      <c r="AB298" s="1206"/>
      <c r="AC298" s="1206"/>
      <c r="AD298" s="1206"/>
      <c r="AE298" s="1206"/>
      <c r="AF298" s="1206"/>
      <c r="AG298" s="1206"/>
      <c r="AH298" s="1206"/>
      <c r="AI29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299" spans="2:35" ht="15.75" x14ac:dyDescent="0.25">
      <c r="B299" s="1195"/>
      <c r="C299" s="1202"/>
      <c r="D299" s="1206"/>
      <c r="E299" s="1206"/>
      <c r="F299" s="1206"/>
      <c r="G299" s="1206"/>
      <c r="H299" s="1206"/>
      <c r="I299" s="1206"/>
      <c r="J299" s="1206"/>
      <c r="K299" s="1206"/>
      <c r="L299" s="1206"/>
      <c r="M299" s="1206"/>
      <c r="N299" s="1206"/>
      <c r="O299" s="1206"/>
      <c r="P299" s="1206"/>
      <c r="Q299" s="1206"/>
      <c r="R299" s="1206"/>
      <c r="S299" s="1206"/>
      <c r="T299" s="1206"/>
      <c r="U299" s="1206"/>
      <c r="V299" s="1206"/>
      <c r="W299" s="1206"/>
      <c r="X299" s="1206"/>
      <c r="Y299" s="1206"/>
      <c r="Z299" s="1206"/>
      <c r="AA299" s="1206"/>
      <c r="AB299" s="1206"/>
      <c r="AC299" s="1206"/>
      <c r="AD299" s="1206"/>
      <c r="AE299" s="1206"/>
      <c r="AF299" s="1206"/>
      <c r="AG299" s="1206"/>
      <c r="AH299" s="1206"/>
      <c r="AI29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0" spans="2:35" ht="15.75" x14ac:dyDescent="0.25">
      <c r="B300" s="1195"/>
      <c r="C300" s="1202"/>
      <c r="D300" s="1206"/>
      <c r="E300" s="1206"/>
      <c r="F300" s="1206"/>
      <c r="G300" s="1206"/>
      <c r="H300" s="1206"/>
      <c r="I300" s="1206"/>
      <c r="J300" s="1206"/>
      <c r="K300" s="1206"/>
      <c r="L300" s="1206"/>
      <c r="M300" s="1206"/>
      <c r="N300" s="1206"/>
      <c r="O300" s="1206"/>
      <c r="P300" s="1206"/>
      <c r="Q300" s="1206"/>
      <c r="R300" s="1206"/>
      <c r="S300" s="1206"/>
      <c r="T300" s="1206"/>
      <c r="U300" s="1206"/>
      <c r="V300" s="1206"/>
      <c r="W300" s="1206"/>
      <c r="X300" s="1206"/>
      <c r="Y300" s="1206"/>
      <c r="Z300" s="1206"/>
      <c r="AA300" s="1206"/>
      <c r="AB300" s="1206"/>
      <c r="AC300" s="1206"/>
      <c r="AD300" s="1206"/>
      <c r="AE300" s="1206"/>
      <c r="AF300" s="1206"/>
      <c r="AG300" s="1206"/>
      <c r="AH300" s="1206"/>
      <c r="AI30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1" spans="2:35" ht="15.75" x14ac:dyDescent="0.25">
      <c r="B301" s="1195"/>
      <c r="C301" s="1202"/>
      <c r="D301" s="1206"/>
      <c r="E301" s="1206"/>
      <c r="F301" s="1206"/>
      <c r="G301" s="1206"/>
      <c r="H301" s="1206"/>
      <c r="I301" s="1206"/>
      <c r="J301" s="1206"/>
      <c r="K301" s="1206"/>
      <c r="L301" s="1206"/>
      <c r="M301" s="1206"/>
      <c r="N301" s="1206"/>
      <c r="O301" s="1206"/>
      <c r="P301" s="1206"/>
      <c r="Q301" s="1206"/>
      <c r="R301" s="1206"/>
      <c r="S301" s="1206"/>
      <c r="T301" s="1206"/>
      <c r="U301" s="1206"/>
      <c r="V301" s="1206"/>
      <c r="W301" s="1206"/>
      <c r="X301" s="1206"/>
      <c r="Y301" s="1206"/>
      <c r="Z301" s="1206"/>
      <c r="AA301" s="1206"/>
      <c r="AB301" s="1206"/>
      <c r="AC301" s="1206"/>
      <c r="AD301" s="1206"/>
      <c r="AE301" s="1206"/>
      <c r="AF301" s="1206"/>
      <c r="AG301" s="1206"/>
      <c r="AH301" s="1206"/>
      <c r="AI30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2" spans="2:35" ht="15.75" x14ac:dyDescent="0.25">
      <c r="B302" s="1195"/>
      <c r="C302" s="1202"/>
      <c r="D302" s="1206"/>
      <c r="E302" s="1206"/>
      <c r="F302" s="1206"/>
      <c r="G302" s="1206"/>
      <c r="H302" s="1206"/>
      <c r="I302" s="1206"/>
      <c r="J302" s="1206"/>
      <c r="K302" s="1206"/>
      <c r="L302" s="1206"/>
      <c r="M302" s="1206"/>
      <c r="N302" s="1206"/>
      <c r="O302" s="1206"/>
      <c r="P302" s="1206"/>
      <c r="Q302" s="1206"/>
      <c r="R302" s="1206"/>
      <c r="S302" s="1206"/>
      <c r="T302" s="1206"/>
      <c r="U302" s="1206"/>
      <c r="V302" s="1206"/>
      <c r="W302" s="1206"/>
      <c r="X302" s="1206"/>
      <c r="Y302" s="1206"/>
      <c r="Z302" s="1206"/>
      <c r="AA302" s="1206"/>
      <c r="AB302" s="1206"/>
      <c r="AC302" s="1206"/>
      <c r="AD302" s="1206"/>
      <c r="AE302" s="1206"/>
      <c r="AF302" s="1206"/>
      <c r="AG302" s="1206"/>
      <c r="AH302" s="1206"/>
      <c r="AI30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3" spans="2:35" ht="15.75" x14ac:dyDescent="0.25">
      <c r="B303" s="1195"/>
      <c r="C303" s="1202"/>
      <c r="D303" s="1206"/>
      <c r="E303" s="1206"/>
      <c r="F303" s="1206"/>
      <c r="G303" s="1206"/>
      <c r="H303" s="1206"/>
      <c r="I303" s="1206"/>
      <c r="J303" s="1206"/>
      <c r="K303" s="1206"/>
      <c r="L303" s="1206"/>
      <c r="M303" s="1206"/>
      <c r="N303" s="1206"/>
      <c r="O303" s="1206"/>
      <c r="P303" s="1206"/>
      <c r="Q303" s="1206"/>
      <c r="R303" s="1206"/>
      <c r="S303" s="1206"/>
      <c r="T303" s="1206"/>
      <c r="U303" s="1206"/>
      <c r="V303" s="1206"/>
      <c r="W303" s="1206"/>
      <c r="X303" s="1206"/>
      <c r="Y303" s="1206"/>
      <c r="Z303" s="1206"/>
      <c r="AA303" s="1206"/>
      <c r="AB303" s="1206"/>
      <c r="AC303" s="1206"/>
      <c r="AD303" s="1206"/>
      <c r="AE303" s="1206"/>
      <c r="AF303" s="1206"/>
      <c r="AG303" s="1206"/>
      <c r="AH303" s="1206"/>
      <c r="AI30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4" spans="2:35" ht="15.75" x14ac:dyDescent="0.25">
      <c r="B304" s="1195"/>
      <c r="C304" s="1202"/>
      <c r="D304" s="1206"/>
      <c r="E304" s="1206"/>
      <c r="F304" s="1206"/>
      <c r="G304" s="1206"/>
      <c r="H304" s="1206"/>
      <c r="I304" s="1206"/>
      <c r="J304" s="1206"/>
      <c r="K304" s="1206"/>
      <c r="L304" s="1206"/>
      <c r="M304" s="1206"/>
      <c r="N304" s="1206"/>
      <c r="O304" s="1206"/>
      <c r="P304" s="1206"/>
      <c r="Q304" s="1206"/>
      <c r="R304" s="1206"/>
      <c r="S304" s="1206"/>
      <c r="T304" s="1206"/>
      <c r="U304" s="1206"/>
      <c r="V304" s="1206"/>
      <c r="W304" s="1206"/>
      <c r="X304" s="1206"/>
      <c r="Y304" s="1206"/>
      <c r="Z304" s="1206"/>
      <c r="AA304" s="1206"/>
      <c r="AB304" s="1206"/>
      <c r="AC304" s="1206"/>
      <c r="AD304" s="1206"/>
      <c r="AE304" s="1206"/>
      <c r="AF304" s="1206"/>
      <c r="AG304" s="1206"/>
      <c r="AH304" s="1206"/>
      <c r="AI30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5" spans="2:35" ht="15.75" x14ac:dyDescent="0.25">
      <c r="B305" s="1195"/>
      <c r="C305" s="1202"/>
      <c r="D305" s="1206"/>
      <c r="E305" s="1206"/>
      <c r="F305" s="1206"/>
      <c r="G305" s="1206"/>
      <c r="H305" s="1206"/>
      <c r="I305" s="1206"/>
      <c r="J305" s="1206"/>
      <c r="K305" s="1206"/>
      <c r="L305" s="1206"/>
      <c r="M305" s="1206"/>
      <c r="N305" s="1206"/>
      <c r="O305" s="1206"/>
      <c r="P305" s="1206"/>
      <c r="Q305" s="1206"/>
      <c r="R305" s="1206"/>
      <c r="S305" s="1206"/>
      <c r="T305" s="1206"/>
      <c r="U305" s="1206"/>
      <c r="V305" s="1206"/>
      <c r="W305" s="1206"/>
      <c r="X305" s="1206"/>
      <c r="Y305" s="1206"/>
      <c r="Z305" s="1206"/>
      <c r="AA305" s="1206"/>
      <c r="AB305" s="1206"/>
      <c r="AC305" s="1206"/>
      <c r="AD305" s="1206"/>
      <c r="AE305" s="1206"/>
      <c r="AF305" s="1206"/>
      <c r="AG305" s="1206"/>
      <c r="AH305" s="1206"/>
      <c r="AI30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6" spans="2:35" ht="15.75" x14ac:dyDescent="0.25">
      <c r="B306" s="1195"/>
      <c r="C306" s="1202"/>
      <c r="D306" s="1206"/>
      <c r="E306" s="1206"/>
      <c r="F306" s="1206"/>
      <c r="G306" s="1206"/>
      <c r="H306" s="1206"/>
      <c r="I306" s="1206"/>
      <c r="J306" s="1206"/>
      <c r="K306" s="1206"/>
      <c r="L306" s="1206"/>
      <c r="M306" s="1206"/>
      <c r="N306" s="1206"/>
      <c r="O306" s="1206"/>
      <c r="P306" s="1206"/>
      <c r="Q306" s="1206"/>
      <c r="R306" s="1206"/>
      <c r="S306" s="1206"/>
      <c r="T306" s="1206"/>
      <c r="U306" s="1206"/>
      <c r="V306" s="1206"/>
      <c r="W306" s="1206"/>
      <c r="X306" s="1206"/>
      <c r="Y306" s="1206"/>
      <c r="Z306" s="1206"/>
      <c r="AA306" s="1206"/>
      <c r="AB306" s="1206"/>
      <c r="AC306" s="1206"/>
      <c r="AD306" s="1206"/>
      <c r="AE306" s="1206"/>
      <c r="AF306" s="1206"/>
      <c r="AG306" s="1206"/>
      <c r="AH306" s="1206"/>
      <c r="AI30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7" spans="2:35" ht="15.75" x14ac:dyDescent="0.25">
      <c r="B307" s="1195"/>
      <c r="C307" s="1202"/>
      <c r="D307" s="1206"/>
      <c r="E307" s="1206"/>
      <c r="F307" s="1206"/>
      <c r="G307" s="1206"/>
      <c r="H307" s="1206"/>
      <c r="I307" s="1206"/>
      <c r="J307" s="1206"/>
      <c r="K307" s="1206"/>
      <c r="L307" s="1206"/>
      <c r="M307" s="1206"/>
      <c r="N307" s="1206"/>
      <c r="O307" s="1206"/>
      <c r="P307" s="1206"/>
      <c r="Q307" s="1206"/>
      <c r="R307" s="1206"/>
      <c r="S307" s="1206"/>
      <c r="T307" s="1206"/>
      <c r="U307" s="1206"/>
      <c r="V307" s="1206"/>
      <c r="W307" s="1206"/>
      <c r="X307" s="1206"/>
      <c r="Y307" s="1206"/>
      <c r="Z307" s="1206"/>
      <c r="AA307" s="1206"/>
      <c r="AB307" s="1206"/>
      <c r="AC307" s="1206"/>
      <c r="AD307" s="1206"/>
      <c r="AE307" s="1206"/>
      <c r="AF307" s="1206"/>
      <c r="AG307" s="1206"/>
      <c r="AH307" s="1206"/>
      <c r="AI30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8" spans="2:35" ht="15.75" x14ac:dyDescent="0.25">
      <c r="B308" s="1195"/>
      <c r="C308" s="1202"/>
      <c r="D308" s="1206"/>
      <c r="E308" s="1206"/>
      <c r="F308" s="1206"/>
      <c r="G308" s="1206"/>
      <c r="H308" s="1206"/>
      <c r="I308" s="1206"/>
      <c r="J308" s="1206"/>
      <c r="K308" s="1206"/>
      <c r="L308" s="1206"/>
      <c r="M308" s="1206"/>
      <c r="N308" s="1206"/>
      <c r="O308" s="1206"/>
      <c r="P308" s="1206"/>
      <c r="Q308" s="1206"/>
      <c r="R308" s="1206"/>
      <c r="S308" s="1206"/>
      <c r="T308" s="1206"/>
      <c r="U308" s="1206"/>
      <c r="V308" s="1206"/>
      <c r="W308" s="1206"/>
      <c r="X308" s="1206"/>
      <c r="Y308" s="1206"/>
      <c r="Z308" s="1206"/>
      <c r="AA308" s="1206"/>
      <c r="AB308" s="1206"/>
      <c r="AC308" s="1206"/>
      <c r="AD308" s="1206"/>
      <c r="AE308" s="1206"/>
      <c r="AF308" s="1206"/>
      <c r="AG308" s="1206"/>
      <c r="AH308" s="1206"/>
      <c r="AI30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09" spans="2:35" ht="15.75" x14ac:dyDescent="0.25">
      <c r="B309" s="1195"/>
      <c r="C309" s="1202"/>
      <c r="D309" s="1206"/>
      <c r="E309" s="1206"/>
      <c r="F309" s="1206"/>
      <c r="G309" s="1206"/>
      <c r="H309" s="1206"/>
      <c r="I309" s="1206"/>
      <c r="J309" s="1206"/>
      <c r="K309" s="1206"/>
      <c r="L309" s="1206"/>
      <c r="M309" s="1206"/>
      <c r="N309" s="1206"/>
      <c r="O309" s="1206"/>
      <c r="P309" s="1206"/>
      <c r="Q309" s="1206"/>
      <c r="R309" s="1206"/>
      <c r="S309" s="1206"/>
      <c r="T309" s="1206"/>
      <c r="U309" s="1206"/>
      <c r="V309" s="1206"/>
      <c r="W309" s="1206"/>
      <c r="X309" s="1206"/>
      <c r="Y309" s="1206"/>
      <c r="Z309" s="1206"/>
      <c r="AA309" s="1206"/>
      <c r="AB309" s="1206"/>
      <c r="AC309" s="1206"/>
      <c r="AD309" s="1206"/>
      <c r="AE309" s="1206"/>
      <c r="AF309" s="1206"/>
      <c r="AG309" s="1206"/>
      <c r="AH309" s="1206"/>
      <c r="AI30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0" spans="2:35" ht="15.75" x14ac:dyDescent="0.25">
      <c r="B310" s="1195"/>
      <c r="C310" s="1202"/>
      <c r="D310" s="1206"/>
      <c r="E310" s="1206"/>
      <c r="F310" s="1206"/>
      <c r="G310" s="1206"/>
      <c r="H310" s="1206"/>
      <c r="I310" s="1206"/>
      <c r="J310" s="1206"/>
      <c r="K310" s="1206"/>
      <c r="L310" s="1206"/>
      <c r="M310" s="1206"/>
      <c r="N310" s="1206"/>
      <c r="O310" s="1206"/>
      <c r="P310" s="1206"/>
      <c r="Q310" s="1206"/>
      <c r="R310" s="1206"/>
      <c r="S310" s="1206"/>
      <c r="T310" s="1206"/>
      <c r="U310" s="1206"/>
      <c r="V310" s="1206"/>
      <c r="W310" s="1206"/>
      <c r="X310" s="1206"/>
      <c r="Y310" s="1206"/>
      <c r="Z310" s="1206"/>
      <c r="AA310" s="1206"/>
      <c r="AB310" s="1206"/>
      <c r="AC310" s="1206"/>
      <c r="AD310" s="1206"/>
      <c r="AE310" s="1206"/>
      <c r="AF310" s="1206"/>
      <c r="AG310" s="1206"/>
      <c r="AH310" s="1206"/>
      <c r="AI3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1" spans="2:35" ht="15.75" x14ac:dyDescent="0.25">
      <c r="B311" s="1195"/>
      <c r="C311" s="1202"/>
      <c r="D311" s="1206"/>
      <c r="E311" s="1206"/>
      <c r="F311" s="1206"/>
      <c r="G311" s="1206"/>
      <c r="H311" s="1206"/>
      <c r="I311" s="1206"/>
      <c r="J311" s="1206"/>
      <c r="K311" s="1206"/>
      <c r="L311" s="1206"/>
      <c r="M311" s="1206"/>
      <c r="N311" s="1206"/>
      <c r="O311" s="1206"/>
      <c r="P311" s="1206"/>
      <c r="Q311" s="1206"/>
      <c r="R311" s="1206"/>
      <c r="S311" s="1206"/>
      <c r="T311" s="1206"/>
      <c r="U311" s="1206"/>
      <c r="V311" s="1206"/>
      <c r="W311" s="1206"/>
      <c r="X311" s="1206"/>
      <c r="Y311" s="1206"/>
      <c r="Z311" s="1206"/>
      <c r="AA311" s="1206"/>
      <c r="AB311" s="1206"/>
      <c r="AC311" s="1206"/>
      <c r="AD311" s="1206"/>
      <c r="AE311" s="1206"/>
      <c r="AF311" s="1206"/>
      <c r="AG311" s="1206"/>
      <c r="AH311" s="1206"/>
      <c r="AI3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2" spans="2:35" ht="15.75" x14ac:dyDescent="0.25">
      <c r="B312" s="1195"/>
      <c r="C312" s="1202"/>
      <c r="D312" s="1206"/>
      <c r="E312" s="1206"/>
      <c r="F312" s="1206"/>
      <c r="G312" s="1206"/>
      <c r="H312" s="1206"/>
      <c r="I312" s="1206"/>
      <c r="J312" s="1206"/>
      <c r="K312" s="1206"/>
      <c r="L312" s="1206"/>
      <c r="M312" s="1206"/>
      <c r="N312" s="1206"/>
      <c r="O312" s="1206"/>
      <c r="P312" s="1206"/>
      <c r="Q312" s="1206"/>
      <c r="R312" s="1206"/>
      <c r="S312" s="1206"/>
      <c r="T312" s="1206"/>
      <c r="U312" s="1206"/>
      <c r="V312" s="1206"/>
      <c r="W312" s="1206"/>
      <c r="X312" s="1206"/>
      <c r="Y312" s="1206"/>
      <c r="Z312" s="1206"/>
      <c r="AA312" s="1206"/>
      <c r="AB312" s="1206"/>
      <c r="AC312" s="1206"/>
      <c r="AD312" s="1206"/>
      <c r="AE312" s="1206"/>
      <c r="AF312" s="1206"/>
      <c r="AG312" s="1206"/>
      <c r="AH312" s="1206"/>
      <c r="AI3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3" spans="2:35" ht="15.75" x14ac:dyDescent="0.25">
      <c r="B313" s="1195"/>
      <c r="C313" s="1202"/>
      <c r="D313" s="1206"/>
      <c r="E313" s="1206"/>
      <c r="F313" s="1206"/>
      <c r="G313" s="1206"/>
      <c r="H313" s="1206"/>
      <c r="I313" s="1206"/>
      <c r="J313" s="1206"/>
      <c r="K313" s="1206"/>
      <c r="L313" s="1206"/>
      <c r="M313" s="1206"/>
      <c r="N313" s="1206"/>
      <c r="O313" s="1206"/>
      <c r="P313" s="1206"/>
      <c r="Q313" s="1206"/>
      <c r="R313" s="1206"/>
      <c r="S313" s="1206"/>
      <c r="T313" s="1206"/>
      <c r="U313" s="1206"/>
      <c r="V313" s="1206"/>
      <c r="W313" s="1206"/>
      <c r="X313" s="1206"/>
      <c r="Y313" s="1206"/>
      <c r="Z313" s="1206"/>
      <c r="AA313" s="1206"/>
      <c r="AB313" s="1206"/>
      <c r="AC313" s="1206"/>
      <c r="AD313" s="1206"/>
      <c r="AE313" s="1206"/>
      <c r="AF313" s="1206"/>
      <c r="AG313" s="1206"/>
      <c r="AH313" s="1206"/>
      <c r="AI3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4" spans="2:35" ht="15.75" x14ac:dyDescent="0.25">
      <c r="B314" s="1195"/>
      <c r="C314" s="1202"/>
      <c r="D314" s="1206"/>
      <c r="E314" s="1206"/>
      <c r="F314" s="1206"/>
      <c r="G314" s="1206"/>
      <c r="H314" s="1206"/>
      <c r="I314" s="1206"/>
      <c r="J314" s="1206"/>
      <c r="K314" s="1206"/>
      <c r="L314" s="1206"/>
      <c r="M314" s="1206"/>
      <c r="N314" s="1206"/>
      <c r="O314" s="1206"/>
      <c r="P314" s="1206"/>
      <c r="Q314" s="1206"/>
      <c r="R314" s="1206"/>
      <c r="S314" s="1206"/>
      <c r="T314" s="1206"/>
      <c r="U314" s="1206"/>
      <c r="V314" s="1206"/>
      <c r="W314" s="1206"/>
      <c r="X314" s="1206"/>
      <c r="Y314" s="1206"/>
      <c r="Z314" s="1206"/>
      <c r="AA314" s="1206"/>
      <c r="AB314" s="1206"/>
      <c r="AC314" s="1206"/>
      <c r="AD314" s="1206"/>
      <c r="AE314" s="1206"/>
      <c r="AF314" s="1206"/>
      <c r="AG314" s="1206"/>
      <c r="AH314" s="1206"/>
      <c r="AI3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5" spans="2:35" ht="15.75" x14ac:dyDescent="0.25">
      <c r="B315" s="1195"/>
      <c r="C315" s="1202"/>
      <c r="D315" s="1206"/>
      <c r="E315" s="1206"/>
      <c r="F315" s="1206"/>
      <c r="G315" s="1206"/>
      <c r="H315" s="1206"/>
      <c r="I315" s="1206"/>
      <c r="J315" s="1206"/>
      <c r="K315" s="1206"/>
      <c r="L315" s="1206"/>
      <c r="M315" s="1206"/>
      <c r="N315" s="1206"/>
      <c r="O315" s="1206"/>
      <c r="P315" s="1206"/>
      <c r="Q315" s="1206"/>
      <c r="R315" s="1206"/>
      <c r="S315" s="1206"/>
      <c r="T315" s="1206"/>
      <c r="U315" s="1206"/>
      <c r="V315" s="1206"/>
      <c r="W315" s="1206"/>
      <c r="X315" s="1206"/>
      <c r="Y315" s="1206"/>
      <c r="Z315" s="1206"/>
      <c r="AA315" s="1206"/>
      <c r="AB315" s="1206"/>
      <c r="AC315" s="1206"/>
      <c r="AD315" s="1206"/>
      <c r="AE315" s="1206"/>
      <c r="AF315" s="1206"/>
      <c r="AG315" s="1206"/>
      <c r="AH315" s="1206"/>
      <c r="AI3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6" spans="2:35" ht="15.75" x14ac:dyDescent="0.25">
      <c r="B316" s="1195"/>
      <c r="C316" s="1202"/>
      <c r="D316" s="1206"/>
      <c r="E316" s="1206"/>
      <c r="F316" s="1206"/>
      <c r="G316" s="1206"/>
      <c r="H316" s="1206"/>
      <c r="I316" s="1206"/>
      <c r="J316" s="1206"/>
      <c r="K316" s="1206"/>
      <c r="L316" s="1206"/>
      <c r="M316" s="1206"/>
      <c r="N316" s="1206"/>
      <c r="O316" s="1206"/>
      <c r="P316" s="1206"/>
      <c r="Q316" s="1206"/>
      <c r="R316" s="1206"/>
      <c r="S316" s="1206"/>
      <c r="T316" s="1206"/>
      <c r="U316" s="1206"/>
      <c r="V316" s="1206"/>
      <c r="W316" s="1206"/>
      <c r="X316" s="1206"/>
      <c r="Y316" s="1206"/>
      <c r="Z316" s="1206"/>
      <c r="AA316" s="1206"/>
      <c r="AB316" s="1206"/>
      <c r="AC316" s="1206"/>
      <c r="AD316" s="1206"/>
      <c r="AE316" s="1206"/>
      <c r="AF316" s="1206"/>
      <c r="AG316" s="1206"/>
      <c r="AH316" s="1206"/>
      <c r="AI3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7" spans="2:35" ht="15.75" x14ac:dyDescent="0.25">
      <c r="B317" s="1195"/>
      <c r="C317" s="1202"/>
      <c r="D317" s="1206"/>
      <c r="E317" s="1206"/>
      <c r="F317" s="1206"/>
      <c r="G317" s="1206"/>
      <c r="H317" s="1206"/>
      <c r="I317" s="1206"/>
      <c r="J317" s="1206"/>
      <c r="K317" s="1206"/>
      <c r="L317" s="1206"/>
      <c r="M317" s="1206"/>
      <c r="N317" s="1206"/>
      <c r="O317" s="1206"/>
      <c r="P317" s="1206"/>
      <c r="Q317" s="1206"/>
      <c r="R317" s="1206"/>
      <c r="S317" s="1206"/>
      <c r="T317" s="1206"/>
      <c r="U317" s="1206"/>
      <c r="V317" s="1206"/>
      <c r="W317" s="1206"/>
      <c r="X317" s="1206"/>
      <c r="Y317" s="1206"/>
      <c r="Z317" s="1206"/>
      <c r="AA317" s="1206"/>
      <c r="AB317" s="1206"/>
      <c r="AC317" s="1206"/>
      <c r="AD317" s="1206"/>
      <c r="AE317" s="1206"/>
      <c r="AF317" s="1206"/>
      <c r="AG317" s="1206"/>
      <c r="AH317" s="1206"/>
      <c r="AI3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8" spans="2:35" ht="15.75" x14ac:dyDescent="0.25">
      <c r="B318" s="1195"/>
      <c r="C318" s="1202"/>
      <c r="D318" s="1206"/>
      <c r="E318" s="1206"/>
      <c r="F318" s="1206"/>
      <c r="G318" s="1206"/>
      <c r="H318" s="1206"/>
      <c r="I318" s="1206"/>
      <c r="J318" s="1206"/>
      <c r="K318" s="1206"/>
      <c r="L318" s="1206"/>
      <c r="M318" s="1206"/>
      <c r="N318" s="1206"/>
      <c r="O318" s="1206"/>
      <c r="P318" s="1206"/>
      <c r="Q318" s="1206"/>
      <c r="R318" s="1206"/>
      <c r="S318" s="1206"/>
      <c r="T318" s="1206"/>
      <c r="U318" s="1206"/>
      <c r="V318" s="1206"/>
      <c r="W318" s="1206"/>
      <c r="X318" s="1206"/>
      <c r="Y318" s="1206"/>
      <c r="Z318" s="1206"/>
      <c r="AA318" s="1206"/>
      <c r="AB318" s="1206"/>
      <c r="AC318" s="1206"/>
      <c r="AD318" s="1206"/>
      <c r="AE318" s="1206"/>
      <c r="AF318" s="1206"/>
      <c r="AG318" s="1206"/>
      <c r="AH318" s="1206"/>
      <c r="AI3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19" spans="2:35" ht="15.75" x14ac:dyDescent="0.25">
      <c r="B319" s="1195"/>
      <c r="C319" s="1202"/>
      <c r="D319" s="1206"/>
      <c r="E319" s="1206"/>
      <c r="F319" s="1206"/>
      <c r="G319" s="1206"/>
      <c r="H319" s="1206"/>
      <c r="I319" s="1206"/>
      <c r="J319" s="1206"/>
      <c r="K319" s="1206"/>
      <c r="L319" s="1206"/>
      <c r="M319" s="1206"/>
      <c r="N319" s="1206"/>
      <c r="O319" s="1206"/>
      <c r="P319" s="1206"/>
      <c r="Q319" s="1206"/>
      <c r="R319" s="1206"/>
      <c r="S319" s="1206"/>
      <c r="T319" s="1206"/>
      <c r="U319" s="1206"/>
      <c r="V319" s="1206"/>
      <c r="W319" s="1206"/>
      <c r="X319" s="1206"/>
      <c r="Y319" s="1206"/>
      <c r="Z319" s="1206"/>
      <c r="AA319" s="1206"/>
      <c r="AB319" s="1206"/>
      <c r="AC319" s="1206"/>
      <c r="AD319" s="1206"/>
      <c r="AE319" s="1206"/>
      <c r="AF319" s="1206"/>
      <c r="AG319" s="1206"/>
      <c r="AH319" s="1206"/>
      <c r="AI3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0" spans="2:35" ht="15.75" x14ac:dyDescent="0.25">
      <c r="B320" s="1195"/>
      <c r="C320" s="1202"/>
      <c r="D320" s="1206"/>
      <c r="E320" s="1206"/>
      <c r="F320" s="1206"/>
      <c r="G320" s="1206"/>
      <c r="H320" s="1206"/>
      <c r="I320" s="1206"/>
      <c r="J320" s="1206"/>
      <c r="K320" s="1206"/>
      <c r="L320" s="1206"/>
      <c r="M320" s="1206"/>
      <c r="N320" s="1206"/>
      <c r="O320" s="1206"/>
      <c r="P320" s="1206"/>
      <c r="Q320" s="1206"/>
      <c r="R320" s="1206"/>
      <c r="S320" s="1206"/>
      <c r="T320" s="1206"/>
      <c r="U320" s="1206"/>
      <c r="V320" s="1206"/>
      <c r="W320" s="1206"/>
      <c r="X320" s="1206"/>
      <c r="Y320" s="1206"/>
      <c r="Z320" s="1206"/>
      <c r="AA320" s="1206"/>
      <c r="AB320" s="1206"/>
      <c r="AC320" s="1206"/>
      <c r="AD320" s="1206"/>
      <c r="AE320" s="1206"/>
      <c r="AF320" s="1206"/>
      <c r="AG320" s="1206"/>
      <c r="AH320" s="1206"/>
      <c r="AI3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1" spans="2:35" ht="15.75" x14ac:dyDescent="0.25">
      <c r="B321" s="1195"/>
      <c r="C321" s="1202"/>
      <c r="D321" s="1206"/>
      <c r="E321" s="1206"/>
      <c r="F321" s="1206"/>
      <c r="G321" s="1206"/>
      <c r="H321" s="1206"/>
      <c r="I321" s="1206"/>
      <c r="J321" s="1206"/>
      <c r="K321" s="1206"/>
      <c r="L321" s="1206"/>
      <c r="M321" s="1206"/>
      <c r="N321" s="1206"/>
      <c r="O321" s="1206"/>
      <c r="P321" s="1206"/>
      <c r="Q321" s="1206"/>
      <c r="R321" s="1206"/>
      <c r="S321" s="1206"/>
      <c r="T321" s="1206"/>
      <c r="U321" s="1206"/>
      <c r="V321" s="1206"/>
      <c r="W321" s="1206"/>
      <c r="X321" s="1206"/>
      <c r="Y321" s="1206"/>
      <c r="Z321" s="1206"/>
      <c r="AA321" s="1206"/>
      <c r="AB321" s="1206"/>
      <c r="AC321" s="1206"/>
      <c r="AD321" s="1206"/>
      <c r="AE321" s="1206"/>
      <c r="AF321" s="1206"/>
      <c r="AG321" s="1206"/>
      <c r="AH321" s="1206"/>
      <c r="AI3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2" spans="2:35" ht="15.75" x14ac:dyDescent="0.25">
      <c r="B322" s="1195"/>
      <c r="C322" s="1202"/>
      <c r="D322" s="1206"/>
      <c r="E322" s="1206"/>
      <c r="F322" s="1206"/>
      <c r="G322" s="1206"/>
      <c r="H322" s="1206"/>
      <c r="I322" s="1206"/>
      <c r="J322" s="1206"/>
      <c r="K322" s="1206"/>
      <c r="L322" s="1206"/>
      <c r="M322" s="1206"/>
      <c r="N322" s="1206"/>
      <c r="O322" s="1206"/>
      <c r="P322" s="1206"/>
      <c r="Q322" s="1206"/>
      <c r="R322" s="1206"/>
      <c r="S322" s="1206"/>
      <c r="T322" s="1206"/>
      <c r="U322" s="1206"/>
      <c r="V322" s="1206"/>
      <c r="W322" s="1206"/>
      <c r="X322" s="1206"/>
      <c r="Y322" s="1206"/>
      <c r="Z322" s="1206"/>
      <c r="AA322" s="1206"/>
      <c r="AB322" s="1206"/>
      <c r="AC322" s="1206"/>
      <c r="AD322" s="1206"/>
      <c r="AE322" s="1206"/>
      <c r="AF322" s="1206"/>
      <c r="AG322" s="1206"/>
      <c r="AH322" s="1206"/>
      <c r="AI3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3" spans="2:35" ht="15.75" x14ac:dyDescent="0.25">
      <c r="B323" s="1195"/>
      <c r="C323" s="1202"/>
      <c r="D323" s="1206"/>
      <c r="E323" s="1206"/>
      <c r="F323" s="1206"/>
      <c r="G323" s="1206"/>
      <c r="H323" s="1206"/>
      <c r="I323" s="1206"/>
      <c r="J323" s="1206"/>
      <c r="K323" s="1206"/>
      <c r="L323" s="1206"/>
      <c r="M323" s="1206"/>
      <c r="N323" s="1206"/>
      <c r="O323" s="1206"/>
      <c r="P323" s="1206"/>
      <c r="Q323" s="1206"/>
      <c r="R323" s="1206"/>
      <c r="S323" s="1206"/>
      <c r="T323" s="1206"/>
      <c r="U323" s="1206"/>
      <c r="V323" s="1206"/>
      <c r="W323" s="1206"/>
      <c r="X323" s="1206"/>
      <c r="Y323" s="1206"/>
      <c r="Z323" s="1206"/>
      <c r="AA323" s="1206"/>
      <c r="AB323" s="1206"/>
      <c r="AC323" s="1206"/>
      <c r="AD323" s="1206"/>
      <c r="AE323" s="1206"/>
      <c r="AF323" s="1206"/>
      <c r="AG323" s="1206"/>
      <c r="AH323" s="1206"/>
      <c r="AI3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4" spans="2:35" ht="15.75" x14ac:dyDescent="0.25">
      <c r="B324" s="1195"/>
      <c r="C324" s="1202"/>
      <c r="D324" s="1206"/>
      <c r="E324" s="1206"/>
      <c r="F324" s="1206"/>
      <c r="G324" s="1206"/>
      <c r="H324" s="1206"/>
      <c r="I324" s="1206"/>
      <c r="J324" s="1206"/>
      <c r="K324" s="1206"/>
      <c r="L324" s="1206"/>
      <c r="M324" s="1206"/>
      <c r="N324" s="1206"/>
      <c r="O324" s="1206"/>
      <c r="P324" s="1206"/>
      <c r="Q324" s="1206"/>
      <c r="R324" s="1206"/>
      <c r="S324" s="1206"/>
      <c r="T324" s="1206"/>
      <c r="U324" s="1206"/>
      <c r="V324" s="1206"/>
      <c r="W324" s="1206"/>
      <c r="X324" s="1206"/>
      <c r="Y324" s="1206"/>
      <c r="Z324" s="1206"/>
      <c r="AA324" s="1206"/>
      <c r="AB324" s="1206"/>
      <c r="AC324" s="1206"/>
      <c r="AD324" s="1206"/>
      <c r="AE324" s="1206"/>
      <c r="AF324" s="1206"/>
      <c r="AG324" s="1206"/>
      <c r="AH324" s="1206"/>
      <c r="AI3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5" spans="2:35" ht="15.75" x14ac:dyDescent="0.25">
      <c r="B325" s="1195"/>
      <c r="C325" s="1202"/>
      <c r="D325" s="1206"/>
      <c r="E325" s="1206"/>
      <c r="F325" s="1206"/>
      <c r="G325" s="1206"/>
      <c r="H325" s="1206"/>
      <c r="I325" s="1206"/>
      <c r="J325" s="1206"/>
      <c r="K325" s="1206"/>
      <c r="L325" s="1206"/>
      <c r="M325" s="1206"/>
      <c r="N325" s="1206"/>
      <c r="O325" s="1206"/>
      <c r="P325" s="1206"/>
      <c r="Q325" s="1206"/>
      <c r="R325" s="1206"/>
      <c r="S325" s="1206"/>
      <c r="T325" s="1206"/>
      <c r="U325" s="1206"/>
      <c r="V325" s="1206"/>
      <c r="W325" s="1206"/>
      <c r="X325" s="1206"/>
      <c r="Y325" s="1206"/>
      <c r="Z325" s="1206"/>
      <c r="AA325" s="1206"/>
      <c r="AB325" s="1206"/>
      <c r="AC325" s="1206"/>
      <c r="AD325" s="1206"/>
      <c r="AE325" s="1206"/>
      <c r="AF325" s="1206"/>
      <c r="AG325" s="1206"/>
      <c r="AH325" s="1206"/>
      <c r="AI3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6" spans="2:35" ht="15.75" x14ac:dyDescent="0.25">
      <c r="B326" s="1195"/>
      <c r="C326" s="1202"/>
      <c r="D326" s="1206"/>
      <c r="E326" s="1206"/>
      <c r="F326" s="1206"/>
      <c r="G326" s="1206"/>
      <c r="H326" s="1206"/>
      <c r="I326" s="1206"/>
      <c r="J326" s="1206"/>
      <c r="K326" s="1206"/>
      <c r="L326" s="1206"/>
      <c r="M326" s="1206"/>
      <c r="N326" s="1206"/>
      <c r="O326" s="1206"/>
      <c r="P326" s="1206"/>
      <c r="Q326" s="1206"/>
      <c r="R326" s="1206"/>
      <c r="S326" s="1206"/>
      <c r="T326" s="1206"/>
      <c r="U326" s="1206"/>
      <c r="V326" s="1206"/>
      <c r="W326" s="1206"/>
      <c r="X326" s="1206"/>
      <c r="Y326" s="1206"/>
      <c r="Z326" s="1206"/>
      <c r="AA326" s="1206"/>
      <c r="AB326" s="1206"/>
      <c r="AC326" s="1206"/>
      <c r="AD326" s="1206"/>
      <c r="AE326" s="1206"/>
      <c r="AF326" s="1206"/>
      <c r="AG326" s="1206"/>
      <c r="AH326" s="1206"/>
      <c r="AI3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7" spans="2:35" ht="15.75" x14ac:dyDescent="0.25">
      <c r="B327" s="1195"/>
      <c r="C327" s="1202"/>
      <c r="D327" s="1206"/>
      <c r="E327" s="1206"/>
      <c r="F327" s="1206"/>
      <c r="G327" s="1206"/>
      <c r="H327" s="1206"/>
      <c r="I327" s="1206"/>
      <c r="J327" s="1206"/>
      <c r="K327" s="1206"/>
      <c r="L327" s="1206"/>
      <c r="M327" s="1206"/>
      <c r="N327" s="1206"/>
      <c r="O327" s="1206"/>
      <c r="P327" s="1206"/>
      <c r="Q327" s="1206"/>
      <c r="R327" s="1206"/>
      <c r="S327" s="1206"/>
      <c r="T327" s="1206"/>
      <c r="U327" s="1206"/>
      <c r="V327" s="1206"/>
      <c r="W327" s="1206"/>
      <c r="X327" s="1206"/>
      <c r="Y327" s="1206"/>
      <c r="Z327" s="1206"/>
      <c r="AA327" s="1206"/>
      <c r="AB327" s="1206"/>
      <c r="AC327" s="1206"/>
      <c r="AD327" s="1206"/>
      <c r="AE327" s="1206"/>
      <c r="AF327" s="1206"/>
      <c r="AG327" s="1206"/>
      <c r="AH327" s="1206"/>
      <c r="AI3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8" spans="2:35" ht="15.75" x14ac:dyDescent="0.25">
      <c r="B328" s="1195"/>
      <c r="C328" s="1202"/>
      <c r="D328" s="1206"/>
      <c r="E328" s="1206"/>
      <c r="F328" s="1206"/>
      <c r="G328" s="1206"/>
      <c r="H328" s="1206"/>
      <c r="I328" s="1206"/>
      <c r="J328" s="1206"/>
      <c r="K328" s="1206"/>
      <c r="L328" s="1206"/>
      <c r="M328" s="1206"/>
      <c r="N328" s="1206"/>
      <c r="O328" s="1206"/>
      <c r="P328" s="1206"/>
      <c r="Q328" s="1206"/>
      <c r="R328" s="1206"/>
      <c r="S328" s="1206"/>
      <c r="T328" s="1206"/>
      <c r="U328" s="1206"/>
      <c r="V328" s="1206"/>
      <c r="W328" s="1206"/>
      <c r="X328" s="1206"/>
      <c r="Y328" s="1206"/>
      <c r="Z328" s="1206"/>
      <c r="AA328" s="1206"/>
      <c r="AB328" s="1206"/>
      <c r="AC328" s="1206"/>
      <c r="AD328" s="1206"/>
      <c r="AE328" s="1206"/>
      <c r="AF328" s="1206"/>
      <c r="AG328" s="1206"/>
      <c r="AH328" s="1206"/>
      <c r="AI3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29" spans="2:35" ht="15.75" x14ac:dyDescent="0.25">
      <c r="B329" s="1195"/>
      <c r="C329" s="1202"/>
      <c r="D329" s="1206"/>
      <c r="E329" s="1206"/>
      <c r="F329" s="1206"/>
      <c r="G329" s="1206"/>
      <c r="H329" s="1206"/>
      <c r="I329" s="1206"/>
      <c r="J329" s="1206"/>
      <c r="K329" s="1206"/>
      <c r="L329" s="1206"/>
      <c r="M329" s="1206"/>
      <c r="N329" s="1206"/>
      <c r="O329" s="1206"/>
      <c r="P329" s="1206"/>
      <c r="Q329" s="1206"/>
      <c r="R329" s="1206"/>
      <c r="S329" s="1206"/>
      <c r="T329" s="1206"/>
      <c r="U329" s="1206"/>
      <c r="V329" s="1206"/>
      <c r="W329" s="1206"/>
      <c r="X329" s="1206"/>
      <c r="Y329" s="1206"/>
      <c r="Z329" s="1206"/>
      <c r="AA329" s="1206"/>
      <c r="AB329" s="1206"/>
      <c r="AC329" s="1206"/>
      <c r="AD329" s="1206"/>
      <c r="AE329" s="1206"/>
      <c r="AF329" s="1206"/>
      <c r="AG329" s="1206"/>
      <c r="AH329" s="1206"/>
      <c r="AI3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0" spans="2:35" ht="15.75" x14ac:dyDescent="0.25">
      <c r="B330" s="1195"/>
      <c r="C330" s="1202"/>
      <c r="D330" s="1206"/>
      <c r="E330" s="1206"/>
      <c r="F330" s="1206"/>
      <c r="G330" s="1206"/>
      <c r="H330" s="1206"/>
      <c r="I330" s="1206"/>
      <c r="J330" s="1206"/>
      <c r="K330" s="1206"/>
      <c r="L330" s="1206"/>
      <c r="M330" s="1206"/>
      <c r="N330" s="1206"/>
      <c r="O330" s="1206"/>
      <c r="P330" s="1206"/>
      <c r="Q330" s="1206"/>
      <c r="R330" s="1206"/>
      <c r="S330" s="1206"/>
      <c r="T330" s="1206"/>
      <c r="U330" s="1206"/>
      <c r="V330" s="1206"/>
      <c r="W330" s="1206"/>
      <c r="X330" s="1206"/>
      <c r="Y330" s="1206"/>
      <c r="Z330" s="1206"/>
      <c r="AA330" s="1206"/>
      <c r="AB330" s="1206"/>
      <c r="AC330" s="1206"/>
      <c r="AD330" s="1206"/>
      <c r="AE330" s="1206"/>
      <c r="AF330" s="1206"/>
      <c r="AG330" s="1206"/>
      <c r="AH330" s="1206"/>
      <c r="AI3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1" spans="2:35" ht="15.75" x14ac:dyDescent="0.25">
      <c r="B331" s="1195"/>
      <c r="C331" s="1202"/>
      <c r="D331" s="1206"/>
      <c r="E331" s="1206"/>
      <c r="F331" s="1206"/>
      <c r="G331" s="1206"/>
      <c r="H331" s="1206"/>
      <c r="I331" s="1206"/>
      <c r="J331" s="1206"/>
      <c r="K331" s="1206"/>
      <c r="L331" s="1206"/>
      <c r="M331" s="1206"/>
      <c r="N331" s="1206"/>
      <c r="O331" s="1206"/>
      <c r="P331" s="1206"/>
      <c r="Q331" s="1206"/>
      <c r="R331" s="1206"/>
      <c r="S331" s="1206"/>
      <c r="T331" s="1206"/>
      <c r="U331" s="1206"/>
      <c r="V331" s="1206"/>
      <c r="W331" s="1206"/>
      <c r="X331" s="1206"/>
      <c r="Y331" s="1206"/>
      <c r="Z331" s="1206"/>
      <c r="AA331" s="1206"/>
      <c r="AB331" s="1206"/>
      <c r="AC331" s="1206"/>
      <c r="AD331" s="1206"/>
      <c r="AE331" s="1206"/>
      <c r="AF331" s="1206"/>
      <c r="AG331" s="1206"/>
      <c r="AH331" s="1206"/>
      <c r="AI3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2" spans="2:35" ht="15.75" x14ac:dyDescent="0.25">
      <c r="B332" s="1195"/>
      <c r="C332" s="1202"/>
      <c r="D332" s="1206"/>
      <c r="E332" s="1206"/>
      <c r="F332" s="1206"/>
      <c r="G332" s="1206"/>
      <c r="H332" s="1206"/>
      <c r="I332" s="1206"/>
      <c r="J332" s="1206"/>
      <c r="K332" s="1206"/>
      <c r="L332" s="1206"/>
      <c r="M332" s="1206"/>
      <c r="N332" s="1206"/>
      <c r="O332" s="1206"/>
      <c r="P332" s="1206"/>
      <c r="Q332" s="1206"/>
      <c r="R332" s="1206"/>
      <c r="S332" s="1206"/>
      <c r="T332" s="1206"/>
      <c r="U332" s="1206"/>
      <c r="V332" s="1206"/>
      <c r="W332" s="1206"/>
      <c r="X332" s="1206"/>
      <c r="Y332" s="1206"/>
      <c r="Z332" s="1206"/>
      <c r="AA332" s="1206"/>
      <c r="AB332" s="1206"/>
      <c r="AC332" s="1206"/>
      <c r="AD332" s="1206"/>
      <c r="AE332" s="1206"/>
      <c r="AF332" s="1206"/>
      <c r="AG332" s="1206"/>
      <c r="AH332" s="1206"/>
      <c r="AI3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3" spans="2:35" ht="15.75" x14ac:dyDescent="0.25">
      <c r="B333" s="1195"/>
      <c r="C333" s="1202"/>
      <c r="D333" s="1206"/>
      <c r="E333" s="1206"/>
      <c r="F333" s="1206"/>
      <c r="G333" s="1206"/>
      <c r="H333" s="1206"/>
      <c r="I333" s="1206"/>
      <c r="J333" s="1206"/>
      <c r="K333" s="1206"/>
      <c r="L333" s="1206"/>
      <c r="M333" s="1206"/>
      <c r="N333" s="1206"/>
      <c r="O333" s="1206"/>
      <c r="P333" s="1206"/>
      <c r="Q333" s="1206"/>
      <c r="R333" s="1206"/>
      <c r="S333" s="1206"/>
      <c r="T333" s="1206"/>
      <c r="U333" s="1206"/>
      <c r="V333" s="1206"/>
      <c r="W333" s="1206"/>
      <c r="X333" s="1206"/>
      <c r="Y333" s="1206"/>
      <c r="Z333" s="1206"/>
      <c r="AA333" s="1206"/>
      <c r="AB333" s="1206"/>
      <c r="AC333" s="1206"/>
      <c r="AD333" s="1206"/>
      <c r="AE333" s="1206"/>
      <c r="AF333" s="1206"/>
      <c r="AG333" s="1206"/>
      <c r="AH333" s="1206"/>
      <c r="AI3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4" spans="2:35" ht="15.75" x14ac:dyDescent="0.25">
      <c r="B334" s="1195"/>
      <c r="C334" s="1202"/>
      <c r="D334" s="1206"/>
      <c r="E334" s="1206"/>
      <c r="F334" s="1206"/>
      <c r="G334" s="1206"/>
      <c r="H334" s="1206"/>
      <c r="I334" s="1206"/>
      <c r="J334" s="1206"/>
      <c r="K334" s="1206"/>
      <c r="L334" s="1206"/>
      <c r="M334" s="1206"/>
      <c r="N334" s="1206"/>
      <c r="O334" s="1206"/>
      <c r="P334" s="1206"/>
      <c r="Q334" s="1206"/>
      <c r="R334" s="1206"/>
      <c r="S334" s="1206"/>
      <c r="T334" s="1206"/>
      <c r="U334" s="1206"/>
      <c r="V334" s="1206"/>
      <c r="W334" s="1206"/>
      <c r="X334" s="1206"/>
      <c r="Y334" s="1206"/>
      <c r="Z334" s="1206"/>
      <c r="AA334" s="1206"/>
      <c r="AB334" s="1206"/>
      <c r="AC334" s="1206"/>
      <c r="AD334" s="1206"/>
      <c r="AE334" s="1206"/>
      <c r="AF334" s="1206"/>
      <c r="AG334" s="1206"/>
      <c r="AH334" s="1206"/>
      <c r="AI3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5" spans="2:35" ht="15.75" x14ac:dyDescent="0.25">
      <c r="B335" s="1195"/>
      <c r="C335" s="1202"/>
      <c r="D335" s="1206"/>
      <c r="E335" s="1206"/>
      <c r="F335" s="1206"/>
      <c r="G335" s="1206"/>
      <c r="H335" s="1206"/>
      <c r="I335" s="1206"/>
      <c r="J335" s="1206"/>
      <c r="K335" s="1206"/>
      <c r="L335" s="1206"/>
      <c r="M335" s="1206"/>
      <c r="N335" s="1206"/>
      <c r="O335" s="1206"/>
      <c r="P335" s="1206"/>
      <c r="Q335" s="1206"/>
      <c r="R335" s="1206"/>
      <c r="S335" s="1206"/>
      <c r="T335" s="1206"/>
      <c r="U335" s="1206"/>
      <c r="V335" s="1206"/>
      <c r="W335" s="1206"/>
      <c r="X335" s="1206"/>
      <c r="Y335" s="1206"/>
      <c r="Z335" s="1206"/>
      <c r="AA335" s="1206"/>
      <c r="AB335" s="1206"/>
      <c r="AC335" s="1206"/>
      <c r="AD335" s="1206"/>
      <c r="AE335" s="1206"/>
      <c r="AF335" s="1206"/>
      <c r="AG335" s="1206"/>
      <c r="AH335" s="1206"/>
      <c r="AI3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6" spans="2:35" ht="15.75" x14ac:dyDescent="0.25">
      <c r="B336" s="1195"/>
      <c r="C336" s="1202"/>
      <c r="D336" s="1206"/>
      <c r="E336" s="1206"/>
      <c r="F336" s="1206"/>
      <c r="G336" s="1206"/>
      <c r="H336" s="1206"/>
      <c r="I336" s="1206"/>
      <c r="J336" s="1206"/>
      <c r="K336" s="1206"/>
      <c r="L336" s="1206"/>
      <c r="M336" s="1206"/>
      <c r="N336" s="1206"/>
      <c r="O336" s="1206"/>
      <c r="P336" s="1206"/>
      <c r="Q336" s="1206"/>
      <c r="R336" s="1206"/>
      <c r="S336" s="1206"/>
      <c r="T336" s="1206"/>
      <c r="U336" s="1206"/>
      <c r="V336" s="1206"/>
      <c r="W336" s="1206"/>
      <c r="X336" s="1206"/>
      <c r="Y336" s="1206"/>
      <c r="Z336" s="1206"/>
      <c r="AA336" s="1206"/>
      <c r="AB336" s="1206"/>
      <c r="AC336" s="1206"/>
      <c r="AD336" s="1206"/>
      <c r="AE336" s="1206"/>
      <c r="AF336" s="1206"/>
      <c r="AG336" s="1206"/>
      <c r="AH336" s="1206"/>
      <c r="AI3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7" spans="2:35" ht="15.75" x14ac:dyDescent="0.25">
      <c r="B337" s="1195"/>
      <c r="C337" s="1202"/>
      <c r="D337" s="1206"/>
      <c r="E337" s="1206"/>
      <c r="F337" s="1206"/>
      <c r="G337" s="1206"/>
      <c r="H337" s="1206"/>
      <c r="I337" s="1206"/>
      <c r="J337" s="1206"/>
      <c r="K337" s="1206"/>
      <c r="L337" s="1206"/>
      <c r="M337" s="1206"/>
      <c r="N337" s="1206"/>
      <c r="O337" s="1206"/>
      <c r="P337" s="1206"/>
      <c r="Q337" s="1206"/>
      <c r="R337" s="1206"/>
      <c r="S337" s="1206"/>
      <c r="T337" s="1206"/>
      <c r="U337" s="1206"/>
      <c r="V337" s="1206"/>
      <c r="W337" s="1206"/>
      <c r="X337" s="1206"/>
      <c r="Y337" s="1206"/>
      <c r="Z337" s="1206"/>
      <c r="AA337" s="1206"/>
      <c r="AB337" s="1206"/>
      <c r="AC337" s="1206"/>
      <c r="AD337" s="1206"/>
      <c r="AE337" s="1206"/>
      <c r="AF337" s="1206"/>
      <c r="AG337" s="1206"/>
      <c r="AH337" s="1206"/>
      <c r="AI3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8" spans="2:35" ht="15.75" x14ac:dyDescent="0.25">
      <c r="B338" s="1195"/>
      <c r="C338" s="1202"/>
      <c r="D338" s="1206"/>
      <c r="E338" s="1206"/>
      <c r="F338" s="1206"/>
      <c r="G338" s="1206"/>
      <c r="H338" s="1206"/>
      <c r="I338" s="1206"/>
      <c r="J338" s="1206"/>
      <c r="K338" s="1206"/>
      <c r="L338" s="1206"/>
      <c r="M338" s="1206"/>
      <c r="N338" s="1206"/>
      <c r="O338" s="1206"/>
      <c r="P338" s="1206"/>
      <c r="Q338" s="1206"/>
      <c r="R338" s="1206"/>
      <c r="S338" s="1206"/>
      <c r="T338" s="1206"/>
      <c r="U338" s="1206"/>
      <c r="V338" s="1206"/>
      <c r="W338" s="1206"/>
      <c r="X338" s="1206"/>
      <c r="Y338" s="1206"/>
      <c r="Z338" s="1206"/>
      <c r="AA338" s="1206"/>
      <c r="AB338" s="1206"/>
      <c r="AC338" s="1206"/>
      <c r="AD338" s="1206"/>
      <c r="AE338" s="1206"/>
      <c r="AF338" s="1206"/>
      <c r="AG338" s="1206"/>
      <c r="AH338" s="1206"/>
      <c r="AI3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39" spans="2:35" ht="15.75" x14ac:dyDescent="0.25">
      <c r="B339" s="1195"/>
      <c r="C339" s="1202"/>
      <c r="D339" s="1206"/>
      <c r="E339" s="1206"/>
      <c r="F339" s="1206"/>
      <c r="G339" s="1206"/>
      <c r="H339" s="1206"/>
      <c r="I339" s="1206"/>
      <c r="J339" s="1206"/>
      <c r="K339" s="1206"/>
      <c r="L339" s="1206"/>
      <c r="M339" s="1206"/>
      <c r="N339" s="1206"/>
      <c r="O339" s="1206"/>
      <c r="P339" s="1206"/>
      <c r="Q339" s="1206"/>
      <c r="R339" s="1206"/>
      <c r="S339" s="1206"/>
      <c r="T339" s="1206"/>
      <c r="U339" s="1206"/>
      <c r="V339" s="1206"/>
      <c r="W339" s="1206"/>
      <c r="X339" s="1206"/>
      <c r="Y339" s="1206"/>
      <c r="Z339" s="1206"/>
      <c r="AA339" s="1206"/>
      <c r="AB339" s="1206"/>
      <c r="AC339" s="1206"/>
      <c r="AD339" s="1206"/>
      <c r="AE339" s="1206"/>
      <c r="AF339" s="1206"/>
      <c r="AG339" s="1206"/>
      <c r="AH339" s="1206"/>
      <c r="AI3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0" spans="2:35" ht="15.75" x14ac:dyDescent="0.25">
      <c r="B340" s="1195"/>
      <c r="C340" s="1202"/>
      <c r="D340" s="1206"/>
      <c r="E340" s="1206"/>
      <c r="F340" s="1206"/>
      <c r="G340" s="1206"/>
      <c r="H340" s="1206"/>
      <c r="I340" s="1206"/>
      <c r="J340" s="1206"/>
      <c r="K340" s="1206"/>
      <c r="L340" s="1206"/>
      <c r="M340" s="1206"/>
      <c r="N340" s="1206"/>
      <c r="O340" s="1206"/>
      <c r="P340" s="1206"/>
      <c r="Q340" s="1206"/>
      <c r="R340" s="1206"/>
      <c r="S340" s="1206"/>
      <c r="T340" s="1206"/>
      <c r="U340" s="1206"/>
      <c r="V340" s="1206"/>
      <c r="W340" s="1206"/>
      <c r="X340" s="1206"/>
      <c r="Y340" s="1206"/>
      <c r="Z340" s="1206"/>
      <c r="AA340" s="1206"/>
      <c r="AB340" s="1206"/>
      <c r="AC340" s="1206"/>
      <c r="AD340" s="1206"/>
      <c r="AE340" s="1206"/>
      <c r="AF340" s="1206"/>
      <c r="AG340" s="1206"/>
      <c r="AH340" s="1206"/>
      <c r="AI3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1" spans="2:35" ht="15.75" x14ac:dyDescent="0.25">
      <c r="B341" s="1195"/>
      <c r="C341" s="1202"/>
      <c r="D341" s="1206"/>
      <c r="E341" s="1206"/>
      <c r="F341" s="1206"/>
      <c r="G341" s="1206"/>
      <c r="H341" s="1206"/>
      <c r="I341" s="1206"/>
      <c r="J341" s="1206"/>
      <c r="K341" s="1206"/>
      <c r="L341" s="1206"/>
      <c r="M341" s="1206"/>
      <c r="N341" s="1206"/>
      <c r="O341" s="1206"/>
      <c r="P341" s="1206"/>
      <c r="Q341" s="1206"/>
      <c r="R341" s="1206"/>
      <c r="S341" s="1206"/>
      <c r="T341" s="1206"/>
      <c r="U341" s="1206"/>
      <c r="V341" s="1206"/>
      <c r="W341" s="1206"/>
      <c r="X341" s="1206"/>
      <c r="Y341" s="1206"/>
      <c r="Z341" s="1206"/>
      <c r="AA341" s="1206"/>
      <c r="AB341" s="1206"/>
      <c r="AC341" s="1206"/>
      <c r="AD341" s="1206"/>
      <c r="AE341" s="1206"/>
      <c r="AF341" s="1206"/>
      <c r="AG341" s="1206"/>
      <c r="AH341" s="1206"/>
      <c r="AI3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2" spans="2:35" ht="15.75" x14ac:dyDescent="0.25">
      <c r="B342" s="1195"/>
      <c r="C342" s="1202"/>
      <c r="D342" s="1206"/>
      <c r="E342" s="1206"/>
      <c r="F342" s="1206"/>
      <c r="G342" s="1206"/>
      <c r="H342" s="1206"/>
      <c r="I342" s="1206"/>
      <c r="J342" s="1206"/>
      <c r="K342" s="1206"/>
      <c r="L342" s="1206"/>
      <c r="M342" s="1206"/>
      <c r="N342" s="1206"/>
      <c r="O342" s="1206"/>
      <c r="P342" s="1206"/>
      <c r="Q342" s="1206"/>
      <c r="R342" s="1206"/>
      <c r="S342" s="1206"/>
      <c r="T342" s="1206"/>
      <c r="U342" s="1206"/>
      <c r="V342" s="1206"/>
      <c r="W342" s="1206"/>
      <c r="X342" s="1206"/>
      <c r="Y342" s="1206"/>
      <c r="Z342" s="1206"/>
      <c r="AA342" s="1206"/>
      <c r="AB342" s="1206"/>
      <c r="AC342" s="1206"/>
      <c r="AD342" s="1206"/>
      <c r="AE342" s="1206"/>
      <c r="AF342" s="1206"/>
      <c r="AG342" s="1206"/>
      <c r="AH342" s="1206"/>
      <c r="AI3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3" spans="2:35" ht="15.75" x14ac:dyDescent="0.25">
      <c r="B343" s="1195"/>
      <c r="C343" s="1202"/>
      <c r="D343" s="1206"/>
      <c r="E343" s="1206"/>
      <c r="F343" s="1206"/>
      <c r="G343" s="1206"/>
      <c r="H343" s="1206"/>
      <c r="I343" s="1206"/>
      <c r="J343" s="1206"/>
      <c r="K343" s="1206"/>
      <c r="L343" s="1206"/>
      <c r="M343" s="1206"/>
      <c r="N343" s="1206"/>
      <c r="O343" s="1206"/>
      <c r="P343" s="1206"/>
      <c r="Q343" s="1206"/>
      <c r="R343" s="1206"/>
      <c r="S343" s="1206"/>
      <c r="T343" s="1206"/>
      <c r="U343" s="1206"/>
      <c r="V343" s="1206"/>
      <c r="W343" s="1206"/>
      <c r="X343" s="1206"/>
      <c r="Y343" s="1206"/>
      <c r="Z343" s="1206"/>
      <c r="AA343" s="1206"/>
      <c r="AB343" s="1206"/>
      <c r="AC343" s="1206"/>
      <c r="AD343" s="1206"/>
      <c r="AE343" s="1206"/>
      <c r="AF343" s="1206"/>
      <c r="AG343" s="1206"/>
      <c r="AH343" s="1206"/>
      <c r="AI3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4" spans="2:35" ht="15.75" x14ac:dyDescent="0.25">
      <c r="B344" s="1195"/>
      <c r="C344" s="1202"/>
      <c r="D344" s="1206"/>
      <c r="E344" s="1206"/>
      <c r="F344" s="1206"/>
      <c r="G344" s="1206"/>
      <c r="H344" s="1206"/>
      <c r="I344" s="1206"/>
      <c r="J344" s="1206"/>
      <c r="K344" s="1206"/>
      <c r="L344" s="1206"/>
      <c r="M344" s="1206"/>
      <c r="N344" s="1206"/>
      <c r="O344" s="1206"/>
      <c r="P344" s="1206"/>
      <c r="Q344" s="1206"/>
      <c r="R344" s="1206"/>
      <c r="S344" s="1206"/>
      <c r="T344" s="1206"/>
      <c r="U344" s="1206"/>
      <c r="V344" s="1206"/>
      <c r="W344" s="1206"/>
      <c r="X344" s="1206"/>
      <c r="Y344" s="1206"/>
      <c r="Z344" s="1206"/>
      <c r="AA344" s="1206"/>
      <c r="AB344" s="1206"/>
      <c r="AC344" s="1206"/>
      <c r="AD344" s="1206"/>
      <c r="AE344" s="1206"/>
      <c r="AF344" s="1206"/>
      <c r="AG344" s="1206"/>
      <c r="AH344" s="1206"/>
      <c r="AI3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5" spans="2:35" ht="15.75" x14ac:dyDescent="0.25">
      <c r="B345" s="1195"/>
      <c r="C345" s="1202"/>
      <c r="D345" s="1206"/>
      <c r="E345" s="1206"/>
      <c r="F345" s="1206"/>
      <c r="G345" s="1206"/>
      <c r="H345" s="1206"/>
      <c r="I345" s="1206"/>
      <c r="J345" s="1206"/>
      <c r="K345" s="1206"/>
      <c r="L345" s="1206"/>
      <c r="M345" s="1206"/>
      <c r="N345" s="1206"/>
      <c r="O345" s="1206"/>
      <c r="P345" s="1206"/>
      <c r="Q345" s="1206"/>
      <c r="R345" s="1206"/>
      <c r="S345" s="1206"/>
      <c r="T345" s="1206"/>
      <c r="U345" s="1206"/>
      <c r="V345" s="1206"/>
      <c r="W345" s="1206"/>
      <c r="X345" s="1206"/>
      <c r="Y345" s="1206"/>
      <c r="Z345" s="1206"/>
      <c r="AA345" s="1206"/>
      <c r="AB345" s="1206"/>
      <c r="AC345" s="1206"/>
      <c r="AD345" s="1206"/>
      <c r="AE345" s="1206"/>
      <c r="AF345" s="1206"/>
      <c r="AG345" s="1206"/>
      <c r="AH345" s="1206"/>
      <c r="AI3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6" spans="2:35" ht="15.75" x14ac:dyDescent="0.25">
      <c r="B346" s="1195"/>
      <c r="C346" s="1202"/>
      <c r="D346" s="1206"/>
      <c r="E346" s="1206"/>
      <c r="F346" s="1206"/>
      <c r="G346" s="1206"/>
      <c r="H346" s="1206"/>
      <c r="I346" s="1206"/>
      <c r="J346" s="1206"/>
      <c r="K346" s="1206"/>
      <c r="L346" s="1206"/>
      <c r="M346" s="1206"/>
      <c r="N346" s="1206"/>
      <c r="O346" s="1206"/>
      <c r="P346" s="1206"/>
      <c r="Q346" s="1206"/>
      <c r="R346" s="1206"/>
      <c r="S346" s="1206"/>
      <c r="T346" s="1206"/>
      <c r="U346" s="1206"/>
      <c r="V346" s="1206"/>
      <c r="W346" s="1206"/>
      <c r="X346" s="1206"/>
      <c r="Y346" s="1206"/>
      <c r="Z346" s="1206"/>
      <c r="AA346" s="1206"/>
      <c r="AB346" s="1206"/>
      <c r="AC346" s="1206"/>
      <c r="AD346" s="1206"/>
      <c r="AE346" s="1206"/>
      <c r="AF346" s="1206"/>
      <c r="AG346" s="1206"/>
      <c r="AH346" s="1206"/>
      <c r="AI3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7" spans="2:35" ht="15.75" x14ac:dyDescent="0.25">
      <c r="B347" s="1195"/>
      <c r="C347" s="1202"/>
      <c r="D347" s="1206"/>
      <c r="E347" s="1206"/>
      <c r="F347" s="1206"/>
      <c r="G347" s="1206"/>
      <c r="H347" s="1206"/>
      <c r="I347" s="1206"/>
      <c r="J347" s="1206"/>
      <c r="K347" s="1206"/>
      <c r="L347" s="1206"/>
      <c r="M347" s="1206"/>
      <c r="N347" s="1206"/>
      <c r="O347" s="1206"/>
      <c r="P347" s="1206"/>
      <c r="Q347" s="1206"/>
      <c r="R347" s="1206"/>
      <c r="S347" s="1206"/>
      <c r="T347" s="1206"/>
      <c r="U347" s="1206"/>
      <c r="V347" s="1206"/>
      <c r="W347" s="1206"/>
      <c r="X347" s="1206"/>
      <c r="Y347" s="1206"/>
      <c r="Z347" s="1206"/>
      <c r="AA347" s="1206"/>
      <c r="AB347" s="1206"/>
      <c r="AC347" s="1206"/>
      <c r="AD347" s="1206"/>
      <c r="AE347" s="1206"/>
      <c r="AF347" s="1206"/>
      <c r="AG347" s="1206"/>
      <c r="AH347" s="1206"/>
      <c r="AI3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8" spans="2:35" ht="15.75" x14ac:dyDescent="0.25">
      <c r="B348" s="1195"/>
      <c r="C348" s="1202"/>
      <c r="D348" s="1206"/>
      <c r="E348" s="1206"/>
      <c r="F348" s="1206"/>
      <c r="G348" s="1206"/>
      <c r="H348" s="1206"/>
      <c r="I348" s="1206"/>
      <c r="J348" s="1206"/>
      <c r="K348" s="1206"/>
      <c r="L348" s="1206"/>
      <c r="M348" s="1206"/>
      <c r="N348" s="1206"/>
      <c r="O348" s="1206"/>
      <c r="P348" s="1206"/>
      <c r="Q348" s="1206"/>
      <c r="R348" s="1206"/>
      <c r="S348" s="1206"/>
      <c r="T348" s="1206"/>
      <c r="U348" s="1206"/>
      <c r="V348" s="1206"/>
      <c r="W348" s="1206"/>
      <c r="X348" s="1206"/>
      <c r="Y348" s="1206"/>
      <c r="Z348" s="1206"/>
      <c r="AA348" s="1206"/>
      <c r="AB348" s="1206"/>
      <c r="AC348" s="1206"/>
      <c r="AD348" s="1206"/>
      <c r="AE348" s="1206"/>
      <c r="AF348" s="1206"/>
      <c r="AG348" s="1206"/>
      <c r="AH348" s="1206"/>
      <c r="AI3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49" spans="2:35" ht="15.75" x14ac:dyDescent="0.25">
      <c r="B349" s="1195"/>
      <c r="C349" s="1202"/>
      <c r="D349" s="1206"/>
      <c r="E349" s="1206"/>
      <c r="F349" s="1206"/>
      <c r="G349" s="1206"/>
      <c r="H349" s="1206"/>
      <c r="I349" s="1206"/>
      <c r="J349" s="1206"/>
      <c r="K349" s="1206"/>
      <c r="L349" s="1206"/>
      <c r="M349" s="1206"/>
      <c r="N349" s="1206"/>
      <c r="O349" s="1206"/>
      <c r="P349" s="1206"/>
      <c r="Q349" s="1206"/>
      <c r="R349" s="1206"/>
      <c r="S349" s="1206"/>
      <c r="T349" s="1206"/>
      <c r="U349" s="1206"/>
      <c r="V349" s="1206"/>
      <c r="W349" s="1206"/>
      <c r="X349" s="1206"/>
      <c r="Y349" s="1206"/>
      <c r="Z349" s="1206"/>
      <c r="AA349" s="1206"/>
      <c r="AB349" s="1206"/>
      <c r="AC349" s="1206"/>
      <c r="AD349" s="1206"/>
      <c r="AE349" s="1206"/>
      <c r="AF349" s="1206"/>
      <c r="AG349" s="1206"/>
      <c r="AH349" s="1206"/>
      <c r="AI3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0" spans="2:35" ht="15.75" x14ac:dyDescent="0.25">
      <c r="B350" s="1195"/>
      <c r="C350" s="1202"/>
      <c r="D350" s="1206"/>
      <c r="E350" s="1206"/>
      <c r="F350" s="1206"/>
      <c r="G350" s="1206"/>
      <c r="H350" s="1206"/>
      <c r="I350" s="1206"/>
      <c r="J350" s="1206"/>
      <c r="K350" s="1206"/>
      <c r="L350" s="1206"/>
      <c r="M350" s="1206"/>
      <c r="N350" s="1206"/>
      <c r="O350" s="1206"/>
      <c r="P350" s="1206"/>
      <c r="Q350" s="1206"/>
      <c r="R350" s="1206"/>
      <c r="S350" s="1206"/>
      <c r="T350" s="1206"/>
      <c r="U350" s="1206"/>
      <c r="V350" s="1206"/>
      <c r="W350" s="1206"/>
      <c r="X350" s="1206"/>
      <c r="Y350" s="1206"/>
      <c r="Z350" s="1206"/>
      <c r="AA350" s="1206"/>
      <c r="AB350" s="1206"/>
      <c r="AC350" s="1206"/>
      <c r="AD350" s="1206"/>
      <c r="AE350" s="1206"/>
      <c r="AF350" s="1206"/>
      <c r="AG350" s="1206"/>
      <c r="AH350" s="1206"/>
      <c r="AI3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1" spans="2:35" ht="15.75" x14ac:dyDescent="0.25">
      <c r="B351" s="1195"/>
      <c r="C351" s="1202"/>
      <c r="D351" s="1206"/>
      <c r="E351" s="1206"/>
      <c r="F351" s="1206"/>
      <c r="G351" s="1206"/>
      <c r="H351" s="1206"/>
      <c r="I351" s="1206"/>
      <c r="J351" s="1206"/>
      <c r="K351" s="1206"/>
      <c r="L351" s="1206"/>
      <c r="M351" s="1206"/>
      <c r="N351" s="1206"/>
      <c r="O351" s="1206"/>
      <c r="P351" s="1206"/>
      <c r="Q351" s="1206"/>
      <c r="R351" s="1206"/>
      <c r="S351" s="1206"/>
      <c r="T351" s="1206"/>
      <c r="U351" s="1206"/>
      <c r="V351" s="1206"/>
      <c r="W351" s="1206"/>
      <c r="X351" s="1206"/>
      <c r="Y351" s="1206"/>
      <c r="Z351" s="1206"/>
      <c r="AA351" s="1206"/>
      <c r="AB351" s="1206"/>
      <c r="AC351" s="1206"/>
      <c r="AD351" s="1206"/>
      <c r="AE351" s="1206"/>
      <c r="AF351" s="1206"/>
      <c r="AG351" s="1206"/>
      <c r="AH351" s="1206"/>
      <c r="AI3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2" spans="2:35" ht="15.75" x14ac:dyDescent="0.25">
      <c r="B352" s="1195"/>
      <c r="C352" s="1202"/>
      <c r="D352" s="1206"/>
      <c r="E352" s="1206"/>
      <c r="F352" s="1206"/>
      <c r="G352" s="1206"/>
      <c r="H352" s="1206"/>
      <c r="I352" s="1206"/>
      <c r="J352" s="1206"/>
      <c r="K352" s="1206"/>
      <c r="L352" s="1206"/>
      <c r="M352" s="1206"/>
      <c r="N352" s="1206"/>
      <c r="O352" s="1206"/>
      <c r="P352" s="1206"/>
      <c r="Q352" s="1206"/>
      <c r="R352" s="1206"/>
      <c r="S352" s="1206"/>
      <c r="T352" s="1206"/>
      <c r="U352" s="1206"/>
      <c r="V352" s="1206"/>
      <c r="W352" s="1206"/>
      <c r="X352" s="1206"/>
      <c r="Y352" s="1206"/>
      <c r="Z352" s="1206"/>
      <c r="AA352" s="1206"/>
      <c r="AB352" s="1206"/>
      <c r="AC352" s="1206"/>
      <c r="AD352" s="1206"/>
      <c r="AE352" s="1206"/>
      <c r="AF352" s="1206"/>
      <c r="AG352" s="1206"/>
      <c r="AH352" s="1206"/>
      <c r="AI3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3" spans="2:35" ht="15.75" x14ac:dyDescent="0.25">
      <c r="B353" s="1195"/>
      <c r="C353" s="1202"/>
      <c r="D353" s="1206"/>
      <c r="E353" s="1206"/>
      <c r="F353" s="1206"/>
      <c r="G353" s="1206"/>
      <c r="H353" s="1206"/>
      <c r="I353" s="1206"/>
      <c r="J353" s="1206"/>
      <c r="K353" s="1206"/>
      <c r="L353" s="1206"/>
      <c r="M353" s="1206"/>
      <c r="N353" s="1206"/>
      <c r="O353" s="1206"/>
      <c r="P353" s="1206"/>
      <c r="Q353" s="1206"/>
      <c r="R353" s="1206"/>
      <c r="S353" s="1206"/>
      <c r="T353" s="1206"/>
      <c r="U353" s="1206"/>
      <c r="V353" s="1206"/>
      <c r="W353" s="1206"/>
      <c r="X353" s="1206"/>
      <c r="Y353" s="1206"/>
      <c r="Z353" s="1206"/>
      <c r="AA353" s="1206"/>
      <c r="AB353" s="1206"/>
      <c r="AC353" s="1206"/>
      <c r="AD353" s="1206"/>
      <c r="AE353" s="1206"/>
      <c r="AF353" s="1206"/>
      <c r="AG353" s="1206"/>
      <c r="AH353" s="1206"/>
      <c r="AI3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4" spans="2:35" ht="15.75" x14ac:dyDescent="0.25">
      <c r="B354" s="1195"/>
      <c r="C354" s="1202"/>
      <c r="D354" s="1206"/>
      <c r="E354" s="1206"/>
      <c r="F354" s="1206"/>
      <c r="G354" s="1206"/>
      <c r="H354" s="1206"/>
      <c r="I354" s="1206"/>
      <c r="J354" s="1206"/>
      <c r="K354" s="1206"/>
      <c r="L354" s="1206"/>
      <c r="M354" s="1206"/>
      <c r="N354" s="1206"/>
      <c r="O354" s="1206"/>
      <c r="P354" s="1206"/>
      <c r="Q354" s="1206"/>
      <c r="R354" s="1206"/>
      <c r="S354" s="1206"/>
      <c r="T354" s="1206"/>
      <c r="U354" s="1206"/>
      <c r="V354" s="1206"/>
      <c r="W354" s="1206"/>
      <c r="X354" s="1206"/>
      <c r="Y354" s="1206"/>
      <c r="Z354" s="1206"/>
      <c r="AA354" s="1206"/>
      <c r="AB354" s="1206"/>
      <c r="AC354" s="1206"/>
      <c r="AD354" s="1206"/>
      <c r="AE354" s="1206"/>
      <c r="AF354" s="1206"/>
      <c r="AG354" s="1206"/>
      <c r="AH354" s="1206"/>
      <c r="AI3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5" spans="2:35" ht="15.75" x14ac:dyDescent="0.25">
      <c r="B355" s="1195"/>
      <c r="C355" s="1202"/>
      <c r="D355" s="1206"/>
      <c r="E355" s="1206"/>
      <c r="F355" s="1206"/>
      <c r="G355" s="1206"/>
      <c r="H355" s="1206"/>
      <c r="I355" s="1206"/>
      <c r="J355" s="1206"/>
      <c r="K355" s="1206"/>
      <c r="L355" s="1206"/>
      <c r="M355" s="1206"/>
      <c r="N355" s="1206"/>
      <c r="O355" s="1206"/>
      <c r="P355" s="1206"/>
      <c r="Q355" s="1206"/>
      <c r="R355" s="1206"/>
      <c r="S355" s="1206"/>
      <c r="T355" s="1206"/>
      <c r="U355" s="1206"/>
      <c r="V355" s="1206"/>
      <c r="W355" s="1206"/>
      <c r="X355" s="1206"/>
      <c r="Y355" s="1206"/>
      <c r="Z355" s="1206"/>
      <c r="AA355" s="1206"/>
      <c r="AB355" s="1206"/>
      <c r="AC355" s="1206"/>
      <c r="AD355" s="1206"/>
      <c r="AE355" s="1206"/>
      <c r="AF355" s="1206"/>
      <c r="AG355" s="1206"/>
      <c r="AH355" s="1206"/>
      <c r="AI35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6" spans="2:35" ht="15.75" x14ac:dyDescent="0.25">
      <c r="B356" s="1195"/>
      <c r="C356" s="1202"/>
      <c r="D356" s="1206"/>
      <c r="E356" s="1206"/>
      <c r="F356" s="1206"/>
      <c r="G356" s="1206"/>
      <c r="H356" s="1206"/>
      <c r="I356" s="1206"/>
      <c r="J356" s="1206"/>
      <c r="K356" s="1206"/>
      <c r="L356" s="1206"/>
      <c r="M356" s="1206"/>
      <c r="N356" s="1206"/>
      <c r="O356" s="1206"/>
      <c r="P356" s="1206"/>
      <c r="Q356" s="1206"/>
      <c r="R356" s="1206"/>
      <c r="S356" s="1206"/>
      <c r="T356" s="1206"/>
      <c r="U356" s="1206"/>
      <c r="V356" s="1206"/>
      <c r="W356" s="1206"/>
      <c r="X356" s="1206"/>
      <c r="Y356" s="1206"/>
      <c r="Z356" s="1206"/>
      <c r="AA356" s="1206"/>
      <c r="AB356" s="1206"/>
      <c r="AC356" s="1206"/>
      <c r="AD356" s="1206"/>
      <c r="AE356" s="1206"/>
      <c r="AF356" s="1206"/>
      <c r="AG356" s="1206"/>
      <c r="AH356" s="1206"/>
      <c r="AI35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7" spans="2:35" ht="15.75" x14ac:dyDescent="0.25">
      <c r="B357" s="1195"/>
      <c r="C357" s="1202"/>
      <c r="D357" s="1206"/>
      <c r="E357" s="1206"/>
      <c r="F357" s="1206"/>
      <c r="G357" s="1206"/>
      <c r="H357" s="1206"/>
      <c r="I357" s="1206"/>
      <c r="J357" s="1206"/>
      <c r="K357" s="1206"/>
      <c r="L357" s="1206"/>
      <c r="M357" s="1206"/>
      <c r="N357" s="1206"/>
      <c r="O357" s="1206"/>
      <c r="P357" s="1206"/>
      <c r="Q357" s="1206"/>
      <c r="R357" s="1206"/>
      <c r="S357" s="1206"/>
      <c r="T357" s="1206"/>
      <c r="U357" s="1206"/>
      <c r="V357" s="1206"/>
      <c r="W357" s="1206"/>
      <c r="X357" s="1206"/>
      <c r="Y357" s="1206"/>
      <c r="Z357" s="1206"/>
      <c r="AA357" s="1206"/>
      <c r="AB357" s="1206"/>
      <c r="AC357" s="1206"/>
      <c r="AD357" s="1206"/>
      <c r="AE357" s="1206"/>
      <c r="AF357" s="1206"/>
      <c r="AG357" s="1206"/>
      <c r="AH357" s="1206"/>
      <c r="AI35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8" spans="2:35" ht="15.75" x14ac:dyDescent="0.25">
      <c r="B358" s="1195"/>
      <c r="C358" s="1202"/>
      <c r="D358" s="1206"/>
      <c r="E358" s="1206"/>
      <c r="F358" s="1206"/>
      <c r="G358" s="1206"/>
      <c r="H358" s="1206"/>
      <c r="I358" s="1206"/>
      <c r="J358" s="1206"/>
      <c r="K358" s="1206"/>
      <c r="L358" s="1206"/>
      <c r="M358" s="1206"/>
      <c r="N358" s="1206"/>
      <c r="O358" s="1206"/>
      <c r="P358" s="1206"/>
      <c r="Q358" s="1206"/>
      <c r="R358" s="1206"/>
      <c r="S358" s="1206"/>
      <c r="T358" s="1206"/>
      <c r="U358" s="1206"/>
      <c r="V358" s="1206"/>
      <c r="W358" s="1206"/>
      <c r="X358" s="1206"/>
      <c r="Y358" s="1206"/>
      <c r="Z358" s="1206"/>
      <c r="AA358" s="1206"/>
      <c r="AB358" s="1206"/>
      <c r="AC358" s="1206"/>
      <c r="AD358" s="1206"/>
      <c r="AE358" s="1206"/>
      <c r="AF358" s="1206"/>
      <c r="AG358" s="1206"/>
      <c r="AH358" s="1206"/>
      <c r="AI35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59" spans="2:35" ht="15.75" x14ac:dyDescent="0.25">
      <c r="B359" s="1195"/>
      <c r="C359" s="1202"/>
      <c r="D359" s="1206"/>
      <c r="E359" s="1206"/>
      <c r="F359" s="1206"/>
      <c r="G359" s="1206"/>
      <c r="H359" s="1206"/>
      <c r="I359" s="1206"/>
      <c r="J359" s="1206"/>
      <c r="K359" s="1206"/>
      <c r="L359" s="1206"/>
      <c r="M359" s="1206"/>
      <c r="N359" s="1206"/>
      <c r="O359" s="1206"/>
      <c r="P359" s="1206"/>
      <c r="Q359" s="1206"/>
      <c r="R359" s="1206"/>
      <c r="S359" s="1206"/>
      <c r="T359" s="1206"/>
      <c r="U359" s="1206"/>
      <c r="V359" s="1206"/>
      <c r="W359" s="1206"/>
      <c r="X359" s="1206"/>
      <c r="Y359" s="1206"/>
      <c r="Z359" s="1206"/>
      <c r="AA359" s="1206"/>
      <c r="AB359" s="1206"/>
      <c r="AC359" s="1206"/>
      <c r="AD359" s="1206"/>
      <c r="AE359" s="1206"/>
      <c r="AF359" s="1206"/>
      <c r="AG359" s="1206"/>
      <c r="AH359" s="1206"/>
      <c r="AI35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0" spans="2:35" ht="15.75" x14ac:dyDescent="0.25">
      <c r="B360" s="1195"/>
      <c r="C360" s="1202"/>
      <c r="D360" s="1206"/>
      <c r="E360" s="1206"/>
      <c r="F360" s="1206"/>
      <c r="G360" s="1206"/>
      <c r="H360" s="1206"/>
      <c r="I360" s="1206"/>
      <c r="J360" s="1206"/>
      <c r="K360" s="1206"/>
      <c r="L360" s="1206"/>
      <c r="M360" s="1206"/>
      <c r="N360" s="1206"/>
      <c r="O360" s="1206"/>
      <c r="P360" s="1206"/>
      <c r="Q360" s="1206"/>
      <c r="R360" s="1206"/>
      <c r="S360" s="1206"/>
      <c r="T360" s="1206"/>
      <c r="U360" s="1206"/>
      <c r="V360" s="1206"/>
      <c r="W360" s="1206"/>
      <c r="X360" s="1206"/>
      <c r="Y360" s="1206"/>
      <c r="Z360" s="1206"/>
      <c r="AA360" s="1206"/>
      <c r="AB360" s="1206"/>
      <c r="AC360" s="1206"/>
      <c r="AD360" s="1206"/>
      <c r="AE360" s="1206"/>
      <c r="AF360" s="1206"/>
      <c r="AG360" s="1206"/>
      <c r="AH360" s="1206"/>
      <c r="AI36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1" spans="2:35" ht="15.75" x14ac:dyDescent="0.25">
      <c r="B361" s="1195"/>
      <c r="C361" s="1202"/>
      <c r="D361" s="1206"/>
      <c r="E361" s="1206"/>
      <c r="F361" s="1206"/>
      <c r="G361" s="1206"/>
      <c r="H361" s="1206"/>
      <c r="I361" s="1206"/>
      <c r="J361" s="1206"/>
      <c r="K361" s="1206"/>
      <c r="L361" s="1206"/>
      <c r="M361" s="1206"/>
      <c r="N361" s="1206"/>
      <c r="O361" s="1206"/>
      <c r="P361" s="1206"/>
      <c r="Q361" s="1206"/>
      <c r="R361" s="1206"/>
      <c r="S361" s="1206"/>
      <c r="T361" s="1206"/>
      <c r="U361" s="1206"/>
      <c r="V361" s="1206"/>
      <c r="W361" s="1206"/>
      <c r="X361" s="1206"/>
      <c r="Y361" s="1206"/>
      <c r="Z361" s="1206"/>
      <c r="AA361" s="1206"/>
      <c r="AB361" s="1206"/>
      <c r="AC361" s="1206"/>
      <c r="AD361" s="1206"/>
      <c r="AE361" s="1206"/>
      <c r="AF361" s="1206"/>
      <c r="AG361" s="1206"/>
      <c r="AH361" s="1206"/>
      <c r="AI36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2" spans="2:35" ht="15.75" x14ac:dyDescent="0.25">
      <c r="B362" s="1195"/>
      <c r="C362" s="1202"/>
      <c r="D362" s="1206"/>
      <c r="E362" s="1206"/>
      <c r="F362" s="1206"/>
      <c r="G362" s="1206"/>
      <c r="H362" s="1206"/>
      <c r="I362" s="1206"/>
      <c r="J362" s="1206"/>
      <c r="K362" s="1206"/>
      <c r="L362" s="1206"/>
      <c r="M362" s="1206"/>
      <c r="N362" s="1206"/>
      <c r="O362" s="1206"/>
      <c r="P362" s="1206"/>
      <c r="Q362" s="1206"/>
      <c r="R362" s="1206"/>
      <c r="S362" s="1206"/>
      <c r="T362" s="1206"/>
      <c r="U362" s="1206"/>
      <c r="V362" s="1206"/>
      <c r="W362" s="1206"/>
      <c r="X362" s="1206"/>
      <c r="Y362" s="1206"/>
      <c r="Z362" s="1206"/>
      <c r="AA362" s="1206"/>
      <c r="AB362" s="1206"/>
      <c r="AC362" s="1206"/>
      <c r="AD362" s="1206"/>
      <c r="AE362" s="1206"/>
      <c r="AF362" s="1206"/>
      <c r="AG362" s="1206"/>
      <c r="AH362" s="1206"/>
      <c r="AI36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3" spans="2:35" ht="15.75" x14ac:dyDescent="0.25">
      <c r="B363" s="1195"/>
      <c r="C363" s="1202"/>
      <c r="D363" s="1206"/>
      <c r="E363" s="1206"/>
      <c r="F363" s="1206"/>
      <c r="G363" s="1206"/>
      <c r="H363" s="1206"/>
      <c r="I363" s="1206"/>
      <c r="J363" s="1206"/>
      <c r="K363" s="1206"/>
      <c r="L363" s="1206"/>
      <c r="M363" s="1206"/>
      <c r="N363" s="1206"/>
      <c r="O363" s="1206"/>
      <c r="P363" s="1206"/>
      <c r="Q363" s="1206"/>
      <c r="R363" s="1206"/>
      <c r="S363" s="1206"/>
      <c r="T363" s="1206"/>
      <c r="U363" s="1206"/>
      <c r="V363" s="1206"/>
      <c r="W363" s="1206"/>
      <c r="X363" s="1206"/>
      <c r="Y363" s="1206"/>
      <c r="Z363" s="1206"/>
      <c r="AA363" s="1206"/>
      <c r="AB363" s="1206"/>
      <c r="AC363" s="1206"/>
      <c r="AD363" s="1206"/>
      <c r="AE363" s="1206"/>
      <c r="AF363" s="1206"/>
      <c r="AG363" s="1206"/>
      <c r="AH363" s="1206"/>
      <c r="AI36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4" spans="2:35" ht="15.75" x14ac:dyDescent="0.25">
      <c r="B364" s="1195"/>
      <c r="C364" s="1202"/>
      <c r="D364" s="1206"/>
      <c r="E364" s="1206"/>
      <c r="F364" s="1206"/>
      <c r="G364" s="1206"/>
      <c r="H364" s="1206"/>
      <c r="I364" s="1206"/>
      <c r="J364" s="1206"/>
      <c r="K364" s="1206"/>
      <c r="L364" s="1206"/>
      <c r="M364" s="1206"/>
      <c r="N364" s="1206"/>
      <c r="O364" s="1206"/>
      <c r="P364" s="1206"/>
      <c r="Q364" s="1206"/>
      <c r="R364" s="1206"/>
      <c r="S364" s="1206"/>
      <c r="T364" s="1206"/>
      <c r="U364" s="1206"/>
      <c r="V364" s="1206"/>
      <c r="W364" s="1206"/>
      <c r="X364" s="1206"/>
      <c r="Y364" s="1206"/>
      <c r="Z364" s="1206"/>
      <c r="AA364" s="1206"/>
      <c r="AB364" s="1206"/>
      <c r="AC364" s="1206"/>
      <c r="AD364" s="1206"/>
      <c r="AE364" s="1206"/>
      <c r="AF364" s="1206"/>
      <c r="AG364" s="1206"/>
      <c r="AH364" s="1206"/>
      <c r="AI36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5" spans="2:35" ht="15.75" x14ac:dyDescent="0.25">
      <c r="B365" s="1195"/>
      <c r="C365" s="1202"/>
      <c r="D365" s="1206"/>
      <c r="E365" s="1206"/>
      <c r="F365" s="1206"/>
      <c r="G365" s="1206"/>
      <c r="H365" s="1206"/>
      <c r="I365" s="1206"/>
      <c r="J365" s="1206"/>
      <c r="K365" s="1206"/>
      <c r="L365" s="1206"/>
      <c r="M365" s="1206"/>
      <c r="N365" s="1206"/>
      <c r="O365" s="1206"/>
      <c r="P365" s="1206"/>
      <c r="Q365" s="1206"/>
      <c r="R365" s="1206"/>
      <c r="S365" s="1206"/>
      <c r="T365" s="1206"/>
      <c r="U365" s="1206"/>
      <c r="V365" s="1206"/>
      <c r="W365" s="1206"/>
      <c r="X365" s="1206"/>
      <c r="Y365" s="1206"/>
      <c r="Z365" s="1206"/>
      <c r="AA365" s="1206"/>
      <c r="AB365" s="1206"/>
      <c r="AC365" s="1206"/>
      <c r="AD365" s="1206"/>
      <c r="AE365" s="1206"/>
      <c r="AF365" s="1206"/>
      <c r="AG365" s="1206"/>
      <c r="AH365" s="1206"/>
      <c r="AI36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6" spans="2:35" ht="15.75" x14ac:dyDescent="0.25">
      <c r="B366" s="1195"/>
      <c r="C366" s="1202"/>
      <c r="D366" s="1206"/>
      <c r="E366" s="1206"/>
      <c r="F366" s="1206"/>
      <c r="G366" s="1206"/>
      <c r="H366" s="1206"/>
      <c r="I366" s="1206"/>
      <c r="J366" s="1206"/>
      <c r="K366" s="1206"/>
      <c r="L366" s="1206"/>
      <c r="M366" s="1206"/>
      <c r="N366" s="1206"/>
      <c r="O366" s="1206"/>
      <c r="P366" s="1206"/>
      <c r="Q366" s="1206"/>
      <c r="R366" s="1206"/>
      <c r="S366" s="1206"/>
      <c r="T366" s="1206"/>
      <c r="U366" s="1206"/>
      <c r="V366" s="1206"/>
      <c r="W366" s="1206"/>
      <c r="X366" s="1206"/>
      <c r="Y366" s="1206"/>
      <c r="Z366" s="1206"/>
      <c r="AA366" s="1206"/>
      <c r="AB366" s="1206"/>
      <c r="AC366" s="1206"/>
      <c r="AD366" s="1206"/>
      <c r="AE366" s="1206"/>
      <c r="AF366" s="1206"/>
      <c r="AG366" s="1206"/>
      <c r="AH366" s="1206"/>
      <c r="AI36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7" spans="2:35" ht="15.75" x14ac:dyDescent="0.25">
      <c r="B367" s="1195"/>
      <c r="C367" s="1202"/>
      <c r="D367" s="1206"/>
      <c r="E367" s="1206"/>
      <c r="F367" s="1206"/>
      <c r="G367" s="1206"/>
      <c r="H367" s="1206"/>
      <c r="I367" s="1206"/>
      <c r="J367" s="1206"/>
      <c r="K367" s="1206"/>
      <c r="L367" s="1206"/>
      <c r="M367" s="1206"/>
      <c r="N367" s="1206"/>
      <c r="O367" s="1206"/>
      <c r="P367" s="1206"/>
      <c r="Q367" s="1206"/>
      <c r="R367" s="1206"/>
      <c r="S367" s="1206"/>
      <c r="T367" s="1206"/>
      <c r="U367" s="1206"/>
      <c r="V367" s="1206"/>
      <c r="W367" s="1206"/>
      <c r="X367" s="1206"/>
      <c r="Y367" s="1206"/>
      <c r="Z367" s="1206"/>
      <c r="AA367" s="1206"/>
      <c r="AB367" s="1206"/>
      <c r="AC367" s="1206"/>
      <c r="AD367" s="1206"/>
      <c r="AE367" s="1206"/>
      <c r="AF367" s="1206"/>
      <c r="AG367" s="1206"/>
      <c r="AH367" s="1206"/>
      <c r="AI36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8" spans="2:35" ht="15.75" x14ac:dyDescent="0.25">
      <c r="B368" s="1195"/>
      <c r="C368" s="1202"/>
      <c r="D368" s="1206"/>
      <c r="E368" s="1206"/>
      <c r="F368" s="1206"/>
      <c r="G368" s="1206"/>
      <c r="H368" s="1206"/>
      <c r="I368" s="1206"/>
      <c r="J368" s="1206"/>
      <c r="K368" s="1206"/>
      <c r="L368" s="1206"/>
      <c r="M368" s="1206"/>
      <c r="N368" s="1206"/>
      <c r="O368" s="1206"/>
      <c r="P368" s="1206"/>
      <c r="Q368" s="1206"/>
      <c r="R368" s="1206"/>
      <c r="S368" s="1206"/>
      <c r="T368" s="1206"/>
      <c r="U368" s="1206"/>
      <c r="V368" s="1206"/>
      <c r="W368" s="1206"/>
      <c r="X368" s="1206"/>
      <c r="Y368" s="1206"/>
      <c r="Z368" s="1206"/>
      <c r="AA368" s="1206"/>
      <c r="AB368" s="1206"/>
      <c r="AC368" s="1206"/>
      <c r="AD368" s="1206"/>
      <c r="AE368" s="1206"/>
      <c r="AF368" s="1206"/>
      <c r="AG368" s="1206"/>
      <c r="AH368" s="1206"/>
      <c r="AI36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69" spans="2:35" ht="15.75" x14ac:dyDescent="0.25">
      <c r="B369" s="1195"/>
      <c r="C369" s="1202"/>
      <c r="D369" s="1206"/>
      <c r="E369" s="1206"/>
      <c r="F369" s="1206"/>
      <c r="G369" s="1206"/>
      <c r="H369" s="1206"/>
      <c r="I369" s="1206"/>
      <c r="J369" s="1206"/>
      <c r="K369" s="1206"/>
      <c r="L369" s="1206"/>
      <c r="M369" s="1206"/>
      <c r="N369" s="1206"/>
      <c r="O369" s="1206"/>
      <c r="P369" s="1206"/>
      <c r="Q369" s="1206"/>
      <c r="R369" s="1206"/>
      <c r="S369" s="1206"/>
      <c r="T369" s="1206"/>
      <c r="U369" s="1206"/>
      <c r="V369" s="1206"/>
      <c r="W369" s="1206"/>
      <c r="X369" s="1206"/>
      <c r="Y369" s="1206"/>
      <c r="Z369" s="1206"/>
      <c r="AA369" s="1206"/>
      <c r="AB369" s="1206"/>
      <c r="AC369" s="1206"/>
      <c r="AD369" s="1206"/>
      <c r="AE369" s="1206"/>
      <c r="AF369" s="1206"/>
      <c r="AG369" s="1206"/>
      <c r="AH369" s="1206"/>
      <c r="AI36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0" spans="2:35" ht="15.75" x14ac:dyDescent="0.25">
      <c r="B370" s="1195"/>
      <c r="C370" s="1202"/>
      <c r="D370" s="1206"/>
      <c r="E370" s="1206"/>
      <c r="F370" s="1206"/>
      <c r="G370" s="1206"/>
      <c r="H370" s="1206"/>
      <c r="I370" s="1206"/>
      <c r="J370" s="1206"/>
      <c r="K370" s="1206"/>
      <c r="L370" s="1206"/>
      <c r="M370" s="1206"/>
      <c r="N370" s="1206"/>
      <c r="O370" s="1206"/>
      <c r="P370" s="1206"/>
      <c r="Q370" s="1206"/>
      <c r="R370" s="1206"/>
      <c r="S370" s="1206"/>
      <c r="T370" s="1206"/>
      <c r="U370" s="1206"/>
      <c r="V370" s="1206"/>
      <c r="W370" s="1206"/>
      <c r="X370" s="1206"/>
      <c r="Y370" s="1206"/>
      <c r="Z370" s="1206"/>
      <c r="AA370" s="1206"/>
      <c r="AB370" s="1206"/>
      <c r="AC370" s="1206"/>
      <c r="AD370" s="1206"/>
      <c r="AE370" s="1206"/>
      <c r="AF370" s="1206"/>
      <c r="AG370" s="1206"/>
      <c r="AH370" s="1206"/>
      <c r="AI37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1" spans="2:35" ht="15.75" x14ac:dyDescent="0.25">
      <c r="B371" s="1195"/>
      <c r="C371" s="1202"/>
      <c r="D371" s="1206"/>
      <c r="E371" s="1206"/>
      <c r="F371" s="1206"/>
      <c r="G371" s="1206"/>
      <c r="H371" s="1206"/>
      <c r="I371" s="1206"/>
      <c r="J371" s="1206"/>
      <c r="K371" s="1206"/>
      <c r="L371" s="1206"/>
      <c r="M371" s="1206"/>
      <c r="N371" s="1206"/>
      <c r="O371" s="1206"/>
      <c r="P371" s="1206"/>
      <c r="Q371" s="1206"/>
      <c r="R371" s="1206"/>
      <c r="S371" s="1206"/>
      <c r="T371" s="1206"/>
      <c r="U371" s="1206"/>
      <c r="V371" s="1206"/>
      <c r="W371" s="1206"/>
      <c r="X371" s="1206"/>
      <c r="Y371" s="1206"/>
      <c r="Z371" s="1206"/>
      <c r="AA371" s="1206"/>
      <c r="AB371" s="1206"/>
      <c r="AC371" s="1206"/>
      <c r="AD371" s="1206"/>
      <c r="AE371" s="1206"/>
      <c r="AF371" s="1206"/>
      <c r="AG371" s="1206"/>
      <c r="AH371" s="1206"/>
      <c r="AI37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2" spans="2:35" ht="15.75" x14ac:dyDescent="0.25">
      <c r="B372" s="1195"/>
      <c r="C372" s="1202"/>
      <c r="D372" s="1206"/>
      <c r="E372" s="1206"/>
      <c r="F372" s="1206"/>
      <c r="G372" s="1206"/>
      <c r="H372" s="1206"/>
      <c r="I372" s="1206"/>
      <c r="J372" s="1206"/>
      <c r="K372" s="1206"/>
      <c r="L372" s="1206"/>
      <c r="M372" s="1206"/>
      <c r="N372" s="1206"/>
      <c r="O372" s="1206"/>
      <c r="P372" s="1206"/>
      <c r="Q372" s="1206"/>
      <c r="R372" s="1206"/>
      <c r="S372" s="1206"/>
      <c r="T372" s="1206"/>
      <c r="U372" s="1206"/>
      <c r="V372" s="1206"/>
      <c r="W372" s="1206"/>
      <c r="X372" s="1206"/>
      <c r="Y372" s="1206"/>
      <c r="Z372" s="1206"/>
      <c r="AA372" s="1206"/>
      <c r="AB372" s="1206"/>
      <c r="AC372" s="1206"/>
      <c r="AD372" s="1206"/>
      <c r="AE372" s="1206"/>
      <c r="AF372" s="1206"/>
      <c r="AG372" s="1206"/>
      <c r="AH372" s="1206"/>
      <c r="AI37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3" spans="2:35" ht="15.75" x14ac:dyDescent="0.25">
      <c r="B373" s="1195"/>
      <c r="C373" s="1202"/>
      <c r="D373" s="1206"/>
      <c r="E373" s="1206"/>
      <c r="F373" s="1206"/>
      <c r="G373" s="1206"/>
      <c r="H373" s="1206"/>
      <c r="I373" s="1206"/>
      <c r="J373" s="1206"/>
      <c r="K373" s="1206"/>
      <c r="L373" s="1206"/>
      <c r="M373" s="1206"/>
      <c r="N373" s="1206"/>
      <c r="O373" s="1206"/>
      <c r="P373" s="1206"/>
      <c r="Q373" s="1206"/>
      <c r="R373" s="1206"/>
      <c r="S373" s="1206"/>
      <c r="T373" s="1206"/>
      <c r="U373" s="1206"/>
      <c r="V373" s="1206"/>
      <c r="W373" s="1206"/>
      <c r="X373" s="1206"/>
      <c r="Y373" s="1206"/>
      <c r="Z373" s="1206"/>
      <c r="AA373" s="1206"/>
      <c r="AB373" s="1206"/>
      <c r="AC373" s="1206"/>
      <c r="AD373" s="1206"/>
      <c r="AE373" s="1206"/>
      <c r="AF373" s="1206"/>
      <c r="AG373" s="1206"/>
      <c r="AH373" s="1206"/>
      <c r="AI37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4" spans="2:35" ht="15.75" x14ac:dyDescent="0.25">
      <c r="B374" s="1195"/>
      <c r="C374" s="1202"/>
      <c r="D374" s="1206"/>
      <c r="E374" s="1206"/>
      <c r="F374" s="1206"/>
      <c r="G374" s="1206"/>
      <c r="H374" s="1206"/>
      <c r="I374" s="1206"/>
      <c r="J374" s="1206"/>
      <c r="K374" s="1206"/>
      <c r="L374" s="1206"/>
      <c r="M374" s="1206"/>
      <c r="N374" s="1206"/>
      <c r="O374" s="1206"/>
      <c r="P374" s="1206"/>
      <c r="Q374" s="1206"/>
      <c r="R374" s="1206"/>
      <c r="S374" s="1206"/>
      <c r="T374" s="1206"/>
      <c r="U374" s="1206"/>
      <c r="V374" s="1206"/>
      <c r="W374" s="1206"/>
      <c r="X374" s="1206"/>
      <c r="Y374" s="1206"/>
      <c r="Z374" s="1206"/>
      <c r="AA374" s="1206"/>
      <c r="AB374" s="1206"/>
      <c r="AC374" s="1206"/>
      <c r="AD374" s="1206"/>
      <c r="AE374" s="1206"/>
      <c r="AF374" s="1206"/>
      <c r="AG374" s="1206"/>
      <c r="AH374" s="1206"/>
      <c r="AI37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5" spans="2:35" ht="15.75" x14ac:dyDescent="0.25">
      <c r="B375" s="1195"/>
      <c r="C375" s="1202"/>
      <c r="D375" s="1206"/>
      <c r="E375" s="1206"/>
      <c r="F375" s="1206"/>
      <c r="G375" s="1206"/>
      <c r="H375" s="1206"/>
      <c r="I375" s="1206"/>
      <c r="J375" s="1206"/>
      <c r="K375" s="1206"/>
      <c r="L375" s="1206"/>
      <c r="M375" s="1206"/>
      <c r="N375" s="1206"/>
      <c r="O375" s="1206"/>
      <c r="P375" s="1206"/>
      <c r="Q375" s="1206"/>
      <c r="R375" s="1206"/>
      <c r="S375" s="1206"/>
      <c r="T375" s="1206"/>
      <c r="U375" s="1206"/>
      <c r="V375" s="1206"/>
      <c r="W375" s="1206"/>
      <c r="X375" s="1206"/>
      <c r="Y375" s="1206"/>
      <c r="Z375" s="1206"/>
      <c r="AA375" s="1206"/>
      <c r="AB375" s="1206"/>
      <c r="AC375" s="1206"/>
      <c r="AD375" s="1206"/>
      <c r="AE375" s="1206"/>
      <c r="AF375" s="1206"/>
      <c r="AG375" s="1206"/>
      <c r="AH375" s="1206"/>
      <c r="AI37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6" spans="2:35" ht="15.75" x14ac:dyDescent="0.25">
      <c r="B376" s="1195"/>
      <c r="C376" s="1202"/>
      <c r="D376" s="1206"/>
      <c r="E376" s="1206"/>
      <c r="F376" s="1206"/>
      <c r="G376" s="1206"/>
      <c r="H376" s="1206"/>
      <c r="I376" s="1206"/>
      <c r="J376" s="1206"/>
      <c r="K376" s="1206"/>
      <c r="L376" s="1206"/>
      <c r="M376" s="1206"/>
      <c r="N376" s="1206"/>
      <c r="O376" s="1206"/>
      <c r="P376" s="1206"/>
      <c r="Q376" s="1206"/>
      <c r="R376" s="1206"/>
      <c r="S376" s="1206"/>
      <c r="T376" s="1206"/>
      <c r="U376" s="1206"/>
      <c r="V376" s="1206"/>
      <c r="W376" s="1206"/>
      <c r="X376" s="1206"/>
      <c r="Y376" s="1206"/>
      <c r="Z376" s="1206"/>
      <c r="AA376" s="1206"/>
      <c r="AB376" s="1206"/>
      <c r="AC376" s="1206"/>
      <c r="AD376" s="1206"/>
      <c r="AE376" s="1206"/>
      <c r="AF376" s="1206"/>
      <c r="AG376" s="1206"/>
      <c r="AH376" s="1206"/>
      <c r="AI37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7" spans="2:35" ht="15.75" x14ac:dyDescent="0.25">
      <c r="B377" s="1195"/>
      <c r="C377" s="1202"/>
      <c r="D377" s="1206"/>
      <c r="E377" s="1206"/>
      <c r="F377" s="1206"/>
      <c r="G377" s="1206"/>
      <c r="H377" s="1206"/>
      <c r="I377" s="1206"/>
      <c r="J377" s="1206"/>
      <c r="K377" s="1206"/>
      <c r="L377" s="1206"/>
      <c r="M377" s="1206"/>
      <c r="N377" s="1206"/>
      <c r="O377" s="1206"/>
      <c r="P377" s="1206"/>
      <c r="Q377" s="1206"/>
      <c r="R377" s="1206"/>
      <c r="S377" s="1206"/>
      <c r="T377" s="1206"/>
      <c r="U377" s="1206"/>
      <c r="V377" s="1206"/>
      <c r="W377" s="1206"/>
      <c r="X377" s="1206"/>
      <c r="Y377" s="1206"/>
      <c r="Z377" s="1206"/>
      <c r="AA377" s="1206"/>
      <c r="AB377" s="1206"/>
      <c r="AC377" s="1206"/>
      <c r="AD377" s="1206"/>
      <c r="AE377" s="1206"/>
      <c r="AF377" s="1206"/>
      <c r="AG377" s="1206"/>
      <c r="AH377" s="1206"/>
      <c r="AI37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8" spans="2:35" ht="15.75" x14ac:dyDescent="0.25">
      <c r="B378" s="1195"/>
      <c r="C378" s="1202"/>
      <c r="D378" s="1206"/>
      <c r="E378" s="1206"/>
      <c r="F378" s="1206"/>
      <c r="G378" s="1206"/>
      <c r="H378" s="1206"/>
      <c r="I378" s="1206"/>
      <c r="J378" s="1206"/>
      <c r="K378" s="1206"/>
      <c r="L378" s="1206"/>
      <c r="M378" s="1206"/>
      <c r="N378" s="1206"/>
      <c r="O378" s="1206"/>
      <c r="P378" s="1206"/>
      <c r="Q378" s="1206"/>
      <c r="R378" s="1206"/>
      <c r="S378" s="1206"/>
      <c r="T378" s="1206"/>
      <c r="U378" s="1206"/>
      <c r="V378" s="1206"/>
      <c r="W378" s="1206"/>
      <c r="X378" s="1206"/>
      <c r="Y378" s="1206"/>
      <c r="Z378" s="1206"/>
      <c r="AA378" s="1206"/>
      <c r="AB378" s="1206"/>
      <c r="AC378" s="1206"/>
      <c r="AD378" s="1206"/>
      <c r="AE378" s="1206"/>
      <c r="AF378" s="1206"/>
      <c r="AG378" s="1206"/>
      <c r="AH378" s="1206"/>
      <c r="AI37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79" spans="2:35" ht="15.75" x14ac:dyDescent="0.25">
      <c r="B379" s="1195"/>
      <c r="C379" s="1202"/>
      <c r="D379" s="1206"/>
      <c r="E379" s="1206"/>
      <c r="F379" s="1206"/>
      <c r="G379" s="1206"/>
      <c r="H379" s="1206"/>
      <c r="I379" s="1206"/>
      <c r="J379" s="1206"/>
      <c r="K379" s="1206"/>
      <c r="L379" s="1206"/>
      <c r="M379" s="1206"/>
      <c r="N379" s="1206"/>
      <c r="O379" s="1206"/>
      <c r="P379" s="1206"/>
      <c r="Q379" s="1206"/>
      <c r="R379" s="1206"/>
      <c r="S379" s="1206"/>
      <c r="T379" s="1206"/>
      <c r="U379" s="1206"/>
      <c r="V379" s="1206"/>
      <c r="W379" s="1206"/>
      <c r="X379" s="1206"/>
      <c r="Y379" s="1206"/>
      <c r="Z379" s="1206"/>
      <c r="AA379" s="1206"/>
      <c r="AB379" s="1206"/>
      <c r="AC379" s="1206"/>
      <c r="AD379" s="1206"/>
      <c r="AE379" s="1206"/>
      <c r="AF379" s="1206"/>
      <c r="AG379" s="1206"/>
      <c r="AH379" s="1206"/>
      <c r="AI37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0" spans="2:35" ht="15.75" x14ac:dyDescent="0.25">
      <c r="B380" s="1195"/>
      <c r="C380" s="1202"/>
      <c r="D380" s="1206"/>
      <c r="E380" s="1206"/>
      <c r="F380" s="1206"/>
      <c r="G380" s="1206"/>
      <c r="H380" s="1206"/>
      <c r="I380" s="1206"/>
      <c r="J380" s="1206"/>
      <c r="K380" s="1206"/>
      <c r="L380" s="1206"/>
      <c r="M380" s="1206"/>
      <c r="N380" s="1206"/>
      <c r="O380" s="1206"/>
      <c r="P380" s="1206"/>
      <c r="Q380" s="1206"/>
      <c r="R380" s="1206"/>
      <c r="S380" s="1206"/>
      <c r="T380" s="1206"/>
      <c r="U380" s="1206"/>
      <c r="V380" s="1206"/>
      <c r="W380" s="1206"/>
      <c r="X380" s="1206"/>
      <c r="Y380" s="1206"/>
      <c r="Z380" s="1206"/>
      <c r="AA380" s="1206"/>
      <c r="AB380" s="1206"/>
      <c r="AC380" s="1206"/>
      <c r="AD380" s="1206"/>
      <c r="AE380" s="1206"/>
      <c r="AF380" s="1206"/>
      <c r="AG380" s="1206"/>
      <c r="AH380" s="1206"/>
      <c r="AI38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1" spans="2:35" ht="15.75" x14ac:dyDescent="0.25">
      <c r="B381" s="1195"/>
      <c r="C381" s="1202"/>
      <c r="D381" s="1206"/>
      <c r="E381" s="1206"/>
      <c r="F381" s="1206"/>
      <c r="G381" s="1206"/>
      <c r="H381" s="1206"/>
      <c r="I381" s="1206"/>
      <c r="J381" s="1206"/>
      <c r="K381" s="1206"/>
      <c r="L381" s="1206"/>
      <c r="M381" s="1206"/>
      <c r="N381" s="1206"/>
      <c r="O381" s="1206"/>
      <c r="P381" s="1206"/>
      <c r="Q381" s="1206"/>
      <c r="R381" s="1206"/>
      <c r="S381" s="1206"/>
      <c r="T381" s="1206"/>
      <c r="U381" s="1206"/>
      <c r="V381" s="1206"/>
      <c r="W381" s="1206"/>
      <c r="X381" s="1206"/>
      <c r="Y381" s="1206"/>
      <c r="Z381" s="1206"/>
      <c r="AA381" s="1206"/>
      <c r="AB381" s="1206"/>
      <c r="AC381" s="1206"/>
      <c r="AD381" s="1206"/>
      <c r="AE381" s="1206"/>
      <c r="AF381" s="1206"/>
      <c r="AG381" s="1206"/>
      <c r="AH381" s="1206"/>
      <c r="AI38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2" spans="2:35" ht="15.75" x14ac:dyDescent="0.25">
      <c r="B382" s="1195"/>
      <c r="C382" s="1202"/>
      <c r="D382" s="1206"/>
      <c r="E382" s="1206"/>
      <c r="F382" s="1206"/>
      <c r="G382" s="1206"/>
      <c r="H382" s="1206"/>
      <c r="I382" s="1206"/>
      <c r="J382" s="1206"/>
      <c r="K382" s="1206"/>
      <c r="L382" s="1206"/>
      <c r="M382" s="1206"/>
      <c r="N382" s="1206"/>
      <c r="O382" s="1206"/>
      <c r="P382" s="1206"/>
      <c r="Q382" s="1206"/>
      <c r="R382" s="1206"/>
      <c r="S382" s="1206"/>
      <c r="T382" s="1206"/>
      <c r="U382" s="1206"/>
      <c r="V382" s="1206"/>
      <c r="W382" s="1206"/>
      <c r="X382" s="1206"/>
      <c r="Y382" s="1206"/>
      <c r="Z382" s="1206"/>
      <c r="AA382" s="1206"/>
      <c r="AB382" s="1206"/>
      <c r="AC382" s="1206"/>
      <c r="AD382" s="1206"/>
      <c r="AE382" s="1206"/>
      <c r="AF382" s="1206"/>
      <c r="AG382" s="1206"/>
      <c r="AH382" s="1206"/>
      <c r="AI38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3" spans="2:35" ht="15.75" x14ac:dyDescent="0.25">
      <c r="B383" s="1195"/>
      <c r="C383" s="1202"/>
      <c r="D383" s="1206"/>
      <c r="E383" s="1206"/>
      <c r="F383" s="1206"/>
      <c r="G383" s="1206"/>
      <c r="H383" s="1206"/>
      <c r="I383" s="1206"/>
      <c r="J383" s="1206"/>
      <c r="K383" s="1206"/>
      <c r="L383" s="1206"/>
      <c r="M383" s="1206"/>
      <c r="N383" s="1206"/>
      <c r="O383" s="1206"/>
      <c r="P383" s="1206"/>
      <c r="Q383" s="1206"/>
      <c r="R383" s="1206"/>
      <c r="S383" s="1206"/>
      <c r="T383" s="1206"/>
      <c r="U383" s="1206"/>
      <c r="V383" s="1206"/>
      <c r="W383" s="1206"/>
      <c r="X383" s="1206"/>
      <c r="Y383" s="1206"/>
      <c r="Z383" s="1206"/>
      <c r="AA383" s="1206"/>
      <c r="AB383" s="1206"/>
      <c r="AC383" s="1206"/>
      <c r="AD383" s="1206"/>
      <c r="AE383" s="1206"/>
      <c r="AF383" s="1206"/>
      <c r="AG383" s="1206"/>
      <c r="AH383" s="1206"/>
      <c r="AI38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4" spans="2:35" ht="15.75" x14ac:dyDescent="0.25">
      <c r="B384" s="1195"/>
      <c r="C384" s="1202"/>
      <c r="D384" s="1206"/>
      <c r="E384" s="1206"/>
      <c r="F384" s="1206"/>
      <c r="G384" s="1206"/>
      <c r="H384" s="1206"/>
      <c r="I384" s="1206"/>
      <c r="J384" s="1206"/>
      <c r="K384" s="1206"/>
      <c r="L384" s="1206"/>
      <c r="M384" s="1206"/>
      <c r="N384" s="1206"/>
      <c r="O384" s="1206"/>
      <c r="P384" s="1206"/>
      <c r="Q384" s="1206"/>
      <c r="R384" s="1206"/>
      <c r="S384" s="1206"/>
      <c r="T384" s="1206"/>
      <c r="U384" s="1206"/>
      <c r="V384" s="1206"/>
      <c r="W384" s="1206"/>
      <c r="X384" s="1206"/>
      <c r="Y384" s="1206"/>
      <c r="Z384" s="1206"/>
      <c r="AA384" s="1206"/>
      <c r="AB384" s="1206"/>
      <c r="AC384" s="1206"/>
      <c r="AD384" s="1206"/>
      <c r="AE384" s="1206"/>
      <c r="AF384" s="1206"/>
      <c r="AG384" s="1206"/>
      <c r="AH384" s="1206"/>
      <c r="AI38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5" spans="2:35" ht="15.75" x14ac:dyDescent="0.25">
      <c r="B385" s="1195"/>
      <c r="C385" s="1202"/>
      <c r="D385" s="1206"/>
      <c r="E385" s="1206"/>
      <c r="F385" s="1206"/>
      <c r="G385" s="1206"/>
      <c r="H385" s="1206"/>
      <c r="I385" s="1206"/>
      <c r="J385" s="1206"/>
      <c r="K385" s="1206"/>
      <c r="L385" s="1206"/>
      <c r="M385" s="1206"/>
      <c r="N385" s="1206"/>
      <c r="O385" s="1206"/>
      <c r="P385" s="1206"/>
      <c r="Q385" s="1206"/>
      <c r="R385" s="1206"/>
      <c r="S385" s="1206"/>
      <c r="T385" s="1206"/>
      <c r="U385" s="1206"/>
      <c r="V385" s="1206"/>
      <c r="W385" s="1206"/>
      <c r="X385" s="1206"/>
      <c r="Y385" s="1206"/>
      <c r="Z385" s="1206"/>
      <c r="AA385" s="1206"/>
      <c r="AB385" s="1206"/>
      <c r="AC385" s="1206"/>
      <c r="AD385" s="1206"/>
      <c r="AE385" s="1206"/>
      <c r="AF385" s="1206"/>
      <c r="AG385" s="1206"/>
      <c r="AH385" s="1206"/>
      <c r="AI38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6" spans="2:35" ht="15.75" x14ac:dyDescent="0.25">
      <c r="B386" s="1195"/>
      <c r="C386" s="1202"/>
      <c r="D386" s="1206"/>
      <c r="E386" s="1206"/>
      <c r="F386" s="1206"/>
      <c r="G386" s="1206"/>
      <c r="H386" s="1206"/>
      <c r="I386" s="1206"/>
      <c r="J386" s="1206"/>
      <c r="K386" s="1206"/>
      <c r="L386" s="1206"/>
      <c r="M386" s="1206"/>
      <c r="N386" s="1206"/>
      <c r="O386" s="1206"/>
      <c r="P386" s="1206"/>
      <c r="Q386" s="1206"/>
      <c r="R386" s="1206"/>
      <c r="S386" s="1206"/>
      <c r="T386" s="1206"/>
      <c r="U386" s="1206"/>
      <c r="V386" s="1206"/>
      <c r="W386" s="1206"/>
      <c r="X386" s="1206"/>
      <c r="Y386" s="1206"/>
      <c r="Z386" s="1206"/>
      <c r="AA386" s="1206"/>
      <c r="AB386" s="1206"/>
      <c r="AC386" s="1206"/>
      <c r="AD386" s="1206"/>
      <c r="AE386" s="1206"/>
      <c r="AF386" s="1206"/>
      <c r="AG386" s="1206"/>
      <c r="AH386" s="1206"/>
      <c r="AI38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7" spans="2:35" ht="15.75" x14ac:dyDescent="0.25">
      <c r="B387" s="1195"/>
      <c r="C387" s="1202"/>
      <c r="D387" s="1206"/>
      <c r="E387" s="1206"/>
      <c r="F387" s="1206"/>
      <c r="G387" s="1206"/>
      <c r="H387" s="1206"/>
      <c r="I387" s="1206"/>
      <c r="J387" s="1206"/>
      <c r="K387" s="1206"/>
      <c r="L387" s="1206"/>
      <c r="M387" s="1206"/>
      <c r="N387" s="1206"/>
      <c r="O387" s="1206"/>
      <c r="P387" s="1206"/>
      <c r="Q387" s="1206"/>
      <c r="R387" s="1206"/>
      <c r="S387" s="1206"/>
      <c r="T387" s="1206"/>
      <c r="U387" s="1206"/>
      <c r="V387" s="1206"/>
      <c r="W387" s="1206"/>
      <c r="X387" s="1206"/>
      <c r="Y387" s="1206"/>
      <c r="Z387" s="1206"/>
      <c r="AA387" s="1206"/>
      <c r="AB387" s="1206"/>
      <c r="AC387" s="1206"/>
      <c r="AD387" s="1206"/>
      <c r="AE387" s="1206"/>
      <c r="AF387" s="1206"/>
      <c r="AG387" s="1206"/>
      <c r="AH387" s="1206"/>
      <c r="AI38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8" spans="2:35" ht="15.75" x14ac:dyDescent="0.25">
      <c r="B388" s="1195"/>
      <c r="C388" s="1202"/>
      <c r="D388" s="1206"/>
      <c r="E388" s="1206"/>
      <c r="F388" s="1206"/>
      <c r="G388" s="1206"/>
      <c r="H388" s="1206"/>
      <c r="I388" s="1206"/>
      <c r="J388" s="1206"/>
      <c r="K388" s="1206"/>
      <c r="L388" s="1206"/>
      <c r="M388" s="1206"/>
      <c r="N388" s="1206"/>
      <c r="O388" s="1206"/>
      <c r="P388" s="1206"/>
      <c r="Q388" s="1206"/>
      <c r="R388" s="1206"/>
      <c r="S388" s="1206"/>
      <c r="T388" s="1206"/>
      <c r="U388" s="1206"/>
      <c r="V388" s="1206"/>
      <c r="W388" s="1206"/>
      <c r="X388" s="1206"/>
      <c r="Y388" s="1206"/>
      <c r="Z388" s="1206"/>
      <c r="AA388" s="1206"/>
      <c r="AB388" s="1206"/>
      <c r="AC388" s="1206"/>
      <c r="AD388" s="1206"/>
      <c r="AE388" s="1206"/>
      <c r="AF388" s="1206"/>
      <c r="AG388" s="1206"/>
      <c r="AH388" s="1206"/>
      <c r="AI38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89" spans="2:35" ht="15.75" x14ac:dyDescent="0.25">
      <c r="B389" s="1195"/>
      <c r="C389" s="1202"/>
      <c r="D389" s="1206"/>
      <c r="E389" s="1206"/>
      <c r="F389" s="1206"/>
      <c r="G389" s="1206"/>
      <c r="H389" s="1206"/>
      <c r="I389" s="1206"/>
      <c r="J389" s="1206"/>
      <c r="K389" s="1206"/>
      <c r="L389" s="1206"/>
      <c r="M389" s="1206"/>
      <c r="N389" s="1206"/>
      <c r="O389" s="1206"/>
      <c r="P389" s="1206"/>
      <c r="Q389" s="1206"/>
      <c r="R389" s="1206"/>
      <c r="S389" s="1206"/>
      <c r="T389" s="1206"/>
      <c r="U389" s="1206"/>
      <c r="V389" s="1206"/>
      <c r="W389" s="1206"/>
      <c r="X389" s="1206"/>
      <c r="Y389" s="1206"/>
      <c r="Z389" s="1206"/>
      <c r="AA389" s="1206"/>
      <c r="AB389" s="1206"/>
      <c r="AC389" s="1206"/>
      <c r="AD389" s="1206"/>
      <c r="AE389" s="1206"/>
      <c r="AF389" s="1206"/>
      <c r="AG389" s="1206"/>
      <c r="AH389" s="1206"/>
      <c r="AI38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0" spans="2:35" ht="15.75" x14ac:dyDescent="0.25">
      <c r="B390" s="1195"/>
      <c r="C390" s="1202"/>
      <c r="D390" s="1206"/>
      <c r="E390" s="1206"/>
      <c r="F390" s="1206"/>
      <c r="G390" s="1206"/>
      <c r="H390" s="1206"/>
      <c r="I390" s="1206"/>
      <c r="J390" s="1206"/>
      <c r="K390" s="1206"/>
      <c r="L390" s="1206"/>
      <c r="M390" s="1206"/>
      <c r="N390" s="1206"/>
      <c r="O390" s="1206"/>
      <c r="P390" s="1206"/>
      <c r="Q390" s="1206"/>
      <c r="R390" s="1206"/>
      <c r="S390" s="1206"/>
      <c r="T390" s="1206"/>
      <c r="U390" s="1206"/>
      <c r="V390" s="1206"/>
      <c r="W390" s="1206"/>
      <c r="X390" s="1206"/>
      <c r="Y390" s="1206"/>
      <c r="Z390" s="1206"/>
      <c r="AA390" s="1206"/>
      <c r="AB390" s="1206"/>
      <c r="AC390" s="1206"/>
      <c r="AD390" s="1206"/>
      <c r="AE390" s="1206"/>
      <c r="AF390" s="1206"/>
      <c r="AG390" s="1206"/>
      <c r="AH390" s="1206"/>
      <c r="AI39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1" spans="2:35" ht="15.75" x14ac:dyDescent="0.25">
      <c r="B391" s="1195"/>
      <c r="C391" s="1202"/>
      <c r="D391" s="1206"/>
      <c r="E391" s="1206"/>
      <c r="F391" s="1206"/>
      <c r="G391" s="1206"/>
      <c r="H391" s="1206"/>
      <c r="I391" s="1206"/>
      <c r="J391" s="1206"/>
      <c r="K391" s="1206"/>
      <c r="L391" s="1206"/>
      <c r="M391" s="1206"/>
      <c r="N391" s="1206"/>
      <c r="O391" s="1206"/>
      <c r="P391" s="1206"/>
      <c r="Q391" s="1206"/>
      <c r="R391" s="1206"/>
      <c r="S391" s="1206"/>
      <c r="T391" s="1206"/>
      <c r="U391" s="1206"/>
      <c r="V391" s="1206"/>
      <c r="W391" s="1206"/>
      <c r="X391" s="1206"/>
      <c r="Y391" s="1206"/>
      <c r="Z391" s="1206"/>
      <c r="AA391" s="1206"/>
      <c r="AB391" s="1206"/>
      <c r="AC391" s="1206"/>
      <c r="AD391" s="1206"/>
      <c r="AE391" s="1206"/>
      <c r="AF391" s="1206"/>
      <c r="AG391" s="1206"/>
      <c r="AH391" s="1206"/>
      <c r="AI39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2" spans="2:35" ht="15.75" x14ac:dyDescent="0.25">
      <c r="B392" s="1195"/>
      <c r="C392" s="1202"/>
      <c r="D392" s="1206"/>
      <c r="E392" s="1206"/>
      <c r="F392" s="1206"/>
      <c r="G392" s="1206"/>
      <c r="H392" s="1206"/>
      <c r="I392" s="1206"/>
      <c r="J392" s="1206"/>
      <c r="K392" s="1206"/>
      <c r="L392" s="1206"/>
      <c r="M392" s="1206"/>
      <c r="N392" s="1206"/>
      <c r="O392" s="1206"/>
      <c r="P392" s="1206"/>
      <c r="Q392" s="1206"/>
      <c r="R392" s="1206"/>
      <c r="S392" s="1206"/>
      <c r="T392" s="1206"/>
      <c r="U392" s="1206"/>
      <c r="V392" s="1206"/>
      <c r="W392" s="1206"/>
      <c r="X392" s="1206"/>
      <c r="Y392" s="1206"/>
      <c r="Z392" s="1206"/>
      <c r="AA392" s="1206"/>
      <c r="AB392" s="1206"/>
      <c r="AC392" s="1206"/>
      <c r="AD392" s="1206"/>
      <c r="AE392" s="1206"/>
      <c r="AF392" s="1206"/>
      <c r="AG392" s="1206"/>
      <c r="AH392" s="1206"/>
      <c r="AI39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3" spans="2:35" ht="15.75" x14ac:dyDescent="0.25">
      <c r="B393" s="1195"/>
      <c r="C393" s="1202"/>
      <c r="D393" s="1206"/>
      <c r="E393" s="1206"/>
      <c r="F393" s="1206"/>
      <c r="G393" s="1206"/>
      <c r="H393" s="1206"/>
      <c r="I393" s="1206"/>
      <c r="J393" s="1206"/>
      <c r="K393" s="1206"/>
      <c r="L393" s="1206"/>
      <c r="M393" s="1206"/>
      <c r="N393" s="1206"/>
      <c r="O393" s="1206"/>
      <c r="P393" s="1206"/>
      <c r="Q393" s="1206"/>
      <c r="R393" s="1206"/>
      <c r="S393" s="1206"/>
      <c r="T393" s="1206"/>
      <c r="U393" s="1206"/>
      <c r="V393" s="1206"/>
      <c r="W393" s="1206"/>
      <c r="X393" s="1206"/>
      <c r="Y393" s="1206"/>
      <c r="Z393" s="1206"/>
      <c r="AA393" s="1206"/>
      <c r="AB393" s="1206"/>
      <c r="AC393" s="1206"/>
      <c r="AD393" s="1206"/>
      <c r="AE393" s="1206"/>
      <c r="AF393" s="1206"/>
      <c r="AG393" s="1206"/>
      <c r="AH393" s="1206"/>
      <c r="AI39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4" spans="2:35" ht="15.75" x14ac:dyDescent="0.25">
      <c r="B394" s="1195"/>
      <c r="C394" s="1202"/>
      <c r="D394" s="1206"/>
      <c r="E394" s="1206"/>
      <c r="F394" s="1206"/>
      <c r="G394" s="1206"/>
      <c r="H394" s="1206"/>
      <c r="I394" s="1206"/>
      <c r="J394" s="1206"/>
      <c r="K394" s="1206"/>
      <c r="L394" s="1206"/>
      <c r="M394" s="1206"/>
      <c r="N394" s="1206"/>
      <c r="O394" s="1206"/>
      <c r="P394" s="1206"/>
      <c r="Q394" s="1206"/>
      <c r="R394" s="1206"/>
      <c r="S394" s="1206"/>
      <c r="T394" s="1206"/>
      <c r="U394" s="1206"/>
      <c r="V394" s="1206"/>
      <c r="W394" s="1206"/>
      <c r="X394" s="1206"/>
      <c r="Y394" s="1206"/>
      <c r="Z394" s="1206"/>
      <c r="AA394" s="1206"/>
      <c r="AB394" s="1206"/>
      <c r="AC394" s="1206"/>
      <c r="AD394" s="1206"/>
      <c r="AE394" s="1206"/>
      <c r="AF394" s="1206"/>
      <c r="AG394" s="1206"/>
      <c r="AH394" s="1206"/>
      <c r="AI39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5" spans="2:35" ht="15.75" x14ac:dyDescent="0.25">
      <c r="B395" s="1195"/>
      <c r="C395" s="1202"/>
      <c r="D395" s="1206"/>
      <c r="E395" s="1206"/>
      <c r="F395" s="1206"/>
      <c r="G395" s="1206"/>
      <c r="H395" s="1206"/>
      <c r="I395" s="1206"/>
      <c r="J395" s="1206"/>
      <c r="K395" s="1206"/>
      <c r="L395" s="1206"/>
      <c r="M395" s="1206"/>
      <c r="N395" s="1206"/>
      <c r="O395" s="1206"/>
      <c r="P395" s="1206"/>
      <c r="Q395" s="1206"/>
      <c r="R395" s="1206"/>
      <c r="S395" s="1206"/>
      <c r="T395" s="1206"/>
      <c r="U395" s="1206"/>
      <c r="V395" s="1206"/>
      <c r="W395" s="1206"/>
      <c r="X395" s="1206"/>
      <c r="Y395" s="1206"/>
      <c r="Z395" s="1206"/>
      <c r="AA395" s="1206"/>
      <c r="AB395" s="1206"/>
      <c r="AC395" s="1206"/>
      <c r="AD395" s="1206"/>
      <c r="AE395" s="1206"/>
      <c r="AF395" s="1206"/>
      <c r="AG395" s="1206"/>
      <c r="AH395" s="1206"/>
      <c r="AI39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6" spans="2:35" ht="15.75" x14ac:dyDescent="0.25">
      <c r="B396" s="1195"/>
      <c r="C396" s="1202"/>
      <c r="D396" s="1206"/>
      <c r="E396" s="1206"/>
      <c r="F396" s="1206"/>
      <c r="G396" s="1206"/>
      <c r="H396" s="1206"/>
      <c r="I396" s="1206"/>
      <c r="J396" s="1206"/>
      <c r="K396" s="1206"/>
      <c r="L396" s="1206"/>
      <c r="M396" s="1206"/>
      <c r="N396" s="1206"/>
      <c r="O396" s="1206"/>
      <c r="P396" s="1206"/>
      <c r="Q396" s="1206"/>
      <c r="R396" s="1206"/>
      <c r="S396" s="1206"/>
      <c r="T396" s="1206"/>
      <c r="U396" s="1206"/>
      <c r="V396" s="1206"/>
      <c r="W396" s="1206"/>
      <c r="X396" s="1206"/>
      <c r="Y396" s="1206"/>
      <c r="Z396" s="1206"/>
      <c r="AA396" s="1206"/>
      <c r="AB396" s="1206"/>
      <c r="AC396" s="1206"/>
      <c r="AD396" s="1206"/>
      <c r="AE396" s="1206"/>
      <c r="AF396" s="1206"/>
      <c r="AG396" s="1206"/>
      <c r="AH396" s="1206"/>
      <c r="AI39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7" spans="2:35" ht="15.75" x14ac:dyDescent="0.25">
      <c r="B397" s="1195"/>
      <c r="C397" s="1202"/>
      <c r="D397" s="1206"/>
      <c r="E397" s="1206"/>
      <c r="F397" s="1206"/>
      <c r="G397" s="1206"/>
      <c r="H397" s="1206"/>
      <c r="I397" s="1206"/>
      <c r="J397" s="1206"/>
      <c r="K397" s="1206"/>
      <c r="L397" s="1206"/>
      <c r="M397" s="1206"/>
      <c r="N397" s="1206"/>
      <c r="O397" s="1206"/>
      <c r="P397" s="1206"/>
      <c r="Q397" s="1206"/>
      <c r="R397" s="1206"/>
      <c r="S397" s="1206"/>
      <c r="T397" s="1206"/>
      <c r="U397" s="1206"/>
      <c r="V397" s="1206"/>
      <c r="W397" s="1206"/>
      <c r="X397" s="1206"/>
      <c r="Y397" s="1206"/>
      <c r="Z397" s="1206"/>
      <c r="AA397" s="1206"/>
      <c r="AB397" s="1206"/>
      <c r="AC397" s="1206"/>
      <c r="AD397" s="1206"/>
      <c r="AE397" s="1206"/>
      <c r="AF397" s="1206"/>
      <c r="AG397" s="1206"/>
      <c r="AH397" s="1206"/>
      <c r="AI39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8" spans="2:35" ht="15.75" x14ac:dyDescent="0.25">
      <c r="B398" s="1195"/>
      <c r="C398" s="1202"/>
      <c r="D398" s="1206"/>
      <c r="E398" s="1206"/>
      <c r="F398" s="1206"/>
      <c r="G398" s="1206"/>
      <c r="H398" s="1206"/>
      <c r="I398" s="1206"/>
      <c r="J398" s="1206"/>
      <c r="K398" s="1206"/>
      <c r="L398" s="1206"/>
      <c r="M398" s="1206"/>
      <c r="N398" s="1206"/>
      <c r="O398" s="1206"/>
      <c r="P398" s="1206"/>
      <c r="Q398" s="1206"/>
      <c r="R398" s="1206"/>
      <c r="S398" s="1206"/>
      <c r="T398" s="1206"/>
      <c r="U398" s="1206"/>
      <c r="V398" s="1206"/>
      <c r="W398" s="1206"/>
      <c r="X398" s="1206"/>
      <c r="Y398" s="1206"/>
      <c r="Z398" s="1206"/>
      <c r="AA398" s="1206"/>
      <c r="AB398" s="1206"/>
      <c r="AC398" s="1206"/>
      <c r="AD398" s="1206"/>
      <c r="AE398" s="1206"/>
      <c r="AF398" s="1206"/>
      <c r="AG398" s="1206"/>
      <c r="AH398" s="1206"/>
      <c r="AI39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399" spans="2:35" ht="15.75" x14ac:dyDescent="0.25">
      <c r="B399" s="1195"/>
      <c r="C399" s="1202"/>
      <c r="D399" s="1206"/>
      <c r="E399" s="1206"/>
      <c r="F399" s="1206"/>
      <c r="G399" s="1206"/>
      <c r="H399" s="1206"/>
      <c r="I399" s="1206"/>
      <c r="J399" s="1206"/>
      <c r="K399" s="1206"/>
      <c r="L399" s="1206"/>
      <c r="M399" s="1206"/>
      <c r="N399" s="1206"/>
      <c r="O399" s="1206"/>
      <c r="P399" s="1206"/>
      <c r="Q399" s="1206"/>
      <c r="R399" s="1206"/>
      <c r="S399" s="1206"/>
      <c r="T399" s="1206"/>
      <c r="U399" s="1206"/>
      <c r="V399" s="1206"/>
      <c r="W399" s="1206"/>
      <c r="X399" s="1206"/>
      <c r="Y399" s="1206"/>
      <c r="Z399" s="1206"/>
      <c r="AA399" s="1206"/>
      <c r="AB399" s="1206"/>
      <c r="AC399" s="1206"/>
      <c r="AD399" s="1206"/>
      <c r="AE399" s="1206"/>
      <c r="AF399" s="1206"/>
      <c r="AG399" s="1206"/>
      <c r="AH399" s="1206"/>
      <c r="AI39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0" spans="2:35" ht="15.75" x14ac:dyDescent="0.25">
      <c r="B400" s="1195"/>
      <c r="C400" s="1202"/>
      <c r="D400" s="1206"/>
      <c r="E400" s="1206"/>
      <c r="F400" s="1206"/>
      <c r="G400" s="1206"/>
      <c r="H400" s="1206"/>
      <c r="I400" s="1206"/>
      <c r="J400" s="1206"/>
      <c r="K400" s="1206"/>
      <c r="L400" s="1206"/>
      <c r="M400" s="1206"/>
      <c r="N400" s="1206"/>
      <c r="O400" s="1206"/>
      <c r="P400" s="1206"/>
      <c r="Q400" s="1206"/>
      <c r="R400" s="1206"/>
      <c r="S400" s="1206"/>
      <c r="T400" s="1206"/>
      <c r="U400" s="1206"/>
      <c r="V400" s="1206"/>
      <c r="W400" s="1206"/>
      <c r="X400" s="1206"/>
      <c r="Y400" s="1206"/>
      <c r="Z400" s="1206"/>
      <c r="AA400" s="1206"/>
      <c r="AB400" s="1206"/>
      <c r="AC400" s="1206"/>
      <c r="AD400" s="1206"/>
      <c r="AE400" s="1206"/>
      <c r="AF400" s="1206"/>
      <c r="AG400" s="1206"/>
      <c r="AH400" s="1206"/>
      <c r="AI40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1" spans="2:35" ht="15.75" x14ac:dyDescent="0.25">
      <c r="B401" s="1195"/>
      <c r="C401" s="1202"/>
      <c r="D401" s="1206"/>
      <c r="E401" s="1206"/>
      <c r="F401" s="1206"/>
      <c r="G401" s="1206"/>
      <c r="H401" s="1206"/>
      <c r="I401" s="1206"/>
      <c r="J401" s="1206"/>
      <c r="K401" s="1206"/>
      <c r="L401" s="1206"/>
      <c r="M401" s="1206"/>
      <c r="N401" s="1206"/>
      <c r="O401" s="1206"/>
      <c r="P401" s="1206"/>
      <c r="Q401" s="1206"/>
      <c r="R401" s="1206"/>
      <c r="S401" s="1206"/>
      <c r="T401" s="1206"/>
      <c r="U401" s="1206"/>
      <c r="V401" s="1206"/>
      <c r="W401" s="1206"/>
      <c r="X401" s="1206"/>
      <c r="Y401" s="1206"/>
      <c r="Z401" s="1206"/>
      <c r="AA401" s="1206"/>
      <c r="AB401" s="1206"/>
      <c r="AC401" s="1206"/>
      <c r="AD401" s="1206"/>
      <c r="AE401" s="1206"/>
      <c r="AF401" s="1206"/>
      <c r="AG401" s="1206"/>
      <c r="AH401" s="1206"/>
      <c r="AI40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2" spans="2:35" ht="15.75" x14ac:dyDescent="0.25">
      <c r="B402" s="1195"/>
      <c r="C402" s="1202"/>
      <c r="D402" s="1206"/>
      <c r="E402" s="1206"/>
      <c r="F402" s="1206"/>
      <c r="G402" s="1206"/>
      <c r="H402" s="1206"/>
      <c r="I402" s="1206"/>
      <c r="J402" s="1206"/>
      <c r="K402" s="1206"/>
      <c r="L402" s="1206"/>
      <c r="M402" s="1206"/>
      <c r="N402" s="1206"/>
      <c r="O402" s="1206"/>
      <c r="P402" s="1206"/>
      <c r="Q402" s="1206"/>
      <c r="R402" s="1206"/>
      <c r="S402" s="1206"/>
      <c r="T402" s="1206"/>
      <c r="U402" s="1206"/>
      <c r="V402" s="1206"/>
      <c r="W402" s="1206"/>
      <c r="X402" s="1206"/>
      <c r="Y402" s="1206"/>
      <c r="Z402" s="1206"/>
      <c r="AA402" s="1206"/>
      <c r="AB402" s="1206"/>
      <c r="AC402" s="1206"/>
      <c r="AD402" s="1206"/>
      <c r="AE402" s="1206"/>
      <c r="AF402" s="1206"/>
      <c r="AG402" s="1206"/>
      <c r="AH402" s="1206"/>
      <c r="AI40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3" spans="2:35" ht="15.75" x14ac:dyDescent="0.25">
      <c r="B403" s="1195"/>
      <c r="C403" s="1202"/>
      <c r="D403" s="1206"/>
      <c r="E403" s="1206"/>
      <c r="F403" s="1206"/>
      <c r="G403" s="1206"/>
      <c r="H403" s="1206"/>
      <c r="I403" s="1206"/>
      <c r="J403" s="1206"/>
      <c r="K403" s="1206"/>
      <c r="L403" s="1206"/>
      <c r="M403" s="1206"/>
      <c r="N403" s="1206"/>
      <c r="O403" s="1206"/>
      <c r="P403" s="1206"/>
      <c r="Q403" s="1206"/>
      <c r="R403" s="1206"/>
      <c r="S403" s="1206"/>
      <c r="T403" s="1206"/>
      <c r="U403" s="1206"/>
      <c r="V403" s="1206"/>
      <c r="W403" s="1206"/>
      <c r="X403" s="1206"/>
      <c r="Y403" s="1206"/>
      <c r="Z403" s="1206"/>
      <c r="AA403" s="1206"/>
      <c r="AB403" s="1206"/>
      <c r="AC403" s="1206"/>
      <c r="AD403" s="1206"/>
      <c r="AE403" s="1206"/>
      <c r="AF403" s="1206"/>
      <c r="AG403" s="1206"/>
      <c r="AH403" s="1206"/>
      <c r="AI40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4" spans="2:35" ht="15.75" x14ac:dyDescent="0.25">
      <c r="B404" s="1195"/>
      <c r="C404" s="1202"/>
      <c r="D404" s="1206"/>
      <c r="E404" s="1206"/>
      <c r="F404" s="1206"/>
      <c r="G404" s="1206"/>
      <c r="H404" s="1206"/>
      <c r="I404" s="1206"/>
      <c r="J404" s="1206"/>
      <c r="K404" s="1206"/>
      <c r="L404" s="1206"/>
      <c r="M404" s="1206"/>
      <c r="N404" s="1206"/>
      <c r="O404" s="1206"/>
      <c r="P404" s="1206"/>
      <c r="Q404" s="1206"/>
      <c r="R404" s="1206"/>
      <c r="S404" s="1206"/>
      <c r="T404" s="1206"/>
      <c r="U404" s="1206"/>
      <c r="V404" s="1206"/>
      <c r="W404" s="1206"/>
      <c r="X404" s="1206"/>
      <c r="Y404" s="1206"/>
      <c r="Z404" s="1206"/>
      <c r="AA404" s="1206"/>
      <c r="AB404" s="1206"/>
      <c r="AC404" s="1206"/>
      <c r="AD404" s="1206"/>
      <c r="AE404" s="1206"/>
      <c r="AF404" s="1206"/>
      <c r="AG404" s="1206"/>
      <c r="AH404" s="1206"/>
      <c r="AI40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5" spans="2:35" ht="15.75" x14ac:dyDescent="0.25">
      <c r="B405" s="1195"/>
      <c r="C405" s="1202"/>
      <c r="D405" s="1206"/>
      <c r="E405" s="1206"/>
      <c r="F405" s="1206"/>
      <c r="G405" s="1206"/>
      <c r="H405" s="1206"/>
      <c r="I405" s="1206"/>
      <c r="J405" s="1206"/>
      <c r="K405" s="1206"/>
      <c r="L405" s="1206"/>
      <c r="M405" s="1206"/>
      <c r="N405" s="1206"/>
      <c r="O405" s="1206"/>
      <c r="P405" s="1206"/>
      <c r="Q405" s="1206"/>
      <c r="R405" s="1206"/>
      <c r="S405" s="1206"/>
      <c r="T405" s="1206"/>
      <c r="U405" s="1206"/>
      <c r="V405" s="1206"/>
      <c r="W405" s="1206"/>
      <c r="X405" s="1206"/>
      <c r="Y405" s="1206"/>
      <c r="Z405" s="1206"/>
      <c r="AA405" s="1206"/>
      <c r="AB405" s="1206"/>
      <c r="AC405" s="1206"/>
      <c r="AD405" s="1206"/>
      <c r="AE405" s="1206"/>
      <c r="AF405" s="1206"/>
      <c r="AG405" s="1206"/>
      <c r="AH405" s="1206"/>
      <c r="AI40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6" spans="2:35" ht="15.75" x14ac:dyDescent="0.25">
      <c r="B406" s="1195"/>
      <c r="C406" s="1202"/>
      <c r="D406" s="1206"/>
      <c r="E406" s="1206"/>
      <c r="F406" s="1206"/>
      <c r="G406" s="1206"/>
      <c r="H406" s="1206"/>
      <c r="I406" s="1206"/>
      <c r="J406" s="1206"/>
      <c r="K406" s="1206"/>
      <c r="L406" s="1206"/>
      <c r="M406" s="1206"/>
      <c r="N406" s="1206"/>
      <c r="O406" s="1206"/>
      <c r="P406" s="1206"/>
      <c r="Q406" s="1206"/>
      <c r="R406" s="1206"/>
      <c r="S406" s="1206"/>
      <c r="T406" s="1206"/>
      <c r="U406" s="1206"/>
      <c r="V406" s="1206"/>
      <c r="W406" s="1206"/>
      <c r="X406" s="1206"/>
      <c r="Y406" s="1206"/>
      <c r="Z406" s="1206"/>
      <c r="AA406" s="1206"/>
      <c r="AB406" s="1206"/>
      <c r="AC406" s="1206"/>
      <c r="AD406" s="1206"/>
      <c r="AE406" s="1206"/>
      <c r="AF406" s="1206"/>
      <c r="AG406" s="1206"/>
      <c r="AH406" s="1206"/>
      <c r="AI40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7" spans="2:35" ht="15.75" x14ac:dyDescent="0.25">
      <c r="B407" s="1195"/>
      <c r="C407" s="1202"/>
      <c r="D407" s="1206"/>
      <c r="E407" s="1206"/>
      <c r="F407" s="1206"/>
      <c r="G407" s="1206"/>
      <c r="H407" s="1206"/>
      <c r="I407" s="1206"/>
      <c r="J407" s="1206"/>
      <c r="K407" s="1206"/>
      <c r="L407" s="1206"/>
      <c r="M407" s="1206"/>
      <c r="N407" s="1206"/>
      <c r="O407" s="1206"/>
      <c r="P407" s="1206"/>
      <c r="Q407" s="1206"/>
      <c r="R407" s="1206"/>
      <c r="S407" s="1206"/>
      <c r="T407" s="1206"/>
      <c r="U407" s="1206"/>
      <c r="V407" s="1206"/>
      <c r="W407" s="1206"/>
      <c r="X407" s="1206"/>
      <c r="Y407" s="1206"/>
      <c r="Z407" s="1206"/>
      <c r="AA407" s="1206"/>
      <c r="AB407" s="1206"/>
      <c r="AC407" s="1206"/>
      <c r="AD407" s="1206"/>
      <c r="AE407" s="1206"/>
      <c r="AF407" s="1206"/>
      <c r="AG407" s="1206"/>
      <c r="AH407" s="1206"/>
      <c r="AI40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8" spans="2:35" ht="15.75" x14ac:dyDescent="0.25">
      <c r="B408" s="1195"/>
      <c r="C408" s="1202"/>
      <c r="D408" s="1206"/>
      <c r="E408" s="1206"/>
      <c r="F408" s="1206"/>
      <c r="G408" s="1206"/>
      <c r="H408" s="1206"/>
      <c r="I408" s="1206"/>
      <c r="J408" s="1206"/>
      <c r="K408" s="1206"/>
      <c r="L408" s="1206"/>
      <c r="M408" s="1206"/>
      <c r="N408" s="1206"/>
      <c r="O408" s="1206"/>
      <c r="P408" s="1206"/>
      <c r="Q408" s="1206"/>
      <c r="R408" s="1206"/>
      <c r="S408" s="1206"/>
      <c r="T408" s="1206"/>
      <c r="U408" s="1206"/>
      <c r="V408" s="1206"/>
      <c r="W408" s="1206"/>
      <c r="X408" s="1206"/>
      <c r="Y408" s="1206"/>
      <c r="Z408" s="1206"/>
      <c r="AA408" s="1206"/>
      <c r="AB408" s="1206"/>
      <c r="AC408" s="1206"/>
      <c r="AD408" s="1206"/>
      <c r="AE408" s="1206"/>
      <c r="AF408" s="1206"/>
      <c r="AG408" s="1206"/>
      <c r="AH408" s="1206"/>
      <c r="AI40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09" spans="2:35" ht="15.75" x14ac:dyDescent="0.25">
      <c r="B409" s="1195"/>
      <c r="C409" s="1202"/>
      <c r="D409" s="1206"/>
      <c r="E409" s="1206"/>
      <c r="F409" s="1206"/>
      <c r="G409" s="1206"/>
      <c r="H409" s="1206"/>
      <c r="I409" s="1206"/>
      <c r="J409" s="1206"/>
      <c r="K409" s="1206"/>
      <c r="L409" s="1206"/>
      <c r="M409" s="1206"/>
      <c r="N409" s="1206"/>
      <c r="O409" s="1206"/>
      <c r="P409" s="1206"/>
      <c r="Q409" s="1206"/>
      <c r="R409" s="1206"/>
      <c r="S409" s="1206"/>
      <c r="T409" s="1206"/>
      <c r="U409" s="1206"/>
      <c r="V409" s="1206"/>
      <c r="W409" s="1206"/>
      <c r="X409" s="1206"/>
      <c r="Y409" s="1206"/>
      <c r="Z409" s="1206"/>
      <c r="AA409" s="1206"/>
      <c r="AB409" s="1206"/>
      <c r="AC409" s="1206"/>
      <c r="AD409" s="1206"/>
      <c r="AE409" s="1206"/>
      <c r="AF409" s="1206"/>
      <c r="AG409" s="1206"/>
      <c r="AH409" s="1206"/>
      <c r="AI40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0" spans="2:35" ht="15.75" x14ac:dyDescent="0.25">
      <c r="B410" s="1195"/>
      <c r="C410" s="1202"/>
      <c r="D410" s="1206"/>
      <c r="E410" s="1206"/>
      <c r="F410" s="1206"/>
      <c r="G410" s="1206"/>
      <c r="H410" s="1206"/>
      <c r="I410" s="1206"/>
      <c r="J410" s="1206"/>
      <c r="K410" s="1206"/>
      <c r="L410" s="1206"/>
      <c r="M410" s="1206"/>
      <c r="N410" s="1206"/>
      <c r="O410" s="1206"/>
      <c r="P410" s="1206"/>
      <c r="Q410" s="1206"/>
      <c r="R410" s="1206"/>
      <c r="S410" s="1206"/>
      <c r="T410" s="1206"/>
      <c r="U410" s="1206"/>
      <c r="V410" s="1206"/>
      <c r="W410" s="1206"/>
      <c r="X410" s="1206"/>
      <c r="Y410" s="1206"/>
      <c r="Z410" s="1206"/>
      <c r="AA410" s="1206"/>
      <c r="AB410" s="1206"/>
      <c r="AC410" s="1206"/>
      <c r="AD410" s="1206"/>
      <c r="AE410" s="1206"/>
      <c r="AF410" s="1206"/>
      <c r="AG410" s="1206"/>
      <c r="AH410" s="1206"/>
      <c r="AI4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1" spans="2:35" ht="15.75" x14ac:dyDescent="0.25">
      <c r="B411" s="1195"/>
      <c r="C411" s="1202"/>
      <c r="D411" s="1206"/>
      <c r="E411" s="1206"/>
      <c r="F411" s="1206"/>
      <c r="G411" s="1206"/>
      <c r="H411" s="1206"/>
      <c r="I411" s="1206"/>
      <c r="J411" s="1206"/>
      <c r="K411" s="1206"/>
      <c r="L411" s="1206"/>
      <c r="M411" s="1206"/>
      <c r="N411" s="1206"/>
      <c r="O411" s="1206"/>
      <c r="P411" s="1206"/>
      <c r="Q411" s="1206"/>
      <c r="R411" s="1206"/>
      <c r="S411" s="1206"/>
      <c r="T411" s="1206"/>
      <c r="U411" s="1206"/>
      <c r="V411" s="1206"/>
      <c r="W411" s="1206"/>
      <c r="X411" s="1206"/>
      <c r="Y411" s="1206"/>
      <c r="Z411" s="1206"/>
      <c r="AA411" s="1206"/>
      <c r="AB411" s="1206"/>
      <c r="AC411" s="1206"/>
      <c r="AD411" s="1206"/>
      <c r="AE411" s="1206"/>
      <c r="AF411" s="1206"/>
      <c r="AG411" s="1206"/>
      <c r="AH411" s="1206"/>
      <c r="AI4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2" spans="2:35" ht="15.75" x14ac:dyDescent="0.25">
      <c r="B412" s="1195"/>
      <c r="C412" s="1202"/>
      <c r="D412" s="1206"/>
      <c r="E412" s="1206"/>
      <c r="F412" s="1206"/>
      <c r="G412" s="1206"/>
      <c r="H412" s="1206"/>
      <c r="I412" s="1206"/>
      <c r="J412" s="1206"/>
      <c r="K412" s="1206"/>
      <c r="L412" s="1206"/>
      <c r="M412" s="1206"/>
      <c r="N412" s="1206"/>
      <c r="O412" s="1206"/>
      <c r="P412" s="1206"/>
      <c r="Q412" s="1206"/>
      <c r="R412" s="1206"/>
      <c r="S412" s="1206"/>
      <c r="T412" s="1206"/>
      <c r="U412" s="1206"/>
      <c r="V412" s="1206"/>
      <c r="W412" s="1206"/>
      <c r="X412" s="1206"/>
      <c r="Y412" s="1206"/>
      <c r="Z412" s="1206"/>
      <c r="AA412" s="1206"/>
      <c r="AB412" s="1206"/>
      <c r="AC412" s="1206"/>
      <c r="AD412" s="1206"/>
      <c r="AE412" s="1206"/>
      <c r="AF412" s="1206"/>
      <c r="AG412" s="1206"/>
      <c r="AH412" s="1206"/>
      <c r="AI4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3" spans="2:35" ht="15.75" x14ac:dyDescent="0.25">
      <c r="B413" s="1195"/>
      <c r="C413" s="1202"/>
      <c r="D413" s="1206"/>
      <c r="E413" s="1206"/>
      <c r="F413" s="1206"/>
      <c r="G413" s="1206"/>
      <c r="H413" s="1206"/>
      <c r="I413" s="1206"/>
      <c r="J413" s="1206"/>
      <c r="K413" s="1206"/>
      <c r="L413" s="1206"/>
      <c r="M413" s="1206"/>
      <c r="N413" s="1206"/>
      <c r="O413" s="1206"/>
      <c r="P413" s="1206"/>
      <c r="Q413" s="1206"/>
      <c r="R413" s="1206"/>
      <c r="S413" s="1206"/>
      <c r="T413" s="1206"/>
      <c r="U413" s="1206"/>
      <c r="V413" s="1206"/>
      <c r="W413" s="1206"/>
      <c r="X413" s="1206"/>
      <c r="Y413" s="1206"/>
      <c r="Z413" s="1206"/>
      <c r="AA413" s="1206"/>
      <c r="AB413" s="1206"/>
      <c r="AC413" s="1206"/>
      <c r="AD413" s="1206"/>
      <c r="AE413" s="1206"/>
      <c r="AF413" s="1206"/>
      <c r="AG413" s="1206"/>
      <c r="AH413" s="1206"/>
      <c r="AI4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4" spans="2:35" ht="15.75" x14ac:dyDescent="0.25">
      <c r="B414" s="1195"/>
      <c r="C414" s="1202"/>
      <c r="D414" s="1206"/>
      <c r="E414" s="1206"/>
      <c r="F414" s="1206"/>
      <c r="G414" s="1206"/>
      <c r="H414" s="1206"/>
      <c r="I414" s="1206"/>
      <c r="J414" s="1206"/>
      <c r="K414" s="1206"/>
      <c r="L414" s="1206"/>
      <c r="M414" s="1206"/>
      <c r="N414" s="1206"/>
      <c r="O414" s="1206"/>
      <c r="P414" s="1206"/>
      <c r="Q414" s="1206"/>
      <c r="R414" s="1206"/>
      <c r="S414" s="1206"/>
      <c r="T414" s="1206"/>
      <c r="U414" s="1206"/>
      <c r="V414" s="1206"/>
      <c r="W414" s="1206"/>
      <c r="X414" s="1206"/>
      <c r="Y414" s="1206"/>
      <c r="Z414" s="1206"/>
      <c r="AA414" s="1206"/>
      <c r="AB414" s="1206"/>
      <c r="AC414" s="1206"/>
      <c r="AD414" s="1206"/>
      <c r="AE414" s="1206"/>
      <c r="AF414" s="1206"/>
      <c r="AG414" s="1206"/>
      <c r="AH414" s="1206"/>
      <c r="AI4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5" spans="2:35" ht="15.75" x14ac:dyDescent="0.25">
      <c r="B415" s="1195"/>
      <c r="C415" s="1202"/>
      <c r="D415" s="1206"/>
      <c r="E415" s="1206"/>
      <c r="F415" s="1206"/>
      <c r="G415" s="1206"/>
      <c r="H415" s="1206"/>
      <c r="I415" s="1206"/>
      <c r="J415" s="1206"/>
      <c r="K415" s="1206"/>
      <c r="L415" s="1206"/>
      <c r="M415" s="1206"/>
      <c r="N415" s="1206"/>
      <c r="O415" s="1206"/>
      <c r="P415" s="1206"/>
      <c r="Q415" s="1206"/>
      <c r="R415" s="1206"/>
      <c r="S415" s="1206"/>
      <c r="T415" s="1206"/>
      <c r="U415" s="1206"/>
      <c r="V415" s="1206"/>
      <c r="W415" s="1206"/>
      <c r="X415" s="1206"/>
      <c r="Y415" s="1206"/>
      <c r="Z415" s="1206"/>
      <c r="AA415" s="1206"/>
      <c r="AB415" s="1206"/>
      <c r="AC415" s="1206"/>
      <c r="AD415" s="1206"/>
      <c r="AE415" s="1206"/>
      <c r="AF415" s="1206"/>
      <c r="AG415" s="1206"/>
      <c r="AH415" s="1206"/>
      <c r="AI4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6" spans="2:35" ht="15.75" x14ac:dyDescent="0.25">
      <c r="B416" s="1195"/>
      <c r="C416" s="1202"/>
      <c r="D416" s="1206"/>
      <c r="E416" s="1206"/>
      <c r="F416" s="1206"/>
      <c r="G416" s="1206"/>
      <c r="H416" s="1206"/>
      <c r="I416" s="1206"/>
      <c r="J416" s="1206"/>
      <c r="K416" s="1206"/>
      <c r="L416" s="1206"/>
      <c r="M416" s="1206"/>
      <c r="N416" s="1206"/>
      <c r="O416" s="1206"/>
      <c r="P416" s="1206"/>
      <c r="Q416" s="1206"/>
      <c r="R416" s="1206"/>
      <c r="S416" s="1206"/>
      <c r="T416" s="1206"/>
      <c r="U416" s="1206"/>
      <c r="V416" s="1206"/>
      <c r="W416" s="1206"/>
      <c r="X416" s="1206"/>
      <c r="Y416" s="1206"/>
      <c r="Z416" s="1206"/>
      <c r="AA416" s="1206"/>
      <c r="AB416" s="1206"/>
      <c r="AC416" s="1206"/>
      <c r="AD416" s="1206"/>
      <c r="AE416" s="1206"/>
      <c r="AF416" s="1206"/>
      <c r="AG416" s="1206"/>
      <c r="AH416" s="1206"/>
      <c r="AI4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7" spans="2:35" ht="15.75" x14ac:dyDescent="0.25">
      <c r="B417" s="1195"/>
      <c r="C417" s="1202"/>
      <c r="D417" s="1206"/>
      <c r="E417" s="1206"/>
      <c r="F417" s="1206"/>
      <c r="G417" s="1206"/>
      <c r="H417" s="1206"/>
      <c r="I417" s="1206"/>
      <c r="J417" s="1206"/>
      <c r="K417" s="1206"/>
      <c r="L417" s="1206"/>
      <c r="M417" s="1206"/>
      <c r="N417" s="1206"/>
      <c r="O417" s="1206"/>
      <c r="P417" s="1206"/>
      <c r="Q417" s="1206"/>
      <c r="R417" s="1206"/>
      <c r="S417" s="1206"/>
      <c r="T417" s="1206"/>
      <c r="U417" s="1206"/>
      <c r="V417" s="1206"/>
      <c r="W417" s="1206"/>
      <c r="X417" s="1206"/>
      <c r="Y417" s="1206"/>
      <c r="Z417" s="1206"/>
      <c r="AA417" s="1206"/>
      <c r="AB417" s="1206"/>
      <c r="AC417" s="1206"/>
      <c r="AD417" s="1206"/>
      <c r="AE417" s="1206"/>
      <c r="AF417" s="1206"/>
      <c r="AG417" s="1206"/>
      <c r="AH417" s="1206"/>
      <c r="AI4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8" spans="2:35" ht="15.75" x14ac:dyDescent="0.25">
      <c r="B418" s="1195"/>
      <c r="C418" s="1202"/>
      <c r="D418" s="1206"/>
      <c r="E418" s="1206"/>
      <c r="F418" s="1206"/>
      <c r="G418" s="1206"/>
      <c r="H418" s="1206"/>
      <c r="I418" s="1206"/>
      <c r="J418" s="1206"/>
      <c r="K418" s="1206"/>
      <c r="L418" s="1206"/>
      <c r="M418" s="1206"/>
      <c r="N418" s="1206"/>
      <c r="O418" s="1206"/>
      <c r="P418" s="1206"/>
      <c r="Q418" s="1206"/>
      <c r="R418" s="1206"/>
      <c r="S418" s="1206"/>
      <c r="T418" s="1206"/>
      <c r="U418" s="1206"/>
      <c r="V418" s="1206"/>
      <c r="W418" s="1206"/>
      <c r="X418" s="1206"/>
      <c r="Y418" s="1206"/>
      <c r="Z418" s="1206"/>
      <c r="AA418" s="1206"/>
      <c r="AB418" s="1206"/>
      <c r="AC418" s="1206"/>
      <c r="AD418" s="1206"/>
      <c r="AE418" s="1206"/>
      <c r="AF418" s="1206"/>
      <c r="AG418" s="1206"/>
      <c r="AH418" s="1206"/>
      <c r="AI4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19" spans="2:35" ht="15.75" x14ac:dyDescent="0.25">
      <c r="B419" s="1195"/>
      <c r="C419" s="1202"/>
      <c r="D419" s="1206"/>
      <c r="E419" s="1206"/>
      <c r="F419" s="1206"/>
      <c r="G419" s="1206"/>
      <c r="H419" s="1206"/>
      <c r="I419" s="1206"/>
      <c r="J419" s="1206"/>
      <c r="K419" s="1206"/>
      <c r="L419" s="1206"/>
      <c r="M419" s="1206"/>
      <c r="N419" s="1206"/>
      <c r="O419" s="1206"/>
      <c r="P419" s="1206"/>
      <c r="Q419" s="1206"/>
      <c r="R419" s="1206"/>
      <c r="S419" s="1206"/>
      <c r="T419" s="1206"/>
      <c r="U419" s="1206"/>
      <c r="V419" s="1206"/>
      <c r="W419" s="1206"/>
      <c r="X419" s="1206"/>
      <c r="Y419" s="1206"/>
      <c r="Z419" s="1206"/>
      <c r="AA419" s="1206"/>
      <c r="AB419" s="1206"/>
      <c r="AC419" s="1206"/>
      <c r="AD419" s="1206"/>
      <c r="AE419" s="1206"/>
      <c r="AF419" s="1206"/>
      <c r="AG419" s="1206"/>
      <c r="AH419" s="1206"/>
      <c r="AI4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0" spans="2:35" ht="15.75" x14ac:dyDescent="0.25">
      <c r="B420" s="1195"/>
      <c r="C420" s="1202"/>
      <c r="D420" s="1206"/>
      <c r="E420" s="1206"/>
      <c r="F420" s="1206"/>
      <c r="G420" s="1206"/>
      <c r="H420" s="1206"/>
      <c r="I420" s="1206"/>
      <c r="J420" s="1206"/>
      <c r="K420" s="1206"/>
      <c r="L420" s="1206"/>
      <c r="M420" s="1206"/>
      <c r="N420" s="1206"/>
      <c r="O420" s="1206"/>
      <c r="P420" s="1206"/>
      <c r="Q420" s="1206"/>
      <c r="R420" s="1206"/>
      <c r="S420" s="1206"/>
      <c r="T420" s="1206"/>
      <c r="U420" s="1206"/>
      <c r="V420" s="1206"/>
      <c r="W420" s="1206"/>
      <c r="X420" s="1206"/>
      <c r="Y420" s="1206"/>
      <c r="Z420" s="1206"/>
      <c r="AA420" s="1206"/>
      <c r="AB420" s="1206"/>
      <c r="AC420" s="1206"/>
      <c r="AD420" s="1206"/>
      <c r="AE420" s="1206"/>
      <c r="AF420" s="1206"/>
      <c r="AG420" s="1206"/>
      <c r="AH420" s="1206"/>
      <c r="AI4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1" spans="2:35" ht="15.75" x14ac:dyDescent="0.25">
      <c r="B421" s="1195"/>
      <c r="C421" s="1202"/>
      <c r="D421" s="1206"/>
      <c r="E421" s="1206"/>
      <c r="F421" s="1206"/>
      <c r="G421" s="1206"/>
      <c r="H421" s="1206"/>
      <c r="I421" s="1206"/>
      <c r="J421" s="1206"/>
      <c r="K421" s="1206"/>
      <c r="L421" s="1206"/>
      <c r="M421" s="1206"/>
      <c r="N421" s="1206"/>
      <c r="O421" s="1206"/>
      <c r="P421" s="1206"/>
      <c r="Q421" s="1206"/>
      <c r="R421" s="1206"/>
      <c r="S421" s="1206"/>
      <c r="T421" s="1206"/>
      <c r="U421" s="1206"/>
      <c r="V421" s="1206"/>
      <c r="W421" s="1206"/>
      <c r="X421" s="1206"/>
      <c r="Y421" s="1206"/>
      <c r="Z421" s="1206"/>
      <c r="AA421" s="1206"/>
      <c r="AB421" s="1206"/>
      <c r="AC421" s="1206"/>
      <c r="AD421" s="1206"/>
      <c r="AE421" s="1206"/>
      <c r="AF421" s="1206"/>
      <c r="AG421" s="1206"/>
      <c r="AH421" s="1206"/>
      <c r="AI4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2" spans="2:35" ht="15.75" x14ac:dyDescent="0.25">
      <c r="B422" s="1195"/>
      <c r="C422" s="1202"/>
      <c r="D422" s="1206"/>
      <c r="E422" s="1206"/>
      <c r="F422" s="1206"/>
      <c r="G422" s="1206"/>
      <c r="H422" s="1206"/>
      <c r="I422" s="1206"/>
      <c r="J422" s="1206"/>
      <c r="K422" s="1206"/>
      <c r="L422" s="1206"/>
      <c r="M422" s="1206"/>
      <c r="N422" s="1206"/>
      <c r="O422" s="1206"/>
      <c r="P422" s="1206"/>
      <c r="Q422" s="1206"/>
      <c r="R422" s="1206"/>
      <c r="S422" s="1206"/>
      <c r="T422" s="1206"/>
      <c r="U422" s="1206"/>
      <c r="V422" s="1206"/>
      <c r="W422" s="1206"/>
      <c r="X422" s="1206"/>
      <c r="Y422" s="1206"/>
      <c r="Z422" s="1206"/>
      <c r="AA422" s="1206"/>
      <c r="AB422" s="1206"/>
      <c r="AC422" s="1206"/>
      <c r="AD422" s="1206"/>
      <c r="AE422" s="1206"/>
      <c r="AF422" s="1206"/>
      <c r="AG422" s="1206"/>
      <c r="AH422" s="1206"/>
      <c r="AI4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3" spans="2:35" ht="15.75" x14ac:dyDescent="0.25">
      <c r="B423" s="1195"/>
      <c r="C423" s="1202"/>
      <c r="D423" s="1206"/>
      <c r="E423" s="1206"/>
      <c r="F423" s="1206"/>
      <c r="G423" s="1206"/>
      <c r="H423" s="1206"/>
      <c r="I423" s="1206"/>
      <c r="J423" s="1206"/>
      <c r="K423" s="1206"/>
      <c r="L423" s="1206"/>
      <c r="M423" s="1206"/>
      <c r="N423" s="1206"/>
      <c r="O423" s="1206"/>
      <c r="P423" s="1206"/>
      <c r="Q423" s="1206"/>
      <c r="R423" s="1206"/>
      <c r="S423" s="1206"/>
      <c r="T423" s="1206"/>
      <c r="U423" s="1206"/>
      <c r="V423" s="1206"/>
      <c r="W423" s="1206"/>
      <c r="X423" s="1206"/>
      <c r="Y423" s="1206"/>
      <c r="Z423" s="1206"/>
      <c r="AA423" s="1206"/>
      <c r="AB423" s="1206"/>
      <c r="AC423" s="1206"/>
      <c r="AD423" s="1206"/>
      <c r="AE423" s="1206"/>
      <c r="AF423" s="1206"/>
      <c r="AG423" s="1206"/>
      <c r="AH423" s="1206"/>
      <c r="AI4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4" spans="2:35" ht="15.75" x14ac:dyDescent="0.25">
      <c r="B424" s="1195"/>
      <c r="C424" s="1202"/>
      <c r="D424" s="1206"/>
      <c r="E424" s="1206"/>
      <c r="F424" s="1206"/>
      <c r="G424" s="1206"/>
      <c r="H424" s="1206"/>
      <c r="I424" s="1206"/>
      <c r="J424" s="1206"/>
      <c r="K424" s="1206"/>
      <c r="L424" s="1206"/>
      <c r="M424" s="1206"/>
      <c r="N424" s="1206"/>
      <c r="O424" s="1206"/>
      <c r="P424" s="1206"/>
      <c r="Q424" s="1206"/>
      <c r="R424" s="1206"/>
      <c r="S424" s="1206"/>
      <c r="T424" s="1206"/>
      <c r="U424" s="1206"/>
      <c r="V424" s="1206"/>
      <c r="W424" s="1206"/>
      <c r="X424" s="1206"/>
      <c r="Y424" s="1206"/>
      <c r="Z424" s="1206"/>
      <c r="AA424" s="1206"/>
      <c r="AB424" s="1206"/>
      <c r="AC424" s="1206"/>
      <c r="AD424" s="1206"/>
      <c r="AE424" s="1206"/>
      <c r="AF424" s="1206"/>
      <c r="AG424" s="1206"/>
      <c r="AH424" s="1206"/>
      <c r="AI4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5" spans="2:35" ht="15.75" x14ac:dyDescent="0.25">
      <c r="B425" s="1195"/>
      <c r="C425" s="1202"/>
      <c r="D425" s="1206"/>
      <c r="E425" s="1206"/>
      <c r="F425" s="1206"/>
      <c r="G425" s="1206"/>
      <c r="H425" s="1206"/>
      <c r="I425" s="1206"/>
      <c r="J425" s="1206"/>
      <c r="K425" s="1206"/>
      <c r="L425" s="1206"/>
      <c r="M425" s="1206"/>
      <c r="N425" s="1206"/>
      <c r="O425" s="1206"/>
      <c r="P425" s="1206"/>
      <c r="Q425" s="1206"/>
      <c r="R425" s="1206"/>
      <c r="S425" s="1206"/>
      <c r="T425" s="1206"/>
      <c r="U425" s="1206"/>
      <c r="V425" s="1206"/>
      <c r="W425" s="1206"/>
      <c r="X425" s="1206"/>
      <c r="Y425" s="1206"/>
      <c r="Z425" s="1206"/>
      <c r="AA425" s="1206"/>
      <c r="AB425" s="1206"/>
      <c r="AC425" s="1206"/>
      <c r="AD425" s="1206"/>
      <c r="AE425" s="1206"/>
      <c r="AF425" s="1206"/>
      <c r="AG425" s="1206"/>
      <c r="AH425" s="1206"/>
      <c r="AI4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6" spans="2:35" ht="15.75" x14ac:dyDescent="0.25">
      <c r="B426" s="1195"/>
      <c r="C426" s="1202"/>
      <c r="D426" s="1206"/>
      <c r="E426" s="1206"/>
      <c r="F426" s="1206"/>
      <c r="G426" s="1206"/>
      <c r="H426" s="1206"/>
      <c r="I426" s="1206"/>
      <c r="J426" s="1206"/>
      <c r="K426" s="1206"/>
      <c r="L426" s="1206"/>
      <c r="M426" s="1206"/>
      <c r="N426" s="1206"/>
      <c r="O426" s="1206"/>
      <c r="P426" s="1206"/>
      <c r="Q426" s="1206"/>
      <c r="R426" s="1206"/>
      <c r="S426" s="1206"/>
      <c r="T426" s="1206"/>
      <c r="U426" s="1206"/>
      <c r="V426" s="1206"/>
      <c r="W426" s="1206"/>
      <c r="X426" s="1206"/>
      <c r="Y426" s="1206"/>
      <c r="Z426" s="1206"/>
      <c r="AA426" s="1206"/>
      <c r="AB426" s="1206"/>
      <c r="AC426" s="1206"/>
      <c r="AD426" s="1206"/>
      <c r="AE426" s="1206"/>
      <c r="AF426" s="1206"/>
      <c r="AG426" s="1206"/>
      <c r="AH426" s="1206"/>
      <c r="AI4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7" spans="2:35" ht="15.75" x14ac:dyDescent="0.25">
      <c r="B427" s="1195"/>
      <c r="C427" s="1202"/>
      <c r="D427" s="1206"/>
      <c r="E427" s="1206"/>
      <c r="F427" s="1206"/>
      <c r="G427" s="1206"/>
      <c r="H427" s="1206"/>
      <c r="I427" s="1206"/>
      <c r="J427" s="1206"/>
      <c r="K427" s="1206"/>
      <c r="L427" s="1206"/>
      <c r="M427" s="1206"/>
      <c r="N427" s="1206"/>
      <c r="O427" s="1206"/>
      <c r="P427" s="1206"/>
      <c r="Q427" s="1206"/>
      <c r="R427" s="1206"/>
      <c r="S427" s="1206"/>
      <c r="T427" s="1206"/>
      <c r="U427" s="1206"/>
      <c r="V427" s="1206"/>
      <c r="W427" s="1206"/>
      <c r="X427" s="1206"/>
      <c r="Y427" s="1206"/>
      <c r="Z427" s="1206"/>
      <c r="AA427" s="1206"/>
      <c r="AB427" s="1206"/>
      <c r="AC427" s="1206"/>
      <c r="AD427" s="1206"/>
      <c r="AE427" s="1206"/>
      <c r="AF427" s="1206"/>
      <c r="AG427" s="1206"/>
      <c r="AH427" s="1206"/>
      <c r="AI4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8" spans="2:35" ht="15.75" x14ac:dyDescent="0.25">
      <c r="B428" s="1195"/>
      <c r="C428" s="1202"/>
      <c r="D428" s="1206"/>
      <c r="E428" s="1206"/>
      <c r="F428" s="1206"/>
      <c r="G428" s="1206"/>
      <c r="H428" s="1206"/>
      <c r="I428" s="1206"/>
      <c r="J428" s="1206"/>
      <c r="K428" s="1206"/>
      <c r="L428" s="1206"/>
      <c r="M428" s="1206"/>
      <c r="N428" s="1206"/>
      <c r="O428" s="1206"/>
      <c r="P428" s="1206"/>
      <c r="Q428" s="1206"/>
      <c r="R428" s="1206"/>
      <c r="S428" s="1206"/>
      <c r="T428" s="1206"/>
      <c r="U428" s="1206"/>
      <c r="V428" s="1206"/>
      <c r="W428" s="1206"/>
      <c r="X428" s="1206"/>
      <c r="Y428" s="1206"/>
      <c r="Z428" s="1206"/>
      <c r="AA428" s="1206"/>
      <c r="AB428" s="1206"/>
      <c r="AC428" s="1206"/>
      <c r="AD428" s="1206"/>
      <c r="AE428" s="1206"/>
      <c r="AF428" s="1206"/>
      <c r="AG428" s="1206"/>
      <c r="AH428" s="1206"/>
      <c r="AI4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29" spans="2:35" ht="15.75" x14ac:dyDescent="0.25">
      <c r="B429" s="1195"/>
      <c r="C429" s="1202"/>
      <c r="D429" s="1206"/>
      <c r="E429" s="1206"/>
      <c r="F429" s="1206"/>
      <c r="G429" s="1206"/>
      <c r="H429" s="1206"/>
      <c r="I429" s="1206"/>
      <c r="J429" s="1206"/>
      <c r="K429" s="1206"/>
      <c r="L429" s="1206"/>
      <c r="M429" s="1206"/>
      <c r="N429" s="1206"/>
      <c r="O429" s="1206"/>
      <c r="P429" s="1206"/>
      <c r="Q429" s="1206"/>
      <c r="R429" s="1206"/>
      <c r="S429" s="1206"/>
      <c r="T429" s="1206"/>
      <c r="U429" s="1206"/>
      <c r="V429" s="1206"/>
      <c r="W429" s="1206"/>
      <c r="X429" s="1206"/>
      <c r="Y429" s="1206"/>
      <c r="Z429" s="1206"/>
      <c r="AA429" s="1206"/>
      <c r="AB429" s="1206"/>
      <c r="AC429" s="1206"/>
      <c r="AD429" s="1206"/>
      <c r="AE429" s="1206"/>
      <c r="AF429" s="1206"/>
      <c r="AG429" s="1206"/>
      <c r="AH429" s="1206"/>
      <c r="AI4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0" spans="2:35" ht="15.75" x14ac:dyDescent="0.25">
      <c r="B430" s="1195"/>
      <c r="C430" s="1202"/>
      <c r="D430" s="1206"/>
      <c r="E430" s="1206"/>
      <c r="F430" s="1206"/>
      <c r="G430" s="1206"/>
      <c r="H430" s="1206"/>
      <c r="I430" s="1206"/>
      <c r="J430" s="1206"/>
      <c r="K430" s="1206"/>
      <c r="L430" s="1206"/>
      <c r="M430" s="1206"/>
      <c r="N430" s="1206"/>
      <c r="O430" s="1206"/>
      <c r="P430" s="1206"/>
      <c r="Q430" s="1206"/>
      <c r="R430" s="1206"/>
      <c r="S430" s="1206"/>
      <c r="T430" s="1206"/>
      <c r="U430" s="1206"/>
      <c r="V430" s="1206"/>
      <c r="W430" s="1206"/>
      <c r="X430" s="1206"/>
      <c r="Y430" s="1206"/>
      <c r="Z430" s="1206"/>
      <c r="AA430" s="1206"/>
      <c r="AB430" s="1206"/>
      <c r="AC430" s="1206"/>
      <c r="AD430" s="1206"/>
      <c r="AE430" s="1206"/>
      <c r="AF430" s="1206"/>
      <c r="AG430" s="1206"/>
      <c r="AH430" s="1206"/>
      <c r="AI4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1" spans="2:35" ht="15.75" x14ac:dyDescent="0.25">
      <c r="B431" s="1195"/>
      <c r="C431" s="1202"/>
      <c r="D431" s="1206"/>
      <c r="E431" s="1206"/>
      <c r="F431" s="1206"/>
      <c r="G431" s="1206"/>
      <c r="H431" s="1206"/>
      <c r="I431" s="1206"/>
      <c r="J431" s="1206"/>
      <c r="K431" s="1206"/>
      <c r="L431" s="1206"/>
      <c r="M431" s="1206"/>
      <c r="N431" s="1206"/>
      <c r="O431" s="1206"/>
      <c r="P431" s="1206"/>
      <c r="Q431" s="1206"/>
      <c r="R431" s="1206"/>
      <c r="S431" s="1206"/>
      <c r="T431" s="1206"/>
      <c r="U431" s="1206"/>
      <c r="V431" s="1206"/>
      <c r="W431" s="1206"/>
      <c r="X431" s="1206"/>
      <c r="Y431" s="1206"/>
      <c r="Z431" s="1206"/>
      <c r="AA431" s="1206"/>
      <c r="AB431" s="1206"/>
      <c r="AC431" s="1206"/>
      <c r="AD431" s="1206"/>
      <c r="AE431" s="1206"/>
      <c r="AF431" s="1206"/>
      <c r="AG431" s="1206"/>
      <c r="AH431" s="1206"/>
      <c r="AI4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2" spans="2:35" ht="15.75" x14ac:dyDescent="0.25">
      <c r="B432" s="1195"/>
      <c r="C432" s="1202"/>
      <c r="D432" s="1206"/>
      <c r="E432" s="1206"/>
      <c r="F432" s="1206"/>
      <c r="G432" s="1206"/>
      <c r="H432" s="1206"/>
      <c r="I432" s="1206"/>
      <c r="J432" s="1206"/>
      <c r="K432" s="1206"/>
      <c r="L432" s="1206"/>
      <c r="M432" s="1206"/>
      <c r="N432" s="1206"/>
      <c r="O432" s="1206"/>
      <c r="P432" s="1206"/>
      <c r="Q432" s="1206"/>
      <c r="R432" s="1206"/>
      <c r="S432" s="1206"/>
      <c r="T432" s="1206"/>
      <c r="U432" s="1206"/>
      <c r="V432" s="1206"/>
      <c r="W432" s="1206"/>
      <c r="X432" s="1206"/>
      <c r="Y432" s="1206"/>
      <c r="Z432" s="1206"/>
      <c r="AA432" s="1206"/>
      <c r="AB432" s="1206"/>
      <c r="AC432" s="1206"/>
      <c r="AD432" s="1206"/>
      <c r="AE432" s="1206"/>
      <c r="AF432" s="1206"/>
      <c r="AG432" s="1206"/>
      <c r="AH432" s="1206"/>
      <c r="AI4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3" spans="2:35" ht="15.75" x14ac:dyDescent="0.25">
      <c r="B433" s="1195"/>
      <c r="C433" s="1202"/>
      <c r="D433" s="1206"/>
      <c r="E433" s="1206"/>
      <c r="F433" s="1206"/>
      <c r="G433" s="1206"/>
      <c r="H433" s="1206"/>
      <c r="I433" s="1206"/>
      <c r="J433" s="1206"/>
      <c r="K433" s="1206"/>
      <c r="L433" s="1206"/>
      <c r="M433" s="1206"/>
      <c r="N433" s="1206"/>
      <c r="O433" s="1206"/>
      <c r="P433" s="1206"/>
      <c r="Q433" s="1206"/>
      <c r="R433" s="1206"/>
      <c r="S433" s="1206"/>
      <c r="T433" s="1206"/>
      <c r="U433" s="1206"/>
      <c r="V433" s="1206"/>
      <c r="W433" s="1206"/>
      <c r="X433" s="1206"/>
      <c r="Y433" s="1206"/>
      <c r="Z433" s="1206"/>
      <c r="AA433" s="1206"/>
      <c r="AB433" s="1206"/>
      <c r="AC433" s="1206"/>
      <c r="AD433" s="1206"/>
      <c r="AE433" s="1206"/>
      <c r="AF433" s="1206"/>
      <c r="AG433" s="1206"/>
      <c r="AH433" s="1206"/>
      <c r="AI4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4" spans="2:35" ht="15.75" x14ac:dyDescent="0.25">
      <c r="B434" s="1195"/>
      <c r="C434" s="1202"/>
      <c r="D434" s="1206"/>
      <c r="E434" s="1206"/>
      <c r="F434" s="1206"/>
      <c r="G434" s="1206"/>
      <c r="H434" s="1206"/>
      <c r="I434" s="1206"/>
      <c r="J434" s="1206"/>
      <c r="K434" s="1206"/>
      <c r="L434" s="1206"/>
      <c r="M434" s="1206"/>
      <c r="N434" s="1206"/>
      <c r="O434" s="1206"/>
      <c r="P434" s="1206"/>
      <c r="Q434" s="1206"/>
      <c r="R434" s="1206"/>
      <c r="S434" s="1206"/>
      <c r="T434" s="1206"/>
      <c r="U434" s="1206"/>
      <c r="V434" s="1206"/>
      <c r="W434" s="1206"/>
      <c r="X434" s="1206"/>
      <c r="Y434" s="1206"/>
      <c r="Z434" s="1206"/>
      <c r="AA434" s="1206"/>
      <c r="AB434" s="1206"/>
      <c r="AC434" s="1206"/>
      <c r="AD434" s="1206"/>
      <c r="AE434" s="1206"/>
      <c r="AF434" s="1206"/>
      <c r="AG434" s="1206"/>
      <c r="AH434" s="1206"/>
      <c r="AI4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5" spans="2:35" ht="15.75" x14ac:dyDescent="0.25">
      <c r="B435" s="1195"/>
      <c r="C435" s="1202"/>
      <c r="D435" s="1206"/>
      <c r="E435" s="1206"/>
      <c r="F435" s="1206"/>
      <c r="G435" s="1206"/>
      <c r="H435" s="1206"/>
      <c r="I435" s="1206"/>
      <c r="J435" s="1206"/>
      <c r="K435" s="1206"/>
      <c r="L435" s="1206"/>
      <c r="M435" s="1206"/>
      <c r="N435" s="1206"/>
      <c r="O435" s="1206"/>
      <c r="P435" s="1206"/>
      <c r="Q435" s="1206"/>
      <c r="R435" s="1206"/>
      <c r="S435" s="1206"/>
      <c r="T435" s="1206"/>
      <c r="U435" s="1206"/>
      <c r="V435" s="1206"/>
      <c r="W435" s="1206"/>
      <c r="X435" s="1206"/>
      <c r="Y435" s="1206"/>
      <c r="Z435" s="1206"/>
      <c r="AA435" s="1206"/>
      <c r="AB435" s="1206"/>
      <c r="AC435" s="1206"/>
      <c r="AD435" s="1206"/>
      <c r="AE435" s="1206"/>
      <c r="AF435" s="1206"/>
      <c r="AG435" s="1206"/>
      <c r="AH435" s="1206"/>
      <c r="AI4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6" spans="2:35" ht="15.75" x14ac:dyDescent="0.25">
      <c r="B436" s="1195"/>
      <c r="C436" s="1202"/>
      <c r="D436" s="1206"/>
      <c r="E436" s="1206"/>
      <c r="F436" s="1206"/>
      <c r="G436" s="1206"/>
      <c r="H436" s="1206"/>
      <c r="I436" s="1206"/>
      <c r="J436" s="1206"/>
      <c r="K436" s="1206"/>
      <c r="L436" s="1206"/>
      <c r="M436" s="1206"/>
      <c r="N436" s="1206"/>
      <c r="O436" s="1206"/>
      <c r="P436" s="1206"/>
      <c r="Q436" s="1206"/>
      <c r="R436" s="1206"/>
      <c r="S436" s="1206"/>
      <c r="T436" s="1206"/>
      <c r="U436" s="1206"/>
      <c r="V436" s="1206"/>
      <c r="W436" s="1206"/>
      <c r="X436" s="1206"/>
      <c r="Y436" s="1206"/>
      <c r="Z436" s="1206"/>
      <c r="AA436" s="1206"/>
      <c r="AB436" s="1206"/>
      <c r="AC436" s="1206"/>
      <c r="AD436" s="1206"/>
      <c r="AE436" s="1206"/>
      <c r="AF436" s="1206"/>
      <c r="AG436" s="1206"/>
      <c r="AH436" s="1206"/>
      <c r="AI4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7" spans="2:35" ht="15.75" x14ac:dyDescent="0.25">
      <c r="B437" s="1195"/>
      <c r="C437" s="1202"/>
      <c r="D437" s="1206"/>
      <c r="E437" s="1206"/>
      <c r="F437" s="1206"/>
      <c r="G437" s="1206"/>
      <c r="H437" s="1206"/>
      <c r="I437" s="1206"/>
      <c r="J437" s="1206"/>
      <c r="K437" s="1206"/>
      <c r="L437" s="1206"/>
      <c r="M437" s="1206"/>
      <c r="N437" s="1206"/>
      <c r="O437" s="1206"/>
      <c r="P437" s="1206"/>
      <c r="Q437" s="1206"/>
      <c r="R437" s="1206"/>
      <c r="S437" s="1206"/>
      <c r="T437" s="1206"/>
      <c r="U437" s="1206"/>
      <c r="V437" s="1206"/>
      <c r="W437" s="1206"/>
      <c r="X437" s="1206"/>
      <c r="Y437" s="1206"/>
      <c r="Z437" s="1206"/>
      <c r="AA437" s="1206"/>
      <c r="AB437" s="1206"/>
      <c r="AC437" s="1206"/>
      <c r="AD437" s="1206"/>
      <c r="AE437" s="1206"/>
      <c r="AF437" s="1206"/>
      <c r="AG437" s="1206"/>
      <c r="AH437" s="1206"/>
      <c r="AI4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8" spans="2:35" ht="15.75" x14ac:dyDescent="0.25">
      <c r="B438" s="1195"/>
      <c r="C438" s="1202"/>
      <c r="D438" s="1206"/>
      <c r="E438" s="1206"/>
      <c r="F438" s="1206"/>
      <c r="G438" s="1206"/>
      <c r="H438" s="1206"/>
      <c r="I438" s="1206"/>
      <c r="J438" s="1206"/>
      <c r="K438" s="1206"/>
      <c r="L438" s="1206"/>
      <c r="M438" s="1206"/>
      <c r="N438" s="1206"/>
      <c r="O438" s="1206"/>
      <c r="P438" s="1206"/>
      <c r="Q438" s="1206"/>
      <c r="R438" s="1206"/>
      <c r="S438" s="1206"/>
      <c r="T438" s="1206"/>
      <c r="U438" s="1206"/>
      <c r="V438" s="1206"/>
      <c r="W438" s="1206"/>
      <c r="X438" s="1206"/>
      <c r="Y438" s="1206"/>
      <c r="Z438" s="1206"/>
      <c r="AA438" s="1206"/>
      <c r="AB438" s="1206"/>
      <c r="AC438" s="1206"/>
      <c r="AD438" s="1206"/>
      <c r="AE438" s="1206"/>
      <c r="AF438" s="1206"/>
      <c r="AG438" s="1206"/>
      <c r="AH438" s="1206"/>
      <c r="AI4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39" spans="2:35" ht="15.75" x14ac:dyDescent="0.25">
      <c r="B439" s="1195"/>
      <c r="C439" s="1202"/>
      <c r="D439" s="1206"/>
      <c r="E439" s="1206"/>
      <c r="F439" s="1206"/>
      <c r="G439" s="1206"/>
      <c r="H439" s="1206"/>
      <c r="I439" s="1206"/>
      <c r="J439" s="1206"/>
      <c r="K439" s="1206"/>
      <c r="L439" s="1206"/>
      <c r="M439" s="1206"/>
      <c r="N439" s="1206"/>
      <c r="O439" s="1206"/>
      <c r="P439" s="1206"/>
      <c r="Q439" s="1206"/>
      <c r="R439" s="1206"/>
      <c r="S439" s="1206"/>
      <c r="T439" s="1206"/>
      <c r="U439" s="1206"/>
      <c r="V439" s="1206"/>
      <c r="W439" s="1206"/>
      <c r="X439" s="1206"/>
      <c r="Y439" s="1206"/>
      <c r="Z439" s="1206"/>
      <c r="AA439" s="1206"/>
      <c r="AB439" s="1206"/>
      <c r="AC439" s="1206"/>
      <c r="AD439" s="1206"/>
      <c r="AE439" s="1206"/>
      <c r="AF439" s="1206"/>
      <c r="AG439" s="1206"/>
      <c r="AH439" s="1206"/>
      <c r="AI4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0" spans="2:35" ht="15.75" x14ac:dyDescent="0.25">
      <c r="B440" s="1195"/>
      <c r="C440" s="1202"/>
      <c r="D440" s="1206"/>
      <c r="E440" s="1206"/>
      <c r="F440" s="1206"/>
      <c r="G440" s="1206"/>
      <c r="H440" s="1206"/>
      <c r="I440" s="1206"/>
      <c r="J440" s="1206"/>
      <c r="K440" s="1206"/>
      <c r="L440" s="1206"/>
      <c r="M440" s="1206"/>
      <c r="N440" s="1206"/>
      <c r="O440" s="1206"/>
      <c r="P440" s="1206"/>
      <c r="Q440" s="1206"/>
      <c r="R440" s="1206"/>
      <c r="S440" s="1206"/>
      <c r="T440" s="1206"/>
      <c r="U440" s="1206"/>
      <c r="V440" s="1206"/>
      <c r="W440" s="1206"/>
      <c r="X440" s="1206"/>
      <c r="Y440" s="1206"/>
      <c r="Z440" s="1206"/>
      <c r="AA440" s="1206"/>
      <c r="AB440" s="1206"/>
      <c r="AC440" s="1206"/>
      <c r="AD440" s="1206"/>
      <c r="AE440" s="1206"/>
      <c r="AF440" s="1206"/>
      <c r="AG440" s="1206"/>
      <c r="AH440" s="1206"/>
      <c r="AI4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1" spans="2:35" ht="15.75" x14ac:dyDescent="0.25">
      <c r="B441" s="1195"/>
      <c r="C441" s="1202"/>
      <c r="D441" s="1206"/>
      <c r="E441" s="1206"/>
      <c r="F441" s="1206"/>
      <c r="G441" s="1206"/>
      <c r="H441" s="1206"/>
      <c r="I441" s="1206"/>
      <c r="J441" s="1206"/>
      <c r="K441" s="1206"/>
      <c r="L441" s="1206"/>
      <c r="M441" s="1206"/>
      <c r="N441" s="1206"/>
      <c r="O441" s="1206"/>
      <c r="P441" s="1206"/>
      <c r="Q441" s="1206"/>
      <c r="R441" s="1206"/>
      <c r="S441" s="1206"/>
      <c r="T441" s="1206"/>
      <c r="U441" s="1206"/>
      <c r="V441" s="1206"/>
      <c r="W441" s="1206"/>
      <c r="X441" s="1206"/>
      <c r="Y441" s="1206"/>
      <c r="Z441" s="1206"/>
      <c r="AA441" s="1206"/>
      <c r="AB441" s="1206"/>
      <c r="AC441" s="1206"/>
      <c r="AD441" s="1206"/>
      <c r="AE441" s="1206"/>
      <c r="AF441" s="1206"/>
      <c r="AG441" s="1206"/>
      <c r="AH441" s="1206"/>
      <c r="AI4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2" spans="2:35" ht="15.75" x14ac:dyDescent="0.25">
      <c r="B442" s="1195"/>
      <c r="C442" s="1202"/>
      <c r="D442" s="1206"/>
      <c r="E442" s="1206"/>
      <c r="F442" s="1206"/>
      <c r="G442" s="1206"/>
      <c r="H442" s="1206"/>
      <c r="I442" s="1206"/>
      <c r="J442" s="1206"/>
      <c r="K442" s="1206"/>
      <c r="L442" s="1206"/>
      <c r="M442" s="1206"/>
      <c r="N442" s="1206"/>
      <c r="O442" s="1206"/>
      <c r="P442" s="1206"/>
      <c r="Q442" s="1206"/>
      <c r="R442" s="1206"/>
      <c r="S442" s="1206"/>
      <c r="T442" s="1206"/>
      <c r="U442" s="1206"/>
      <c r="V442" s="1206"/>
      <c r="W442" s="1206"/>
      <c r="X442" s="1206"/>
      <c r="Y442" s="1206"/>
      <c r="Z442" s="1206"/>
      <c r="AA442" s="1206"/>
      <c r="AB442" s="1206"/>
      <c r="AC442" s="1206"/>
      <c r="AD442" s="1206"/>
      <c r="AE442" s="1206"/>
      <c r="AF442" s="1206"/>
      <c r="AG442" s="1206"/>
      <c r="AH442" s="1206"/>
      <c r="AI4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3" spans="2:35" ht="15.75" x14ac:dyDescent="0.25">
      <c r="B443" s="1195"/>
      <c r="C443" s="1202"/>
      <c r="D443" s="1206"/>
      <c r="E443" s="1206"/>
      <c r="F443" s="1206"/>
      <c r="G443" s="1206"/>
      <c r="H443" s="1206"/>
      <c r="I443" s="1206"/>
      <c r="J443" s="1206"/>
      <c r="K443" s="1206"/>
      <c r="L443" s="1206"/>
      <c r="M443" s="1206"/>
      <c r="N443" s="1206"/>
      <c r="O443" s="1206"/>
      <c r="P443" s="1206"/>
      <c r="Q443" s="1206"/>
      <c r="R443" s="1206"/>
      <c r="S443" s="1206"/>
      <c r="T443" s="1206"/>
      <c r="U443" s="1206"/>
      <c r="V443" s="1206"/>
      <c r="W443" s="1206"/>
      <c r="X443" s="1206"/>
      <c r="Y443" s="1206"/>
      <c r="Z443" s="1206"/>
      <c r="AA443" s="1206"/>
      <c r="AB443" s="1206"/>
      <c r="AC443" s="1206"/>
      <c r="AD443" s="1206"/>
      <c r="AE443" s="1206"/>
      <c r="AF443" s="1206"/>
      <c r="AG443" s="1206"/>
      <c r="AH443" s="1206"/>
      <c r="AI4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4" spans="2:35" ht="15.75" x14ac:dyDescent="0.25">
      <c r="B444" s="1195"/>
      <c r="C444" s="1202"/>
      <c r="D444" s="1206"/>
      <c r="E444" s="1206"/>
      <c r="F444" s="1206"/>
      <c r="G444" s="1206"/>
      <c r="H444" s="1206"/>
      <c r="I444" s="1206"/>
      <c r="J444" s="1206"/>
      <c r="K444" s="1206"/>
      <c r="L444" s="1206"/>
      <c r="M444" s="1206"/>
      <c r="N444" s="1206"/>
      <c r="O444" s="1206"/>
      <c r="P444" s="1206"/>
      <c r="Q444" s="1206"/>
      <c r="R444" s="1206"/>
      <c r="S444" s="1206"/>
      <c r="T444" s="1206"/>
      <c r="U444" s="1206"/>
      <c r="V444" s="1206"/>
      <c r="W444" s="1206"/>
      <c r="X444" s="1206"/>
      <c r="Y444" s="1206"/>
      <c r="Z444" s="1206"/>
      <c r="AA444" s="1206"/>
      <c r="AB444" s="1206"/>
      <c r="AC444" s="1206"/>
      <c r="AD444" s="1206"/>
      <c r="AE444" s="1206"/>
      <c r="AF444" s="1206"/>
      <c r="AG444" s="1206"/>
      <c r="AH444" s="1206"/>
      <c r="AI4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5" spans="2:35" ht="15.75" x14ac:dyDescent="0.25">
      <c r="B445" s="1195"/>
      <c r="C445" s="1202"/>
      <c r="D445" s="1206"/>
      <c r="E445" s="1206"/>
      <c r="F445" s="1206"/>
      <c r="G445" s="1206"/>
      <c r="H445" s="1206"/>
      <c r="I445" s="1206"/>
      <c r="J445" s="1206"/>
      <c r="K445" s="1206"/>
      <c r="L445" s="1206"/>
      <c r="M445" s="1206"/>
      <c r="N445" s="1206"/>
      <c r="O445" s="1206"/>
      <c r="P445" s="1206"/>
      <c r="Q445" s="1206"/>
      <c r="R445" s="1206"/>
      <c r="S445" s="1206"/>
      <c r="T445" s="1206"/>
      <c r="U445" s="1206"/>
      <c r="V445" s="1206"/>
      <c r="W445" s="1206"/>
      <c r="X445" s="1206"/>
      <c r="Y445" s="1206"/>
      <c r="Z445" s="1206"/>
      <c r="AA445" s="1206"/>
      <c r="AB445" s="1206"/>
      <c r="AC445" s="1206"/>
      <c r="AD445" s="1206"/>
      <c r="AE445" s="1206"/>
      <c r="AF445" s="1206"/>
      <c r="AG445" s="1206"/>
      <c r="AH445" s="1206"/>
      <c r="AI4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6" spans="2:35" ht="15.75" x14ac:dyDescent="0.25">
      <c r="B446" s="1195"/>
      <c r="C446" s="1202"/>
      <c r="D446" s="1206"/>
      <c r="E446" s="1206"/>
      <c r="F446" s="1206"/>
      <c r="G446" s="1206"/>
      <c r="H446" s="1206"/>
      <c r="I446" s="1206"/>
      <c r="J446" s="1206"/>
      <c r="K446" s="1206"/>
      <c r="L446" s="1206"/>
      <c r="M446" s="1206"/>
      <c r="N446" s="1206"/>
      <c r="O446" s="1206"/>
      <c r="P446" s="1206"/>
      <c r="Q446" s="1206"/>
      <c r="R446" s="1206"/>
      <c r="S446" s="1206"/>
      <c r="T446" s="1206"/>
      <c r="U446" s="1206"/>
      <c r="V446" s="1206"/>
      <c r="W446" s="1206"/>
      <c r="X446" s="1206"/>
      <c r="Y446" s="1206"/>
      <c r="Z446" s="1206"/>
      <c r="AA446" s="1206"/>
      <c r="AB446" s="1206"/>
      <c r="AC446" s="1206"/>
      <c r="AD446" s="1206"/>
      <c r="AE446" s="1206"/>
      <c r="AF446" s="1206"/>
      <c r="AG446" s="1206"/>
      <c r="AH446" s="1206"/>
      <c r="AI4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7" spans="2:35" ht="15.75" x14ac:dyDescent="0.25">
      <c r="B447" s="1195"/>
      <c r="C447" s="1202"/>
      <c r="D447" s="1206"/>
      <c r="E447" s="1206"/>
      <c r="F447" s="1206"/>
      <c r="G447" s="1206"/>
      <c r="H447" s="1206"/>
      <c r="I447" s="1206"/>
      <c r="J447" s="1206"/>
      <c r="K447" s="1206"/>
      <c r="L447" s="1206"/>
      <c r="M447" s="1206"/>
      <c r="N447" s="1206"/>
      <c r="O447" s="1206"/>
      <c r="P447" s="1206"/>
      <c r="Q447" s="1206"/>
      <c r="R447" s="1206"/>
      <c r="S447" s="1206"/>
      <c r="T447" s="1206"/>
      <c r="U447" s="1206"/>
      <c r="V447" s="1206"/>
      <c r="W447" s="1206"/>
      <c r="X447" s="1206"/>
      <c r="Y447" s="1206"/>
      <c r="Z447" s="1206"/>
      <c r="AA447" s="1206"/>
      <c r="AB447" s="1206"/>
      <c r="AC447" s="1206"/>
      <c r="AD447" s="1206"/>
      <c r="AE447" s="1206"/>
      <c r="AF447" s="1206"/>
      <c r="AG447" s="1206"/>
      <c r="AH447" s="1206"/>
      <c r="AI4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8" spans="2:35" ht="15.75" x14ac:dyDescent="0.25">
      <c r="B448" s="1195"/>
      <c r="C448" s="1202"/>
      <c r="D448" s="1206"/>
      <c r="E448" s="1206"/>
      <c r="F448" s="1206"/>
      <c r="G448" s="1206"/>
      <c r="H448" s="1206"/>
      <c r="I448" s="1206"/>
      <c r="J448" s="1206"/>
      <c r="K448" s="1206"/>
      <c r="L448" s="1206"/>
      <c r="M448" s="1206"/>
      <c r="N448" s="1206"/>
      <c r="O448" s="1206"/>
      <c r="P448" s="1206"/>
      <c r="Q448" s="1206"/>
      <c r="R448" s="1206"/>
      <c r="S448" s="1206"/>
      <c r="T448" s="1206"/>
      <c r="U448" s="1206"/>
      <c r="V448" s="1206"/>
      <c r="W448" s="1206"/>
      <c r="X448" s="1206"/>
      <c r="Y448" s="1206"/>
      <c r="Z448" s="1206"/>
      <c r="AA448" s="1206"/>
      <c r="AB448" s="1206"/>
      <c r="AC448" s="1206"/>
      <c r="AD448" s="1206"/>
      <c r="AE448" s="1206"/>
      <c r="AF448" s="1206"/>
      <c r="AG448" s="1206"/>
      <c r="AH448" s="1206"/>
      <c r="AI4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49" spans="2:35" ht="15.75" x14ac:dyDescent="0.25">
      <c r="B449" s="1195"/>
      <c r="C449" s="1202"/>
      <c r="D449" s="1206"/>
      <c r="E449" s="1206"/>
      <c r="F449" s="1206"/>
      <c r="G449" s="1206"/>
      <c r="H449" s="1206"/>
      <c r="I449" s="1206"/>
      <c r="J449" s="1206"/>
      <c r="K449" s="1206"/>
      <c r="L449" s="1206"/>
      <c r="M449" s="1206"/>
      <c r="N449" s="1206"/>
      <c r="O449" s="1206"/>
      <c r="P449" s="1206"/>
      <c r="Q449" s="1206"/>
      <c r="R449" s="1206"/>
      <c r="S449" s="1206"/>
      <c r="T449" s="1206"/>
      <c r="U449" s="1206"/>
      <c r="V449" s="1206"/>
      <c r="W449" s="1206"/>
      <c r="X449" s="1206"/>
      <c r="Y449" s="1206"/>
      <c r="Z449" s="1206"/>
      <c r="AA449" s="1206"/>
      <c r="AB449" s="1206"/>
      <c r="AC449" s="1206"/>
      <c r="AD449" s="1206"/>
      <c r="AE449" s="1206"/>
      <c r="AF449" s="1206"/>
      <c r="AG449" s="1206"/>
      <c r="AH449" s="1206"/>
      <c r="AI4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0" spans="2:35" ht="15.75" x14ac:dyDescent="0.25">
      <c r="B450" s="1195"/>
      <c r="C450" s="1202"/>
      <c r="D450" s="1206"/>
      <c r="E450" s="1206"/>
      <c r="F450" s="1206"/>
      <c r="G450" s="1206"/>
      <c r="H450" s="1206"/>
      <c r="I450" s="1206"/>
      <c r="J450" s="1206"/>
      <c r="K450" s="1206"/>
      <c r="L450" s="1206"/>
      <c r="M450" s="1206"/>
      <c r="N450" s="1206"/>
      <c r="O450" s="1206"/>
      <c r="P450" s="1206"/>
      <c r="Q450" s="1206"/>
      <c r="R450" s="1206"/>
      <c r="S450" s="1206"/>
      <c r="T450" s="1206"/>
      <c r="U450" s="1206"/>
      <c r="V450" s="1206"/>
      <c r="W450" s="1206"/>
      <c r="X450" s="1206"/>
      <c r="Y450" s="1206"/>
      <c r="Z450" s="1206"/>
      <c r="AA450" s="1206"/>
      <c r="AB450" s="1206"/>
      <c r="AC450" s="1206"/>
      <c r="AD450" s="1206"/>
      <c r="AE450" s="1206"/>
      <c r="AF450" s="1206"/>
      <c r="AG450" s="1206"/>
      <c r="AH450" s="1206"/>
      <c r="AI4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1" spans="2:35" ht="15.75" x14ac:dyDescent="0.25">
      <c r="B451" s="1195"/>
      <c r="C451" s="1202"/>
      <c r="D451" s="1206"/>
      <c r="E451" s="1206"/>
      <c r="F451" s="1206"/>
      <c r="G451" s="1206"/>
      <c r="H451" s="1206"/>
      <c r="I451" s="1206"/>
      <c r="J451" s="1206"/>
      <c r="K451" s="1206"/>
      <c r="L451" s="1206"/>
      <c r="M451" s="1206"/>
      <c r="N451" s="1206"/>
      <c r="O451" s="1206"/>
      <c r="P451" s="1206"/>
      <c r="Q451" s="1206"/>
      <c r="R451" s="1206"/>
      <c r="S451" s="1206"/>
      <c r="T451" s="1206"/>
      <c r="U451" s="1206"/>
      <c r="V451" s="1206"/>
      <c r="W451" s="1206"/>
      <c r="X451" s="1206"/>
      <c r="Y451" s="1206"/>
      <c r="Z451" s="1206"/>
      <c r="AA451" s="1206"/>
      <c r="AB451" s="1206"/>
      <c r="AC451" s="1206"/>
      <c r="AD451" s="1206"/>
      <c r="AE451" s="1206"/>
      <c r="AF451" s="1206"/>
      <c r="AG451" s="1206"/>
      <c r="AH451" s="1206"/>
      <c r="AI4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2" spans="2:35" ht="15.75" x14ac:dyDescent="0.25">
      <c r="B452" s="1195"/>
      <c r="C452" s="1202"/>
      <c r="D452" s="1206"/>
      <c r="E452" s="1206"/>
      <c r="F452" s="1206"/>
      <c r="G452" s="1206"/>
      <c r="H452" s="1206"/>
      <c r="I452" s="1206"/>
      <c r="J452" s="1206"/>
      <c r="K452" s="1206"/>
      <c r="L452" s="1206"/>
      <c r="M452" s="1206"/>
      <c r="N452" s="1206"/>
      <c r="O452" s="1206"/>
      <c r="P452" s="1206"/>
      <c r="Q452" s="1206"/>
      <c r="R452" s="1206"/>
      <c r="S452" s="1206"/>
      <c r="T452" s="1206"/>
      <c r="U452" s="1206"/>
      <c r="V452" s="1206"/>
      <c r="W452" s="1206"/>
      <c r="X452" s="1206"/>
      <c r="Y452" s="1206"/>
      <c r="Z452" s="1206"/>
      <c r="AA452" s="1206"/>
      <c r="AB452" s="1206"/>
      <c r="AC452" s="1206"/>
      <c r="AD452" s="1206"/>
      <c r="AE452" s="1206"/>
      <c r="AF452" s="1206"/>
      <c r="AG452" s="1206"/>
      <c r="AH452" s="1206"/>
      <c r="AI4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3" spans="2:35" ht="15.75" x14ac:dyDescent="0.25">
      <c r="B453" s="1195"/>
      <c r="C453" s="1202"/>
      <c r="D453" s="1206"/>
      <c r="E453" s="1206"/>
      <c r="F453" s="1206"/>
      <c r="G453" s="1206"/>
      <c r="H453" s="1206"/>
      <c r="I453" s="1206"/>
      <c r="J453" s="1206"/>
      <c r="K453" s="1206"/>
      <c r="L453" s="1206"/>
      <c r="M453" s="1206"/>
      <c r="N453" s="1206"/>
      <c r="O453" s="1206"/>
      <c r="P453" s="1206"/>
      <c r="Q453" s="1206"/>
      <c r="R453" s="1206"/>
      <c r="S453" s="1206"/>
      <c r="T453" s="1206"/>
      <c r="U453" s="1206"/>
      <c r="V453" s="1206"/>
      <c r="W453" s="1206"/>
      <c r="X453" s="1206"/>
      <c r="Y453" s="1206"/>
      <c r="Z453" s="1206"/>
      <c r="AA453" s="1206"/>
      <c r="AB453" s="1206"/>
      <c r="AC453" s="1206"/>
      <c r="AD453" s="1206"/>
      <c r="AE453" s="1206"/>
      <c r="AF453" s="1206"/>
      <c r="AG453" s="1206"/>
      <c r="AH453" s="1206"/>
      <c r="AI4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4" spans="2:35" ht="15.75" x14ac:dyDescent="0.25">
      <c r="B454" s="1195"/>
      <c r="C454" s="1202"/>
      <c r="D454" s="1206"/>
      <c r="E454" s="1206"/>
      <c r="F454" s="1206"/>
      <c r="G454" s="1206"/>
      <c r="H454" s="1206"/>
      <c r="I454" s="1206"/>
      <c r="J454" s="1206"/>
      <c r="K454" s="1206"/>
      <c r="L454" s="1206"/>
      <c r="M454" s="1206"/>
      <c r="N454" s="1206"/>
      <c r="O454" s="1206"/>
      <c r="P454" s="1206"/>
      <c r="Q454" s="1206"/>
      <c r="R454" s="1206"/>
      <c r="S454" s="1206"/>
      <c r="T454" s="1206"/>
      <c r="U454" s="1206"/>
      <c r="V454" s="1206"/>
      <c r="W454" s="1206"/>
      <c r="X454" s="1206"/>
      <c r="Y454" s="1206"/>
      <c r="Z454" s="1206"/>
      <c r="AA454" s="1206"/>
      <c r="AB454" s="1206"/>
      <c r="AC454" s="1206"/>
      <c r="AD454" s="1206"/>
      <c r="AE454" s="1206"/>
      <c r="AF454" s="1206"/>
      <c r="AG454" s="1206"/>
      <c r="AH454" s="1206"/>
      <c r="AI4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5" spans="2:35" ht="15.75" x14ac:dyDescent="0.25">
      <c r="B455" s="1195"/>
      <c r="C455" s="1202"/>
      <c r="D455" s="1206"/>
      <c r="E455" s="1206"/>
      <c r="F455" s="1206"/>
      <c r="G455" s="1206"/>
      <c r="H455" s="1206"/>
      <c r="I455" s="1206"/>
      <c r="J455" s="1206"/>
      <c r="K455" s="1206"/>
      <c r="L455" s="1206"/>
      <c r="M455" s="1206"/>
      <c r="N455" s="1206"/>
      <c r="O455" s="1206"/>
      <c r="P455" s="1206"/>
      <c r="Q455" s="1206"/>
      <c r="R455" s="1206"/>
      <c r="S455" s="1206"/>
      <c r="T455" s="1206"/>
      <c r="U455" s="1206"/>
      <c r="V455" s="1206"/>
      <c r="W455" s="1206"/>
      <c r="X455" s="1206"/>
      <c r="Y455" s="1206"/>
      <c r="Z455" s="1206"/>
      <c r="AA455" s="1206"/>
      <c r="AB455" s="1206"/>
      <c r="AC455" s="1206"/>
      <c r="AD455" s="1206"/>
      <c r="AE455" s="1206"/>
      <c r="AF455" s="1206"/>
      <c r="AG455" s="1206"/>
      <c r="AH455" s="1206"/>
      <c r="AI45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6" spans="2:35" ht="15.75" x14ac:dyDescent="0.25">
      <c r="B456" s="1195"/>
      <c r="C456" s="1202"/>
      <c r="D456" s="1206"/>
      <c r="E456" s="1206"/>
      <c r="F456" s="1206"/>
      <c r="G456" s="1206"/>
      <c r="H456" s="1206"/>
      <c r="I456" s="1206"/>
      <c r="J456" s="1206"/>
      <c r="K456" s="1206"/>
      <c r="L456" s="1206"/>
      <c r="M456" s="1206"/>
      <c r="N456" s="1206"/>
      <c r="O456" s="1206"/>
      <c r="P456" s="1206"/>
      <c r="Q456" s="1206"/>
      <c r="R456" s="1206"/>
      <c r="S456" s="1206"/>
      <c r="T456" s="1206"/>
      <c r="U456" s="1206"/>
      <c r="V456" s="1206"/>
      <c r="W456" s="1206"/>
      <c r="X456" s="1206"/>
      <c r="Y456" s="1206"/>
      <c r="Z456" s="1206"/>
      <c r="AA456" s="1206"/>
      <c r="AB456" s="1206"/>
      <c r="AC456" s="1206"/>
      <c r="AD456" s="1206"/>
      <c r="AE456" s="1206"/>
      <c r="AF456" s="1206"/>
      <c r="AG456" s="1206"/>
      <c r="AH456" s="1206"/>
      <c r="AI45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7" spans="2:35" ht="15.75" x14ac:dyDescent="0.25">
      <c r="B457" s="1195"/>
      <c r="C457" s="1202"/>
      <c r="D457" s="1206"/>
      <c r="E457" s="1206"/>
      <c r="F457" s="1206"/>
      <c r="G457" s="1206"/>
      <c r="H457" s="1206"/>
      <c r="I457" s="1206"/>
      <c r="J457" s="1206"/>
      <c r="K457" s="1206"/>
      <c r="L457" s="1206"/>
      <c r="M457" s="1206"/>
      <c r="N457" s="1206"/>
      <c r="O457" s="1206"/>
      <c r="P457" s="1206"/>
      <c r="Q457" s="1206"/>
      <c r="R457" s="1206"/>
      <c r="S457" s="1206"/>
      <c r="T457" s="1206"/>
      <c r="U457" s="1206"/>
      <c r="V457" s="1206"/>
      <c r="W457" s="1206"/>
      <c r="X457" s="1206"/>
      <c r="Y457" s="1206"/>
      <c r="Z457" s="1206"/>
      <c r="AA457" s="1206"/>
      <c r="AB457" s="1206"/>
      <c r="AC457" s="1206"/>
      <c r="AD457" s="1206"/>
      <c r="AE457" s="1206"/>
      <c r="AF457" s="1206"/>
      <c r="AG457" s="1206"/>
      <c r="AH457" s="1206"/>
      <c r="AI45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8" spans="2:35" ht="15.75" x14ac:dyDescent="0.25">
      <c r="B458" s="1195"/>
      <c r="C458" s="1202"/>
      <c r="D458" s="1206"/>
      <c r="E458" s="1206"/>
      <c r="F458" s="1206"/>
      <c r="G458" s="1206"/>
      <c r="H458" s="1206"/>
      <c r="I458" s="1206"/>
      <c r="J458" s="1206"/>
      <c r="K458" s="1206"/>
      <c r="L458" s="1206"/>
      <c r="M458" s="1206"/>
      <c r="N458" s="1206"/>
      <c r="O458" s="1206"/>
      <c r="P458" s="1206"/>
      <c r="Q458" s="1206"/>
      <c r="R458" s="1206"/>
      <c r="S458" s="1206"/>
      <c r="T458" s="1206"/>
      <c r="U458" s="1206"/>
      <c r="V458" s="1206"/>
      <c r="W458" s="1206"/>
      <c r="X458" s="1206"/>
      <c r="Y458" s="1206"/>
      <c r="Z458" s="1206"/>
      <c r="AA458" s="1206"/>
      <c r="AB458" s="1206"/>
      <c r="AC458" s="1206"/>
      <c r="AD458" s="1206"/>
      <c r="AE458" s="1206"/>
      <c r="AF458" s="1206"/>
      <c r="AG458" s="1206"/>
      <c r="AH458" s="1206"/>
      <c r="AI45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59" spans="2:35" ht="15.75" x14ac:dyDescent="0.25">
      <c r="B459" s="1195"/>
      <c r="C459" s="1202"/>
      <c r="D459" s="1206"/>
      <c r="E459" s="1206"/>
      <c r="F459" s="1206"/>
      <c r="G459" s="1206"/>
      <c r="H459" s="1206"/>
      <c r="I459" s="1206"/>
      <c r="J459" s="1206"/>
      <c r="K459" s="1206"/>
      <c r="L459" s="1206"/>
      <c r="M459" s="1206"/>
      <c r="N459" s="1206"/>
      <c r="O459" s="1206"/>
      <c r="P459" s="1206"/>
      <c r="Q459" s="1206"/>
      <c r="R459" s="1206"/>
      <c r="S459" s="1206"/>
      <c r="T459" s="1206"/>
      <c r="U459" s="1206"/>
      <c r="V459" s="1206"/>
      <c r="W459" s="1206"/>
      <c r="X459" s="1206"/>
      <c r="Y459" s="1206"/>
      <c r="Z459" s="1206"/>
      <c r="AA459" s="1206"/>
      <c r="AB459" s="1206"/>
      <c r="AC459" s="1206"/>
      <c r="AD459" s="1206"/>
      <c r="AE459" s="1206"/>
      <c r="AF459" s="1206"/>
      <c r="AG459" s="1206"/>
      <c r="AH459" s="1206"/>
      <c r="AI45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0" spans="2:35" ht="15.75" x14ac:dyDescent="0.25">
      <c r="B460" s="1195"/>
      <c r="C460" s="1202"/>
      <c r="D460" s="1206"/>
      <c r="E460" s="1206"/>
      <c r="F460" s="1206"/>
      <c r="G460" s="1206"/>
      <c r="H460" s="1206"/>
      <c r="I460" s="1206"/>
      <c r="J460" s="1206"/>
      <c r="K460" s="1206"/>
      <c r="L460" s="1206"/>
      <c r="M460" s="1206"/>
      <c r="N460" s="1206"/>
      <c r="O460" s="1206"/>
      <c r="P460" s="1206"/>
      <c r="Q460" s="1206"/>
      <c r="R460" s="1206"/>
      <c r="S460" s="1206"/>
      <c r="T460" s="1206"/>
      <c r="U460" s="1206"/>
      <c r="V460" s="1206"/>
      <c r="W460" s="1206"/>
      <c r="X460" s="1206"/>
      <c r="Y460" s="1206"/>
      <c r="Z460" s="1206"/>
      <c r="AA460" s="1206"/>
      <c r="AB460" s="1206"/>
      <c r="AC460" s="1206"/>
      <c r="AD460" s="1206"/>
      <c r="AE460" s="1206"/>
      <c r="AF460" s="1206"/>
      <c r="AG460" s="1206"/>
      <c r="AH460" s="1206"/>
      <c r="AI46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1" spans="2:35" ht="15.75" x14ac:dyDescent="0.25">
      <c r="B461" s="1195"/>
      <c r="C461" s="1202"/>
      <c r="D461" s="1206"/>
      <c r="E461" s="1206"/>
      <c r="F461" s="1206"/>
      <c r="G461" s="1206"/>
      <c r="H461" s="1206"/>
      <c r="I461" s="1206"/>
      <c r="J461" s="1206"/>
      <c r="K461" s="1206"/>
      <c r="L461" s="1206"/>
      <c r="M461" s="1206"/>
      <c r="N461" s="1206"/>
      <c r="O461" s="1206"/>
      <c r="P461" s="1206"/>
      <c r="Q461" s="1206"/>
      <c r="R461" s="1206"/>
      <c r="S461" s="1206"/>
      <c r="T461" s="1206"/>
      <c r="U461" s="1206"/>
      <c r="V461" s="1206"/>
      <c r="W461" s="1206"/>
      <c r="X461" s="1206"/>
      <c r="Y461" s="1206"/>
      <c r="Z461" s="1206"/>
      <c r="AA461" s="1206"/>
      <c r="AB461" s="1206"/>
      <c r="AC461" s="1206"/>
      <c r="AD461" s="1206"/>
      <c r="AE461" s="1206"/>
      <c r="AF461" s="1206"/>
      <c r="AG461" s="1206"/>
      <c r="AH461" s="1206"/>
      <c r="AI46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2" spans="2:35" ht="15.75" x14ac:dyDescent="0.25">
      <c r="B462" s="1195"/>
      <c r="C462" s="1202"/>
      <c r="D462" s="1206"/>
      <c r="E462" s="1206"/>
      <c r="F462" s="1206"/>
      <c r="G462" s="1206"/>
      <c r="H462" s="1206"/>
      <c r="I462" s="1206"/>
      <c r="J462" s="1206"/>
      <c r="K462" s="1206"/>
      <c r="L462" s="1206"/>
      <c r="M462" s="1206"/>
      <c r="N462" s="1206"/>
      <c r="O462" s="1206"/>
      <c r="P462" s="1206"/>
      <c r="Q462" s="1206"/>
      <c r="R462" s="1206"/>
      <c r="S462" s="1206"/>
      <c r="T462" s="1206"/>
      <c r="U462" s="1206"/>
      <c r="V462" s="1206"/>
      <c r="W462" s="1206"/>
      <c r="X462" s="1206"/>
      <c r="Y462" s="1206"/>
      <c r="Z462" s="1206"/>
      <c r="AA462" s="1206"/>
      <c r="AB462" s="1206"/>
      <c r="AC462" s="1206"/>
      <c r="AD462" s="1206"/>
      <c r="AE462" s="1206"/>
      <c r="AF462" s="1206"/>
      <c r="AG462" s="1206"/>
      <c r="AH462" s="1206"/>
      <c r="AI46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3" spans="2:35" ht="15.75" x14ac:dyDescent="0.25">
      <c r="B463" s="1195"/>
      <c r="C463" s="1202"/>
      <c r="D463" s="1206"/>
      <c r="E463" s="1206"/>
      <c r="F463" s="1206"/>
      <c r="G463" s="1206"/>
      <c r="H463" s="1206"/>
      <c r="I463" s="1206"/>
      <c r="J463" s="1206"/>
      <c r="K463" s="1206"/>
      <c r="L463" s="1206"/>
      <c r="M463" s="1206"/>
      <c r="N463" s="1206"/>
      <c r="O463" s="1206"/>
      <c r="P463" s="1206"/>
      <c r="Q463" s="1206"/>
      <c r="R463" s="1206"/>
      <c r="S463" s="1206"/>
      <c r="T463" s="1206"/>
      <c r="U463" s="1206"/>
      <c r="V463" s="1206"/>
      <c r="W463" s="1206"/>
      <c r="X463" s="1206"/>
      <c r="Y463" s="1206"/>
      <c r="Z463" s="1206"/>
      <c r="AA463" s="1206"/>
      <c r="AB463" s="1206"/>
      <c r="AC463" s="1206"/>
      <c r="AD463" s="1206"/>
      <c r="AE463" s="1206"/>
      <c r="AF463" s="1206"/>
      <c r="AG463" s="1206"/>
      <c r="AH463" s="1206"/>
      <c r="AI46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4" spans="2:35" ht="15.75" x14ac:dyDescent="0.25">
      <c r="B464" s="1195"/>
      <c r="C464" s="1202"/>
      <c r="D464" s="1206"/>
      <c r="E464" s="1206"/>
      <c r="F464" s="1206"/>
      <c r="G464" s="1206"/>
      <c r="H464" s="1206"/>
      <c r="I464" s="1206"/>
      <c r="J464" s="1206"/>
      <c r="K464" s="1206"/>
      <c r="L464" s="1206"/>
      <c r="M464" s="1206"/>
      <c r="N464" s="1206"/>
      <c r="O464" s="1206"/>
      <c r="P464" s="1206"/>
      <c r="Q464" s="1206"/>
      <c r="R464" s="1206"/>
      <c r="S464" s="1206"/>
      <c r="T464" s="1206"/>
      <c r="U464" s="1206"/>
      <c r="V464" s="1206"/>
      <c r="W464" s="1206"/>
      <c r="X464" s="1206"/>
      <c r="Y464" s="1206"/>
      <c r="Z464" s="1206"/>
      <c r="AA464" s="1206"/>
      <c r="AB464" s="1206"/>
      <c r="AC464" s="1206"/>
      <c r="AD464" s="1206"/>
      <c r="AE464" s="1206"/>
      <c r="AF464" s="1206"/>
      <c r="AG464" s="1206"/>
      <c r="AH464" s="1206"/>
      <c r="AI46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5" spans="2:35" ht="15.75" x14ac:dyDescent="0.25">
      <c r="B465" s="1195"/>
      <c r="C465" s="1202"/>
      <c r="D465" s="1206"/>
      <c r="E465" s="1206"/>
      <c r="F465" s="1206"/>
      <c r="G465" s="1206"/>
      <c r="H465" s="1206"/>
      <c r="I465" s="1206"/>
      <c r="J465" s="1206"/>
      <c r="K465" s="1206"/>
      <c r="L465" s="1206"/>
      <c r="M465" s="1206"/>
      <c r="N465" s="1206"/>
      <c r="O465" s="1206"/>
      <c r="P465" s="1206"/>
      <c r="Q465" s="1206"/>
      <c r="R465" s="1206"/>
      <c r="S465" s="1206"/>
      <c r="T465" s="1206"/>
      <c r="U465" s="1206"/>
      <c r="V465" s="1206"/>
      <c r="W465" s="1206"/>
      <c r="X465" s="1206"/>
      <c r="Y465" s="1206"/>
      <c r="Z465" s="1206"/>
      <c r="AA465" s="1206"/>
      <c r="AB465" s="1206"/>
      <c r="AC465" s="1206"/>
      <c r="AD465" s="1206"/>
      <c r="AE465" s="1206"/>
      <c r="AF465" s="1206"/>
      <c r="AG465" s="1206"/>
      <c r="AH465" s="1206"/>
      <c r="AI46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6" spans="2:35" ht="15.75" x14ac:dyDescent="0.25">
      <c r="B466" s="1195"/>
      <c r="C466" s="1202"/>
      <c r="D466" s="1206"/>
      <c r="E466" s="1206"/>
      <c r="F466" s="1206"/>
      <c r="G466" s="1206"/>
      <c r="H466" s="1206"/>
      <c r="I466" s="1206"/>
      <c r="J466" s="1206"/>
      <c r="K466" s="1206"/>
      <c r="L466" s="1206"/>
      <c r="M466" s="1206"/>
      <c r="N466" s="1206"/>
      <c r="O466" s="1206"/>
      <c r="P466" s="1206"/>
      <c r="Q466" s="1206"/>
      <c r="R466" s="1206"/>
      <c r="S466" s="1206"/>
      <c r="T466" s="1206"/>
      <c r="U466" s="1206"/>
      <c r="V466" s="1206"/>
      <c r="W466" s="1206"/>
      <c r="X466" s="1206"/>
      <c r="Y466" s="1206"/>
      <c r="Z466" s="1206"/>
      <c r="AA466" s="1206"/>
      <c r="AB466" s="1206"/>
      <c r="AC466" s="1206"/>
      <c r="AD466" s="1206"/>
      <c r="AE466" s="1206"/>
      <c r="AF466" s="1206"/>
      <c r="AG466" s="1206"/>
      <c r="AH466" s="1206"/>
      <c r="AI46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7" spans="2:35" ht="15.75" x14ac:dyDescent="0.25">
      <c r="B467" s="1195"/>
      <c r="C467" s="1202"/>
      <c r="D467" s="1206"/>
      <c r="E467" s="1206"/>
      <c r="F467" s="1206"/>
      <c r="G467" s="1206"/>
      <c r="H467" s="1206"/>
      <c r="I467" s="1206"/>
      <c r="J467" s="1206"/>
      <c r="K467" s="1206"/>
      <c r="L467" s="1206"/>
      <c r="M467" s="1206"/>
      <c r="N467" s="1206"/>
      <c r="O467" s="1206"/>
      <c r="P467" s="1206"/>
      <c r="Q467" s="1206"/>
      <c r="R467" s="1206"/>
      <c r="S467" s="1206"/>
      <c r="T467" s="1206"/>
      <c r="U467" s="1206"/>
      <c r="V467" s="1206"/>
      <c r="W467" s="1206"/>
      <c r="X467" s="1206"/>
      <c r="Y467" s="1206"/>
      <c r="Z467" s="1206"/>
      <c r="AA467" s="1206"/>
      <c r="AB467" s="1206"/>
      <c r="AC467" s="1206"/>
      <c r="AD467" s="1206"/>
      <c r="AE467" s="1206"/>
      <c r="AF467" s="1206"/>
      <c r="AG467" s="1206"/>
      <c r="AH467" s="1206"/>
      <c r="AI46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8" spans="2:35" ht="15.75" x14ac:dyDescent="0.25">
      <c r="B468" s="1195"/>
      <c r="C468" s="1202"/>
      <c r="D468" s="1206"/>
      <c r="E468" s="1206"/>
      <c r="F468" s="1206"/>
      <c r="G468" s="1206"/>
      <c r="H468" s="1206"/>
      <c r="I468" s="1206"/>
      <c r="J468" s="1206"/>
      <c r="K468" s="1206"/>
      <c r="L468" s="1206"/>
      <c r="M468" s="1206"/>
      <c r="N468" s="1206"/>
      <c r="O468" s="1206"/>
      <c r="P468" s="1206"/>
      <c r="Q468" s="1206"/>
      <c r="R468" s="1206"/>
      <c r="S468" s="1206"/>
      <c r="T468" s="1206"/>
      <c r="U468" s="1206"/>
      <c r="V468" s="1206"/>
      <c r="W468" s="1206"/>
      <c r="X468" s="1206"/>
      <c r="Y468" s="1206"/>
      <c r="Z468" s="1206"/>
      <c r="AA468" s="1206"/>
      <c r="AB468" s="1206"/>
      <c r="AC468" s="1206"/>
      <c r="AD468" s="1206"/>
      <c r="AE468" s="1206"/>
      <c r="AF468" s="1206"/>
      <c r="AG468" s="1206"/>
      <c r="AH468" s="1206"/>
      <c r="AI46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69" spans="2:35" ht="15.75" x14ac:dyDescent="0.25">
      <c r="B469" s="1195"/>
      <c r="C469" s="1202"/>
      <c r="D469" s="1206"/>
      <c r="E469" s="1206"/>
      <c r="F469" s="1206"/>
      <c r="G469" s="1206"/>
      <c r="H469" s="1206"/>
      <c r="I469" s="1206"/>
      <c r="J469" s="1206"/>
      <c r="K469" s="1206"/>
      <c r="L469" s="1206"/>
      <c r="M469" s="1206"/>
      <c r="N469" s="1206"/>
      <c r="O469" s="1206"/>
      <c r="P469" s="1206"/>
      <c r="Q469" s="1206"/>
      <c r="R469" s="1206"/>
      <c r="S469" s="1206"/>
      <c r="T469" s="1206"/>
      <c r="U469" s="1206"/>
      <c r="V469" s="1206"/>
      <c r="W469" s="1206"/>
      <c r="X469" s="1206"/>
      <c r="Y469" s="1206"/>
      <c r="Z469" s="1206"/>
      <c r="AA469" s="1206"/>
      <c r="AB469" s="1206"/>
      <c r="AC469" s="1206"/>
      <c r="AD469" s="1206"/>
      <c r="AE469" s="1206"/>
      <c r="AF469" s="1206"/>
      <c r="AG469" s="1206"/>
      <c r="AH469" s="1206"/>
      <c r="AI46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0" spans="2:35" ht="15.75" x14ac:dyDescent="0.25">
      <c r="B470" s="1195"/>
      <c r="C470" s="1202"/>
      <c r="D470" s="1206"/>
      <c r="E470" s="1206"/>
      <c r="F470" s="1206"/>
      <c r="G470" s="1206"/>
      <c r="H470" s="1206"/>
      <c r="I470" s="1206"/>
      <c r="J470" s="1206"/>
      <c r="K470" s="1206"/>
      <c r="L470" s="1206"/>
      <c r="M470" s="1206"/>
      <c r="N470" s="1206"/>
      <c r="O470" s="1206"/>
      <c r="P470" s="1206"/>
      <c r="Q470" s="1206"/>
      <c r="R470" s="1206"/>
      <c r="S470" s="1206"/>
      <c r="T470" s="1206"/>
      <c r="U470" s="1206"/>
      <c r="V470" s="1206"/>
      <c r="W470" s="1206"/>
      <c r="X470" s="1206"/>
      <c r="Y470" s="1206"/>
      <c r="Z470" s="1206"/>
      <c r="AA470" s="1206"/>
      <c r="AB470" s="1206"/>
      <c r="AC470" s="1206"/>
      <c r="AD470" s="1206"/>
      <c r="AE470" s="1206"/>
      <c r="AF470" s="1206"/>
      <c r="AG470" s="1206"/>
      <c r="AH470" s="1206"/>
      <c r="AI47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1" spans="2:35" ht="15.75" x14ac:dyDescent="0.25">
      <c r="B471" s="1195"/>
      <c r="C471" s="1202"/>
      <c r="D471" s="1206"/>
      <c r="E471" s="1206"/>
      <c r="F471" s="1206"/>
      <c r="G471" s="1206"/>
      <c r="H471" s="1206"/>
      <c r="I471" s="1206"/>
      <c r="J471" s="1206"/>
      <c r="K471" s="1206"/>
      <c r="L471" s="1206"/>
      <c r="M471" s="1206"/>
      <c r="N471" s="1206"/>
      <c r="O471" s="1206"/>
      <c r="P471" s="1206"/>
      <c r="Q471" s="1206"/>
      <c r="R471" s="1206"/>
      <c r="S471" s="1206"/>
      <c r="T471" s="1206"/>
      <c r="U471" s="1206"/>
      <c r="V471" s="1206"/>
      <c r="W471" s="1206"/>
      <c r="X471" s="1206"/>
      <c r="Y471" s="1206"/>
      <c r="Z471" s="1206"/>
      <c r="AA471" s="1206"/>
      <c r="AB471" s="1206"/>
      <c r="AC471" s="1206"/>
      <c r="AD471" s="1206"/>
      <c r="AE471" s="1206"/>
      <c r="AF471" s="1206"/>
      <c r="AG471" s="1206"/>
      <c r="AH471" s="1206"/>
      <c r="AI47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2" spans="2:35" ht="15.75" x14ac:dyDescent="0.25">
      <c r="B472" s="1195"/>
      <c r="C472" s="1202"/>
      <c r="D472" s="1206"/>
      <c r="E472" s="1206"/>
      <c r="F472" s="1206"/>
      <c r="G472" s="1206"/>
      <c r="H472" s="1206"/>
      <c r="I472" s="1206"/>
      <c r="J472" s="1206"/>
      <c r="K472" s="1206"/>
      <c r="L472" s="1206"/>
      <c r="M472" s="1206"/>
      <c r="N472" s="1206"/>
      <c r="O472" s="1206"/>
      <c r="P472" s="1206"/>
      <c r="Q472" s="1206"/>
      <c r="R472" s="1206"/>
      <c r="S472" s="1206"/>
      <c r="T472" s="1206"/>
      <c r="U472" s="1206"/>
      <c r="V472" s="1206"/>
      <c r="W472" s="1206"/>
      <c r="X472" s="1206"/>
      <c r="Y472" s="1206"/>
      <c r="Z472" s="1206"/>
      <c r="AA472" s="1206"/>
      <c r="AB472" s="1206"/>
      <c r="AC472" s="1206"/>
      <c r="AD472" s="1206"/>
      <c r="AE472" s="1206"/>
      <c r="AF472" s="1206"/>
      <c r="AG472" s="1206"/>
      <c r="AH472" s="1206"/>
      <c r="AI47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3" spans="2:35" ht="15.75" x14ac:dyDescent="0.25">
      <c r="B473" s="1195"/>
      <c r="C473" s="1202"/>
      <c r="D473" s="1206"/>
      <c r="E473" s="1206"/>
      <c r="F473" s="1206"/>
      <c r="G473" s="1206"/>
      <c r="H473" s="1206"/>
      <c r="I473" s="1206"/>
      <c r="J473" s="1206"/>
      <c r="K473" s="1206"/>
      <c r="L473" s="1206"/>
      <c r="M473" s="1206"/>
      <c r="N473" s="1206"/>
      <c r="O473" s="1206"/>
      <c r="P473" s="1206"/>
      <c r="Q473" s="1206"/>
      <c r="R473" s="1206"/>
      <c r="S473" s="1206"/>
      <c r="T473" s="1206"/>
      <c r="U473" s="1206"/>
      <c r="V473" s="1206"/>
      <c r="W473" s="1206"/>
      <c r="X473" s="1206"/>
      <c r="Y473" s="1206"/>
      <c r="Z473" s="1206"/>
      <c r="AA473" s="1206"/>
      <c r="AB473" s="1206"/>
      <c r="AC473" s="1206"/>
      <c r="AD473" s="1206"/>
      <c r="AE473" s="1206"/>
      <c r="AF473" s="1206"/>
      <c r="AG473" s="1206"/>
      <c r="AH473" s="1206"/>
      <c r="AI47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4" spans="2:35" ht="15.75" x14ac:dyDescent="0.25">
      <c r="B474" s="1195"/>
      <c r="C474" s="1202"/>
      <c r="D474" s="1206"/>
      <c r="E474" s="1206"/>
      <c r="F474" s="1206"/>
      <c r="G474" s="1206"/>
      <c r="H474" s="1206"/>
      <c r="I474" s="1206"/>
      <c r="J474" s="1206"/>
      <c r="K474" s="1206"/>
      <c r="L474" s="1206"/>
      <c r="M474" s="1206"/>
      <c r="N474" s="1206"/>
      <c r="O474" s="1206"/>
      <c r="P474" s="1206"/>
      <c r="Q474" s="1206"/>
      <c r="R474" s="1206"/>
      <c r="S474" s="1206"/>
      <c r="T474" s="1206"/>
      <c r="U474" s="1206"/>
      <c r="V474" s="1206"/>
      <c r="W474" s="1206"/>
      <c r="X474" s="1206"/>
      <c r="Y474" s="1206"/>
      <c r="Z474" s="1206"/>
      <c r="AA474" s="1206"/>
      <c r="AB474" s="1206"/>
      <c r="AC474" s="1206"/>
      <c r="AD474" s="1206"/>
      <c r="AE474" s="1206"/>
      <c r="AF474" s="1206"/>
      <c r="AG474" s="1206"/>
      <c r="AH474" s="1206"/>
      <c r="AI47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5" spans="2:35" ht="15.75" x14ac:dyDescent="0.25">
      <c r="B475" s="1195"/>
      <c r="C475" s="1202"/>
      <c r="D475" s="1206"/>
      <c r="E475" s="1206"/>
      <c r="F475" s="1206"/>
      <c r="G475" s="1206"/>
      <c r="H475" s="1206"/>
      <c r="I475" s="1206"/>
      <c r="J475" s="1206"/>
      <c r="K475" s="1206"/>
      <c r="L475" s="1206"/>
      <c r="M475" s="1206"/>
      <c r="N475" s="1206"/>
      <c r="O475" s="1206"/>
      <c r="P475" s="1206"/>
      <c r="Q475" s="1206"/>
      <c r="R475" s="1206"/>
      <c r="S475" s="1206"/>
      <c r="T475" s="1206"/>
      <c r="U475" s="1206"/>
      <c r="V475" s="1206"/>
      <c r="W475" s="1206"/>
      <c r="X475" s="1206"/>
      <c r="Y475" s="1206"/>
      <c r="Z475" s="1206"/>
      <c r="AA475" s="1206"/>
      <c r="AB475" s="1206"/>
      <c r="AC475" s="1206"/>
      <c r="AD475" s="1206"/>
      <c r="AE475" s="1206"/>
      <c r="AF475" s="1206"/>
      <c r="AG475" s="1206"/>
      <c r="AH475" s="1206"/>
      <c r="AI47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6" spans="2:35" ht="15.75" x14ac:dyDescent="0.25">
      <c r="B476" s="1195"/>
      <c r="C476" s="1202"/>
      <c r="D476" s="1206"/>
      <c r="E476" s="1206"/>
      <c r="F476" s="1206"/>
      <c r="G476" s="1206"/>
      <c r="H476" s="1206"/>
      <c r="I476" s="1206"/>
      <c r="J476" s="1206"/>
      <c r="K476" s="1206"/>
      <c r="L476" s="1206"/>
      <c r="M476" s="1206"/>
      <c r="N476" s="1206"/>
      <c r="O476" s="1206"/>
      <c r="P476" s="1206"/>
      <c r="Q476" s="1206"/>
      <c r="R476" s="1206"/>
      <c r="S476" s="1206"/>
      <c r="T476" s="1206"/>
      <c r="U476" s="1206"/>
      <c r="V476" s="1206"/>
      <c r="W476" s="1206"/>
      <c r="X476" s="1206"/>
      <c r="Y476" s="1206"/>
      <c r="Z476" s="1206"/>
      <c r="AA476" s="1206"/>
      <c r="AB476" s="1206"/>
      <c r="AC476" s="1206"/>
      <c r="AD476" s="1206"/>
      <c r="AE476" s="1206"/>
      <c r="AF476" s="1206"/>
      <c r="AG476" s="1206"/>
      <c r="AH476" s="1206"/>
      <c r="AI47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7" spans="2:35" ht="15.75" x14ac:dyDescent="0.25">
      <c r="B477" s="1195"/>
      <c r="C477" s="1202"/>
      <c r="D477" s="1206"/>
      <c r="E477" s="1206"/>
      <c r="F477" s="1206"/>
      <c r="G477" s="1206"/>
      <c r="H477" s="1206"/>
      <c r="I477" s="1206"/>
      <c r="J477" s="1206"/>
      <c r="K477" s="1206"/>
      <c r="L477" s="1206"/>
      <c r="M477" s="1206"/>
      <c r="N477" s="1206"/>
      <c r="O477" s="1206"/>
      <c r="P477" s="1206"/>
      <c r="Q477" s="1206"/>
      <c r="R477" s="1206"/>
      <c r="S477" s="1206"/>
      <c r="T477" s="1206"/>
      <c r="U477" s="1206"/>
      <c r="V477" s="1206"/>
      <c r="W477" s="1206"/>
      <c r="X477" s="1206"/>
      <c r="Y477" s="1206"/>
      <c r="Z477" s="1206"/>
      <c r="AA477" s="1206"/>
      <c r="AB477" s="1206"/>
      <c r="AC477" s="1206"/>
      <c r="AD477" s="1206"/>
      <c r="AE477" s="1206"/>
      <c r="AF477" s="1206"/>
      <c r="AG477" s="1206"/>
      <c r="AH477" s="1206"/>
      <c r="AI47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8" spans="2:35" ht="15.75" x14ac:dyDescent="0.25">
      <c r="B478" s="1195"/>
      <c r="C478" s="1202"/>
      <c r="D478" s="1206"/>
      <c r="E478" s="1206"/>
      <c r="F478" s="1206"/>
      <c r="G478" s="1206"/>
      <c r="H478" s="1206"/>
      <c r="I478" s="1206"/>
      <c r="J478" s="1206"/>
      <c r="K478" s="1206"/>
      <c r="L478" s="1206"/>
      <c r="M478" s="1206"/>
      <c r="N478" s="1206"/>
      <c r="O478" s="1206"/>
      <c r="P478" s="1206"/>
      <c r="Q478" s="1206"/>
      <c r="R478" s="1206"/>
      <c r="S478" s="1206"/>
      <c r="T478" s="1206"/>
      <c r="U478" s="1206"/>
      <c r="V478" s="1206"/>
      <c r="W478" s="1206"/>
      <c r="X478" s="1206"/>
      <c r="Y478" s="1206"/>
      <c r="Z478" s="1206"/>
      <c r="AA478" s="1206"/>
      <c r="AB478" s="1206"/>
      <c r="AC478" s="1206"/>
      <c r="AD478" s="1206"/>
      <c r="AE478" s="1206"/>
      <c r="AF478" s="1206"/>
      <c r="AG478" s="1206"/>
      <c r="AH478" s="1206"/>
      <c r="AI47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79" spans="2:35" ht="15.75" x14ac:dyDescent="0.25">
      <c r="B479" s="1195"/>
      <c r="C479" s="1202"/>
      <c r="D479" s="1206"/>
      <c r="E479" s="1206"/>
      <c r="F479" s="1206"/>
      <c r="G479" s="1206"/>
      <c r="H479" s="1206"/>
      <c r="I479" s="1206"/>
      <c r="J479" s="1206"/>
      <c r="K479" s="1206"/>
      <c r="L479" s="1206"/>
      <c r="M479" s="1206"/>
      <c r="N479" s="1206"/>
      <c r="O479" s="1206"/>
      <c r="P479" s="1206"/>
      <c r="Q479" s="1206"/>
      <c r="R479" s="1206"/>
      <c r="S479" s="1206"/>
      <c r="T479" s="1206"/>
      <c r="U479" s="1206"/>
      <c r="V479" s="1206"/>
      <c r="W479" s="1206"/>
      <c r="X479" s="1206"/>
      <c r="Y479" s="1206"/>
      <c r="Z479" s="1206"/>
      <c r="AA479" s="1206"/>
      <c r="AB479" s="1206"/>
      <c r="AC479" s="1206"/>
      <c r="AD479" s="1206"/>
      <c r="AE479" s="1206"/>
      <c r="AF479" s="1206"/>
      <c r="AG479" s="1206"/>
      <c r="AH479" s="1206"/>
      <c r="AI47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0" spans="2:35" ht="15.75" x14ac:dyDescent="0.25">
      <c r="B480" s="1195"/>
      <c r="C480" s="1202"/>
      <c r="D480" s="1206"/>
      <c r="E480" s="1206"/>
      <c r="F480" s="1206"/>
      <c r="G480" s="1206"/>
      <c r="H480" s="1206"/>
      <c r="I480" s="1206"/>
      <c r="J480" s="1206"/>
      <c r="K480" s="1206"/>
      <c r="L480" s="1206"/>
      <c r="M480" s="1206"/>
      <c r="N480" s="1206"/>
      <c r="O480" s="1206"/>
      <c r="P480" s="1206"/>
      <c r="Q480" s="1206"/>
      <c r="R480" s="1206"/>
      <c r="S480" s="1206"/>
      <c r="T480" s="1206"/>
      <c r="U480" s="1206"/>
      <c r="V480" s="1206"/>
      <c r="W480" s="1206"/>
      <c r="X480" s="1206"/>
      <c r="Y480" s="1206"/>
      <c r="Z480" s="1206"/>
      <c r="AA480" s="1206"/>
      <c r="AB480" s="1206"/>
      <c r="AC480" s="1206"/>
      <c r="AD480" s="1206"/>
      <c r="AE480" s="1206"/>
      <c r="AF480" s="1206"/>
      <c r="AG480" s="1206"/>
      <c r="AH480" s="1206"/>
      <c r="AI48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1" spans="2:35" ht="15.75" x14ac:dyDescent="0.25">
      <c r="B481" s="1195"/>
      <c r="C481" s="1202"/>
      <c r="D481" s="1206"/>
      <c r="E481" s="1206"/>
      <c r="F481" s="1206"/>
      <c r="G481" s="1206"/>
      <c r="H481" s="1206"/>
      <c r="I481" s="1206"/>
      <c r="J481" s="1206"/>
      <c r="K481" s="1206"/>
      <c r="L481" s="1206"/>
      <c r="M481" s="1206"/>
      <c r="N481" s="1206"/>
      <c r="O481" s="1206"/>
      <c r="P481" s="1206"/>
      <c r="Q481" s="1206"/>
      <c r="R481" s="1206"/>
      <c r="S481" s="1206"/>
      <c r="T481" s="1206"/>
      <c r="U481" s="1206"/>
      <c r="V481" s="1206"/>
      <c r="W481" s="1206"/>
      <c r="X481" s="1206"/>
      <c r="Y481" s="1206"/>
      <c r="Z481" s="1206"/>
      <c r="AA481" s="1206"/>
      <c r="AB481" s="1206"/>
      <c r="AC481" s="1206"/>
      <c r="AD481" s="1206"/>
      <c r="AE481" s="1206"/>
      <c r="AF481" s="1206"/>
      <c r="AG481" s="1206"/>
      <c r="AH481" s="1206"/>
      <c r="AI48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2" spans="2:35" ht="15.75" x14ac:dyDescent="0.25">
      <c r="B482" s="1195"/>
      <c r="C482" s="1202"/>
      <c r="D482" s="1206"/>
      <c r="E482" s="1206"/>
      <c r="F482" s="1206"/>
      <c r="G482" s="1206"/>
      <c r="H482" s="1206"/>
      <c r="I482" s="1206"/>
      <c r="J482" s="1206"/>
      <c r="K482" s="1206"/>
      <c r="L482" s="1206"/>
      <c r="M482" s="1206"/>
      <c r="N482" s="1206"/>
      <c r="O482" s="1206"/>
      <c r="P482" s="1206"/>
      <c r="Q482" s="1206"/>
      <c r="R482" s="1206"/>
      <c r="S482" s="1206"/>
      <c r="T482" s="1206"/>
      <c r="U482" s="1206"/>
      <c r="V482" s="1206"/>
      <c r="W482" s="1206"/>
      <c r="X482" s="1206"/>
      <c r="Y482" s="1206"/>
      <c r="Z482" s="1206"/>
      <c r="AA482" s="1206"/>
      <c r="AB482" s="1206"/>
      <c r="AC482" s="1206"/>
      <c r="AD482" s="1206"/>
      <c r="AE482" s="1206"/>
      <c r="AF482" s="1206"/>
      <c r="AG482" s="1206"/>
      <c r="AH482" s="1206"/>
      <c r="AI48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3" spans="2:35" ht="15.75" x14ac:dyDescent="0.25">
      <c r="B483" s="1195"/>
      <c r="C483" s="1202"/>
      <c r="D483" s="1206"/>
      <c r="E483" s="1206"/>
      <c r="F483" s="1206"/>
      <c r="G483" s="1206"/>
      <c r="H483" s="1206"/>
      <c r="I483" s="1206"/>
      <c r="J483" s="1206"/>
      <c r="K483" s="1206"/>
      <c r="L483" s="1206"/>
      <c r="M483" s="1206"/>
      <c r="N483" s="1206"/>
      <c r="O483" s="1206"/>
      <c r="P483" s="1206"/>
      <c r="Q483" s="1206"/>
      <c r="R483" s="1206"/>
      <c r="S483" s="1206"/>
      <c r="T483" s="1206"/>
      <c r="U483" s="1206"/>
      <c r="V483" s="1206"/>
      <c r="W483" s="1206"/>
      <c r="X483" s="1206"/>
      <c r="Y483" s="1206"/>
      <c r="Z483" s="1206"/>
      <c r="AA483" s="1206"/>
      <c r="AB483" s="1206"/>
      <c r="AC483" s="1206"/>
      <c r="AD483" s="1206"/>
      <c r="AE483" s="1206"/>
      <c r="AF483" s="1206"/>
      <c r="AG483" s="1206"/>
      <c r="AH483" s="1206"/>
      <c r="AI48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4" spans="2:35" ht="15.75" x14ac:dyDescent="0.25">
      <c r="B484" s="1195"/>
      <c r="C484" s="1202"/>
      <c r="D484" s="1206"/>
      <c r="E484" s="1206"/>
      <c r="F484" s="1206"/>
      <c r="G484" s="1206"/>
      <c r="H484" s="1206"/>
      <c r="I484" s="1206"/>
      <c r="J484" s="1206"/>
      <c r="K484" s="1206"/>
      <c r="L484" s="1206"/>
      <c r="M484" s="1206"/>
      <c r="N484" s="1206"/>
      <c r="O484" s="1206"/>
      <c r="P484" s="1206"/>
      <c r="Q484" s="1206"/>
      <c r="R484" s="1206"/>
      <c r="S484" s="1206"/>
      <c r="T484" s="1206"/>
      <c r="U484" s="1206"/>
      <c r="V484" s="1206"/>
      <c r="W484" s="1206"/>
      <c r="X484" s="1206"/>
      <c r="Y484" s="1206"/>
      <c r="Z484" s="1206"/>
      <c r="AA484" s="1206"/>
      <c r="AB484" s="1206"/>
      <c r="AC484" s="1206"/>
      <c r="AD484" s="1206"/>
      <c r="AE484" s="1206"/>
      <c r="AF484" s="1206"/>
      <c r="AG484" s="1206"/>
      <c r="AH484" s="1206"/>
      <c r="AI48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5" spans="2:35" ht="15.75" x14ac:dyDescent="0.25">
      <c r="B485" s="1195"/>
      <c r="C485" s="1202"/>
      <c r="D485" s="1206"/>
      <c r="E485" s="1206"/>
      <c r="F485" s="1206"/>
      <c r="G485" s="1206"/>
      <c r="H485" s="1206"/>
      <c r="I485" s="1206"/>
      <c r="J485" s="1206"/>
      <c r="K485" s="1206"/>
      <c r="L485" s="1206"/>
      <c r="M485" s="1206"/>
      <c r="N485" s="1206"/>
      <c r="O485" s="1206"/>
      <c r="P485" s="1206"/>
      <c r="Q485" s="1206"/>
      <c r="R485" s="1206"/>
      <c r="S485" s="1206"/>
      <c r="T485" s="1206"/>
      <c r="U485" s="1206"/>
      <c r="V485" s="1206"/>
      <c r="W485" s="1206"/>
      <c r="X485" s="1206"/>
      <c r="Y485" s="1206"/>
      <c r="Z485" s="1206"/>
      <c r="AA485" s="1206"/>
      <c r="AB485" s="1206"/>
      <c r="AC485" s="1206"/>
      <c r="AD485" s="1206"/>
      <c r="AE485" s="1206"/>
      <c r="AF485" s="1206"/>
      <c r="AG485" s="1206"/>
      <c r="AH485" s="1206"/>
      <c r="AI48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6" spans="2:35" ht="15.75" x14ac:dyDescent="0.25">
      <c r="B486" s="1195"/>
      <c r="C486" s="1202"/>
      <c r="D486" s="1206"/>
      <c r="E486" s="1206"/>
      <c r="F486" s="1206"/>
      <c r="G486" s="1206"/>
      <c r="H486" s="1206"/>
      <c r="I486" s="1206"/>
      <c r="J486" s="1206"/>
      <c r="K486" s="1206"/>
      <c r="L486" s="1206"/>
      <c r="M486" s="1206"/>
      <c r="N486" s="1206"/>
      <c r="O486" s="1206"/>
      <c r="P486" s="1206"/>
      <c r="Q486" s="1206"/>
      <c r="R486" s="1206"/>
      <c r="S486" s="1206"/>
      <c r="T486" s="1206"/>
      <c r="U486" s="1206"/>
      <c r="V486" s="1206"/>
      <c r="W486" s="1206"/>
      <c r="X486" s="1206"/>
      <c r="Y486" s="1206"/>
      <c r="Z486" s="1206"/>
      <c r="AA486" s="1206"/>
      <c r="AB486" s="1206"/>
      <c r="AC486" s="1206"/>
      <c r="AD486" s="1206"/>
      <c r="AE486" s="1206"/>
      <c r="AF486" s="1206"/>
      <c r="AG486" s="1206"/>
      <c r="AH486" s="1206"/>
      <c r="AI48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7" spans="2:35" ht="15.75" x14ac:dyDescent="0.25">
      <c r="B487" s="1195"/>
      <c r="C487" s="1202"/>
      <c r="D487" s="1206"/>
      <c r="E487" s="1206"/>
      <c r="F487" s="1206"/>
      <c r="G487" s="1206"/>
      <c r="H487" s="1206"/>
      <c r="I487" s="1206"/>
      <c r="J487" s="1206"/>
      <c r="K487" s="1206"/>
      <c r="L487" s="1206"/>
      <c r="M487" s="1206"/>
      <c r="N487" s="1206"/>
      <c r="O487" s="1206"/>
      <c r="P487" s="1206"/>
      <c r="Q487" s="1206"/>
      <c r="R487" s="1206"/>
      <c r="S487" s="1206"/>
      <c r="T487" s="1206"/>
      <c r="U487" s="1206"/>
      <c r="V487" s="1206"/>
      <c r="W487" s="1206"/>
      <c r="X487" s="1206"/>
      <c r="Y487" s="1206"/>
      <c r="Z487" s="1206"/>
      <c r="AA487" s="1206"/>
      <c r="AB487" s="1206"/>
      <c r="AC487" s="1206"/>
      <c r="AD487" s="1206"/>
      <c r="AE487" s="1206"/>
      <c r="AF487" s="1206"/>
      <c r="AG487" s="1206"/>
      <c r="AH487" s="1206"/>
      <c r="AI48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8" spans="2:35" ht="15.75" x14ac:dyDescent="0.25">
      <c r="B488" s="1195"/>
      <c r="C488" s="1202"/>
      <c r="D488" s="1206"/>
      <c r="E488" s="1206"/>
      <c r="F488" s="1206"/>
      <c r="G488" s="1206"/>
      <c r="H488" s="1206"/>
      <c r="I488" s="1206"/>
      <c r="J488" s="1206"/>
      <c r="K488" s="1206"/>
      <c r="L488" s="1206"/>
      <c r="M488" s="1206"/>
      <c r="N488" s="1206"/>
      <c r="O488" s="1206"/>
      <c r="P488" s="1206"/>
      <c r="Q488" s="1206"/>
      <c r="R488" s="1206"/>
      <c r="S488" s="1206"/>
      <c r="T488" s="1206"/>
      <c r="U488" s="1206"/>
      <c r="V488" s="1206"/>
      <c r="W488" s="1206"/>
      <c r="X488" s="1206"/>
      <c r="Y488" s="1206"/>
      <c r="Z488" s="1206"/>
      <c r="AA488" s="1206"/>
      <c r="AB488" s="1206"/>
      <c r="AC488" s="1206"/>
      <c r="AD488" s="1206"/>
      <c r="AE488" s="1206"/>
      <c r="AF488" s="1206"/>
      <c r="AG488" s="1206"/>
      <c r="AH488" s="1206"/>
      <c r="AI48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89" spans="2:35" ht="15.75" x14ac:dyDescent="0.25">
      <c r="B489" s="1195"/>
      <c r="C489" s="1202"/>
      <c r="D489" s="1206"/>
      <c r="E489" s="1206"/>
      <c r="F489" s="1206"/>
      <c r="G489" s="1206"/>
      <c r="H489" s="1206"/>
      <c r="I489" s="1206"/>
      <c r="J489" s="1206"/>
      <c r="K489" s="1206"/>
      <c r="L489" s="1206"/>
      <c r="M489" s="1206"/>
      <c r="N489" s="1206"/>
      <c r="O489" s="1206"/>
      <c r="P489" s="1206"/>
      <c r="Q489" s="1206"/>
      <c r="R489" s="1206"/>
      <c r="S489" s="1206"/>
      <c r="T489" s="1206"/>
      <c r="U489" s="1206"/>
      <c r="V489" s="1206"/>
      <c r="W489" s="1206"/>
      <c r="X489" s="1206"/>
      <c r="Y489" s="1206"/>
      <c r="Z489" s="1206"/>
      <c r="AA489" s="1206"/>
      <c r="AB489" s="1206"/>
      <c r="AC489" s="1206"/>
      <c r="AD489" s="1206"/>
      <c r="AE489" s="1206"/>
      <c r="AF489" s="1206"/>
      <c r="AG489" s="1206"/>
      <c r="AH489" s="1206"/>
      <c r="AI48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0" spans="2:35" ht="15.75" x14ac:dyDescent="0.25">
      <c r="B490" s="1195"/>
      <c r="C490" s="1202"/>
      <c r="D490" s="1206"/>
      <c r="E490" s="1206"/>
      <c r="F490" s="1206"/>
      <c r="G490" s="1206"/>
      <c r="H490" s="1206"/>
      <c r="I490" s="1206"/>
      <c r="J490" s="1206"/>
      <c r="K490" s="1206"/>
      <c r="L490" s="1206"/>
      <c r="M490" s="1206"/>
      <c r="N490" s="1206"/>
      <c r="O490" s="1206"/>
      <c r="P490" s="1206"/>
      <c r="Q490" s="1206"/>
      <c r="R490" s="1206"/>
      <c r="S490" s="1206"/>
      <c r="T490" s="1206"/>
      <c r="U490" s="1206"/>
      <c r="V490" s="1206"/>
      <c r="W490" s="1206"/>
      <c r="X490" s="1206"/>
      <c r="Y490" s="1206"/>
      <c r="Z490" s="1206"/>
      <c r="AA490" s="1206"/>
      <c r="AB490" s="1206"/>
      <c r="AC490" s="1206"/>
      <c r="AD490" s="1206"/>
      <c r="AE490" s="1206"/>
      <c r="AF490" s="1206"/>
      <c r="AG490" s="1206"/>
      <c r="AH490" s="1206"/>
      <c r="AI49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1" spans="2:35" ht="15.75" x14ac:dyDescent="0.25">
      <c r="B491" s="1195"/>
      <c r="C491" s="1202"/>
      <c r="D491" s="1206"/>
      <c r="E491" s="1206"/>
      <c r="F491" s="1206"/>
      <c r="G491" s="1206"/>
      <c r="H491" s="1206"/>
      <c r="I491" s="1206"/>
      <c r="J491" s="1206"/>
      <c r="K491" s="1206"/>
      <c r="L491" s="1206"/>
      <c r="M491" s="1206"/>
      <c r="N491" s="1206"/>
      <c r="O491" s="1206"/>
      <c r="P491" s="1206"/>
      <c r="Q491" s="1206"/>
      <c r="R491" s="1206"/>
      <c r="S491" s="1206"/>
      <c r="T491" s="1206"/>
      <c r="U491" s="1206"/>
      <c r="V491" s="1206"/>
      <c r="W491" s="1206"/>
      <c r="X491" s="1206"/>
      <c r="Y491" s="1206"/>
      <c r="Z491" s="1206"/>
      <c r="AA491" s="1206"/>
      <c r="AB491" s="1206"/>
      <c r="AC491" s="1206"/>
      <c r="AD491" s="1206"/>
      <c r="AE491" s="1206"/>
      <c r="AF491" s="1206"/>
      <c r="AG491" s="1206"/>
      <c r="AH491" s="1206"/>
      <c r="AI49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2" spans="2:35" ht="15.75" x14ac:dyDescent="0.25">
      <c r="B492" s="1195"/>
      <c r="C492" s="1202"/>
      <c r="D492" s="1206"/>
      <c r="E492" s="1206"/>
      <c r="F492" s="1206"/>
      <c r="G492" s="1206"/>
      <c r="H492" s="1206"/>
      <c r="I492" s="1206"/>
      <c r="J492" s="1206"/>
      <c r="K492" s="1206"/>
      <c r="L492" s="1206"/>
      <c r="M492" s="1206"/>
      <c r="N492" s="1206"/>
      <c r="O492" s="1206"/>
      <c r="P492" s="1206"/>
      <c r="Q492" s="1206"/>
      <c r="R492" s="1206"/>
      <c r="S492" s="1206"/>
      <c r="T492" s="1206"/>
      <c r="U492" s="1206"/>
      <c r="V492" s="1206"/>
      <c r="W492" s="1206"/>
      <c r="X492" s="1206"/>
      <c r="Y492" s="1206"/>
      <c r="Z492" s="1206"/>
      <c r="AA492" s="1206"/>
      <c r="AB492" s="1206"/>
      <c r="AC492" s="1206"/>
      <c r="AD492" s="1206"/>
      <c r="AE492" s="1206"/>
      <c r="AF492" s="1206"/>
      <c r="AG492" s="1206"/>
      <c r="AH492" s="1206"/>
      <c r="AI49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3" spans="2:35" ht="15.75" x14ac:dyDescent="0.25">
      <c r="B493" s="1195"/>
      <c r="C493" s="1202"/>
      <c r="D493" s="1206"/>
      <c r="E493" s="1206"/>
      <c r="F493" s="1206"/>
      <c r="G493" s="1206"/>
      <c r="H493" s="1206"/>
      <c r="I493" s="1206"/>
      <c r="J493" s="1206"/>
      <c r="K493" s="1206"/>
      <c r="L493" s="1206"/>
      <c r="M493" s="1206"/>
      <c r="N493" s="1206"/>
      <c r="O493" s="1206"/>
      <c r="P493" s="1206"/>
      <c r="Q493" s="1206"/>
      <c r="R493" s="1206"/>
      <c r="S493" s="1206"/>
      <c r="T493" s="1206"/>
      <c r="U493" s="1206"/>
      <c r="V493" s="1206"/>
      <c r="W493" s="1206"/>
      <c r="X493" s="1206"/>
      <c r="Y493" s="1206"/>
      <c r="Z493" s="1206"/>
      <c r="AA493" s="1206"/>
      <c r="AB493" s="1206"/>
      <c r="AC493" s="1206"/>
      <c r="AD493" s="1206"/>
      <c r="AE493" s="1206"/>
      <c r="AF493" s="1206"/>
      <c r="AG493" s="1206"/>
      <c r="AH493" s="1206"/>
      <c r="AI49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4" spans="2:35" ht="15.75" x14ac:dyDescent="0.25">
      <c r="B494" s="1195"/>
      <c r="C494" s="1202"/>
      <c r="D494" s="1206"/>
      <c r="E494" s="1206"/>
      <c r="F494" s="1206"/>
      <c r="G494" s="1206"/>
      <c r="H494" s="1206"/>
      <c r="I494" s="1206"/>
      <c r="J494" s="1206"/>
      <c r="K494" s="1206"/>
      <c r="L494" s="1206"/>
      <c r="M494" s="1206"/>
      <c r="N494" s="1206"/>
      <c r="O494" s="1206"/>
      <c r="P494" s="1206"/>
      <c r="Q494" s="1206"/>
      <c r="R494" s="1206"/>
      <c r="S494" s="1206"/>
      <c r="T494" s="1206"/>
      <c r="U494" s="1206"/>
      <c r="V494" s="1206"/>
      <c r="W494" s="1206"/>
      <c r="X494" s="1206"/>
      <c r="Y494" s="1206"/>
      <c r="Z494" s="1206"/>
      <c r="AA494" s="1206"/>
      <c r="AB494" s="1206"/>
      <c r="AC494" s="1206"/>
      <c r="AD494" s="1206"/>
      <c r="AE494" s="1206"/>
      <c r="AF494" s="1206"/>
      <c r="AG494" s="1206"/>
      <c r="AH494" s="1206"/>
      <c r="AI49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5" spans="2:35" ht="15.75" x14ac:dyDescent="0.25">
      <c r="B495" s="1195"/>
      <c r="C495" s="1202"/>
      <c r="D495" s="1206"/>
      <c r="E495" s="1206"/>
      <c r="F495" s="1206"/>
      <c r="G495" s="1206"/>
      <c r="H495" s="1206"/>
      <c r="I495" s="1206"/>
      <c r="J495" s="1206"/>
      <c r="K495" s="1206"/>
      <c r="L495" s="1206"/>
      <c r="M495" s="1206"/>
      <c r="N495" s="1206"/>
      <c r="O495" s="1206"/>
      <c r="P495" s="1206"/>
      <c r="Q495" s="1206"/>
      <c r="R495" s="1206"/>
      <c r="S495" s="1206"/>
      <c r="T495" s="1206"/>
      <c r="U495" s="1206"/>
      <c r="V495" s="1206"/>
      <c r="W495" s="1206"/>
      <c r="X495" s="1206"/>
      <c r="Y495" s="1206"/>
      <c r="Z495" s="1206"/>
      <c r="AA495" s="1206"/>
      <c r="AB495" s="1206"/>
      <c r="AC495" s="1206"/>
      <c r="AD495" s="1206"/>
      <c r="AE495" s="1206"/>
      <c r="AF495" s="1206"/>
      <c r="AG495" s="1206"/>
      <c r="AH495" s="1206"/>
      <c r="AI49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6" spans="2:35" ht="15.75" x14ac:dyDescent="0.25">
      <c r="B496" s="1195"/>
      <c r="C496" s="1202"/>
      <c r="D496" s="1206"/>
      <c r="E496" s="1206"/>
      <c r="F496" s="1206"/>
      <c r="G496" s="1206"/>
      <c r="H496" s="1206"/>
      <c r="I496" s="1206"/>
      <c r="J496" s="1206"/>
      <c r="K496" s="1206"/>
      <c r="L496" s="1206"/>
      <c r="M496" s="1206"/>
      <c r="N496" s="1206"/>
      <c r="O496" s="1206"/>
      <c r="P496" s="1206"/>
      <c r="Q496" s="1206"/>
      <c r="R496" s="1206"/>
      <c r="S496" s="1206"/>
      <c r="T496" s="1206"/>
      <c r="U496" s="1206"/>
      <c r="V496" s="1206"/>
      <c r="W496" s="1206"/>
      <c r="X496" s="1206"/>
      <c r="Y496" s="1206"/>
      <c r="Z496" s="1206"/>
      <c r="AA496" s="1206"/>
      <c r="AB496" s="1206"/>
      <c r="AC496" s="1206"/>
      <c r="AD496" s="1206"/>
      <c r="AE496" s="1206"/>
      <c r="AF496" s="1206"/>
      <c r="AG496" s="1206"/>
      <c r="AH496" s="1206"/>
      <c r="AI49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7" spans="2:35" ht="15.75" x14ac:dyDescent="0.25">
      <c r="B497" s="1195"/>
      <c r="C497" s="1202"/>
      <c r="D497" s="1206"/>
      <c r="E497" s="1206"/>
      <c r="F497" s="1206"/>
      <c r="G497" s="1206"/>
      <c r="H497" s="1206"/>
      <c r="I497" s="1206"/>
      <c r="J497" s="1206"/>
      <c r="K497" s="1206"/>
      <c r="L497" s="1206"/>
      <c r="M497" s="1206"/>
      <c r="N497" s="1206"/>
      <c r="O497" s="1206"/>
      <c r="P497" s="1206"/>
      <c r="Q497" s="1206"/>
      <c r="R497" s="1206"/>
      <c r="S497" s="1206"/>
      <c r="T497" s="1206"/>
      <c r="U497" s="1206"/>
      <c r="V497" s="1206"/>
      <c r="W497" s="1206"/>
      <c r="X497" s="1206"/>
      <c r="Y497" s="1206"/>
      <c r="Z497" s="1206"/>
      <c r="AA497" s="1206"/>
      <c r="AB497" s="1206"/>
      <c r="AC497" s="1206"/>
      <c r="AD497" s="1206"/>
      <c r="AE497" s="1206"/>
      <c r="AF497" s="1206"/>
      <c r="AG497" s="1206"/>
      <c r="AH497" s="1206"/>
      <c r="AI49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8" spans="2:35" ht="15.75" x14ac:dyDescent="0.25">
      <c r="B498" s="1195"/>
      <c r="C498" s="1202"/>
      <c r="D498" s="1206"/>
      <c r="E498" s="1206"/>
      <c r="F498" s="1206"/>
      <c r="G498" s="1206"/>
      <c r="H498" s="1206"/>
      <c r="I498" s="1206"/>
      <c r="J498" s="1206"/>
      <c r="K498" s="1206"/>
      <c r="L498" s="1206"/>
      <c r="M498" s="1206"/>
      <c r="N498" s="1206"/>
      <c r="O498" s="1206"/>
      <c r="P498" s="1206"/>
      <c r="Q498" s="1206"/>
      <c r="R498" s="1206"/>
      <c r="S498" s="1206"/>
      <c r="T498" s="1206"/>
      <c r="U498" s="1206"/>
      <c r="V498" s="1206"/>
      <c r="W498" s="1206"/>
      <c r="X498" s="1206"/>
      <c r="Y498" s="1206"/>
      <c r="Z498" s="1206"/>
      <c r="AA498" s="1206"/>
      <c r="AB498" s="1206"/>
      <c r="AC498" s="1206"/>
      <c r="AD498" s="1206"/>
      <c r="AE498" s="1206"/>
      <c r="AF498" s="1206"/>
      <c r="AG498" s="1206"/>
      <c r="AH498" s="1206"/>
      <c r="AI49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499" spans="2:35" ht="15.75" x14ac:dyDescent="0.25">
      <c r="B499" s="1195"/>
      <c r="C499" s="1202"/>
      <c r="D499" s="1206"/>
      <c r="E499" s="1206"/>
      <c r="F499" s="1206"/>
      <c r="G499" s="1206"/>
      <c r="H499" s="1206"/>
      <c r="I499" s="1206"/>
      <c r="J499" s="1206"/>
      <c r="K499" s="1206"/>
      <c r="L499" s="1206"/>
      <c r="M499" s="1206"/>
      <c r="N499" s="1206"/>
      <c r="O499" s="1206"/>
      <c r="P499" s="1206"/>
      <c r="Q499" s="1206"/>
      <c r="R499" s="1206"/>
      <c r="S499" s="1206"/>
      <c r="T499" s="1206"/>
      <c r="U499" s="1206"/>
      <c r="V499" s="1206"/>
      <c r="W499" s="1206"/>
      <c r="X499" s="1206"/>
      <c r="Y499" s="1206"/>
      <c r="Z499" s="1206"/>
      <c r="AA499" s="1206"/>
      <c r="AB499" s="1206"/>
      <c r="AC499" s="1206"/>
      <c r="AD499" s="1206"/>
      <c r="AE499" s="1206"/>
      <c r="AF499" s="1206"/>
      <c r="AG499" s="1206"/>
      <c r="AH499" s="1206"/>
      <c r="AI49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0" spans="2:35" ht="15.75" x14ac:dyDescent="0.25">
      <c r="B500" s="1195"/>
      <c r="C500" s="1202"/>
      <c r="D500" s="1206"/>
      <c r="E500" s="1206"/>
      <c r="F500" s="1206"/>
      <c r="G500" s="1206"/>
      <c r="H500" s="1206"/>
      <c r="I500" s="1206"/>
      <c r="J500" s="1206"/>
      <c r="K500" s="1206"/>
      <c r="L500" s="1206"/>
      <c r="M500" s="1206"/>
      <c r="N500" s="1206"/>
      <c r="O500" s="1206"/>
      <c r="P500" s="1206"/>
      <c r="Q500" s="1206"/>
      <c r="R500" s="1206"/>
      <c r="S500" s="1206"/>
      <c r="T500" s="1206"/>
      <c r="U500" s="1206"/>
      <c r="V500" s="1206"/>
      <c r="W500" s="1206"/>
      <c r="X500" s="1206"/>
      <c r="Y500" s="1206"/>
      <c r="Z500" s="1206"/>
      <c r="AA500" s="1206"/>
      <c r="AB500" s="1206"/>
      <c r="AC500" s="1206"/>
      <c r="AD500" s="1206"/>
      <c r="AE500" s="1206"/>
      <c r="AF500" s="1206"/>
      <c r="AG500" s="1206"/>
      <c r="AH500" s="1206"/>
      <c r="AI50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1" spans="2:35" ht="15.75" x14ac:dyDescent="0.25">
      <c r="B501" s="1195"/>
      <c r="C501" s="1202"/>
      <c r="D501" s="1206"/>
      <c r="E501" s="1206"/>
      <c r="F501" s="1206"/>
      <c r="G501" s="1206"/>
      <c r="H501" s="1206"/>
      <c r="I501" s="1206"/>
      <c r="J501" s="1206"/>
      <c r="K501" s="1206"/>
      <c r="L501" s="1206"/>
      <c r="M501" s="1206"/>
      <c r="N501" s="1206"/>
      <c r="O501" s="1206"/>
      <c r="P501" s="1206"/>
      <c r="Q501" s="1206"/>
      <c r="R501" s="1206"/>
      <c r="S501" s="1206"/>
      <c r="T501" s="1206"/>
      <c r="U501" s="1206"/>
      <c r="V501" s="1206"/>
      <c r="W501" s="1206"/>
      <c r="X501" s="1206"/>
      <c r="Y501" s="1206"/>
      <c r="Z501" s="1206"/>
      <c r="AA501" s="1206"/>
      <c r="AB501" s="1206"/>
      <c r="AC501" s="1206"/>
      <c r="AD501" s="1206"/>
      <c r="AE501" s="1206"/>
      <c r="AF501" s="1206"/>
      <c r="AG501" s="1206"/>
      <c r="AH501" s="1206"/>
      <c r="AI50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2" spans="2:35" ht="15.75" x14ac:dyDescent="0.25">
      <c r="B502" s="1195"/>
      <c r="C502" s="1202"/>
      <c r="D502" s="1206"/>
      <c r="E502" s="1206"/>
      <c r="F502" s="1206"/>
      <c r="G502" s="1206"/>
      <c r="H502" s="1206"/>
      <c r="I502" s="1206"/>
      <c r="J502" s="1206"/>
      <c r="K502" s="1206"/>
      <c r="L502" s="1206"/>
      <c r="M502" s="1206"/>
      <c r="N502" s="1206"/>
      <c r="O502" s="1206"/>
      <c r="P502" s="1206"/>
      <c r="Q502" s="1206"/>
      <c r="R502" s="1206"/>
      <c r="S502" s="1206"/>
      <c r="T502" s="1206"/>
      <c r="U502" s="1206"/>
      <c r="V502" s="1206"/>
      <c r="W502" s="1206"/>
      <c r="X502" s="1206"/>
      <c r="Y502" s="1206"/>
      <c r="Z502" s="1206"/>
      <c r="AA502" s="1206"/>
      <c r="AB502" s="1206"/>
      <c r="AC502" s="1206"/>
      <c r="AD502" s="1206"/>
      <c r="AE502" s="1206"/>
      <c r="AF502" s="1206"/>
      <c r="AG502" s="1206"/>
      <c r="AH502" s="1206"/>
      <c r="AI50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3" spans="2:35" ht="15.75" x14ac:dyDescent="0.25">
      <c r="B503" s="1195"/>
      <c r="C503" s="1202"/>
      <c r="D503" s="1206"/>
      <c r="E503" s="1206"/>
      <c r="F503" s="1206"/>
      <c r="G503" s="1206"/>
      <c r="H503" s="1206"/>
      <c r="I503" s="1206"/>
      <c r="J503" s="1206"/>
      <c r="K503" s="1206"/>
      <c r="L503" s="1206"/>
      <c r="M503" s="1206"/>
      <c r="N503" s="1206"/>
      <c r="O503" s="1206"/>
      <c r="P503" s="1206"/>
      <c r="Q503" s="1206"/>
      <c r="R503" s="1206"/>
      <c r="S503" s="1206"/>
      <c r="T503" s="1206"/>
      <c r="U503" s="1206"/>
      <c r="V503" s="1206"/>
      <c r="W503" s="1206"/>
      <c r="X503" s="1206"/>
      <c r="Y503" s="1206"/>
      <c r="Z503" s="1206"/>
      <c r="AA503" s="1206"/>
      <c r="AB503" s="1206"/>
      <c r="AC503" s="1206"/>
      <c r="AD503" s="1206"/>
      <c r="AE503" s="1206"/>
      <c r="AF503" s="1206"/>
      <c r="AG503" s="1206"/>
      <c r="AH503" s="1206"/>
      <c r="AI50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4" spans="2:35" ht="15.75" x14ac:dyDescent="0.25">
      <c r="B504" s="1195"/>
      <c r="C504" s="1202"/>
      <c r="D504" s="1206"/>
      <c r="E504" s="1206"/>
      <c r="F504" s="1206"/>
      <c r="G504" s="1206"/>
      <c r="H504" s="1206"/>
      <c r="I504" s="1206"/>
      <c r="J504" s="1206"/>
      <c r="K504" s="1206"/>
      <c r="L504" s="1206"/>
      <c r="M504" s="1206"/>
      <c r="N504" s="1206"/>
      <c r="O504" s="1206"/>
      <c r="P504" s="1206"/>
      <c r="Q504" s="1206"/>
      <c r="R504" s="1206"/>
      <c r="S504" s="1206"/>
      <c r="T504" s="1206"/>
      <c r="U504" s="1206"/>
      <c r="V504" s="1206"/>
      <c r="W504" s="1206"/>
      <c r="X504" s="1206"/>
      <c r="Y504" s="1206"/>
      <c r="Z504" s="1206"/>
      <c r="AA504" s="1206"/>
      <c r="AB504" s="1206"/>
      <c r="AC504" s="1206"/>
      <c r="AD504" s="1206"/>
      <c r="AE504" s="1206"/>
      <c r="AF504" s="1206"/>
      <c r="AG504" s="1206"/>
      <c r="AH504" s="1206"/>
      <c r="AI50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5" spans="2:35" ht="15.75" x14ac:dyDescent="0.25">
      <c r="B505" s="1195"/>
      <c r="C505" s="1202"/>
      <c r="D505" s="1206"/>
      <c r="E505" s="1206"/>
      <c r="F505" s="1206"/>
      <c r="G505" s="1206"/>
      <c r="H505" s="1206"/>
      <c r="I505" s="1206"/>
      <c r="J505" s="1206"/>
      <c r="K505" s="1206"/>
      <c r="L505" s="1206"/>
      <c r="M505" s="1206"/>
      <c r="N505" s="1206"/>
      <c r="O505" s="1206"/>
      <c r="P505" s="1206"/>
      <c r="Q505" s="1206"/>
      <c r="R505" s="1206"/>
      <c r="S505" s="1206"/>
      <c r="T505" s="1206"/>
      <c r="U505" s="1206"/>
      <c r="V505" s="1206"/>
      <c r="W505" s="1206"/>
      <c r="X505" s="1206"/>
      <c r="Y505" s="1206"/>
      <c r="Z505" s="1206"/>
      <c r="AA505" s="1206"/>
      <c r="AB505" s="1206"/>
      <c r="AC505" s="1206"/>
      <c r="AD505" s="1206"/>
      <c r="AE505" s="1206"/>
      <c r="AF505" s="1206"/>
      <c r="AG505" s="1206"/>
      <c r="AH505" s="1206"/>
      <c r="AI50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6" spans="2:35" ht="15.75" x14ac:dyDescent="0.25">
      <c r="B506" s="1195"/>
      <c r="C506" s="1202"/>
      <c r="D506" s="1206"/>
      <c r="E506" s="1206"/>
      <c r="F506" s="1206"/>
      <c r="G506" s="1206"/>
      <c r="H506" s="1206"/>
      <c r="I506" s="1206"/>
      <c r="J506" s="1206"/>
      <c r="K506" s="1206"/>
      <c r="L506" s="1206"/>
      <c r="M506" s="1206"/>
      <c r="N506" s="1206"/>
      <c r="O506" s="1206"/>
      <c r="P506" s="1206"/>
      <c r="Q506" s="1206"/>
      <c r="R506" s="1206"/>
      <c r="S506" s="1206"/>
      <c r="T506" s="1206"/>
      <c r="U506" s="1206"/>
      <c r="V506" s="1206"/>
      <c r="W506" s="1206"/>
      <c r="X506" s="1206"/>
      <c r="Y506" s="1206"/>
      <c r="Z506" s="1206"/>
      <c r="AA506" s="1206"/>
      <c r="AB506" s="1206"/>
      <c r="AC506" s="1206"/>
      <c r="AD506" s="1206"/>
      <c r="AE506" s="1206"/>
      <c r="AF506" s="1206"/>
      <c r="AG506" s="1206"/>
      <c r="AH506" s="1206"/>
      <c r="AI50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7" spans="2:35" ht="15.75" x14ac:dyDescent="0.25">
      <c r="B507" s="1195"/>
      <c r="C507" s="1202"/>
      <c r="D507" s="1206"/>
      <c r="E507" s="1206"/>
      <c r="F507" s="1206"/>
      <c r="G507" s="1206"/>
      <c r="H507" s="1206"/>
      <c r="I507" s="1206"/>
      <c r="J507" s="1206"/>
      <c r="K507" s="1206"/>
      <c r="L507" s="1206"/>
      <c r="M507" s="1206"/>
      <c r="N507" s="1206"/>
      <c r="O507" s="1206"/>
      <c r="P507" s="1206"/>
      <c r="Q507" s="1206"/>
      <c r="R507" s="1206"/>
      <c r="S507" s="1206"/>
      <c r="T507" s="1206"/>
      <c r="U507" s="1206"/>
      <c r="V507" s="1206"/>
      <c r="W507" s="1206"/>
      <c r="X507" s="1206"/>
      <c r="Y507" s="1206"/>
      <c r="Z507" s="1206"/>
      <c r="AA507" s="1206"/>
      <c r="AB507" s="1206"/>
      <c r="AC507" s="1206"/>
      <c r="AD507" s="1206"/>
      <c r="AE507" s="1206"/>
      <c r="AF507" s="1206"/>
      <c r="AG507" s="1206"/>
      <c r="AH507" s="1206"/>
      <c r="AI50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8" spans="2:35" ht="15.75" x14ac:dyDescent="0.25">
      <c r="B508" s="1195"/>
      <c r="C508" s="1202"/>
      <c r="D508" s="1206"/>
      <c r="E508" s="1206"/>
      <c r="F508" s="1206"/>
      <c r="G508" s="1206"/>
      <c r="H508" s="1206"/>
      <c r="I508" s="1206"/>
      <c r="J508" s="1206"/>
      <c r="K508" s="1206"/>
      <c r="L508" s="1206"/>
      <c r="M508" s="1206"/>
      <c r="N508" s="1206"/>
      <c r="O508" s="1206"/>
      <c r="P508" s="1206"/>
      <c r="Q508" s="1206"/>
      <c r="R508" s="1206"/>
      <c r="S508" s="1206"/>
      <c r="T508" s="1206"/>
      <c r="U508" s="1206"/>
      <c r="V508" s="1206"/>
      <c r="W508" s="1206"/>
      <c r="X508" s="1206"/>
      <c r="Y508" s="1206"/>
      <c r="Z508" s="1206"/>
      <c r="AA508" s="1206"/>
      <c r="AB508" s="1206"/>
      <c r="AC508" s="1206"/>
      <c r="AD508" s="1206"/>
      <c r="AE508" s="1206"/>
      <c r="AF508" s="1206"/>
      <c r="AG508" s="1206"/>
      <c r="AH508" s="1206"/>
      <c r="AI50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09" spans="2:35" ht="15.75" x14ac:dyDescent="0.25">
      <c r="B509" s="1195"/>
      <c r="C509" s="1202"/>
      <c r="D509" s="1206"/>
      <c r="E509" s="1206"/>
      <c r="F509" s="1206"/>
      <c r="G509" s="1206"/>
      <c r="H509" s="1206"/>
      <c r="I509" s="1206"/>
      <c r="J509" s="1206"/>
      <c r="K509" s="1206"/>
      <c r="L509" s="1206"/>
      <c r="M509" s="1206"/>
      <c r="N509" s="1206"/>
      <c r="O509" s="1206"/>
      <c r="P509" s="1206"/>
      <c r="Q509" s="1206"/>
      <c r="R509" s="1206"/>
      <c r="S509" s="1206"/>
      <c r="T509" s="1206"/>
      <c r="U509" s="1206"/>
      <c r="V509" s="1206"/>
      <c r="W509" s="1206"/>
      <c r="X509" s="1206"/>
      <c r="Y509" s="1206"/>
      <c r="Z509" s="1206"/>
      <c r="AA509" s="1206"/>
      <c r="AB509" s="1206"/>
      <c r="AC509" s="1206"/>
      <c r="AD509" s="1206"/>
      <c r="AE509" s="1206"/>
      <c r="AF509" s="1206"/>
      <c r="AG509" s="1206"/>
      <c r="AH509" s="1206"/>
      <c r="AI50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0" spans="2:35" ht="15.75" x14ac:dyDescent="0.25">
      <c r="B510" s="1195"/>
      <c r="C510" s="1202"/>
      <c r="D510" s="1206"/>
      <c r="E510" s="1206"/>
      <c r="F510" s="1206"/>
      <c r="G510" s="1206"/>
      <c r="H510" s="1206"/>
      <c r="I510" s="1206"/>
      <c r="J510" s="1206"/>
      <c r="K510" s="1206"/>
      <c r="L510" s="1206"/>
      <c r="M510" s="1206"/>
      <c r="N510" s="1206"/>
      <c r="O510" s="1206"/>
      <c r="P510" s="1206"/>
      <c r="Q510" s="1206"/>
      <c r="R510" s="1206"/>
      <c r="S510" s="1206"/>
      <c r="T510" s="1206"/>
      <c r="U510" s="1206"/>
      <c r="V510" s="1206"/>
      <c r="W510" s="1206"/>
      <c r="X510" s="1206"/>
      <c r="Y510" s="1206"/>
      <c r="Z510" s="1206"/>
      <c r="AA510" s="1206"/>
      <c r="AB510" s="1206"/>
      <c r="AC510" s="1206"/>
      <c r="AD510" s="1206"/>
      <c r="AE510" s="1206"/>
      <c r="AF510" s="1206"/>
      <c r="AG510" s="1206"/>
      <c r="AH510" s="1206"/>
      <c r="AI5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1" spans="2:35" ht="15.75" x14ac:dyDescent="0.25">
      <c r="B511" s="1195"/>
      <c r="C511" s="1202"/>
      <c r="D511" s="1206"/>
      <c r="E511" s="1206"/>
      <c r="F511" s="1206"/>
      <c r="G511" s="1206"/>
      <c r="H511" s="1206"/>
      <c r="I511" s="1206"/>
      <c r="J511" s="1206"/>
      <c r="K511" s="1206"/>
      <c r="L511" s="1206"/>
      <c r="M511" s="1206"/>
      <c r="N511" s="1206"/>
      <c r="O511" s="1206"/>
      <c r="P511" s="1206"/>
      <c r="Q511" s="1206"/>
      <c r="R511" s="1206"/>
      <c r="S511" s="1206"/>
      <c r="T511" s="1206"/>
      <c r="U511" s="1206"/>
      <c r="V511" s="1206"/>
      <c r="W511" s="1206"/>
      <c r="X511" s="1206"/>
      <c r="Y511" s="1206"/>
      <c r="Z511" s="1206"/>
      <c r="AA511" s="1206"/>
      <c r="AB511" s="1206"/>
      <c r="AC511" s="1206"/>
      <c r="AD511" s="1206"/>
      <c r="AE511" s="1206"/>
      <c r="AF511" s="1206"/>
      <c r="AG511" s="1206"/>
      <c r="AH511" s="1206"/>
      <c r="AI5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2" spans="2:35" ht="15.75" x14ac:dyDescent="0.25">
      <c r="B512" s="1195"/>
      <c r="C512" s="1202"/>
      <c r="D512" s="1206"/>
      <c r="E512" s="1206"/>
      <c r="F512" s="1206"/>
      <c r="G512" s="1206"/>
      <c r="H512" s="1206"/>
      <c r="I512" s="1206"/>
      <c r="J512" s="1206"/>
      <c r="K512" s="1206"/>
      <c r="L512" s="1206"/>
      <c r="M512" s="1206"/>
      <c r="N512" s="1206"/>
      <c r="O512" s="1206"/>
      <c r="P512" s="1206"/>
      <c r="Q512" s="1206"/>
      <c r="R512" s="1206"/>
      <c r="S512" s="1206"/>
      <c r="T512" s="1206"/>
      <c r="U512" s="1206"/>
      <c r="V512" s="1206"/>
      <c r="W512" s="1206"/>
      <c r="X512" s="1206"/>
      <c r="Y512" s="1206"/>
      <c r="Z512" s="1206"/>
      <c r="AA512" s="1206"/>
      <c r="AB512" s="1206"/>
      <c r="AC512" s="1206"/>
      <c r="AD512" s="1206"/>
      <c r="AE512" s="1206"/>
      <c r="AF512" s="1206"/>
      <c r="AG512" s="1206"/>
      <c r="AH512" s="1206"/>
      <c r="AI5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3" spans="2:35" ht="15.75" x14ac:dyDescent="0.25">
      <c r="B513" s="1195"/>
      <c r="C513" s="1202"/>
      <c r="D513" s="1206"/>
      <c r="E513" s="1206"/>
      <c r="F513" s="1206"/>
      <c r="G513" s="1206"/>
      <c r="H513" s="1206"/>
      <c r="I513" s="1206"/>
      <c r="J513" s="1206"/>
      <c r="K513" s="1206"/>
      <c r="L513" s="1206"/>
      <c r="M513" s="1206"/>
      <c r="N513" s="1206"/>
      <c r="O513" s="1206"/>
      <c r="P513" s="1206"/>
      <c r="Q513" s="1206"/>
      <c r="R513" s="1206"/>
      <c r="S513" s="1206"/>
      <c r="T513" s="1206"/>
      <c r="U513" s="1206"/>
      <c r="V513" s="1206"/>
      <c r="W513" s="1206"/>
      <c r="X513" s="1206"/>
      <c r="Y513" s="1206"/>
      <c r="Z513" s="1206"/>
      <c r="AA513" s="1206"/>
      <c r="AB513" s="1206"/>
      <c r="AC513" s="1206"/>
      <c r="AD513" s="1206"/>
      <c r="AE513" s="1206"/>
      <c r="AF513" s="1206"/>
      <c r="AG513" s="1206"/>
      <c r="AH513" s="1206"/>
      <c r="AI5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4" spans="2:35" ht="15.75" x14ac:dyDescent="0.25">
      <c r="B514" s="1195"/>
      <c r="C514" s="1202"/>
      <c r="D514" s="1206"/>
      <c r="E514" s="1206"/>
      <c r="F514" s="1206"/>
      <c r="G514" s="1206"/>
      <c r="H514" s="1206"/>
      <c r="I514" s="1206"/>
      <c r="J514" s="1206"/>
      <c r="K514" s="1206"/>
      <c r="L514" s="1206"/>
      <c r="M514" s="1206"/>
      <c r="N514" s="1206"/>
      <c r="O514" s="1206"/>
      <c r="P514" s="1206"/>
      <c r="Q514" s="1206"/>
      <c r="R514" s="1206"/>
      <c r="S514" s="1206"/>
      <c r="T514" s="1206"/>
      <c r="U514" s="1206"/>
      <c r="V514" s="1206"/>
      <c r="W514" s="1206"/>
      <c r="X514" s="1206"/>
      <c r="Y514" s="1206"/>
      <c r="Z514" s="1206"/>
      <c r="AA514" s="1206"/>
      <c r="AB514" s="1206"/>
      <c r="AC514" s="1206"/>
      <c r="AD514" s="1206"/>
      <c r="AE514" s="1206"/>
      <c r="AF514" s="1206"/>
      <c r="AG514" s="1206"/>
      <c r="AH514" s="1206"/>
      <c r="AI5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5" spans="2:35" ht="15.75" x14ac:dyDescent="0.25">
      <c r="B515" s="1195"/>
      <c r="C515" s="1202"/>
      <c r="D515" s="1206"/>
      <c r="E515" s="1206"/>
      <c r="F515" s="1206"/>
      <c r="G515" s="1206"/>
      <c r="H515" s="1206"/>
      <c r="I515" s="1206"/>
      <c r="J515" s="1206"/>
      <c r="K515" s="1206"/>
      <c r="L515" s="1206"/>
      <c r="M515" s="1206"/>
      <c r="N515" s="1206"/>
      <c r="O515" s="1206"/>
      <c r="P515" s="1206"/>
      <c r="Q515" s="1206"/>
      <c r="R515" s="1206"/>
      <c r="S515" s="1206"/>
      <c r="T515" s="1206"/>
      <c r="U515" s="1206"/>
      <c r="V515" s="1206"/>
      <c r="W515" s="1206"/>
      <c r="X515" s="1206"/>
      <c r="Y515" s="1206"/>
      <c r="Z515" s="1206"/>
      <c r="AA515" s="1206"/>
      <c r="AB515" s="1206"/>
      <c r="AC515" s="1206"/>
      <c r="AD515" s="1206"/>
      <c r="AE515" s="1206"/>
      <c r="AF515" s="1206"/>
      <c r="AG515" s="1206"/>
      <c r="AH515" s="1206"/>
      <c r="AI5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6" spans="2:35" ht="15.75" x14ac:dyDescent="0.25">
      <c r="B516" s="1195"/>
      <c r="C516" s="1202"/>
      <c r="D516" s="1206"/>
      <c r="E516" s="1206"/>
      <c r="F516" s="1206"/>
      <c r="G516" s="1206"/>
      <c r="H516" s="1206"/>
      <c r="I516" s="1206"/>
      <c r="J516" s="1206"/>
      <c r="K516" s="1206"/>
      <c r="L516" s="1206"/>
      <c r="M516" s="1206"/>
      <c r="N516" s="1206"/>
      <c r="O516" s="1206"/>
      <c r="P516" s="1206"/>
      <c r="Q516" s="1206"/>
      <c r="R516" s="1206"/>
      <c r="S516" s="1206"/>
      <c r="T516" s="1206"/>
      <c r="U516" s="1206"/>
      <c r="V516" s="1206"/>
      <c r="W516" s="1206"/>
      <c r="X516" s="1206"/>
      <c r="Y516" s="1206"/>
      <c r="Z516" s="1206"/>
      <c r="AA516" s="1206"/>
      <c r="AB516" s="1206"/>
      <c r="AC516" s="1206"/>
      <c r="AD516" s="1206"/>
      <c r="AE516" s="1206"/>
      <c r="AF516" s="1206"/>
      <c r="AG516" s="1206"/>
      <c r="AH516" s="1206"/>
      <c r="AI5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7" spans="2:35" ht="15.75" x14ac:dyDescent="0.25">
      <c r="B517" s="1195"/>
      <c r="C517" s="1202"/>
      <c r="D517" s="1206"/>
      <c r="E517" s="1206"/>
      <c r="F517" s="1206"/>
      <c r="G517" s="1206"/>
      <c r="H517" s="1206"/>
      <c r="I517" s="1206"/>
      <c r="J517" s="1206"/>
      <c r="K517" s="1206"/>
      <c r="L517" s="1206"/>
      <c r="M517" s="1206"/>
      <c r="N517" s="1206"/>
      <c r="O517" s="1206"/>
      <c r="P517" s="1206"/>
      <c r="Q517" s="1206"/>
      <c r="R517" s="1206"/>
      <c r="S517" s="1206"/>
      <c r="T517" s="1206"/>
      <c r="U517" s="1206"/>
      <c r="V517" s="1206"/>
      <c r="W517" s="1206"/>
      <c r="X517" s="1206"/>
      <c r="Y517" s="1206"/>
      <c r="Z517" s="1206"/>
      <c r="AA517" s="1206"/>
      <c r="AB517" s="1206"/>
      <c r="AC517" s="1206"/>
      <c r="AD517" s="1206"/>
      <c r="AE517" s="1206"/>
      <c r="AF517" s="1206"/>
      <c r="AG517" s="1206"/>
      <c r="AH517" s="1206"/>
      <c r="AI5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8" spans="2:35" ht="15.75" x14ac:dyDescent="0.25">
      <c r="B518" s="1195"/>
      <c r="C518" s="1202"/>
      <c r="D518" s="1206"/>
      <c r="E518" s="1206"/>
      <c r="F518" s="1206"/>
      <c r="G518" s="1206"/>
      <c r="H518" s="1206"/>
      <c r="I518" s="1206"/>
      <c r="J518" s="1206"/>
      <c r="K518" s="1206"/>
      <c r="L518" s="1206"/>
      <c r="M518" s="1206"/>
      <c r="N518" s="1206"/>
      <c r="O518" s="1206"/>
      <c r="P518" s="1206"/>
      <c r="Q518" s="1206"/>
      <c r="R518" s="1206"/>
      <c r="S518" s="1206"/>
      <c r="T518" s="1206"/>
      <c r="U518" s="1206"/>
      <c r="V518" s="1206"/>
      <c r="W518" s="1206"/>
      <c r="X518" s="1206"/>
      <c r="Y518" s="1206"/>
      <c r="Z518" s="1206"/>
      <c r="AA518" s="1206"/>
      <c r="AB518" s="1206"/>
      <c r="AC518" s="1206"/>
      <c r="AD518" s="1206"/>
      <c r="AE518" s="1206"/>
      <c r="AF518" s="1206"/>
      <c r="AG518" s="1206"/>
      <c r="AH518" s="1206"/>
      <c r="AI5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19" spans="2:35" ht="15.75" x14ac:dyDescent="0.25">
      <c r="B519" s="1195"/>
      <c r="C519" s="1202"/>
      <c r="D519" s="1206"/>
      <c r="E519" s="1206"/>
      <c r="F519" s="1206"/>
      <c r="G519" s="1206"/>
      <c r="H519" s="1206"/>
      <c r="I519" s="1206"/>
      <c r="J519" s="1206"/>
      <c r="K519" s="1206"/>
      <c r="L519" s="1206"/>
      <c r="M519" s="1206"/>
      <c r="N519" s="1206"/>
      <c r="O519" s="1206"/>
      <c r="P519" s="1206"/>
      <c r="Q519" s="1206"/>
      <c r="R519" s="1206"/>
      <c r="S519" s="1206"/>
      <c r="T519" s="1206"/>
      <c r="U519" s="1206"/>
      <c r="V519" s="1206"/>
      <c r="W519" s="1206"/>
      <c r="X519" s="1206"/>
      <c r="Y519" s="1206"/>
      <c r="Z519" s="1206"/>
      <c r="AA519" s="1206"/>
      <c r="AB519" s="1206"/>
      <c r="AC519" s="1206"/>
      <c r="AD519" s="1206"/>
      <c r="AE519" s="1206"/>
      <c r="AF519" s="1206"/>
      <c r="AG519" s="1206"/>
      <c r="AH519" s="1206"/>
      <c r="AI5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0" spans="2:35" ht="15.75" x14ac:dyDescent="0.25">
      <c r="B520" s="1195"/>
      <c r="C520" s="1202"/>
      <c r="D520" s="1206"/>
      <c r="E520" s="1206"/>
      <c r="F520" s="1206"/>
      <c r="G520" s="1206"/>
      <c r="H520" s="1206"/>
      <c r="I520" s="1206"/>
      <c r="J520" s="1206"/>
      <c r="K520" s="1206"/>
      <c r="L520" s="1206"/>
      <c r="M520" s="1206"/>
      <c r="N520" s="1206"/>
      <c r="O520" s="1206"/>
      <c r="P520" s="1206"/>
      <c r="Q520" s="1206"/>
      <c r="R520" s="1206"/>
      <c r="S520" s="1206"/>
      <c r="T520" s="1206"/>
      <c r="U520" s="1206"/>
      <c r="V520" s="1206"/>
      <c r="W520" s="1206"/>
      <c r="X520" s="1206"/>
      <c r="Y520" s="1206"/>
      <c r="Z520" s="1206"/>
      <c r="AA520" s="1206"/>
      <c r="AB520" s="1206"/>
      <c r="AC520" s="1206"/>
      <c r="AD520" s="1206"/>
      <c r="AE520" s="1206"/>
      <c r="AF520" s="1206"/>
      <c r="AG520" s="1206"/>
      <c r="AH520" s="1206"/>
      <c r="AI5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1" spans="2:35" ht="15.75" x14ac:dyDescent="0.25">
      <c r="B521" s="1195"/>
      <c r="C521" s="1202"/>
      <c r="D521" s="1206"/>
      <c r="E521" s="1206"/>
      <c r="F521" s="1206"/>
      <c r="G521" s="1206"/>
      <c r="H521" s="1206"/>
      <c r="I521" s="1206"/>
      <c r="J521" s="1206"/>
      <c r="K521" s="1206"/>
      <c r="L521" s="1206"/>
      <c r="M521" s="1206"/>
      <c r="N521" s="1206"/>
      <c r="O521" s="1206"/>
      <c r="P521" s="1206"/>
      <c r="Q521" s="1206"/>
      <c r="R521" s="1206"/>
      <c r="S521" s="1206"/>
      <c r="T521" s="1206"/>
      <c r="U521" s="1206"/>
      <c r="V521" s="1206"/>
      <c r="W521" s="1206"/>
      <c r="X521" s="1206"/>
      <c r="Y521" s="1206"/>
      <c r="Z521" s="1206"/>
      <c r="AA521" s="1206"/>
      <c r="AB521" s="1206"/>
      <c r="AC521" s="1206"/>
      <c r="AD521" s="1206"/>
      <c r="AE521" s="1206"/>
      <c r="AF521" s="1206"/>
      <c r="AG521" s="1206"/>
      <c r="AH521" s="1206"/>
      <c r="AI5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2" spans="2:35" ht="15.75" x14ac:dyDescent="0.25">
      <c r="B522" s="1195"/>
      <c r="C522" s="1202"/>
      <c r="D522" s="1206"/>
      <c r="E522" s="1206"/>
      <c r="F522" s="1206"/>
      <c r="G522" s="1206"/>
      <c r="H522" s="1206"/>
      <c r="I522" s="1206"/>
      <c r="J522" s="1206"/>
      <c r="K522" s="1206"/>
      <c r="L522" s="1206"/>
      <c r="M522" s="1206"/>
      <c r="N522" s="1206"/>
      <c r="O522" s="1206"/>
      <c r="P522" s="1206"/>
      <c r="Q522" s="1206"/>
      <c r="R522" s="1206"/>
      <c r="S522" s="1206"/>
      <c r="T522" s="1206"/>
      <c r="U522" s="1206"/>
      <c r="V522" s="1206"/>
      <c r="W522" s="1206"/>
      <c r="X522" s="1206"/>
      <c r="Y522" s="1206"/>
      <c r="Z522" s="1206"/>
      <c r="AA522" s="1206"/>
      <c r="AB522" s="1206"/>
      <c r="AC522" s="1206"/>
      <c r="AD522" s="1206"/>
      <c r="AE522" s="1206"/>
      <c r="AF522" s="1206"/>
      <c r="AG522" s="1206"/>
      <c r="AH522" s="1206"/>
      <c r="AI5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3" spans="2:35" ht="15.75" x14ac:dyDescent="0.25">
      <c r="B523" s="1195"/>
      <c r="C523" s="1202"/>
      <c r="D523" s="1206"/>
      <c r="E523" s="1206"/>
      <c r="F523" s="1206"/>
      <c r="G523" s="1206"/>
      <c r="H523" s="1206"/>
      <c r="I523" s="1206"/>
      <c r="J523" s="1206"/>
      <c r="K523" s="1206"/>
      <c r="L523" s="1206"/>
      <c r="M523" s="1206"/>
      <c r="N523" s="1206"/>
      <c r="O523" s="1206"/>
      <c r="P523" s="1206"/>
      <c r="Q523" s="1206"/>
      <c r="R523" s="1206"/>
      <c r="S523" s="1206"/>
      <c r="T523" s="1206"/>
      <c r="U523" s="1206"/>
      <c r="V523" s="1206"/>
      <c r="W523" s="1206"/>
      <c r="X523" s="1206"/>
      <c r="Y523" s="1206"/>
      <c r="Z523" s="1206"/>
      <c r="AA523" s="1206"/>
      <c r="AB523" s="1206"/>
      <c r="AC523" s="1206"/>
      <c r="AD523" s="1206"/>
      <c r="AE523" s="1206"/>
      <c r="AF523" s="1206"/>
      <c r="AG523" s="1206"/>
      <c r="AH523" s="1206"/>
      <c r="AI5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4" spans="2:35" ht="15.75" x14ac:dyDescent="0.25">
      <c r="B524" s="1195"/>
      <c r="C524" s="1202"/>
      <c r="D524" s="1206"/>
      <c r="E524" s="1206"/>
      <c r="F524" s="1206"/>
      <c r="G524" s="1206"/>
      <c r="H524" s="1206"/>
      <c r="I524" s="1206"/>
      <c r="J524" s="1206"/>
      <c r="K524" s="1206"/>
      <c r="L524" s="1206"/>
      <c r="M524" s="1206"/>
      <c r="N524" s="1206"/>
      <c r="O524" s="1206"/>
      <c r="P524" s="1206"/>
      <c r="Q524" s="1206"/>
      <c r="R524" s="1206"/>
      <c r="S524" s="1206"/>
      <c r="T524" s="1206"/>
      <c r="U524" s="1206"/>
      <c r="V524" s="1206"/>
      <c r="W524" s="1206"/>
      <c r="X524" s="1206"/>
      <c r="Y524" s="1206"/>
      <c r="Z524" s="1206"/>
      <c r="AA524" s="1206"/>
      <c r="AB524" s="1206"/>
      <c r="AC524" s="1206"/>
      <c r="AD524" s="1206"/>
      <c r="AE524" s="1206"/>
      <c r="AF524" s="1206"/>
      <c r="AG524" s="1206"/>
      <c r="AH524" s="1206"/>
      <c r="AI5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5" spans="2:35" ht="15.75" x14ac:dyDescent="0.25">
      <c r="B525" s="1195"/>
      <c r="C525" s="1202"/>
      <c r="D525" s="1206"/>
      <c r="E525" s="1206"/>
      <c r="F525" s="1206"/>
      <c r="G525" s="1206"/>
      <c r="H525" s="1206"/>
      <c r="I525" s="1206"/>
      <c r="J525" s="1206"/>
      <c r="K525" s="1206"/>
      <c r="L525" s="1206"/>
      <c r="M525" s="1206"/>
      <c r="N525" s="1206"/>
      <c r="O525" s="1206"/>
      <c r="P525" s="1206"/>
      <c r="Q525" s="1206"/>
      <c r="R525" s="1206"/>
      <c r="S525" s="1206"/>
      <c r="T525" s="1206"/>
      <c r="U525" s="1206"/>
      <c r="V525" s="1206"/>
      <c r="W525" s="1206"/>
      <c r="X525" s="1206"/>
      <c r="Y525" s="1206"/>
      <c r="Z525" s="1206"/>
      <c r="AA525" s="1206"/>
      <c r="AB525" s="1206"/>
      <c r="AC525" s="1206"/>
      <c r="AD525" s="1206"/>
      <c r="AE525" s="1206"/>
      <c r="AF525" s="1206"/>
      <c r="AG525" s="1206"/>
      <c r="AH525" s="1206"/>
      <c r="AI5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6" spans="2:35" ht="15.75" x14ac:dyDescent="0.25">
      <c r="B526" s="1195"/>
      <c r="C526" s="1202"/>
      <c r="D526" s="1206"/>
      <c r="E526" s="1206"/>
      <c r="F526" s="1206"/>
      <c r="G526" s="1206"/>
      <c r="H526" s="1206"/>
      <c r="I526" s="1206"/>
      <c r="J526" s="1206"/>
      <c r="K526" s="1206"/>
      <c r="L526" s="1206"/>
      <c r="M526" s="1206"/>
      <c r="N526" s="1206"/>
      <c r="O526" s="1206"/>
      <c r="P526" s="1206"/>
      <c r="Q526" s="1206"/>
      <c r="R526" s="1206"/>
      <c r="S526" s="1206"/>
      <c r="T526" s="1206"/>
      <c r="U526" s="1206"/>
      <c r="V526" s="1206"/>
      <c r="W526" s="1206"/>
      <c r="X526" s="1206"/>
      <c r="Y526" s="1206"/>
      <c r="Z526" s="1206"/>
      <c r="AA526" s="1206"/>
      <c r="AB526" s="1206"/>
      <c r="AC526" s="1206"/>
      <c r="AD526" s="1206"/>
      <c r="AE526" s="1206"/>
      <c r="AF526" s="1206"/>
      <c r="AG526" s="1206"/>
      <c r="AH526" s="1206"/>
      <c r="AI5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7" spans="2:35" ht="15.75" x14ac:dyDescent="0.25">
      <c r="B527" s="1195"/>
      <c r="C527" s="1202"/>
      <c r="D527" s="1206"/>
      <c r="E527" s="1206"/>
      <c r="F527" s="1206"/>
      <c r="G527" s="1206"/>
      <c r="H527" s="1206"/>
      <c r="I527" s="1206"/>
      <c r="J527" s="1206"/>
      <c r="K527" s="1206"/>
      <c r="L527" s="1206"/>
      <c r="M527" s="1206"/>
      <c r="N527" s="1206"/>
      <c r="O527" s="1206"/>
      <c r="P527" s="1206"/>
      <c r="Q527" s="1206"/>
      <c r="R527" s="1206"/>
      <c r="S527" s="1206"/>
      <c r="T527" s="1206"/>
      <c r="U527" s="1206"/>
      <c r="V527" s="1206"/>
      <c r="W527" s="1206"/>
      <c r="X527" s="1206"/>
      <c r="Y527" s="1206"/>
      <c r="Z527" s="1206"/>
      <c r="AA527" s="1206"/>
      <c r="AB527" s="1206"/>
      <c r="AC527" s="1206"/>
      <c r="AD527" s="1206"/>
      <c r="AE527" s="1206"/>
      <c r="AF527" s="1206"/>
      <c r="AG527" s="1206"/>
      <c r="AH527" s="1206"/>
      <c r="AI5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8" spans="2:35" ht="15.75" x14ac:dyDescent="0.25">
      <c r="B528" s="1195"/>
      <c r="C528" s="1202"/>
      <c r="D528" s="1206"/>
      <c r="E528" s="1206"/>
      <c r="F528" s="1206"/>
      <c r="G528" s="1206"/>
      <c r="H528" s="1206"/>
      <c r="I528" s="1206"/>
      <c r="J528" s="1206"/>
      <c r="K528" s="1206"/>
      <c r="L528" s="1206"/>
      <c r="M528" s="1206"/>
      <c r="N528" s="1206"/>
      <c r="O528" s="1206"/>
      <c r="P528" s="1206"/>
      <c r="Q528" s="1206"/>
      <c r="R528" s="1206"/>
      <c r="S528" s="1206"/>
      <c r="T528" s="1206"/>
      <c r="U528" s="1206"/>
      <c r="V528" s="1206"/>
      <c r="W528" s="1206"/>
      <c r="X528" s="1206"/>
      <c r="Y528" s="1206"/>
      <c r="Z528" s="1206"/>
      <c r="AA528" s="1206"/>
      <c r="AB528" s="1206"/>
      <c r="AC528" s="1206"/>
      <c r="AD528" s="1206"/>
      <c r="AE528" s="1206"/>
      <c r="AF528" s="1206"/>
      <c r="AG528" s="1206"/>
      <c r="AH528" s="1206"/>
      <c r="AI5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29" spans="2:35" ht="15.75" x14ac:dyDescent="0.25">
      <c r="B529" s="1195"/>
      <c r="C529" s="1202"/>
      <c r="D529" s="1206"/>
      <c r="E529" s="1206"/>
      <c r="F529" s="1206"/>
      <c r="G529" s="1206"/>
      <c r="H529" s="1206"/>
      <c r="I529" s="1206"/>
      <c r="J529" s="1206"/>
      <c r="K529" s="1206"/>
      <c r="L529" s="1206"/>
      <c r="M529" s="1206"/>
      <c r="N529" s="1206"/>
      <c r="O529" s="1206"/>
      <c r="P529" s="1206"/>
      <c r="Q529" s="1206"/>
      <c r="R529" s="1206"/>
      <c r="S529" s="1206"/>
      <c r="T529" s="1206"/>
      <c r="U529" s="1206"/>
      <c r="V529" s="1206"/>
      <c r="W529" s="1206"/>
      <c r="X529" s="1206"/>
      <c r="Y529" s="1206"/>
      <c r="Z529" s="1206"/>
      <c r="AA529" s="1206"/>
      <c r="AB529" s="1206"/>
      <c r="AC529" s="1206"/>
      <c r="AD529" s="1206"/>
      <c r="AE529" s="1206"/>
      <c r="AF529" s="1206"/>
      <c r="AG529" s="1206"/>
      <c r="AH529" s="1206"/>
      <c r="AI5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0" spans="2:35" ht="15.75" x14ac:dyDescent="0.25">
      <c r="B530" s="1195"/>
      <c r="C530" s="1202"/>
      <c r="D530" s="1206"/>
      <c r="E530" s="1206"/>
      <c r="F530" s="1206"/>
      <c r="G530" s="1206"/>
      <c r="H530" s="1206"/>
      <c r="I530" s="1206"/>
      <c r="J530" s="1206"/>
      <c r="K530" s="1206"/>
      <c r="L530" s="1206"/>
      <c r="M530" s="1206"/>
      <c r="N530" s="1206"/>
      <c r="O530" s="1206"/>
      <c r="P530" s="1206"/>
      <c r="Q530" s="1206"/>
      <c r="R530" s="1206"/>
      <c r="S530" s="1206"/>
      <c r="T530" s="1206"/>
      <c r="U530" s="1206"/>
      <c r="V530" s="1206"/>
      <c r="W530" s="1206"/>
      <c r="X530" s="1206"/>
      <c r="Y530" s="1206"/>
      <c r="Z530" s="1206"/>
      <c r="AA530" s="1206"/>
      <c r="AB530" s="1206"/>
      <c r="AC530" s="1206"/>
      <c r="AD530" s="1206"/>
      <c r="AE530" s="1206"/>
      <c r="AF530" s="1206"/>
      <c r="AG530" s="1206"/>
      <c r="AH530" s="1206"/>
      <c r="AI5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1" spans="2:35" ht="15.75" x14ac:dyDescent="0.25">
      <c r="B531" s="1195"/>
      <c r="C531" s="1202"/>
      <c r="D531" s="1206"/>
      <c r="E531" s="1206"/>
      <c r="F531" s="1206"/>
      <c r="G531" s="1206"/>
      <c r="H531" s="1206"/>
      <c r="I531" s="1206"/>
      <c r="J531" s="1206"/>
      <c r="K531" s="1206"/>
      <c r="L531" s="1206"/>
      <c r="M531" s="1206"/>
      <c r="N531" s="1206"/>
      <c r="O531" s="1206"/>
      <c r="P531" s="1206"/>
      <c r="Q531" s="1206"/>
      <c r="R531" s="1206"/>
      <c r="S531" s="1206"/>
      <c r="T531" s="1206"/>
      <c r="U531" s="1206"/>
      <c r="V531" s="1206"/>
      <c r="W531" s="1206"/>
      <c r="X531" s="1206"/>
      <c r="Y531" s="1206"/>
      <c r="Z531" s="1206"/>
      <c r="AA531" s="1206"/>
      <c r="AB531" s="1206"/>
      <c r="AC531" s="1206"/>
      <c r="AD531" s="1206"/>
      <c r="AE531" s="1206"/>
      <c r="AF531" s="1206"/>
      <c r="AG531" s="1206"/>
      <c r="AH531" s="1206"/>
      <c r="AI5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2" spans="2:35" ht="15.75" x14ac:dyDescent="0.25">
      <c r="B532" s="1195"/>
      <c r="C532" s="1202"/>
      <c r="D532" s="1206"/>
      <c r="E532" s="1206"/>
      <c r="F532" s="1206"/>
      <c r="G532" s="1206"/>
      <c r="H532" s="1206"/>
      <c r="I532" s="1206"/>
      <c r="J532" s="1206"/>
      <c r="K532" s="1206"/>
      <c r="L532" s="1206"/>
      <c r="M532" s="1206"/>
      <c r="N532" s="1206"/>
      <c r="O532" s="1206"/>
      <c r="P532" s="1206"/>
      <c r="Q532" s="1206"/>
      <c r="R532" s="1206"/>
      <c r="S532" s="1206"/>
      <c r="T532" s="1206"/>
      <c r="U532" s="1206"/>
      <c r="V532" s="1206"/>
      <c r="W532" s="1206"/>
      <c r="X532" s="1206"/>
      <c r="Y532" s="1206"/>
      <c r="Z532" s="1206"/>
      <c r="AA532" s="1206"/>
      <c r="AB532" s="1206"/>
      <c r="AC532" s="1206"/>
      <c r="AD532" s="1206"/>
      <c r="AE532" s="1206"/>
      <c r="AF532" s="1206"/>
      <c r="AG532" s="1206"/>
      <c r="AH532" s="1206"/>
      <c r="AI5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3" spans="2:35" ht="15.75" x14ac:dyDescent="0.25">
      <c r="B533" s="1195"/>
      <c r="C533" s="1202"/>
      <c r="D533" s="1206"/>
      <c r="E533" s="1206"/>
      <c r="F533" s="1206"/>
      <c r="G533" s="1206"/>
      <c r="H533" s="1206"/>
      <c r="I533" s="1206"/>
      <c r="J533" s="1206"/>
      <c r="K533" s="1206"/>
      <c r="L533" s="1206"/>
      <c r="M533" s="1206"/>
      <c r="N533" s="1206"/>
      <c r="O533" s="1206"/>
      <c r="P533" s="1206"/>
      <c r="Q533" s="1206"/>
      <c r="R533" s="1206"/>
      <c r="S533" s="1206"/>
      <c r="T533" s="1206"/>
      <c r="U533" s="1206"/>
      <c r="V533" s="1206"/>
      <c r="W533" s="1206"/>
      <c r="X533" s="1206"/>
      <c r="Y533" s="1206"/>
      <c r="Z533" s="1206"/>
      <c r="AA533" s="1206"/>
      <c r="AB533" s="1206"/>
      <c r="AC533" s="1206"/>
      <c r="AD533" s="1206"/>
      <c r="AE533" s="1206"/>
      <c r="AF533" s="1206"/>
      <c r="AG533" s="1206"/>
      <c r="AH533" s="1206"/>
      <c r="AI5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4" spans="2:35" ht="15.75" x14ac:dyDescent="0.25">
      <c r="B534" s="1195"/>
      <c r="C534" s="1202"/>
      <c r="D534" s="1206"/>
      <c r="E534" s="1206"/>
      <c r="F534" s="1206"/>
      <c r="G534" s="1206"/>
      <c r="H534" s="1206"/>
      <c r="I534" s="1206"/>
      <c r="J534" s="1206"/>
      <c r="K534" s="1206"/>
      <c r="L534" s="1206"/>
      <c r="M534" s="1206"/>
      <c r="N534" s="1206"/>
      <c r="O534" s="1206"/>
      <c r="P534" s="1206"/>
      <c r="Q534" s="1206"/>
      <c r="R534" s="1206"/>
      <c r="S534" s="1206"/>
      <c r="T534" s="1206"/>
      <c r="U534" s="1206"/>
      <c r="V534" s="1206"/>
      <c r="W534" s="1206"/>
      <c r="X534" s="1206"/>
      <c r="Y534" s="1206"/>
      <c r="Z534" s="1206"/>
      <c r="AA534" s="1206"/>
      <c r="AB534" s="1206"/>
      <c r="AC534" s="1206"/>
      <c r="AD534" s="1206"/>
      <c r="AE534" s="1206"/>
      <c r="AF534" s="1206"/>
      <c r="AG534" s="1206"/>
      <c r="AH534" s="1206"/>
      <c r="AI5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5" spans="2:35" ht="15.75" x14ac:dyDescent="0.25">
      <c r="B535" s="1195"/>
      <c r="C535" s="1202"/>
      <c r="D535" s="1206"/>
      <c r="E535" s="1206"/>
      <c r="F535" s="1206"/>
      <c r="G535" s="1206"/>
      <c r="H535" s="1206"/>
      <c r="I535" s="1206"/>
      <c r="J535" s="1206"/>
      <c r="K535" s="1206"/>
      <c r="L535" s="1206"/>
      <c r="M535" s="1206"/>
      <c r="N535" s="1206"/>
      <c r="O535" s="1206"/>
      <c r="P535" s="1206"/>
      <c r="Q535" s="1206"/>
      <c r="R535" s="1206"/>
      <c r="S535" s="1206"/>
      <c r="T535" s="1206"/>
      <c r="U535" s="1206"/>
      <c r="V535" s="1206"/>
      <c r="W535" s="1206"/>
      <c r="X535" s="1206"/>
      <c r="Y535" s="1206"/>
      <c r="Z535" s="1206"/>
      <c r="AA535" s="1206"/>
      <c r="AB535" s="1206"/>
      <c r="AC535" s="1206"/>
      <c r="AD535" s="1206"/>
      <c r="AE535" s="1206"/>
      <c r="AF535" s="1206"/>
      <c r="AG535" s="1206"/>
      <c r="AH535" s="1206"/>
      <c r="AI5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6" spans="2:35" ht="15.75" x14ac:dyDescent="0.25">
      <c r="B536" s="1195"/>
      <c r="C536" s="1202"/>
      <c r="D536" s="1206"/>
      <c r="E536" s="1206"/>
      <c r="F536" s="1206"/>
      <c r="G536" s="1206"/>
      <c r="H536" s="1206"/>
      <c r="I536" s="1206"/>
      <c r="J536" s="1206"/>
      <c r="K536" s="1206"/>
      <c r="L536" s="1206"/>
      <c r="M536" s="1206"/>
      <c r="N536" s="1206"/>
      <c r="O536" s="1206"/>
      <c r="P536" s="1206"/>
      <c r="Q536" s="1206"/>
      <c r="R536" s="1206"/>
      <c r="S536" s="1206"/>
      <c r="T536" s="1206"/>
      <c r="U536" s="1206"/>
      <c r="V536" s="1206"/>
      <c r="W536" s="1206"/>
      <c r="X536" s="1206"/>
      <c r="Y536" s="1206"/>
      <c r="Z536" s="1206"/>
      <c r="AA536" s="1206"/>
      <c r="AB536" s="1206"/>
      <c r="AC536" s="1206"/>
      <c r="AD536" s="1206"/>
      <c r="AE536" s="1206"/>
      <c r="AF536" s="1206"/>
      <c r="AG536" s="1206"/>
      <c r="AH536" s="1206"/>
      <c r="AI5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7" spans="2:35" ht="15.75" x14ac:dyDescent="0.25">
      <c r="B537" s="1195"/>
      <c r="C537" s="1202"/>
      <c r="D537" s="1206"/>
      <c r="E537" s="1206"/>
      <c r="F537" s="1206"/>
      <c r="G537" s="1206"/>
      <c r="H537" s="1206"/>
      <c r="I537" s="1206"/>
      <c r="J537" s="1206"/>
      <c r="K537" s="1206"/>
      <c r="L537" s="1206"/>
      <c r="M537" s="1206"/>
      <c r="N537" s="1206"/>
      <c r="O537" s="1206"/>
      <c r="P537" s="1206"/>
      <c r="Q537" s="1206"/>
      <c r="R537" s="1206"/>
      <c r="S537" s="1206"/>
      <c r="T537" s="1206"/>
      <c r="U537" s="1206"/>
      <c r="V537" s="1206"/>
      <c r="W537" s="1206"/>
      <c r="X537" s="1206"/>
      <c r="Y537" s="1206"/>
      <c r="Z537" s="1206"/>
      <c r="AA537" s="1206"/>
      <c r="AB537" s="1206"/>
      <c r="AC537" s="1206"/>
      <c r="AD537" s="1206"/>
      <c r="AE537" s="1206"/>
      <c r="AF537" s="1206"/>
      <c r="AG537" s="1206"/>
      <c r="AH537" s="1206"/>
      <c r="AI5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8" spans="2:35" ht="15.75" x14ac:dyDescent="0.25">
      <c r="B538" s="1195"/>
      <c r="C538" s="1202"/>
      <c r="D538" s="1206"/>
      <c r="E538" s="1206"/>
      <c r="F538" s="1206"/>
      <c r="G538" s="1206"/>
      <c r="H538" s="1206"/>
      <c r="I538" s="1206"/>
      <c r="J538" s="1206"/>
      <c r="K538" s="1206"/>
      <c r="L538" s="1206"/>
      <c r="M538" s="1206"/>
      <c r="N538" s="1206"/>
      <c r="O538" s="1206"/>
      <c r="P538" s="1206"/>
      <c r="Q538" s="1206"/>
      <c r="R538" s="1206"/>
      <c r="S538" s="1206"/>
      <c r="T538" s="1206"/>
      <c r="U538" s="1206"/>
      <c r="V538" s="1206"/>
      <c r="W538" s="1206"/>
      <c r="X538" s="1206"/>
      <c r="Y538" s="1206"/>
      <c r="Z538" s="1206"/>
      <c r="AA538" s="1206"/>
      <c r="AB538" s="1206"/>
      <c r="AC538" s="1206"/>
      <c r="AD538" s="1206"/>
      <c r="AE538" s="1206"/>
      <c r="AF538" s="1206"/>
      <c r="AG538" s="1206"/>
      <c r="AH538" s="1206"/>
      <c r="AI5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39" spans="2:35" ht="15.75" x14ac:dyDescent="0.25">
      <c r="B539" s="1195"/>
      <c r="C539" s="1202"/>
      <c r="D539" s="1206"/>
      <c r="E539" s="1206"/>
      <c r="F539" s="1206"/>
      <c r="G539" s="1206"/>
      <c r="H539" s="1206"/>
      <c r="I539" s="1206"/>
      <c r="J539" s="1206"/>
      <c r="K539" s="1206"/>
      <c r="L539" s="1206"/>
      <c r="M539" s="1206"/>
      <c r="N539" s="1206"/>
      <c r="O539" s="1206"/>
      <c r="P539" s="1206"/>
      <c r="Q539" s="1206"/>
      <c r="R539" s="1206"/>
      <c r="S539" s="1206"/>
      <c r="T539" s="1206"/>
      <c r="U539" s="1206"/>
      <c r="V539" s="1206"/>
      <c r="W539" s="1206"/>
      <c r="X539" s="1206"/>
      <c r="Y539" s="1206"/>
      <c r="Z539" s="1206"/>
      <c r="AA539" s="1206"/>
      <c r="AB539" s="1206"/>
      <c r="AC539" s="1206"/>
      <c r="AD539" s="1206"/>
      <c r="AE539" s="1206"/>
      <c r="AF539" s="1206"/>
      <c r="AG539" s="1206"/>
      <c r="AH539" s="1206"/>
      <c r="AI5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0" spans="2:35" ht="15.75" x14ac:dyDescent="0.25">
      <c r="B540" s="1195"/>
      <c r="C540" s="1202"/>
      <c r="D540" s="1206"/>
      <c r="E540" s="1206"/>
      <c r="F540" s="1206"/>
      <c r="G540" s="1206"/>
      <c r="H540" s="1206"/>
      <c r="I540" s="1206"/>
      <c r="J540" s="1206"/>
      <c r="K540" s="1206"/>
      <c r="L540" s="1206"/>
      <c r="M540" s="1206"/>
      <c r="N540" s="1206"/>
      <c r="O540" s="1206"/>
      <c r="P540" s="1206"/>
      <c r="Q540" s="1206"/>
      <c r="R540" s="1206"/>
      <c r="S540" s="1206"/>
      <c r="T540" s="1206"/>
      <c r="U540" s="1206"/>
      <c r="V540" s="1206"/>
      <c r="W540" s="1206"/>
      <c r="X540" s="1206"/>
      <c r="Y540" s="1206"/>
      <c r="Z540" s="1206"/>
      <c r="AA540" s="1206"/>
      <c r="AB540" s="1206"/>
      <c r="AC540" s="1206"/>
      <c r="AD540" s="1206"/>
      <c r="AE540" s="1206"/>
      <c r="AF540" s="1206"/>
      <c r="AG540" s="1206"/>
      <c r="AH540" s="1206"/>
      <c r="AI5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1" spans="2:35" ht="15.75" x14ac:dyDescent="0.25">
      <c r="B541" s="1195"/>
      <c r="C541" s="1202"/>
      <c r="D541" s="1206"/>
      <c r="E541" s="1206"/>
      <c r="F541" s="1206"/>
      <c r="G541" s="1206"/>
      <c r="H541" s="1206"/>
      <c r="I541" s="1206"/>
      <c r="J541" s="1206"/>
      <c r="K541" s="1206"/>
      <c r="L541" s="1206"/>
      <c r="M541" s="1206"/>
      <c r="N541" s="1206"/>
      <c r="O541" s="1206"/>
      <c r="P541" s="1206"/>
      <c r="Q541" s="1206"/>
      <c r="R541" s="1206"/>
      <c r="S541" s="1206"/>
      <c r="T541" s="1206"/>
      <c r="U541" s="1206"/>
      <c r="V541" s="1206"/>
      <c r="W541" s="1206"/>
      <c r="X541" s="1206"/>
      <c r="Y541" s="1206"/>
      <c r="Z541" s="1206"/>
      <c r="AA541" s="1206"/>
      <c r="AB541" s="1206"/>
      <c r="AC541" s="1206"/>
      <c r="AD541" s="1206"/>
      <c r="AE541" s="1206"/>
      <c r="AF541" s="1206"/>
      <c r="AG541" s="1206"/>
      <c r="AH541" s="1206"/>
      <c r="AI5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2" spans="2:35" ht="15.75" x14ac:dyDescent="0.25">
      <c r="B542" s="1195"/>
      <c r="C542" s="1202"/>
      <c r="D542" s="1206"/>
      <c r="E542" s="1206"/>
      <c r="F542" s="1206"/>
      <c r="G542" s="1206"/>
      <c r="H542" s="1206"/>
      <c r="I542" s="1206"/>
      <c r="J542" s="1206"/>
      <c r="K542" s="1206"/>
      <c r="L542" s="1206"/>
      <c r="M542" s="1206"/>
      <c r="N542" s="1206"/>
      <c r="O542" s="1206"/>
      <c r="P542" s="1206"/>
      <c r="Q542" s="1206"/>
      <c r="R542" s="1206"/>
      <c r="S542" s="1206"/>
      <c r="T542" s="1206"/>
      <c r="U542" s="1206"/>
      <c r="V542" s="1206"/>
      <c r="W542" s="1206"/>
      <c r="X542" s="1206"/>
      <c r="Y542" s="1206"/>
      <c r="Z542" s="1206"/>
      <c r="AA542" s="1206"/>
      <c r="AB542" s="1206"/>
      <c r="AC542" s="1206"/>
      <c r="AD542" s="1206"/>
      <c r="AE542" s="1206"/>
      <c r="AF542" s="1206"/>
      <c r="AG542" s="1206"/>
      <c r="AH542" s="1206"/>
      <c r="AI5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3" spans="2:35" ht="15.75" x14ac:dyDescent="0.25">
      <c r="B543" s="1195"/>
      <c r="C543" s="1202"/>
      <c r="D543" s="1206"/>
      <c r="E543" s="1206"/>
      <c r="F543" s="1206"/>
      <c r="G543" s="1206"/>
      <c r="H543" s="1206"/>
      <c r="I543" s="1206"/>
      <c r="J543" s="1206"/>
      <c r="K543" s="1206"/>
      <c r="L543" s="1206"/>
      <c r="M543" s="1206"/>
      <c r="N543" s="1206"/>
      <c r="O543" s="1206"/>
      <c r="P543" s="1206"/>
      <c r="Q543" s="1206"/>
      <c r="R543" s="1206"/>
      <c r="S543" s="1206"/>
      <c r="T543" s="1206"/>
      <c r="U543" s="1206"/>
      <c r="V543" s="1206"/>
      <c r="W543" s="1206"/>
      <c r="X543" s="1206"/>
      <c r="Y543" s="1206"/>
      <c r="Z543" s="1206"/>
      <c r="AA543" s="1206"/>
      <c r="AB543" s="1206"/>
      <c r="AC543" s="1206"/>
      <c r="AD543" s="1206"/>
      <c r="AE543" s="1206"/>
      <c r="AF543" s="1206"/>
      <c r="AG543" s="1206"/>
      <c r="AH543" s="1206"/>
      <c r="AI5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4" spans="2:35" ht="15.75" x14ac:dyDescent="0.25">
      <c r="B544" s="1195"/>
      <c r="C544" s="1202"/>
      <c r="D544" s="1206"/>
      <c r="E544" s="1206"/>
      <c r="F544" s="1206"/>
      <c r="G544" s="1206"/>
      <c r="H544" s="1206"/>
      <c r="I544" s="1206"/>
      <c r="J544" s="1206"/>
      <c r="K544" s="1206"/>
      <c r="L544" s="1206"/>
      <c r="M544" s="1206"/>
      <c r="N544" s="1206"/>
      <c r="O544" s="1206"/>
      <c r="P544" s="1206"/>
      <c r="Q544" s="1206"/>
      <c r="R544" s="1206"/>
      <c r="S544" s="1206"/>
      <c r="T544" s="1206"/>
      <c r="U544" s="1206"/>
      <c r="V544" s="1206"/>
      <c r="W544" s="1206"/>
      <c r="X544" s="1206"/>
      <c r="Y544" s="1206"/>
      <c r="Z544" s="1206"/>
      <c r="AA544" s="1206"/>
      <c r="AB544" s="1206"/>
      <c r="AC544" s="1206"/>
      <c r="AD544" s="1206"/>
      <c r="AE544" s="1206"/>
      <c r="AF544" s="1206"/>
      <c r="AG544" s="1206"/>
      <c r="AH544" s="1206"/>
      <c r="AI5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5" spans="2:35" ht="15.75" x14ac:dyDescent="0.25">
      <c r="B545" s="1195"/>
      <c r="C545" s="1202"/>
      <c r="D545" s="1206"/>
      <c r="E545" s="1206"/>
      <c r="F545" s="1206"/>
      <c r="G545" s="1206"/>
      <c r="H545" s="1206"/>
      <c r="I545" s="1206"/>
      <c r="J545" s="1206"/>
      <c r="K545" s="1206"/>
      <c r="L545" s="1206"/>
      <c r="M545" s="1206"/>
      <c r="N545" s="1206"/>
      <c r="O545" s="1206"/>
      <c r="P545" s="1206"/>
      <c r="Q545" s="1206"/>
      <c r="R545" s="1206"/>
      <c r="S545" s="1206"/>
      <c r="T545" s="1206"/>
      <c r="U545" s="1206"/>
      <c r="V545" s="1206"/>
      <c r="W545" s="1206"/>
      <c r="X545" s="1206"/>
      <c r="Y545" s="1206"/>
      <c r="Z545" s="1206"/>
      <c r="AA545" s="1206"/>
      <c r="AB545" s="1206"/>
      <c r="AC545" s="1206"/>
      <c r="AD545" s="1206"/>
      <c r="AE545" s="1206"/>
      <c r="AF545" s="1206"/>
      <c r="AG545" s="1206"/>
      <c r="AH545" s="1206"/>
      <c r="AI5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6" spans="2:35" ht="15.75" x14ac:dyDescent="0.25">
      <c r="B546" s="1195"/>
      <c r="C546" s="1202"/>
      <c r="D546" s="1206"/>
      <c r="E546" s="1206"/>
      <c r="F546" s="1206"/>
      <c r="G546" s="1206"/>
      <c r="H546" s="1206"/>
      <c r="I546" s="1206"/>
      <c r="J546" s="1206"/>
      <c r="K546" s="1206"/>
      <c r="L546" s="1206"/>
      <c r="M546" s="1206"/>
      <c r="N546" s="1206"/>
      <c r="O546" s="1206"/>
      <c r="P546" s="1206"/>
      <c r="Q546" s="1206"/>
      <c r="R546" s="1206"/>
      <c r="S546" s="1206"/>
      <c r="T546" s="1206"/>
      <c r="U546" s="1206"/>
      <c r="V546" s="1206"/>
      <c r="W546" s="1206"/>
      <c r="X546" s="1206"/>
      <c r="Y546" s="1206"/>
      <c r="Z546" s="1206"/>
      <c r="AA546" s="1206"/>
      <c r="AB546" s="1206"/>
      <c r="AC546" s="1206"/>
      <c r="AD546" s="1206"/>
      <c r="AE546" s="1206"/>
      <c r="AF546" s="1206"/>
      <c r="AG546" s="1206"/>
      <c r="AH546" s="1206"/>
      <c r="AI5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7" spans="2:35" ht="15.75" x14ac:dyDescent="0.25">
      <c r="B547" s="1195"/>
      <c r="C547" s="1202"/>
      <c r="D547" s="1206"/>
      <c r="E547" s="1206"/>
      <c r="F547" s="1206"/>
      <c r="G547" s="1206"/>
      <c r="H547" s="1206"/>
      <c r="I547" s="1206"/>
      <c r="J547" s="1206"/>
      <c r="K547" s="1206"/>
      <c r="L547" s="1206"/>
      <c r="M547" s="1206"/>
      <c r="N547" s="1206"/>
      <c r="O547" s="1206"/>
      <c r="P547" s="1206"/>
      <c r="Q547" s="1206"/>
      <c r="R547" s="1206"/>
      <c r="S547" s="1206"/>
      <c r="T547" s="1206"/>
      <c r="U547" s="1206"/>
      <c r="V547" s="1206"/>
      <c r="W547" s="1206"/>
      <c r="X547" s="1206"/>
      <c r="Y547" s="1206"/>
      <c r="Z547" s="1206"/>
      <c r="AA547" s="1206"/>
      <c r="AB547" s="1206"/>
      <c r="AC547" s="1206"/>
      <c r="AD547" s="1206"/>
      <c r="AE547" s="1206"/>
      <c r="AF547" s="1206"/>
      <c r="AG547" s="1206"/>
      <c r="AH547" s="1206"/>
      <c r="AI5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8" spans="2:35" ht="15.75" x14ac:dyDescent="0.25">
      <c r="B548" s="1195"/>
      <c r="C548" s="1202"/>
      <c r="D548" s="1206"/>
      <c r="E548" s="1206"/>
      <c r="F548" s="1206"/>
      <c r="G548" s="1206"/>
      <c r="H548" s="1206"/>
      <c r="I548" s="1206"/>
      <c r="J548" s="1206"/>
      <c r="K548" s="1206"/>
      <c r="L548" s="1206"/>
      <c r="M548" s="1206"/>
      <c r="N548" s="1206"/>
      <c r="O548" s="1206"/>
      <c r="P548" s="1206"/>
      <c r="Q548" s="1206"/>
      <c r="R548" s="1206"/>
      <c r="S548" s="1206"/>
      <c r="T548" s="1206"/>
      <c r="U548" s="1206"/>
      <c r="V548" s="1206"/>
      <c r="W548" s="1206"/>
      <c r="X548" s="1206"/>
      <c r="Y548" s="1206"/>
      <c r="Z548" s="1206"/>
      <c r="AA548" s="1206"/>
      <c r="AB548" s="1206"/>
      <c r="AC548" s="1206"/>
      <c r="AD548" s="1206"/>
      <c r="AE548" s="1206"/>
      <c r="AF548" s="1206"/>
      <c r="AG548" s="1206"/>
      <c r="AH548" s="1206"/>
      <c r="AI5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49" spans="2:35" ht="15.75" x14ac:dyDescent="0.25">
      <c r="B549" s="1195"/>
      <c r="C549" s="1202"/>
      <c r="D549" s="1206"/>
      <c r="E549" s="1206"/>
      <c r="F549" s="1206"/>
      <c r="G549" s="1206"/>
      <c r="H549" s="1206"/>
      <c r="I549" s="1206"/>
      <c r="J549" s="1206"/>
      <c r="K549" s="1206"/>
      <c r="L549" s="1206"/>
      <c r="M549" s="1206"/>
      <c r="N549" s="1206"/>
      <c r="O549" s="1206"/>
      <c r="P549" s="1206"/>
      <c r="Q549" s="1206"/>
      <c r="R549" s="1206"/>
      <c r="S549" s="1206"/>
      <c r="T549" s="1206"/>
      <c r="U549" s="1206"/>
      <c r="V549" s="1206"/>
      <c r="W549" s="1206"/>
      <c r="X549" s="1206"/>
      <c r="Y549" s="1206"/>
      <c r="Z549" s="1206"/>
      <c r="AA549" s="1206"/>
      <c r="AB549" s="1206"/>
      <c r="AC549" s="1206"/>
      <c r="AD549" s="1206"/>
      <c r="AE549" s="1206"/>
      <c r="AF549" s="1206"/>
      <c r="AG549" s="1206"/>
      <c r="AH549" s="1206"/>
      <c r="AI5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0" spans="2:35" ht="15.75" x14ac:dyDescent="0.25">
      <c r="B550" s="1195"/>
      <c r="C550" s="1202"/>
      <c r="D550" s="1206"/>
      <c r="E550" s="1206"/>
      <c r="F550" s="1206"/>
      <c r="G550" s="1206"/>
      <c r="H550" s="1206"/>
      <c r="I550" s="1206"/>
      <c r="J550" s="1206"/>
      <c r="K550" s="1206"/>
      <c r="L550" s="1206"/>
      <c r="M550" s="1206"/>
      <c r="N550" s="1206"/>
      <c r="O550" s="1206"/>
      <c r="P550" s="1206"/>
      <c r="Q550" s="1206"/>
      <c r="R550" s="1206"/>
      <c r="S550" s="1206"/>
      <c r="T550" s="1206"/>
      <c r="U550" s="1206"/>
      <c r="V550" s="1206"/>
      <c r="W550" s="1206"/>
      <c r="X550" s="1206"/>
      <c r="Y550" s="1206"/>
      <c r="Z550" s="1206"/>
      <c r="AA550" s="1206"/>
      <c r="AB550" s="1206"/>
      <c r="AC550" s="1206"/>
      <c r="AD550" s="1206"/>
      <c r="AE550" s="1206"/>
      <c r="AF550" s="1206"/>
      <c r="AG550" s="1206"/>
      <c r="AH550" s="1206"/>
      <c r="AI5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1" spans="2:35" ht="15.75" x14ac:dyDescent="0.25">
      <c r="B551" s="1195"/>
      <c r="C551" s="1202"/>
      <c r="D551" s="1206"/>
      <c r="E551" s="1206"/>
      <c r="F551" s="1206"/>
      <c r="G551" s="1206"/>
      <c r="H551" s="1206"/>
      <c r="I551" s="1206"/>
      <c r="J551" s="1206"/>
      <c r="K551" s="1206"/>
      <c r="L551" s="1206"/>
      <c r="M551" s="1206"/>
      <c r="N551" s="1206"/>
      <c r="O551" s="1206"/>
      <c r="P551" s="1206"/>
      <c r="Q551" s="1206"/>
      <c r="R551" s="1206"/>
      <c r="S551" s="1206"/>
      <c r="T551" s="1206"/>
      <c r="U551" s="1206"/>
      <c r="V551" s="1206"/>
      <c r="W551" s="1206"/>
      <c r="X551" s="1206"/>
      <c r="Y551" s="1206"/>
      <c r="Z551" s="1206"/>
      <c r="AA551" s="1206"/>
      <c r="AB551" s="1206"/>
      <c r="AC551" s="1206"/>
      <c r="AD551" s="1206"/>
      <c r="AE551" s="1206"/>
      <c r="AF551" s="1206"/>
      <c r="AG551" s="1206"/>
      <c r="AH551" s="1206"/>
      <c r="AI5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2" spans="2:35" ht="15.75" x14ac:dyDescent="0.25">
      <c r="B552" s="1195"/>
      <c r="C552" s="1202"/>
      <c r="D552" s="1206"/>
      <c r="E552" s="1206"/>
      <c r="F552" s="1206"/>
      <c r="G552" s="1206"/>
      <c r="H552" s="1206"/>
      <c r="I552" s="1206"/>
      <c r="J552" s="1206"/>
      <c r="K552" s="1206"/>
      <c r="L552" s="1206"/>
      <c r="M552" s="1206"/>
      <c r="N552" s="1206"/>
      <c r="O552" s="1206"/>
      <c r="P552" s="1206"/>
      <c r="Q552" s="1206"/>
      <c r="R552" s="1206"/>
      <c r="S552" s="1206"/>
      <c r="T552" s="1206"/>
      <c r="U552" s="1206"/>
      <c r="V552" s="1206"/>
      <c r="W552" s="1206"/>
      <c r="X552" s="1206"/>
      <c r="Y552" s="1206"/>
      <c r="Z552" s="1206"/>
      <c r="AA552" s="1206"/>
      <c r="AB552" s="1206"/>
      <c r="AC552" s="1206"/>
      <c r="AD552" s="1206"/>
      <c r="AE552" s="1206"/>
      <c r="AF552" s="1206"/>
      <c r="AG552" s="1206"/>
      <c r="AH552" s="1206"/>
      <c r="AI5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3" spans="2:35" ht="15.75" x14ac:dyDescent="0.25">
      <c r="B553" s="1195"/>
      <c r="C553" s="1202"/>
      <c r="D553" s="1206"/>
      <c r="E553" s="1206"/>
      <c r="F553" s="1206"/>
      <c r="G553" s="1206"/>
      <c r="H553" s="1206"/>
      <c r="I553" s="1206"/>
      <c r="J553" s="1206"/>
      <c r="K553" s="1206"/>
      <c r="L553" s="1206"/>
      <c r="M553" s="1206"/>
      <c r="N553" s="1206"/>
      <c r="O553" s="1206"/>
      <c r="P553" s="1206"/>
      <c r="Q553" s="1206"/>
      <c r="R553" s="1206"/>
      <c r="S553" s="1206"/>
      <c r="T553" s="1206"/>
      <c r="U553" s="1206"/>
      <c r="V553" s="1206"/>
      <c r="W553" s="1206"/>
      <c r="X553" s="1206"/>
      <c r="Y553" s="1206"/>
      <c r="Z553" s="1206"/>
      <c r="AA553" s="1206"/>
      <c r="AB553" s="1206"/>
      <c r="AC553" s="1206"/>
      <c r="AD553" s="1206"/>
      <c r="AE553" s="1206"/>
      <c r="AF553" s="1206"/>
      <c r="AG553" s="1206"/>
      <c r="AH553" s="1206"/>
      <c r="AI5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4" spans="2:35" ht="15.75" x14ac:dyDescent="0.25">
      <c r="B554" s="1195"/>
      <c r="C554" s="1202"/>
      <c r="D554" s="1206"/>
      <c r="E554" s="1206"/>
      <c r="F554" s="1206"/>
      <c r="G554" s="1206"/>
      <c r="H554" s="1206"/>
      <c r="I554" s="1206"/>
      <c r="J554" s="1206"/>
      <c r="K554" s="1206"/>
      <c r="L554" s="1206"/>
      <c r="M554" s="1206"/>
      <c r="N554" s="1206"/>
      <c r="O554" s="1206"/>
      <c r="P554" s="1206"/>
      <c r="Q554" s="1206"/>
      <c r="R554" s="1206"/>
      <c r="S554" s="1206"/>
      <c r="T554" s="1206"/>
      <c r="U554" s="1206"/>
      <c r="V554" s="1206"/>
      <c r="W554" s="1206"/>
      <c r="X554" s="1206"/>
      <c r="Y554" s="1206"/>
      <c r="Z554" s="1206"/>
      <c r="AA554" s="1206"/>
      <c r="AB554" s="1206"/>
      <c r="AC554" s="1206"/>
      <c r="AD554" s="1206"/>
      <c r="AE554" s="1206"/>
      <c r="AF554" s="1206"/>
      <c r="AG554" s="1206"/>
      <c r="AH554" s="1206"/>
      <c r="AI5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5" spans="2:35" ht="15.75" x14ac:dyDescent="0.25">
      <c r="B555" s="1195"/>
      <c r="C555" s="1202"/>
      <c r="D555" s="1206"/>
      <c r="E555" s="1206"/>
      <c r="F555" s="1206"/>
      <c r="G555" s="1206"/>
      <c r="H555" s="1206"/>
      <c r="I555" s="1206"/>
      <c r="J555" s="1206"/>
      <c r="K555" s="1206"/>
      <c r="L555" s="1206"/>
      <c r="M555" s="1206"/>
      <c r="N555" s="1206"/>
      <c r="O555" s="1206"/>
      <c r="P555" s="1206"/>
      <c r="Q555" s="1206"/>
      <c r="R555" s="1206"/>
      <c r="S555" s="1206"/>
      <c r="T555" s="1206"/>
      <c r="U555" s="1206"/>
      <c r="V555" s="1206"/>
      <c r="W555" s="1206"/>
      <c r="X555" s="1206"/>
      <c r="Y555" s="1206"/>
      <c r="Z555" s="1206"/>
      <c r="AA555" s="1206"/>
      <c r="AB555" s="1206"/>
      <c r="AC555" s="1206"/>
      <c r="AD555" s="1206"/>
      <c r="AE555" s="1206"/>
      <c r="AF555" s="1206"/>
      <c r="AG555" s="1206"/>
      <c r="AH555" s="1206"/>
      <c r="AI55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6" spans="2:35" ht="15.75" x14ac:dyDescent="0.25">
      <c r="B556" s="1195"/>
      <c r="C556" s="1202"/>
      <c r="D556" s="1206"/>
      <c r="E556" s="1206"/>
      <c r="F556" s="1206"/>
      <c r="G556" s="1206"/>
      <c r="H556" s="1206"/>
      <c r="I556" s="1206"/>
      <c r="J556" s="1206"/>
      <c r="K556" s="1206"/>
      <c r="L556" s="1206"/>
      <c r="M556" s="1206"/>
      <c r="N556" s="1206"/>
      <c r="O556" s="1206"/>
      <c r="P556" s="1206"/>
      <c r="Q556" s="1206"/>
      <c r="R556" s="1206"/>
      <c r="S556" s="1206"/>
      <c r="T556" s="1206"/>
      <c r="U556" s="1206"/>
      <c r="V556" s="1206"/>
      <c r="W556" s="1206"/>
      <c r="X556" s="1206"/>
      <c r="Y556" s="1206"/>
      <c r="Z556" s="1206"/>
      <c r="AA556" s="1206"/>
      <c r="AB556" s="1206"/>
      <c r="AC556" s="1206"/>
      <c r="AD556" s="1206"/>
      <c r="AE556" s="1206"/>
      <c r="AF556" s="1206"/>
      <c r="AG556" s="1206"/>
      <c r="AH556" s="1206"/>
      <c r="AI55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7" spans="2:35" ht="15.75" x14ac:dyDescent="0.25">
      <c r="B557" s="1195"/>
      <c r="C557" s="1202"/>
      <c r="D557" s="1206"/>
      <c r="E557" s="1206"/>
      <c r="F557" s="1206"/>
      <c r="G557" s="1206"/>
      <c r="H557" s="1206"/>
      <c r="I557" s="1206"/>
      <c r="J557" s="1206"/>
      <c r="K557" s="1206"/>
      <c r="L557" s="1206"/>
      <c r="M557" s="1206"/>
      <c r="N557" s="1206"/>
      <c r="O557" s="1206"/>
      <c r="P557" s="1206"/>
      <c r="Q557" s="1206"/>
      <c r="R557" s="1206"/>
      <c r="S557" s="1206"/>
      <c r="T557" s="1206"/>
      <c r="U557" s="1206"/>
      <c r="V557" s="1206"/>
      <c r="W557" s="1206"/>
      <c r="X557" s="1206"/>
      <c r="Y557" s="1206"/>
      <c r="Z557" s="1206"/>
      <c r="AA557" s="1206"/>
      <c r="AB557" s="1206"/>
      <c r="AC557" s="1206"/>
      <c r="AD557" s="1206"/>
      <c r="AE557" s="1206"/>
      <c r="AF557" s="1206"/>
      <c r="AG557" s="1206"/>
      <c r="AH557" s="1206"/>
      <c r="AI55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8" spans="2:35" ht="15.75" x14ac:dyDescent="0.25">
      <c r="B558" s="1195"/>
      <c r="C558" s="1202"/>
      <c r="D558" s="1206"/>
      <c r="E558" s="1206"/>
      <c r="F558" s="1206"/>
      <c r="G558" s="1206"/>
      <c r="H558" s="1206"/>
      <c r="I558" s="1206"/>
      <c r="J558" s="1206"/>
      <c r="K558" s="1206"/>
      <c r="L558" s="1206"/>
      <c r="M558" s="1206"/>
      <c r="N558" s="1206"/>
      <c r="O558" s="1206"/>
      <c r="P558" s="1206"/>
      <c r="Q558" s="1206"/>
      <c r="R558" s="1206"/>
      <c r="S558" s="1206"/>
      <c r="T558" s="1206"/>
      <c r="U558" s="1206"/>
      <c r="V558" s="1206"/>
      <c r="W558" s="1206"/>
      <c r="X558" s="1206"/>
      <c r="Y558" s="1206"/>
      <c r="Z558" s="1206"/>
      <c r="AA558" s="1206"/>
      <c r="AB558" s="1206"/>
      <c r="AC558" s="1206"/>
      <c r="AD558" s="1206"/>
      <c r="AE558" s="1206"/>
      <c r="AF558" s="1206"/>
      <c r="AG558" s="1206"/>
      <c r="AH558" s="1206"/>
      <c r="AI55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59" spans="2:35" ht="15.75" x14ac:dyDescent="0.25">
      <c r="B559" s="1195"/>
      <c r="C559" s="1202"/>
      <c r="D559" s="1206"/>
      <c r="E559" s="1206"/>
      <c r="F559" s="1206"/>
      <c r="G559" s="1206"/>
      <c r="H559" s="1206"/>
      <c r="I559" s="1206"/>
      <c r="J559" s="1206"/>
      <c r="K559" s="1206"/>
      <c r="L559" s="1206"/>
      <c r="M559" s="1206"/>
      <c r="N559" s="1206"/>
      <c r="O559" s="1206"/>
      <c r="P559" s="1206"/>
      <c r="Q559" s="1206"/>
      <c r="R559" s="1206"/>
      <c r="S559" s="1206"/>
      <c r="T559" s="1206"/>
      <c r="U559" s="1206"/>
      <c r="V559" s="1206"/>
      <c r="W559" s="1206"/>
      <c r="X559" s="1206"/>
      <c r="Y559" s="1206"/>
      <c r="Z559" s="1206"/>
      <c r="AA559" s="1206"/>
      <c r="AB559" s="1206"/>
      <c r="AC559" s="1206"/>
      <c r="AD559" s="1206"/>
      <c r="AE559" s="1206"/>
      <c r="AF559" s="1206"/>
      <c r="AG559" s="1206"/>
      <c r="AH559" s="1206"/>
      <c r="AI55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0" spans="2:35" ht="15.75" x14ac:dyDescent="0.25">
      <c r="B560" s="1195"/>
      <c r="C560" s="1202"/>
      <c r="D560" s="1206"/>
      <c r="E560" s="1206"/>
      <c r="F560" s="1206"/>
      <c r="G560" s="1206"/>
      <c r="H560" s="1206"/>
      <c r="I560" s="1206"/>
      <c r="J560" s="1206"/>
      <c r="K560" s="1206"/>
      <c r="L560" s="1206"/>
      <c r="M560" s="1206"/>
      <c r="N560" s="1206"/>
      <c r="O560" s="1206"/>
      <c r="P560" s="1206"/>
      <c r="Q560" s="1206"/>
      <c r="R560" s="1206"/>
      <c r="S560" s="1206"/>
      <c r="T560" s="1206"/>
      <c r="U560" s="1206"/>
      <c r="V560" s="1206"/>
      <c r="W560" s="1206"/>
      <c r="X560" s="1206"/>
      <c r="Y560" s="1206"/>
      <c r="Z560" s="1206"/>
      <c r="AA560" s="1206"/>
      <c r="AB560" s="1206"/>
      <c r="AC560" s="1206"/>
      <c r="AD560" s="1206"/>
      <c r="AE560" s="1206"/>
      <c r="AF560" s="1206"/>
      <c r="AG560" s="1206"/>
      <c r="AH560" s="1206"/>
      <c r="AI56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1" spans="2:35" ht="15.75" x14ac:dyDescent="0.25">
      <c r="B561" s="1195"/>
      <c r="C561" s="1202"/>
      <c r="D561" s="1206"/>
      <c r="E561" s="1206"/>
      <c r="F561" s="1206"/>
      <c r="G561" s="1206"/>
      <c r="H561" s="1206"/>
      <c r="I561" s="1206"/>
      <c r="J561" s="1206"/>
      <c r="K561" s="1206"/>
      <c r="L561" s="1206"/>
      <c r="M561" s="1206"/>
      <c r="N561" s="1206"/>
      <c r="O561" s="1206"/>
      <c r="P561" s="1206"/>
      <c r="Q561" s="1206"/>
      <c r="R561" s="1206"/>
      <c r="S561" s="1206"/>
      <c r="T561" s="1206"/>
      <c r="U561" s="1206"/>
      <c r="V561" s="1206"/>
      <c r="W561" s="1206"/>
      <c r="X561" s="1206"/>
      <c r="Y561" s="1206"/>
      <c r="Z561" s="1206"/>
      <c r="AA561" s="1206"/>
      <c r="AB561" s="1206"/>
      <c r="AC561" s="1206"/>
      <c r="AD561" s="1206"/>
      <c r="AE561" s="1206"/>
      <c r="AF561" s="1206"/>
      <c r="AG561" s="1206"/>
      <c r="AH561" s="1206"/>
      <c r="AI56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2" spans="2:35" ht="15.75" x14ac:dyDescent="0.25">
      <c r="B562" s="1195"/>
      <c r="C562" s="1202"/>
      <c r="D562" s="1206"/>
      <c r="E562" s="1206"/>
      <c r="F562" s="1206"/>
      <c r="G562" s="1206"/>
      <c r="H562" s="1206"/>
      <c r="I562" s="1206"/>
      <c r="J562" s="1206"/>
      <c r="K562" s="1206"/>
      <c r="L562" s="1206"/>
      <c r="M562" s="1206"/>
      <c r="N562" s="1206"/>
      <c r="O562" s="1206"/>
      <c r="P562" s="1206"/>
      <c r="Q562" s="1206"/>
      <c r="R562" s="1206"/>
      <c r="S562" s="1206"/>
      <c r="T562" s="1206"/>
      <c r="U562" s="1206"/>
      <c r="V562" s="1206"/>
      <c r="W562" s="1206"/>
      <c r="X562" s="1206"/>
      <c r="Y562" s="1206"/>
      <c r="Z562" s="1206"/>
      <c r="AA562" s="1206"/>
      <c r="AB562" s="1206"/>
      <c r="AC562" s="1206"/>
      <c r="AD562" s="1206"/>
      <c r="AE562" s="1206"/>
      <c r="AF562" s="1206"/>
      <c r="AG562" s="1206"/>
      <c r="AH562" s="1206"/>
      <c r="AI56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3" spans="2:35" ht="15.75" x14ac:dyDescent="0.25">
      <c r="B563" s="1195"/>
      <c r="C563" s="1202"/>
      <c r="D563" s="1206"/>
      <c r="E563" s="1206"/>
      <c r="F563" s="1206"/>
      <c r="G563" s="1206"/>
      <c r="H563" s="1206"/>
      <c r="I563" s="1206"/>
      <c r="J563" s="1206"/>
      <c r="K563" s="1206"/>
      <c r="L563" s="1206"/>
      <c r="M563" s="1206"/>
      <c r="N563" s="1206"/>
      <c r="O563" s="1206"/>
      <c r="P563" s="1206"/>
      <c r="Q563" s="1206"/>
      <c r="R563" s="1206"/>
      <c r="S563" s="1206"/>
      <c r="T563" s="1206"/>
      <c r="U563" s="1206"/>
      <c r="V563" s="1206"/>
      <c r="W563" s="1206"/>
      <c r="X563" s="1206"/>
      <c r="Y563" s="1206"/>
      <c r="Z563" s="1206"/>
      <c r="AA563" s="1206"/>
      <c r="AB563" s="1206"/>
      <c r="AC563" s="1206"/>
      <c r="AD563" s="1206"/>
      <c r="AE563" s="1206"/>
      <c r="AF563" s="1206"/>
      <c r="AG563" s="1206"/>
      <c r="AH563" s="1206"/>
      <c r="AI56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4" spans="2:35" ht="15.75" x14ac:dyDescent="0.25">
      <c r="B564" s="1195"/>
      <c r="C564" s="1202"/>
      <c r="D564" s="1206"/>
      <c r="E564" s="1206"/>
      <c r="F564" s="1206"/>
      <c r="G564" s="1206"/>
      <c r="H564" s="1206"/>
      <c r="I564" s="1206"/>
      <c r="J564" s="1206"/>
      <c r="K564" s="1206"/>
      <c r="L564" s="1206"/>
      <c r="M564" s="1206"/>
      <c r="N564" s="1206"/>
      <c r="O564" s="1206"/>
      <c r="P564" s="1206"/>
      <c r="Q564" s="1206"/>
      <c r="R564" s="1206"/>
      <c r="S564" s="1206"/>
      <c r="T564" s="1206"/>
      <c r="U564" s="1206"/>
      <c r="V564" s="1206"/>
      <c r="W564" s="1206"/>
      <c r="X564" s="1206"/>
      <c r="Y564" s="1206"/>
      <c r="Z564" s="1206"/>
      <c r="AA564" s="1206"/>
      <c r="AB564" s="1206"/>
      <c r="AC564" s="1206"/>
      <c r="AD564" s="1206"/>
      <c r="AE564" s="1206"/>
      <c r="AF564" s="1206"/>
      <c r="AG564" s="1206"/>
      <c r="AH564" s="1206"/>
      <c r="AI56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5" spans="2:35" ht="15.75" x14ac:dyDescent="0.25">
      <c r="B565" s="1195"/>
      <c r="C565" s="1202"/>
      <c r="D565" s="1206"/>
      <c r="E565" s="1206"/>
      <c r="F565" s="1206"/>
      <c r="G565" s="1206"/>
      <c r="H565" s="1206"/>
      <c r="I565" s="1206"/>
      <c r="J565" s="1206"/>
      <c r="K565" s="1206"/>
      <c r="L565" s="1206"/>
      <c r="M565" s="1206"/>
      <c r="N565" s="1206"/>
      <c r="O565" s="1206"/>
      <c r="P565" s="1206"/>
      <c r="Q565" s="1206"/>
      <c r="R565" s="1206"/>
      <c r="S565" s="1206"/>
      <c r="T565" s="1206"/>
      <c r="U565" s="1206"/>
      <c r="V565" s="1206"/>
      <c r="W565" s="1206"/>
      <c r="X565" s="1206"/>
      <c r="Y565" s="1206"/>
      <c r="Z565" s="1206"/>
      <c r="AA565" s="1206"/>
      <c r="AB565" s="1206"/>
      <c r="AC565" s="1206"/>
      <c r="AD565" s="1206"/>
      <c r="AE565" s="1206"/>
      <c r="AF565" s="1206"/>
      <c r="AG565" s="1206"/>
      <c r="AH565" s="1206"/>
      <c r="AI56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6" spans="2:35" ht="15.75" x14ac:dyDescent="0.25">
      <c r="B566" s="1195"/>
      <c r="C566" s="1202"/>
      <c r="D566" s="1206"/>
      <c r="E566" s="1206"/>
      <c r="F566" s="1206"/>
      <c r="G566" s="1206"/>
      <c r="H566" s="1206"/>
      <c r="I566" s="1206"/>
      <c r="J566" s="1206"/>
      <c r="K566" s="1206"/>
      <c r="L566" s="1206"/>
      <c r="M566" s="1206"/>
      <c r="N566" s="1206"/>
      <c r="O566" s="1206"/>
      <c r="P566" s="1206"/>
      <c r="Q566" s="1206"/>
      <c r="R566" s="1206"/>
      <c r="S566" s="1206"/>
      <c r="T566" s="1206"/>
      <c r="U566" s="1206"/>
      <c r="V566" s="1206"/>
      <c r="W566" s="1206"/>
      <c r="X566" s="1206"/>
      <c r="Y566" s="1206"/>
      <c r="Z566" s="1206"/>
      <c r="AA566" s="1206"/>
      <c r="AB566" s="1206"/>
      <c r="AC566" s="1206"/>
      <c r="AD566" s="1206"/>
      <c r="AE566" s="1206"/>
      <c r="AF566" s="1206"/>
      <c r="AG566" s="1206"/>
      <c r="AH566" s="1206"/>
      <c r="AI56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7" spans="2:35" ht="15.75" x14ac:dyDescent="0.25">
      <c r="B567" s="1195"/>
      <c r="C567" s="1202"/>
      <c r="D567" s="1206"/>
      <c r="E567" s="1206"/>
      <c r="F567" s="1206"/>
      <c r="G567" s="1206"/>
      <c r="H567" s="1206"/>
      <c r="I567" s="1206"/>
      <c r="J567" s="1206"/>
      <c r="K567" s="1206"/>
      <c r="L567" s="1206"/>
      <c r="M567" s="1206"/>
      <c r="N567" s="1206"/>
      <c r="O567" s="1206"/>
      <c r="P567" s="1206"/>
      <c r="Q567" s="1206"/>
      <c r="R567" s="1206"/>
      <c r="S567" s="1206"/>
      <c r="T567" s="1206"/>
      <c r="U567" s="1206"/>
      <c r="V567" s="1206"/>
      <c r="W567" s="1206"/>
      <c r="X567" s="1206"/>
      <c r="Y567" s="1206"/>
      <c r="Z567" s="1206"/>
      <c r="AA567" s="1206"/>
      <c r="AB567" s="1206"/>
      <c r="AC567" s="1206"/>
      <c r="AD567" s="1206"/>
      <c r="AE567" s="1206"/>
      <c r="AF567" s="1206"/>
      <c r="AG567" s="1206"/>
      <c r="AH567" s="1206"/>
      <c r="AI56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8" spans="2:35" ht="15.75" x14ac:dyDescent="0.25">
      <c r="B568" s="1195"/>
      <c r="C568" s="1202"/>
      <c r="D568" s="1206"/>
      <c r="E568" s="1206"/>
      <c r="F568" s="1206"/>
      <c r="G568" s="1206"/>
      <c r="H568" s="1206"/>
      <c r="I568" s="1206"/>
      <c r="J568" s="1206"/>
      <c r="K568" s="1206"/>
      <c r="L568" s="1206"/>
      <c r="M568" s="1206"/>
      <c r="N568" s="1206"/>
      <c r="O568" s="1206"/>
      <c r="P568" s="1206"/>
      <c r="Q568" s="1206"/>
      <c r="R568" s="1206"/>
      <c r="S568" s="1206"/>
      <c r="T568" s="1206"/>
      <c r="U568" s="1206"/>
      <c r="V568" s="1206"/>
      <c r="W568" s="1206"/>
      <c r="X568" s="1206"/>
      <c r="Y568" s="1206"/>
      <c r="Z568" s="1206"/>
      <c r="AA568" s="1206"/>
      <c r="AB568" s="1206"/>
      <c r="AC568" s="1206"/>
      <c r="AD568" s="1206"/>
      <c r="AE568" s="1206"/>
      <c r="AF568" s="1206"/>
      <c r="AG568" s="1206"/>
      <c r="AH568" s="1206"/>
      <c r="AI56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69" spans="2:35" ht="15.75" x14ac:dyDescent="0.25">
      <c r="B569" s="1195"/>
      <c r="C569" s="1202"/>
      <c r="D569" s="1206"/>
      <c r="E569" s="1206"/>
      <c r="F569" s="1206"/>
      <c r="G569" s="1206"/>
      <c r="H569" s="1206"/>
      <c r="I569" s="1206"/>
      <c r="J569" s="1206"/>
      <c r="K569" s="1206"/>
      <c r="L569" s="1206"/>
      <c r="M569" s="1206"/>
      <c r="N569" s="1206"/>
      <c r="O569" s="1206"/>
      <c r="P569" s="1206"/>
      <c r="Q569" s="1206"/>
      <c r="R569" s="1206"/>
      <c r="S569" s="1206"/>
      <c r="T569" s="1206"/>
      <c r="U569" s="1206"/>
      <c r="V569" s="1206"/>
      <c r="W569" s="1206"/>
      <c r="X569" s="1206"/>
      <c r="Y569" s="1206"/>
      <c r="Z569" s="1206"/>
      <c r="AA569" s="1206"/>
      <c r="AB569" s="1206"/>
      <c r="AC569" s="1206"/>
      <c r="AD569" s="1206"/>
      <c r="AE569" s="1206"/>
      <c r="AF569" s="1206"/>
      <c r="AG569" s="1206"/>
      <c r="AH569" s="1206"/>
      <c r="AI56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0" spans="2:35" ht="15.75" x14ac:dyDescent="0.25">
      <c r="B570" s="1195"/>
      <c r="C570" s="1202"/>
      <c r="D570" s="1206"/>
      <c r="E570" s="1206"/>
      <c r="F570" s="1206"/>
      <c r="G570" s="1206"/>
      <c r="H570" s="1206"/>
      <c r="I570" s="1206"/>
      <c r="J570" s="1206"/>
      <c r="K570" s="1206"/>
      <c r="L570" s="1206"/>
      <c r="M570" s="1206"/>
      <c r="N570" s="1206"/>
      <c r="O570" s="1206"/>
      <c r="P570" s="1206"/>
      <c r="Q570" s="1206"/>
      <c r="R570" s="1206"/>
      <c r="S570" s="1206"/>
      <c r="T570" s="1206"/>
      <c r="U570" s="1206"/>
      <c r="V570" s="1206"/>
      <c r="W570" s="1206"/>
      <c r="X570" s="1206"/>
      <c r="Y570" s="1206"/>
      <c r="Z570" s="1206"/>
      <c r="AA570" s="1206"/>
      <c r="AB570" s="1206"/>
      <c r="AC570" s="1206"/>
      <c r="AD570" s="1206"/>
      <c r="AE570" s="1206"/>
      <c r="AF570" s="1206"/>
      <c r="AG570" s="1206"/>
      <c r="AH570" s="1206"/>
      <c r="AI57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1" spans="2:35" ht="15.75" x14ac:dyDescent="0.25">
      <c r="B571" s="1195"/>
      <c r="C571" s="1202"/>
      <c r="D571" s="1206"/>
      <c r="E571" s="1206"/>
      <c r="F571" s="1206"/>
      <c r="G571" s="1206"/>
      <c r="H571" s="1206"/>
      <c r="I571" s="1206"/>
      <c r="J571" s="1206"/>
      <c r="K571" s="1206"/>
      <c r="L571" s="1206"/>
      <c r="M571" s="1206"/>
      <c r="N571" s="1206"/>
      <c r="O571" s="1206"/>
      <c r="P571" s="1206"/>
      <c r="Q571" s="1206"/>
      <c r="R571" s="1206"/>
      <c r="S571" s="1206"/>
      <c r="T571" s="1206"/>
      <c r="U571" s="1206"/>
      <c r="V571" s="1206"/>
      <c r="W571" s="1206"/>
      <c r="X571" s="1206"/>
      <c r="Y571" s="1206"/>
      <c r="Z571" s="1206"/>
      <c r="AA571" s="1206"/>
      <c r="AB571" s="1206"/>
      <c r="AC571" s="1206"/>
      <c r="AD571" s="1206"/>
      <c r="AE571" s="1206"/>
      <c r="AF571" s="1206"/>
      <c r="AG571" s="1206"/>
      <c r="AH571" s="1206"/>
      <c r="AI57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2" spans="2:35" ht="15.75" x14ac:dyDescent="0.25">
      <c r="B572" s="1195"/>
      <c r="C572" s="1202"/>
      <c r="D572" s="1206"/>
      <c r="E572" s="1206"/>
      <c r="F572" s="1206"/>
      <c r="G572" s="1206"/>
      <c r="H572" s="1206"/>
      <c r="I572" s="1206"/>
      <c r="J572" s="1206"/>
      <c r="K572" s="1206"/>
      <c r="L572" s="1206"/>
      <c r="M572" s="1206"/>
      <c r="N572" s="1206"/>
      <c r="O572" s="1206"/>
      <c r="P572" s="1206"/>
      <c r="Q572" s="1206"/>
      <c r="R572" s="1206"/>
      <c r="S572" s="1206"/>
      <c r="T572" s="1206"/>
      <c r="U572" s="1206"/>
      <c r="V572" s="1206"/>
      <c r="W572" s="1206"/>
      <c r="X572" s="1206"/>
      <c r="Y572" s="1206"/>
      <c r="Z572" s="1206"/>
      <c r="AA572" s="1206"/>
      <c r="AB572" s="1206"/>
      <c r="AC572" s="1206"/>
      <c r="AD572" s="1206"/>
      <c r="AE572" s="1206"/>
      <c r="AF572" s="1206"/>
      <c r="AG572" s="1206"/>
      <c r="AH572" s="1206"/>
      <c r="AI57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3" spans="2:35" ht="15.75" x14ac:dyDescent="0.25">
      <c r="B573" s="1195"/>
      <c r="C573" s="1202"/>
      <c r="D573" s="1206"/>
      <c r="E573" s="1206"/>
      <c r="F573" s="1206"/>
      <c r="G573" s="1206"/>
      <c r="H573" s="1206"/>
      <c r="I573" s="1206"/>
      <c r="J573" s="1206"/>
      <c r="K573" s="1206"/>
      <c r="L573" s="1206"/>
      <c r="M573" s="1206"/>
      <c r="N573" s="1206"/>
      <c r="O573" s="1206"/>
      <c r="P573" s="1206"/>
      <c r="Q573" s="1206"/>
      <c r="R573" s="1206"/>
      <c r="S573" s="1206"/>
      <c r="T573" s="1206"/>
      <c r="U573" s="1206"/>
      <c r="V573" s="1206"/>
      <c r="W573" s="1206"/>
      <c r="X573" s="1206"/>
      <c r="Y573" s="1206"/>
      <c r="Z573" s="1206"/>
      <c r="AA573" s="1206"/>
      <c r="AB573" s="1206"/>
      <c r="AC573" s="1206"/>
      <c r="AD573" s="1206"/>
      <c r="AE573" s="1206"/>
      <c r="AF573" s="1206"/>
      <c r="AG573" s="1206"/>
      <c r="AH573" s="1206"/>
      <c r="AI57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4" spans="2:35" ht="15.75" x14ac:dyDescent="0.25">
      <c r="B574" s="1195"/>
      <c r="C574" s="1202"/>
      <c r="D574" s="1206"/>
      <c r="E574" s="1206"/>
      <c r="F574" s="1206"/>
      <c r="G574" s="1206"/>
      <c r="H574" s="1206"/>
      <c r="I574" s="1206"/>
      <c r="J574" s="1206"/>
      <c r="K574" s="1206"/>
      <c r="L574" s="1206"/>
      <c r="M574" s="1206"/>
      <c r="N574" s="1206"/>
      <c r="O574" s="1206"/>
      <c r="P574" s="1206"/>
      <c r="Q574" s="1206"/>
      <c r="R574" s="1206"/>
      <c r="S574" s="1206"/>
      <c r="T574" s="1206"/>
      <c r="U574" s="1206"/>
      <c r="V574" s="1206"/>
      <c r="W574" s="1206"/>
      <c r="X574" s="1206"/>
      <c r="Y574" s="1206"/>
      <c r="Z574" s="1206"/>
      <c r="AA574" s="1206"/>
      <c r="AB574" s="1206"/>
      <c r="AC574" s="1206"/>
      <c r="AD574" s="1206"/>
      <c r="AE574" s="1206"/>
      <c r="AF574" s="1206"/>
      <c r="AG574" s="1206"/>
      <c r="AH574" s="1206"/>
      <c r="AI57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5" spans="2:35" ht="15.75" x14ac:dyDescent="0.25">
      <c r="B575" s="1195"/>
      <c r="C575" s="1202"/>
      <c r="D575" s="1206"/>
      <c r="E575" s="1206"/>
      <c r="F575" s="1206"/>
      <c r="G575" s="1206"/>
      <c r="H575" s="1206"/>
      <c r="I575" s="1206"/>
      <c r="J575" s="1206"/>
      <c r="K575" s="1206"/>
      <c r="L575" s="1206"/>
      <c r="M575" s="1206"/>
      <c r="N575" s="1206"/>
      <c r="O575" s="1206"/>
      <c r="P575" s="1206"/>
      <c r="Q575" s="1206"/>
      <c r="R575" s="1206"/>
      <c r="S575" s="1206"/>
      <c r="T575" s="1206"/>
      <c r="U575" s="1206"/>
      <c r="V575" s="1206"/>
      <c r="W575" s="1206"/>
      <c r="X575" s="1206"/>
      <c r="Y575" s="1206"/>
      <c r="Z575" s="1206"/>
      <c r="AA575" s="1206"/>
      <c r="AB575" s="1206"/>
      <c r="AC575" s="1206"/>
      <c r="AD575" s="1206"/>
      <c r="AE575" s="1206"/>
      <c r="AF575" s="1206"/>
      <c r="AG575" s="1206"/>
      <c r="AH575" s="1206"/>
      <c r="AI57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6" spans="2:35" ht="15.75" x14ac:dyDescent="0.25">
      <c r="B576" s="1195"/>
      <c r="C576" s="1202"/>
      <c r="D576" s="1206"/>
      <c r="E576" s="1206"/>
      <c r="F576" s="1206"/>
      <c r="G576" s="1206"/>
      <c r="H576" s="1206"/>
      <c r="I576" s="1206"/>
      <c r="J576" s="1206"/>
      <c r="K576" s="1206"/>
      <c r="L576" s="1206"/>
      <c r="M576" s="1206"/>
      <c r="N576" s="1206"/>
      <c r="O576" s="1206"/>
      <c r="P576" s="1206"/>
      <c r="Q576" s="1206"/>
      <c r="R576" s="1206"/>
      <c r="S576" s="1206"/>
      <c r="T576" s="1206"/>
      <c r="U576" s="1206"/>
      <c r="V576" s="1206"/>
      <c r="W576" s="1206"/>
      <c r="X576" s="1206"/>
      <c r="Y576" s="1206"/>
      <c r="Z576" s="1206"/>
      <c r="AA576" s="1206"/>
      <c r="AB576" s="1206"/>
      <c r="AC576" s="1206"/>
      <c r="AD576" s="1206"/>
      <c r="AE576" s="1206"/>
      <c r="AF576" s="1206"/>
      <c r="AG576" s="1206"/>
      <c r="AH576" s="1206"/>
      <c r="AI57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7" spans="2:35" ht="15.75" x14ac:dyDescent="0.25">
      <c r="B577" s="1195"/>
      <c r="C577" s="1202"/>
      <c r="D577" s="1206"/>
      <c r="E577" s="1206"/>
      <c r="F577" s="1206"/>
      <c r="G577" s="1206"/>
      <c r="H577" s="1206"/>
      <c r="I577" s="1206"/>
      <c r="J577" s="1206"/>
      <c r="K577" s="1206"/>
      <c r="L577" s="1206"/>
      <c r="M577" s="1206"/>
      <c r="N577" s="1206"/>
      <c r="O577" s="1206"/>
      <c r="P577" s="1206"/>
      <c r="Q577" s="1206"/>
      <c r="R577" s="1206"/>
      <c r="S577" s="1206"/>
      <c r="T577" s="1206"/>
      <c r="U577" s="1206"/>
      <c r="V577" s="1206"/>
      <c r="W577" s="1206"/>
      <c r="X577" s="1206"/>
      <c r="Y577" s="1206"/>
      <c r="Z577" s="1206"/>
      <c r="AA577" s="1206"/>
      <c r="AB577" s="1206"/>
      <c r="AC577" s="1206"/>
      <c r="AD577" s="1206"/>
      <c r="AE577" s="1206"/>
      <c r="AF577" s="1206"/>
      <c r="AG577" s="1206"/>
      <c r="AH577" s="1206"/>
      <c r="AI57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8" spans="2:35" ht="15.75" x14ac:dyDescent="0.25">
      <c r="B578" s="1195"/>
      <c r="C578" s="1202"/>
      <c r="D578" s="1206"/>
      <c r="E578" s="1206"/>
      <c r="F578" s="1206"/>
      <c r="G578" s="1206"/>
      <c r="H578" s="1206"/>
      <c r="I578" s="1206"/>
      <c r="J578" s="1206"/>
      <c r="K578" s="1206"/>
      <c r="L578" s="1206"/>
      <c r="M578" s="1206"/>
      <c r="N578" s="1206"/>
      <c r="O578" s="1206"/>
      <c r="P578" s="1206"/>
      <c r="Q578" s="1206"/>
      <c r="R578" s="1206"/>
      <c r="S578" s="1206"/>
      <c r="T578" s="1206"/>
      <c r="U578" s="1206"/>
      <c r="V578" s="1206"/>
      <c r="W578" s="1206"/>
      <c r="X578" s="1206"/>
      <c r="Y578" s="1206"/>
      <c r="Z578" s="1206"/>
      <c r="AA578" s="1206"/>
      <c r="AB578" s="1206"/>
      <c r="AC578" s="1206"/>
      <c r="AD578" s="1206"/>
      <c r="AE578" s="1206"/>
      <c r="AF578" s="1206"/>
      <c r="AG578" s="1206"/>
      <c r="AH578" s="1206"/>
      <c r="AI57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79" spans="2:35" ht="15.75" x14ac:dyDescent="0.25">
      <c r="B579" s="1195"/>
      <c r="C579" s="1202"/>
      <c r="D579" s="1206"/>
      <c r="E579" s="1206"/>
      <c r="F579" s="1206"/>
      <c r="G579" s="1206"/>
      <c r="H579" s="1206"/>
      <c r="I579" s="1206"/>
      <c r="J579" s="1206"/>
      <c r="K579" s="1206"/>
      <c r="L579" s="1206"/>
      <c r="M579" s="1206"/>
      <c r="N579" s="1206"/>
      <c r="O579" s="1206"/>
      <c r="P579" s="1206"/>
      <c r="Q579" s="1206"/>
      <c r="R579" s="1206"/>
      <c r="S579" s="1206"/>
      <c r="T579" s="1206"/>
      <c r="U579" s="1206"/>
      <c r="V579" s="1206"/>
      <c r="W579" s="1206"/>
      <c r="X579" s="1206"/>
      <c r="Y579" s="1206"/>
      <c r="Z579" s="1206"/>
      <c r="AA579" s="1206"/>
      <c r="AB579" s="1206"/>
      <c r="AC579" s="1206"/>
      <c r="AD579" s="1206"/>
      <c r="AE579" s="1206"/>
      <c r="AF579" s="1206"/>
      <c r="AG579" s="1206"/>
      <c r="AH579" s="1206"/>
      <c r="AI57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0" spans="2:35" ht="15.75" x14ac:dyDescent="0.25">
      <c r="B580" s="1195"/>
      <c r="C580" s="1202"/>
      <c r="D580" s="1206"/>
      <c r="E580" s="1206"/>
      <c r="F580" s="1206"/>
      <c r="G580" s="1206"/>
      <c r="H580" s="1206"/>
      <c r="I580" s="1206"/>
      <c r="J580" s="1206"/>
      <c r="K580" s="1206"/>
      <c r="L580" s="1206"/>
      <c r="M580" s="1206"/>
      <c r="N580" s="1206"/>
      <c r="O580" s="1206"/>
      <c r="P580" s="1206"/>
      <c r="Q580" s="1206"/>
      <c r="R580" s="1206"/>
      <c r="S580" s="1206"/>
      <c r="T580" s="1206"/>
      <c r="U580" s="1206"/>
      <c r="V580" s="1206"/>
      <c r="W580" s="1206"/>
      <c r="X580" s="1206"/>
      <c r="Y580" s="1206"/>
      <c r="Z580" s="1206"/>
      <c r="AA580" s="1206"/>
      <c r="AB580" s="1206"/>
      <c r="AC580" s="1206"/>
      <c r="AD580" s="1206"/>
      <c r="AE580" s="1206"/>
      <c r="AF580" s="1206"/>
      <c r="AG580" s="1206"/>
      <c r="AH580" s="1206"/>
      <c r="AI58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1" spans="2:35" ht="15.75" x14ac:dyDescent="0.25">
      <c r="B581" s="1195"/>
      <c r="C581" s="1202"/>
      <c r="D581" s="1206"/>
      <c r="E581" s="1206"/>
      <c r="F581" s="1206"/>
      <c r="G581" s="1206"/>
      <c r="H581" s="1206"/>
      <c r="I581" s="1206"/>
      <c r="J581" s="1206"/>
      <c r="K581" s="1206"/>
      <c r="L581" s="1206"/>
      <c r="M581" s="1206"/>
      <c r="N581" s="1206"/>
      <c r="O581" s="1206"/>
      <c r="P581" s="1206"/>
      <c r="Q581" s="1206"/>
      <c r="R581" s="1206"/>
      <c r="S581" s="1206"/>
      <c r="T581" s="1206"/>
      <c r="U581" s="1206"/>
      <c r="V581" s="1206"/>
      <c r="W581" s="1206"/>
      <c r="X581" s="1206"/>
      <c r="Y581" s="1206"/>
      <c r="Z581" s="1206"/>
      <c r="AA581" s="1206"/>
      <c r="AB581" s="1206"/>
      <c r="AC581" s="1206"/>
      <c r="AD581" s="1206"/>
      <c r="AE581" s="1206"/>
      <c r="AF581" s="1206"/>
      <c r="AG581" s="1206"/>
      <c r="AH581" s="1206"/>
      <c r="AI58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2" spans="2:35" ht="15.75" x14ac:dyDescent="0.25">
      <c r="B582" s="1195"/>
      <c r="C582" s="1202"/>
      <c r="D582" s="1206"/>
      <c r="E582" s="1206"/>
      <c r="F582" s="1206"/>
      <c r="G582" s="1206"/>
      <c r="H582" s="1206"/>
      <c r="I582" s="1206"/>
      <c r="J582" s="1206"/>
      <c r="K582" s="1206"/>
      <c r="L582" s="1206"/>
      <c r="M582" s="1206"/>
      <c r="N582" s="1206"/>
      <c r="O582" s="1206"/>
      <c r="P582" s="1206"/>
      <c r="Q582" s="1206"/>
      <c r="R582" s="1206"/>
      <c r="S582" s="1206"/>
      <c r="T582" s="1206"/>
      <c r="U582" s="1206"/>
      <c r="V582" s="1206"/>
      <c r="W582" s="1206"/>
      <c r="X582" s="1206"/>
      <c r="Y582" s="1206"/>
      <c r="Z582" s="1206"/>
      <c r="AA582" s="1206"/>
      <c r="AB582" s="1206"/>
      <c r="AC582" s="1206"/>
      <c r="AD582" s="1206"/>
      <c r="AE582" s="1206"/>
      <c r="AF582" s="1206"/>
      <c r="AG582" s="1206"/>
      <c r="AH582" s="1206"/>
      <c r="AI58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3" spans="2:35" ht="15.75" x14ac:dyDescent="0.25">
      <c r="B583" s="1195"/>
      <c r="C583" s="1202"/>
      <c r="D583" s="1206"/>
      <c r="E583" s="1206"/>
      <c r="F583" s="1206"/>
      <c r="G583" s="1206"/>
      <c r="H583" s="1206"/>
      <c r="I583" s="1206"/>
      <c r="J583" s="1206"/>
      <c r="K583" s="1206"/>
      <c r="L583" s="1206"/>
      <c r="M583" s="1206"/>
      <c r="N583" s="1206"/>
      <c r="O583" s="1206"/>
      <c r="P583" s="1206"/>
      <c r="Q583" s="1206"/>
      <c r="R583" s="1206"/>
      <c r="S583" s="1206"/>
      <c r="T583" s="1206"/>
      <c r="U583" s="1206"/>
      <c r="V583" s="1206"/>
      <c r="W583" s="1206"/>
      <c r="X583" s="1206"/>
      <c r="Y583" s="1206"/>
      <c r="Z583" s="1206"/>
      <c r="AA583" s="1206"/>
      <c r="AB583" s="1206"/>
      <c r="AC583" s="1206"/>
      <c r="AD583" s="1206"/>
      <c r="AE583" s="1206"/>
      <c r="AF583" s="1206"/>
      <c r="AG583" s="1206"/>
      <c r="AH583" s="1206"/>
      <c r="AI58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4" spans="2:35" ht="15.75" x14ac:dyDescent="0.25">
      <c r="B584" s="1195"/>
      <c r="C584" s="1202"/>
      <c r="D584" s="1206"/>
      <c r="E584" s="1206"/>
      <c r="F584" s="1206"/>
      <c r="G584" s="1206"/>
      <c r="H584" s="1206"/>
      <c r="I584" s="1206"/>
      <c r="J584" s="1206"/>
      <c r="K584" s="1206"/>
      <c r="L584" s="1206"/>
      <c r="M584" s="1206"/>
      <c r="N584" s="1206"/>
      <c r="O584" s="1206"/>
      <c r="P584" s="1206"/>
      <c r="Q584" s="1206"/>
      <c r="R584" s="1206"/>
      <c r="S584" s="1206"/>
      <c r="T584" s="1206"/>
      <c r="U584" s="1206"/>
      <c r="V584" s="1206"/>
      <c r="W584" s="1206"/>
      <c r="X584" s="1206"/>
      <c r="Y584" s="1206"/>
      <c r="Z584" s="1206"/>
      <c r="AA584" s="1206"/>
      <c r="AB584" s="1206"/>
      <c r="AC584" s="1206"/>
      <c r="AD584" s="1206"/>
      <c r="AE584" s="1206"/>
      <c r="AF584" s="1206"/>
      <c r="AG584" s="1206"/>
      <c r="AH584" s="1206"/>
      <c r="AI58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5" spans="2:35" ht="15.75" x14ac:dyDescent="0.25">
      <c r="B585" s="1195"/>
      <c r="C585" s="1202"/>
      <c r="D585" s="1206"/>
      <c r="E585" s="1206"/>
      <c r="F585" s="1206"/>
      <c r="G585" s="1206"/>
      <c r="H585" s="1206"/>
      <c r="I585" s="1206"/>
      <c r="J585" s="1206"/>
      <c r="K585" s="1206"/>
      <c r="L585" s="1206"/>
      <c r="M585" s="1206"/>
      <c r="N585" s="1206"/>
      <c r="O585" s="1206"/>
      <c r="P585" s="1206"/>
      <c r="Q585" s="1206"/>
      <c r="R585" s="1206"/>
      <c r="S585" s="1206"/>
      <c r="T585" s="1206"/>
      <c r="U585" s="1206"/>
      <c r="V585" s="1206"/>
      <c r="W585" s="1206"/>
      <c r="X585" s="1206"/>
      <c r="Y585" s="1206"/>
      <c r="Z585" s="1206"/>
      <c r="AA585" s="1206"/>
      <c r="AB585" s="1206"/>
      <c r="AC585" s="1206"/>
      <c r="AD585" s="1206"/>
      <c r="AE585" s="1206"/>
      <c r="AF585" s="1206"/>
      <c r="AG585" s="1206"/>
      <c r="AH585" s="1206"/>
      <c r="AI58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6" spans="2:35" ht="15.75" x14ac:dyDescent="0.25">
      <c r="B586" s="1195"/>
      <c r="C586" s="1202"/>
      <c r="D586" s="1206"/>
      <c r="E586" s="1206"/>
      <c r="F586" s="1206"/>
      <c r="G586" s="1206"/>
      <c r="H586" s="1206"/>
      <c r="I586" s="1206"/>
      <c r="J586" s="1206"/>
      <c r="K586" s="1206"/>
      <c r="L586" s="1206"/>
      <c r="M586" s="1206"/>
      <c r="N586" s="1206"/>
      <c r="O586" s="1206"/>
      <c r="P586" s="1206"/>
      <c r="Q586" s="1206"/>
      <c r="R586" s="1206"/>
      <c r="S586" s="1206"/>
      <c r="T586" s="1206"/>
      <c r="U586" s="1206"/>
      <c r="V586" s="1206"/>
      <c r="W586" s="1206"/>
      <c r="X586" s="1206"/>
      <c r="Y586" s="1206"/>
      <c r="Z586" s="1206"/>
      <c r="AA586" s="1206"/>
      <c r="AB586" s="1206"/>
      <c r="AC586" s="1206"/>
      <c r="AD586" s="1206"/>
      <c r="AE586" s="1206"/>
      <c r="AF586" s="1206"/>
      <c r="AG586" s="1206"/>
      <c r="AH586" s="1206"/>
      <c r="AI58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7" spans="2:35" ht="15.75" x14ac:dyDescent="0.25">
      <c r="B587" s="1195"/>
      <c r="C587" s="1202"/>
      <c r="D587" s="1206"/>
      <c r="E587" s="1206"/>
      <c r="F587" s="1206"/>
      <c r="G587" s="1206"/>
      <c r="H587" s="1206"/>
      <c r="I587" s="1206"/>
      <c r="J587" s="1206"/>
      <c r="K587" s="1206"/>
      <c r="L587" s="1206"/>
      <c r="M587" s="1206"/>
      <c r="N587" s="1206"/>
      <c r="O587" s="1206"/>
      <c r="P587" s="1206"/>
      <c r="Q587" s="1206"/>
      <c r="R587" s="1206"/>
      <c r="S587" s="1206"/>
      <c r="T587" s="1206"/>
      <c r="U587" s="1206"/>
      <c r="V587" s="1206"/>
      <c r="W587" s="1206"/>
      <c r="X587" s="1206"/>
      <c r="Y587" s="1206"/>
      <c r="Z587" s="1206"/>
      <c r="AA587" s="1206"/>
      <c r="AB587" s="1206"/>
      <c r="AC587" s="1206"/>
      <c r="AD587" s="1206"/>
      <c r="AE587" s="1206"/>
      <c r="AF587" s="1206"/>
      <c r="AG587" s="1206"/>
      <c r="AH587" s="1206"/>
      <c r="AI58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8" spans="2:35" ht="15.75" x14ac:dyDescent="0.25">
      <c r="B588" s="1195"/>
      <c r="C588" s="1202"/>
      <c r="D588" s="1206"/>
      <c r="E588" s="1206"/>
      <c r="F588" s="1206"/>
      <c r="G588" s="1206"/>
      <c r="H588" s="1206"/>
      <c r="I588" s="1206"/>
      <c r="J588" s="1206"/>
      <c r="K588" s="1206"/>
      <c r="L588" s="1206"/>
      <c r="M588" s="1206"/>
      <c r="N588" s="1206"/>
      <c r="O588" s="1206"/>
      <c r="P588" s="1206"/>
      <c r="Q588" s="1206"/>
      <c r="R588" s="1206"/>
      <c r="S588" s="1206"/>
      <c r="T588" s="1206"/>
      <c r="U588" s="1206"/>
      <c r="V588" s="1206"/>
      <c r="W588" s="1206"/>
      <c r="X588" s="1206"/>
      <c r="Y588" s="1206"/>
      <c r="Z588" s="1206"/>
      <c r="AA588" s="1206"/>
      <c r="AB588" s="1206"/>
      <c r="AC588" s="1206"/>
      <c r="AD588" s="1206"/>
      <c r="AE588" s="1206"/>
      <c r="AF588" s="1206"/>
      <c r="AG588" s="1206"/>
      <c r="AH588" s="1206"/>
      <c r="AI58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89" spans="2:35" ht="15.75" x14ac:dyDescent="0.25">
      <c r="B589" s="1195"/>
      <c r="C589" s="1202"/>
      <c r="D589" s="1206"/>
      <c r="E589" s="1206"/>
      <c r="F589" s="1206"/>
      <c r="G589" s="1206"/>
      <c r="H589" s="1206"/>
      <c r="I589" s="1206"/>
      <c r="J589" s="1206"/>
      <c r="K589" s="1206"/>
      <c r="L589" s="1206"/>
      <c r="M589" s="1206"/>
      <c r="N589" s="1206"/>
      <c r="O589" s="1206"/>
      <c r="P589" s="1206"/>
      <c r="Q589" s="1206"/>
      <c r="R589" s="1206"/>
      <c r="S589" s="1206"/>
      <c r="T589" s="1206"/>
      <c r="U589" s="1206"/>
      <c r="V589" s="1206"/>
      <c r="W589" s="1206"/>
      <c r="X589" s="1206"/>
      <c r="Y589" s="1206"/>
      <c r="Z589" s="1206"/>
      <c r="AA589" s="1206"/>
      <c r="AB589" s="1206"/>
      <c r="AC589" s="1206"/>
      <c r="AD589" s="1206"/>
      <c r="AE589" s="1206"/>
      <c r="AF589" s="1206"/>
      <c r="AG589" s="1206"/>
      <c r="AH589" s="1206"/>
      <c r="AI58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0" spans="2:35" ht="15.75" x14ac:dyDescent="0.25">
      <c r="B590" s="1195"/>
      <c r="C590" s="1202"/>
      <c r="D590" s="1206"/>
      <c r="E590" s="1206"/>
      <c r="F590" s="1206"/>
      <c r="G590" s="1206"/>
      <c r="H590" s="1206"/>
      <c r="I590" s="1206"/>
      <c r="J590" s="1206"/>
      <c r="K590" s="1206"/>
      <c r="L590" s="1206"/>
      <c r="M590" s="1206"/>
      <c r="N590" s="1206"/>
      <c r="O590" s="1206"/>
      <c r="P590" s="1206"/>
      <c r="Q590" s="1206"/>
      <c r="R590" s="1206"/>
      <c r="S590" s="1206"/>
      <c r="T590" s="1206"/>
      <c r="U590" s="1206"/>
      <c r="V590" s="1206"/>
      <c r="W590" s="1206"/>
      <c r="X590" s="1206"/>
      <c r="Y590" s="1206"/>
      <c r="Z590" s="1206"/>
      <c r="AA590" s="1206"/>
      <c r="AB590" s="1206"/>
      <c r="AC590" s="1206"/>
      <c r="AD590" s="1206"/>
      <c r="AE590" s="1206"/>
      <c r="AF590" s="1206"/>
      <c r="AG590" s="1206"/>
      <c r="AH590" s="1206"/>
      <c r="AI59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1" spans="2:35" ht="15.75" x14ac:dyDescent="0.25">
      <c r="B591" s="1195"/>
      <c r="C591" s="1202"/>
      <c r="D591" s="1206"/>
      <c r="E591" s="1206"/>
      <c r="F591" s="1206"/>
      <c r="G591" s="1206"/>
      <c r="H591" s="1206"/>
      <c r="I591" s="1206"/>
      <c r="J591" s="1206"/>
      <c r="K591" s="1206"/>
      <c r="L591" s="1206"/>
      <c r="M591" s="1206"/>
      <c r="N591" s="1206"/>
      <c r="O591" s="1206"/>
      <c r="P591" s="1206"/>
      <c r="Q591" s="1206"/>
      <c r="R591" s="1206"/>
      <c r="S591" s="1206"/>
      <c r="T591" s="1206"/>
      <c r="U591" s="1206"/>
      <c r="V591" s="1206"/>
      <c r="W591" s="1206"/>
      <c r="X591" s="1206"/>
      <c r="Y591" s="1206"/>
      <c r="Z591" s="1206"/>
      <c r="AA591" s="1206"/>
      <c r="AB591" s="1206"/>
      <c r="AC591" s="1206"/>
      <c r="AD591" s="1206"/>
      <c r="AE591" s="1206"/>
      <c r="AF591" s="1206"/>
      <c r="AG591" s="1206"/>
      <c r="AH591" s="1206"/>
      <c r="AI59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2" spans="2:35" ht="15.75" x14ac:dyDescent="0.25">
      <c r="B592" s="1195"/>
      <c r="C592" s="1202"/>
      <c r="D592" s="1206"/>
      <c r="E592" s="1206"/>
      <c r="F592" s="1206"/>
      <c r="G592" s="1206"/>
      <c r="H592" s="1206"/>
      <c r="I592" s="1206"/>
      <c r="J592" s="1206"/>
      <c r="K592" s="1206"/>
      <c r="L592" s="1206"/>
      <c r="M592" s="1206"/>
      <c r="N592" s="1206"/>
      <c r="O592" s="1206"/>
      <c r="P592" s="1206"/>
      <c r="Q592" s="1206"/>
      <c r="R592" s="1206"/>
      <c r="S592" s="1206"/>
      <c r="T592" s="1206"/>
      <c r="U592" s="1206"/>
      <c r="V592" s="1206"/>
      <c r="W592" s="1206"/>
      <c r="X592" s="1206"/>
      <c r="Y592" s="1206"/>
      <c r="Z592" s="1206"/>
      <c r="AA592" s="1206"/>
      <c r="AB592" s="1206"/>
      <c r="AC592" s="1206"/>
      <c r="AD592" s="1206"/>
      <c r="AE592" s="1206"/>
      <c r="AF592" s="1206"/>
      <c r="AG592" s="1206"/>
      <c r="AH592" s="1206"/>
      <c r="AI59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3" spans="2:35" ht="15.75" x14ac:dyDescent="0.25">
      <c r="B593" s="1195"/>
      <c r="C593" s="1202"/>
      <c r="D593" s="1206"/>
      <c r="E593" s="1206"/>
      <c r="F593" s="1206"/>
      <c r="G593" s="1206"/>
      <c r="H593" s="1206"/>
      <c r="I593" s="1206"/>
      <c r="J593" s="1206"/>
      <c r="K593" s="1206"/>
      <c r="L593" s="1206"/>
      <c r="M593" s="1206"/>
      <c r="N593" s="1206"/>
      <c r="O593" s="1206"/>
      <c r="P593" s="1206"/>
      <c r="Q593" s="1206"/>
      <c r="R593" s="1206"/>
      <c r="S593" s="1206"/>
      <c r="T593" s="1206"/>
      <c r="U593" s="1206"/>
      <c r="V593" s="1206"/>
      <c r="W593" s="1206"/>
      <c r="X593" s="1206"/>
      <c r="Y593" s="1206"/>
      <c r="Z593" s="1206"/>
      <c r="AA593" s="1206"/>
      <c r="AB593" s="1206"/>
      <c r="AC593" s="1206"/>
      <c r="AD593" s="1206"/>
      <c r="AE593" s="1206"/>
      <c r="AF593" s="1206"/>
      <c r="AG593" s="1206"/>
      <c r="AH593" s="1206"/>
      <c r="AI59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4" spans="2:35" ht="15.75" x14ac:dyDescent="0.25">
      <c r="B594" s="1195"/>
      <c r="C594" s="1202"/>
      <c r="D594" s="1206"/>
      <c r="E594" s="1206"/>
      <c r="F594" s="1206"/>
      <c r="G594" s="1206"/>
      <c r="H594" s="1206"/>
      <c r="I594" s="1206"/>
      <c r="J594" s="1206"/>
      <c r="K594" s="1206"/>
      <c r="L594" s="1206"/>
      <c r="M594" s="1206"/>
      <c r="N594" s="1206"/>
      <c r="O594" s="1206"/>
      <c r="P594" s="1206"/>
      <c r="Q594" s="1206"/>
      <c r="R594" s="1206"/>
      <c r="S594" s="1206"/>
      <c r="T594" s="1206"/>
      <c r="U594" s="1206"/>
      <c r="V594" s="1206"/>
      <c r="W594" s="1206"/>
      <c r="X594" s="1206"/>
      <c r="Y594" s="1206"/>
      <c r="Z594" s="1206"/>
      <c r="AA594" s="1206"/>
      <c r="AB594" s="1206"/>
      <c r="AC594" s="1206"/>
      <c r="AD594" s="1206"/>
      <c r="AE594" s="1206"/>
      <c r="AF594" s="1206"/>
      <c r="AG594" s="1206"/>
      <c r="AH594" s="1206"/>
      <c r="AI59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5" spans="2:35" ht="15.75" x14ac:dyDescent="0.25">
      <c r="B595" s="1195"/>
      <c r="C595" s="1202"/>
      <c r="D595" s="1206"/>
      <c r="E595" s="1206"/>
      <c r="F595" s="1206"/>
      <c r="G595" s="1206"/>
      <c r="H595" s="1206"/>
      <c r="I595" s="1206"/>
      <c r="J595" s="1206"/>
      <c r="K595" s="1206"/>
      <c r="L595" s="1206"/>
      <c r="M595" s="1206"/>
      <c r="N595" s="1206"/>
      <c r="O595" s="1206"/>
      <c r="P595" s="1206"/>
      <c r="Q595" s="1206"/>
      <c r="R595" s="1206"/>
      <c r="S595" s="1206"/>
      <c r="T595" s="1206"/>
      <c r="U595" s="1206"/>
      <c r="V595" s="1206"/>
      <c r="W595" s="1206"/>
      <c r="X595" s="1206"/>
      <c r="Y595" s="1206"/>
      <c r="Z595" s="1206"/>
      <c r="AA595" s="1206"/>
      <c r="AB595" s="1206"/>
      <c r="AC595" s="1206"/>
      <c r="AD595" s="1206"/>
      <c r="AE595" s="1206"/>
      <c r="AF595" s="1206"/>
      <c r="AG595" s="1206"/>
      <c r="AH595" s="1206"/>
      <c r="AI59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6" spans="2:35" ht="15.75" x14ac:dyDescent="0.25">
      <c r="B596" s="1195"/>
      <c r="C596" s="1202"/>
      <c r="D596" s="1206"/>
      <c r="E596" s="1206"/>
      <c r="F596" s="1206"/>
      <c r="G596" s="1206"/>
      <c r="H596" s="1206"/>
      <c r="I596" s="1206"/>
      <c r="J596" s="1206"/>
      <c r="K596" s="1206"/>
      <c r="L596" s="1206"/>
      <c r="M596" s="1206"/>
      <c r="N596" s="1206"/>
      <c r="O596" s="1206"/>
      <c r="P596" s="1206"/>
      <c r="Q596" s="1206"/>
      <c r="R596" s="1206"/>
      <c r="S596" s="1206"/>
      <c r="T596" s="1206"/>
      <c r="U596" s="1206"/>
      <c r="V596" s="1206"/>
      <c r="W596" s="1206"/>
      <c r="X596" s="1206"/>
      <c r="Y596" s="1206"/>
      <c r="Z596" s="1206"/>
      <c r="AA596" s="1206"/>
      <c r="AB596" s="1206"/>
      <c r="AC596" s="1206"/>
      <c r="AD596" s="1206"/>
      <c r="AE596" s="1206"/>
      <c r="AF596" s="1206"/>
      <c r="AG596" s="1206"/>
      <c r="AH596" s="1206"/>
      <c r="AI59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7" spans="2:35" ht="15.75" x14ac:dyDescent="0.25">
      <c r="B597" s="1195"/>
      <c r="C597" s="1202"/>
      <c r="D597" s="1206"/>
      <c r="E597" s="1206"/>
      <c r="F597" s="1206"/>
      <c r="G597" s="1206"/>
      <c r="H597" s="1206"/>
      <c r="I597" s="1206"/>
      <c r="J597" s="1206"/>
      <c r="K597" s="1206"/>
      <c r="L597" s="1206"/>
      <c r="M597" s="1206"/>
      <c r="N597" s="1206"/>
      <c r="O597" s="1206"/>
      <c r="P597" s="1206"/>
      <c r="Q597" s="1206"/>
      <c r="R597" s="1206"/>
      <c r="S597" s="1206"/>
      <c r="T597" s="1206"/>
      <c r="U597" s="1206"/>
      <c r="V597" s="1206"/>
      <c r="W597" s="1206"/>
      <c r="X597" s="1206"/>
      <c r="Y597" s="1206"/>
      <c r="Z597" s="1206"/>
      <c r="AA597" s="1206"/>
      <c r="AB597" s="1206"/>
      <c r="AC597" s="1206"/>
      <c r="AD597" s="1206"/>
      <c r="AE597" s="1206"/>
      <c r="AF597" s="1206"/>
      <c r="AG597" s="1206"/>
      <c r="AH597" s="1206"/>
      <c r="AI59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8" spans="2:35" ht="15.75" x14ac:dyDescent="0.25">
      <c r="B598" s="1195"/>
      <c r="C598" s="1202"/>
      <c r="D598" s="1206"/>
      <c r="E598" s="1206"/>
      <c r="F598" s="1206"/>
      <c r="G598" s="1206"/>
      <c r="H598" s="1206"/>
      <c r="I598" s="1206"/>
      <c r="J598" s="1206"/>
      <c r="K598" s="1206"/>
      <c r="L598" s="1206"/>
      <c r="M598" s="1206"/>
      <c r="N598" s="1206"/>
      <c r="O598" s="1206"/>
      <c r="P598" s="1206"/>
      <c r="Q598" s="1206"/>
      <c r="R598" s="1206"/>
      <c r="S598" s="1206"/>
      <c r="T598" s="1206"/>
      <c r="U598" s="1206"/>
      <c r="V598" s="1206"/>
      <c r="W598" s="1206"/>
      <c r="X598" s="1206"/>
      <c r="Y598" s="1206"/>
      <c r="Z598" s="1206"/>
      <c r="AA598" s="1206"/>
      <c r="AB598" s="1206"/>
      <c r="AC598" s="1206"/>
      <c r="AD598" s="1206"/>
      <c r="AE598" s="1206"/>
      <c r="AF598" s="1206"/>
      <c r="AG598" s="1206"/>
      <c r="AH598" s="1206"/>
      <c r="AI59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599" spans="2:35" ht="15.75" x14ac:dyDescent="0.25">
      <c r="B599" s="1195"/>
      <c r="C599" s="1202"/>
      <c r="D599" s="1206"/>
      <c r="E599" s="1206"/>
      <c r="F599" s="1206"/>
      <c r="G599" s="1206"/>
      <c r="H599" s="1206"/>
      <c r="I599" s="1206"/>
      <c r="J599" s="1206"/>
      <c r="K599" s="1206"/>
      <c r="L599" s="1206"/>
      <c r="M599" s="1206"/>
      <c r="N599" s="1206"/>
      <c r="O599" s="1206"/>
      <c r="P599" s="1206"/>
      <c r="Q599" s="1206"/>
      <c r="R599" s="1206"/>
      <c r="S599" s="1206"/>
      <c r="T599" s="1206"/>
      <c r="U599" s="1206"/>
      <c r="V599" s="1206"/>
      <c r="W599" s="1206"/>
      <c r="X599" s="1206"/>
      <c r="Y599" s="1206"/>
      <c r="Z599" s="1206"/>
      <c r="AA599" s="1206"/>
      <c r="AB599" s="1206"/>
      <c r="AC599" s="1206"/>
      <c r="AD599" s="1206"/>
      <c r="AE599" s="1206"/>
      <c r="AF599" s="1206"/>
      <c r="AG599" s="1206"/>
      <c r="AH599" s="1206"/>
      <c r="AI59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0" spans="2:35" ht="15.75" x14ac:dyDescent="0.25">
      <c r="B600" s="1195"/>
      <c r="C600" s="1202"/>
      <c r="D600" s="1206"/>
      <c r="E600" s="1206"/>
      <c r="F600" s="1206"/>
      <c r="G600" s="1206"/>
      <c r="H600" s="1206"/>
      <c r="I600" s="1206"/>
      <c r="J600" s="1206"/>
      <c r="K600" s="1206"/>
      <c r="L600" s="1206"/>
      <c r="M600" s="1206"/>
      <c r="N600" s="1206"/>
      <c r="O600" s="1206"/>
      <c r="P600" s="1206"/>
      <c r="Q600" s="1206"/>
      <c r="R600" s="1206"/>
      <c r="S600" s="1206"/>
      <c r="T600" s="1206"/>
      <c r="U600" s="1206"/>
      <c r="V600" s="1206"/>
      <c r="W600" s="1206"/>
      <c r="X600" s="1206"/>
      <c r="Y600" s="1206"/>
      <c r="Z600" s="1206"/>
      <c r="AA600" s="1206"/>
      <c r="AB600" s="1206"/>
      <c r="AC600" s="1206"/>
      <c r="AD600" s="1206"/>
      <c r="AE600" s="1206"/>
      <c r="AF600" s="1206"/>
      <c r="AG600" s="1206"/>
      <c r="AH600" s="1206"/>
      <c r="AI60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1" spans="2:35" ht="15.75" x14ac:dyDescent="0.25">
      <c r="B601" s="1195"/>
      <c r="C601" s="1202"/>
      <c r="D601" s="1206"/>
      <c r="E601" s="1206"/>
      <c r="F601" s="1206"/>
      <c r="G601" s="1206"/>
      <c r="H601" s="1206"/>
      <c r="I601" s="1206"/>
      <c r="J601" s="1206"/>
      <c r="K601" s="1206"/>
      <c r="L601" s="1206"/>
      <c r="M601" s="1206"/>
      <c r="N601" s="1206"/>
      <c r="O601" s="1206"/>
      <c r="P601" s="1206"/>
      <c r="Q601" s="1206"/>
      <c r="R601" s="1206"/>
      <c r="S601" s="1206"/>
      <c r="T601" s="1206"/>
      <c r="U601" s="1206"/>
      <c r="V601" s="1206"/>
      <c r="W601" s="1206"/>
      <c r="X601" s="1206"/>
      <c r="Y601" s="1206"/>
      <c r="Z601" s="1206"/>
      <c r="AA601" s="1206"/>
      <c r="AB601" s="1206"/>
      <c r="AC601" s="1206"/>
      <c r="AD601" s="1206"/>
      <c r="AE601" s="1206"/>
      <c r="AF601" s="1206"/>
      <c r="AG601" s="1206"/>
      <c r="AH601" s="1206"/>
      <c r="AI60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2" spans="2:35" ht="15.75" x14ac:dyDescent="0.25">
      <c r="B602" s="1195"/>
      <c r="C602" s="1202"/>
      <c r="D602" s="1206"/>
      <c r="E602" s="1206"/>
      <c r="F602" s="1206"/>
      <c r="G602" s="1206"/>
      <c r="H602" s="1206"/>
      <c r="I602" s="1206"/>
      <c r="J602" s="1206"/>
      <c r="K602" s="1206"/>
      <c r="L602" s="1206"/>
      <c r="M602" s="1206"/>
      <c r="N602" s="1206"/>
      <c r="O602" s="1206"/>
      <c r="P602" s="1206"/>
      <c r="Q602" s="1206"/>
      <c r="R602" s="1206"/>
      <c r="S602" s="1206"/>
      <c r="T602" s="1206"/>
      <c r="U602" s="1206"/>
      <c r="V602" s="1206"/>
      <c r="W602" s="1206"/>
      <c r="X602" s="1206"/>
      <c r="Y602" s="1206"/>
      <c r="Z602" s="1206"/>
      <c r="AA602" s="1206"/>
      <c r="AB602" s="1206"/>
      <c r="AC602" s="1206"/>
      <c r="AD602" s="1206"/>
      <c r="AE602" s="1206"/>
      <c r="AF602" s="1206"/>
      <c r="AG602" s="1206"/>
      <c r="AH602" s="1206"/>
      <c r="AI60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3" spans="2:35" ht="15.75" x14ac:dyDescent="0.25">
      <c r="B603" s="1195"/>
      <c r="C603" s="1202"/>
      <c r="D603" s="1206"/>
      <c r="E603" s="1206"/>
      <c r="F603" s="1206"/>
      <c r="G603" s="1206"/>
      <c r="H603" s="1206"/>
      <c r="I603" s="1206"/>
      <c r="J603" s="1206"/>
      <c r="K603" s="1206"/>
      <c r="L603" s="1206"/>
      <c r="M603" s="1206"/>
      <c r="N603" s="1206"/>
      <c r="O603" s="1206"/>
      <c r="P603" s="1206"/>
      <c r="Q603" s="1206"/>
      <c r="R603" s="1206"/>
      <c r="S603" s="1206"/>
      <c r="T603" s="1206"/>
      <c r="U603" s="1206"/>
      <c r="V603" s="1206"/>
      <c r="W603" s="1206"/>
      <c r="X603" s="1206"/>
      <c r="Y603" s="1206"/>
      <c r="Z603" s="1206"/>
      <c r="AA603" s="1206"/>
      <c r="AB603" s="1206"/>
      <c r="AC603" s="1206"/>
      <c r="AD603" s="1206"/>
      <c r="AE603" s="1206"/>
      <c r="AF603" s="1206"/>
      <c r="AG603" s="1206"/>
      <c r="AH603" s="1206"/>
      <c r="AI60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4" spans="2:35" ht="15.75" x14ac:dyDescent="0.25">
      <c r="B604" s="1195"/>
      <c r="C604" s="1202"/>
      <c r="D604" s="1206"/>
      <c r="E604" s="1206"/>
      <c r="F604" s="1206"/>
      <c r="G604" s="1206"/>
      <c r="H604" s="1206"/>
      <c r="I604" s="1206"/>
      <c r="J604" s="1206"/>
      <c r="K604" s="1206"/>
      <c r="L604" s="1206"/>
      <c r="M604" s="1206"/>
      <c r="N604" s="1206"/>
      <c r="O604" s="1206"/>
      <c r="P604" s="1206"/>
      <c r="Q604" s="1206"/>
      <c r="R604" s="1206"/>
      <c r="S604" s="1206"/>
      <c r="T604" s="1206"/>
      <c r="U604" s="1206"/>
      <c r="V604" s="1206"/>
      <c r="W604" s="1206"/>
      <c r="X604" s="1206"/>
      <c r="Y604" s="1206"/>
      <c r="Z604" s="1206"/>
      <c r="AA604" s="1206"/>
      <c r="AB604" s="1206"/>
      <c r="AC604" s="1206"/>
      <c r="AD604" s="1206"/>
      <c r="AE604" s="1206"/>
      <c r="AF604" s="1206"/>
      <c r="AG604" s="1206"/>
      <c r="AH604" s="1206"/>
      <c r="AI60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5" spans="2:35" ht="15.75" x14ac:dyDescent="0.25">
      <c r="B605" s="1195"/>
      <c r="C605" s="1202"/>
      <c r="D605" s="1206"/>
      <c r="E605" s="1206"/>
      <c r="F605" s="1206"/>
      <c r="G605" s="1206"/>
      <c r="H605" s="1206"/>
      <c r="I605" s="1206"/>
      <c r="J605" s="1206"/>
      <c r="K605" s="1206"/>
      <c r="L605" s="1206"/>
      <c r="M605" s="1206"/>
      <c r="N605" s="1206"/>
      <c r="O605" s="1206"/>
      <c r="P605" s="1206"/>
      <c r="Q605" s="1206"/>
      <c r="R605" s="1206"/>
      <c r="S605" s="1206"/>
      <c r="T605" s="1206"/>
      <c r="U605" s="1206"/>
      <c r="V605" s="1206"/>
      <c r="W605" s="1206"/>
      <c r="X605" s="1206"/>
      <c r="Y605" s="1206"/>
      <c r="Z605" s="1206"/>
      <c r="AA605" s="1206"/>
      <c r="AB605" s="1206"/>
      <c r="AC605" s="1206"/>
      <c r="AD605" s="1206"/>
      <c r="AE605" s="1206"/>
      <c r="AF605" s="1206"/>
      <c r="AG605" s="1206"/>
      <c r="AH605" s="1206"/>
      <c r="AI60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6" spans="2:35" ht="15.75" x14ac:dyDescent="0.25">
      <c r="B606" s="1195"/>
      <c r="C606" s="1202"/>
      <c r="D606" s="1206"/>
      <c r="E606" s="1206"/>
      <c r="F606" s="1206"/>
      <c r="G606" s="1206"/>
      <c r="H606" s="1206"/>
      <c r="I606" s="1206"/>
      <c r="J606" s="1206"/>
      <c r="K606" s="1206"/>
      <c r="L606" s="1206"/>
      <c r="M606" s="1206"/>
      <c r="N606" s="1206"/>
      <c r="O606" s="1206"/>
      <c r="P606" s="1206"/>
      <c r="Q606" s="1206"/>
      <c r="R606" s="1206"/>
      <c r="S606" s="1206"/>
      <c r="T606" s="1206"/>
      <c r="U606" s="1206"/>
      <c r="V606" s="1206"/>
      <c r="W606" s="1206"/>
      <c r="X606" s="1206"/>
      <c r="Y606" s="1206"/>
      <c r="Z606" s="1206"/>
      <c r="AA606" s="1206"/>
      <c r="AB606" s="1206"/>
      <c r="AC606" s="1206"/>
      <c r="AD606" s="1206"/>
      <c r="AE606" s="1206"/>
      <c r="AF606" s="1206"/>
      <c r="AG606" s="1206"/>
      <c r="AH606" s="1206"/>
      <c r="AI60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7" spans="2:35" ht="15.75" x14ac:dyDescent="0.25">
      <c r="B607" s="1195"/>
      <c r="C607" s="1202"/>
      <c r="D607" s="1206"/>
      <c r="E607" s="1206"/>
      <c r="F607" s="1206"/>
      <c r="G607" s="1206"/>
      <c r="H607" s="1206"/>
      <c r="I607" s="1206"/>
      <c r="J607" s="1206"/>
      <c r="K607" s="1206"/>
      <c r="L607" s="1206"/>
      <c r="M607" s="1206"/>
      <c r="N607" s="1206"/>
      <c r="O607" s="1206"/>
      <c r="P607" s="1206"/>
      <c r="Q607" s="1206"/>
      <c r="R607" s="1206"/>
      <c r="S607" s="1206"/>
      <c r="T607" s="1206"/>
      <c r="U607" s="1206"/>
      <c r="V607" s="1206"/>
      <c r="W607" s="1206"/>
      <c r="X607" s="1206"/>
      <c r="Y607" s="1206"/>
      <c r="Z607" s="1206"/>
      <c r="AA607" s="1206"/>
      <c r="AB607" s="1206"/>
      <c r="AC607" s="1206"/>
      <c r="AD607" s="1206"/>
      <c r="AE607" s="1206"/>
      <c r="AF607" s="1206"/>
      <c r="AG607" s="1206"/>
      <c r="AH607" s="1206"/>
      <c r="AI60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8" spans="2:35" ht="15.75" x14ac:dyDescent="0.25">
      <c r="B608" s="1195"/>
      <c r="C608" s="1202"/>
      <c r="D608" s="1206"/>
      <c r="E608" s="1206"/>
      <c r="F608" s="1206"/>
      <c r="G608" s="1206"/>
      <c r="H608" s="1206"/>
      <c r="I608" s="1206"/>
      <c r="J608" s="1206"/>
      <c r="K608" s="1206"/>
      <c r="L608" s="1206"/>
      <c r="M608" s="1206"/>
      <c r="N608" s="1206"/>
      <c r="O608" s="1206"/>
      <c r="P608" s="1206"/>
      <c r="Q608" s="1206"/>
      <c r="R608" s="1206"/>
      <c r="S608" s="1206"/>
      <c r="T608" s="1206"/>
      <c r="U608" s="1206"/>
      <c r="V608" s="1206"/>
      <c r="W608" s="1206"/>
      <c r="X608" s="1206"/>
      <c r="Y608" s="1206"/>
      <c r="Z608" s="1206"/>
      <c r="AA608" s="1206"/>
      <c r="AB608" s="1206"/>
      <c r="AC608" s="1206"/>
      <c r="AD608" s="1206"/>
      <c r="AE608" s="1206"/>
      <c r="AF608" s="1206"/>
      <c r="AG608" s="1206"/>
      <c r="AH608" s="1206"/>
      <c r="AI60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09" spans="2:35" ht="15.75" x14ac:dyDescent="0.25">
      <c r="B609" s="1195"/>
      <c r="C609" s="1202"/>
      <c r="D609" s="1206"/>
      <c r="E609" s="1206"/>
      <c r="F609" s="1206"/>
      <c r="G609" s="1206"/>
      <c r="H609" s="1206"/>
      <c r="I609" s="1206"/>
      <c r="J609" s="1206"/>
      <c r="K609" s="1206"/>
      <c r="L609" s="1206"/>
      <c r="M609" s="1206"/>
      <c r="N609" s="1206"/>
      <c r="O609" s="1206"/>
      <c r="P609" s="1206"/>
      <c r="Q609" s="1206"/>
      <c r="R609" s="1206"/>
      <c r="S609" s="1206"/>
      <c r="T609" s="1206"/>
      <c r="U609" s="1206"/>
      <c r="V609" s="1206"/>
      <c r="W609" s="1206"/>
      <c r="X609" s="1206"/>
      <c r="Y609" s="1206"/>
      <c r="Z609" s="1206"/>
      <c r="AA609" s="1206"/>
      <c r="AB609" s="1206"/>
      <c r="AC609" s="1206"/>
      <c r="AD609" s="1206"/>
      <c r="AE609" s="1206"/>
      <c r="AF609" s="1206"/>
      <c r="AG609" s="1206"/>
      <c r="AH609" s="1206"/>
      <c r="AI60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0" spans="2:35" ht="15.75" x14ac:dyDescent="0.25">
      <c r="B610" s="1195"/>
      <c r="C610" s="1202"/>
      <c r="D610" s="1206"/>
      <c r="E610" s="1206"/>
      <c r="F610" s="1206"/>
      <c r="G610" s="1206"/>
      <c r="H610" s="1206"/>
      <c r="I610" s="1206"/>
      <c r="J610" s="1206"/>
      <c r="K610" s="1206"/>
      <c r="L610" s="1206"/>
      <c r="M610" s="1206"/>
      <c r="N610" s="1206"/>
      <c r="O610" s="1206"/>
      <c r="P610" s="1206"/>
      <c r="Q610" s="1206"/>
      <c r="R610" s="1206"/>
      <c r="S610" s="1206"/>
      <c r="T610" s="1206"/>
      <c r="U610" s="1206"/>
      <c r="V610" s="1206"/>
      <c r="W610" s="1206"/>
      <c r="X610" s="1206"/>
      <c r="Y610" s="1206"/>
      <c r="Z610" s="1206"/>
      <c r="AA610" s="1206"/>
      <c r="AB610" s="1206"/>
      <c r="AC610" s="1206"/>
      <c r="AD610" s="1206"/>
      <c r="AE610" s="1206"/>
      <c r="AF610" s="1206"/>
      <c r="AG610" s="1206"/>
      <c r="AH610" s="1206"/>
      <c r="AI6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1" spans="2:35" ht="15.75" x14ac:dyDescent="0.25">
      <c r="B611" s="1195"/>
      <c r="C611" s="1202"/>
      <c r="D611" s="1206"/>
      <c r="E611" s="1206"/>
      <c r="F611" s="1206"/>
      <c r="G611" s="1206"/>
      <c r="H611" s="1206"/>
      <c r="I611" s="1206"/>
      <c r="J611" s="1206"/>
      <c r="K611" s="1206"/>
      <c r="L611" s="1206"/>
      <c r="M611" s="1206"/>
      <c r="N611" s="1206"/>
      <c r="O611" s="1206"/>
      <c r="P611" s="1206"/>
      <c r="Q611" s="1206"/>
      <c r="R611" s="1206"/>
      <c r="S611" s="1206"/>
      <c r="T611" s="1206"/>
      <c r="U611" s="1206"/>
      <c r="V611" s="1206"/>
      <c r="W611" s="1206"/>
      <c r="X611" s="1206"/>
      <c r="Y611" s="1206"/>
      <c r="Z611" s="1206"/>
      <c r="AA611" s="1206"/>
      <c r="AB611" s="1206"/>
      <c r="AC611" s="1206"/>
      <c r="AD611" s="1206"/>
      <c r="AE611" s="1206"/>
      <c r="AF611" s="1206"/>
      <c r="AG611" s="1206"/>
      <c r="AH611" s="1206"/>
      <c r="AI6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2" spans="2:35" ht="15.75" x14ac:dyDescent="0.25">
      <c r="B612" s="1195"/>
      <c r="C612" s="1202"/>
      <c r="D612" s="1206"/>
      <c r="E612" s="1206"/>
      <c r="F612" s="1206"/>
      <c r="G612" s="1206"/>
      <c r="H612" s="1206"/>
      <c r="I612" s="1206"/>
      <c r="J612" s="1206"/>
      <c r="K612" s="1206"/>
      <c r="L612" s="1206"/>
      <c r="M612" s="1206"/>
      <c r="N612" s="1206"/>
      <c r="O612" s="1206"/>
      <c r="P612" s="1206"/>
      <c r="Q612" s="1206"/>
      <c r="R612" s="1206"/>
      <c r="S612" s="1206"/>
      <c r="T612" s="1206"/>
      <c r="U612" s="1206"/>
      <c r="V612" s="1206"/>
      <c r="W612" s="1206"/>
      <c r="X612" s="1206"/>
      <c r="Y612" s="1206"/>
      <c r="Z612" s="1206"/>
      <c r="AA612" s="1206"/>
      <c r="AB612" s="1206"/>
      <c r="AC612" s="1206"/>
      <c r="AD612" s="1206"/>
      <c r="AE612" s="1206"/>
      <c r="AF612" s="1206"/>
      <c r="AG612" s="1206"/>
      <c r="AH612" s="1206"/>
      <c r="AI6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3" spans="2:35" ht="15.75" x14ac:dyDescent="0.25">
      <c r="B613" s="1195"/>
      <c r="C613" s="1202"/>
      <c r="D613" s="1206"/>
      <c r="E613" s="1206"/>
      <c r="F613" s="1206"/>
      <c r="G613" s="1206"/>
      <c r="H613" s="1206"/>
      <c r="I613" s="1206"/>
      <c r="J613" s="1206"/>
      <c r="K613" s="1206"/>
      <c r="L613" s="1206"/>
      <c r="M613" s="1206"/>
      <c r="N613" s="1206"/>
      <c r="O613" s="1206"/>
      <c r="P613" s="1206"/>
      <c r="Q613" s="1206"/>
      <c r="R613" s="1206"/>
      <c r="S613" s="1206"/>
      <c r="T613" s="1206"/>
      <c r="U613" s="1206"/>
      <c r="V613" s="1206"/>
      <c r="W613" s="1206"/>
      <c r="X613" s="1206"/>
      <c r="Y613" s="1206"/>
      <c r="Z613" s="1206"/>
      <c r="AA613" s="1206"/>
      <c r="AB613" s="1206"/>
      <c r="AC613" s="1206"/>
      <c r="AD613" s="1206"/>
      <c r="AE613" s="1206"/>
      <c r="AF613" s="1206"/>
      <c r="AG613" s="1206"/>
      <c r="AH613" s="1206"/>
      <c r="AI6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4" spans="2:35" ht="15.75" x14ac:dyDescent="0.25">
      <c r="B614" s="1195"/>
      <c r="C614" s="1202"/>
      <c r="D614" s="1206"/>
      <c r="E614" s="1206"/>
      <c r="F614" s="1206"/>
      <c r="G614" s="1206"/>
      <c r="H614" s="1206"/>
      <c r="I614" s="1206"/>
      <c r="J614" s="1206"/>
      <c r="K614" s="1206"/>
      <c r="L614" s="1206"/>
      <c r="M614" s="1206"/>
      <c r="N614" s="1206"/>
      <c r="O614" s="1206"/>
      <c r="P614" s="1206"/>
      <c r="Q614" s="1206"/>
      <c r="R614" s="1206"/>
      <c r="S614" s="1206"/>
      <c r="T614" s="1206"/>
      <c r="U614" s="1206"/>
      <c r="V614" s="1206"/>
      <c r="W614" s="1206"/>
      <c r="X614" s="1206"/>
      <c r="Y614" s="1206"/>
      <c r="Z614" s="1206"/>
      <c r="AA614" s="1206"/>
      <c r="AB614" s="1206"/>
      <c r="AC614" s="1206"/>
      <c r="AD614" s="1206"/>
      <c r="AE614" s="1206"/>
      <c r="AF614" s="1206"/>
      <c r="AG614" s="1206"/>
      <c r="AH614" s="1206"/>
      <c r="AI6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5" spans="2:35" ht="15.75" x14ac:dyDescent="0.25">
      <c r="B615" s="1195"/>
      <c r="C615" s="1202"/>
      <c r="D615" s="1206"/>
      <c r="E615" s="1206"/>
      <c r="F615" s="1206"/>
      <c r="G615" s="1206"/>
      <c r="H615" s="1206"/>
      <c r="I615" s="1206"/>
      <c r="J615" s="1206"/>
      <c r="K615" s="1206"/>
      <c r="L615" s="1206"/>
      <c r="M615" s="1206"/>
      <c r="N615" s="1206"/>
      <c r="O615" s="1206"/>
      <c r="P615" s="1206"/>
      <c r="Q615" s="1206"/>
      <c r="R615" s="1206"/>
      <c r="S615" s="1206"/>
      <c r="T615" s="1206"/>
      <c r="U615" s="1206"/>
      <c r="V615" s="1206"/>
      <c r="W615" s="1206"/>
      <c r="X615" s="1206"/>
      <c r="Y615" s="1206"/>
      <c r="Z615" s="1206"/>
      <c r="AA615" s="1206"/>
      <c r="AB615" s="1206"/>
      <c r="AC615" s="1206"/>
      <c r="AD615" s="1206"/>
      <c r="AE615" s="1206"/>
      <c r="AF615" s="1206"/>
      <c r="AG615" s="1206"/>
      <c r="AH615" s="1206"/>
      <c r="AI6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6" spans="2:35" ht="15.75" x14ac:dyDescent="0.25">
      <c r="B616" s="1195"/>
      <c r="C616" s="1202"/>
      <c r="D616" s="1206"/>
      <c r="E616" s="1206"/>
      <c r="F616" s="1206"/>
      <c r="G616" s="1206"/>
      <c r="H616" s="1206"/>
      <c r="I616" s="1206"/>
      <c r="J616" s="1206"/>
      <c r="K616" s="1206"/>
      <c r="L616" s="1206"/>
      <c r="M616" s="1206"/>
      <c r="N616" s="1206"/>
      <c r="O616" s="1206"/>
      <c r="P616" s="1206"/>
      <c r="Q616" s="1206"/>
      <c r="R616" s="1206"/>
      <c r="S616" s="1206"/>
      <c r="T616" s="1206"/>
      <c r="U616" s="1206"/>
      <c r="V616" s="1206"/>
      <c r="W616" s="1206"/>
      <c r="X616" s="1206"/>
      <c r="Y616" s="1206"/>
      <c r="Z616" s="1206"/>
      <c r="AA616" s="1206"/>
      <c r="AB616" s="1206"/>
      <c r="AC616" s="1206"/>
      <c r="AD616" s="1206"/>
      <c r="AE616" s="1206"/>
      <c r="AF616" s="1206"/>
      <c r="AG616" s="1206"/>
      <c r="AH616" s="1206"/>
      <c r="AI6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7" spans="2:35" ht="15.75" x14ac:dyDescent="0.25">
      <c r="B617" s="1195"/>
      <c r="C617" s="1202"/>
      <c r="D617" s="1206"/>
      <c r="E617" s="1206"/>
      <c r="F617" s="1206"/>
      <c r="G617" s="1206"/>
      <c r="H617" s="1206"/>
      <c r="I617" s="1206"/>
      <c r="J617" s="1206"/>
      <c r="K617" s="1206"/>
      <c r="L617" s="1206"/>
      <c r="M617" s="1206"/>
      <c r="N617" s="1206"/>
      <c r="O617" s="1206"/>
      <c r="P617" s="1206"/>
      <c r="Q617" s="1206"/>
      <c r="R617" s="1206"/>
      <c r="S617" s="1206"/>
      <c r="T617" s="1206"/>
      <c r="U617" s="1206"/>
      <c r="V617" s="1206"/>
      <c r="W617" s="1206"/>
      <c r="X617" s="1206"/>
      <c r="Y617" s="1206"/>
      <c r="Z617" s="1206"/>
      <c r="AA617" s="1206"/>
      <c r="AB617" s="1206"/>
      <c r="AC617" s="1206"/>
      <c r="AD617" s="1206"/>
      <c r="AE617" s="1206"/>
      <c r="AF617" s="1206"/>
      <c r="AG617" s="1206"/>
      <c r="AH617" s="1206"/>
      <c r="AI6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8" spans="2:35" ht="15.75" x14ac:dyDescent="0.25">
      <c r="B618" s="1195"/>
      <c r="C618" s="1202"/>
      <c r="D618" s="1206"/>
      <c r="E618" s="1206"/>
      <c r="F618" s="1206"/>
      <c r="G618" s="1206"/>
      <c r="H618" s="1206"/>
      <c r="I618" s="1206"/>
      <c r="J618" s="1206"/>
      <c r="K618" s="1206"/>
      <c r="L618" s="1206"/>
      <c r="M618" s="1206"/>
      <c r="N618" s="1206"/>
      <c r="O618" s="1206"/>
      <c r="P618" s="1206"/>
      <c r="Q618" s="1206"/>
      <c r="R618" s="1206"/>
      <c r="S618" s="1206"/>
      <c r="T618" s="1206"/>
      <c r="U618" s="1206"/>
      <c r="V618" s="1206"/>
      <c r="W618" s="1206"/>
      <c r="X618" s="1206"/>
      <c r="Y618" s="1206"/>
      <c r="Z618" s="1206"/>
      <c r="AA618" s="1206"/>
      <c r="AB618" s="1206"/>
      <c r="AC618" s="1206"/>
      <c r="AD618" s="1206"/>
      <c r="AE618" s="1206"/>
      <c r="AF618" s="1206"/>
      <c r="AG618" s="1206"/>
      <c r="AH618" s="1206"/>
      <c r="AI6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19" spans="2:35" ht="15.75" x14ac:dyDescent="0.25">
      <c r="B619" s="1195"/>
      <c r="C619" s="1202"/>
      <c r="D619" s="1206"/>
      <c r="E619" s="1206"/>
      <c r="F619" s="1206"/>
      <c r="G619" s="1206"/>
      <c r="H619" s="1206"/>
      <c r="I619" s="1206"/>
      <c r="J619" s="1206"/>
      <c r="K619" s="1206"/>
      <c r="L619" s="1206"/>
      <c r="M619" s="1206"/>
      <c r="N619" s="1206"/>
      <c r="O619" s="1206"/>
      <c r="P619" s="1206"/>
      <c r="Q619" s="1206"/>
      <c r="R619" s="1206"/>
      <c r="S619" s="1206"/>
      <c r="T619" s="1206"/>
      <c r="U619" s="1206"/>
      <c r="V619" s="1206"/>
      <c r="W619" s="1206"/>
      <c r="X619" s="1206"/>
      <c r="Y619" s="1206"/>
      <c r="Z619" s="1206"/>
      <c r="AA619" s="1206"/>
      <c r="AB619" s="1206"/>
      <c r="AC619" s="1206"/>
      <c r="AD619" s="1206"/>
      <c r="AE619" s="1206"/>
      <c r="AF619" s="1206"/>
      <c r="AG619" s="1206"/>
      <c r="AH619" s="1206"/>
      <c r="AI6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0" spans="2:35" ht="15.75" x14ac:dyDescent="0.25">
      <c r="B620" s="1195"/>
      <c r="C620" s="1202"/>
      <c r="D620" s="1206"/>
      <c r="E620" s="1206"/>
      <c r="F620" s="1206"/>
      <c r="G620" s="1206"/>
      <c r="H620" s="1206"/>
      <c r="I620" s="1206"/>
      <c r="J620" s="1206"/>
      <c r="K620" s="1206"/>
      <c r="L620" s="1206"/>
      <c r="M620" s="1206"/>
      <c r="N620" s="1206"/>
      <c r="O620" s="1206"/>
      <c r="P620" s="1206"/>
      <c r="Q620" s="1206"/>
      <c r="R620" s="1206"/>
      <c r="S620" s="1206"/>
      <c r="T620" s="1206"/>
      <c r="U620" s="1206"/>
      <c r="V620" s="1206"/>
      <c r="W620" s="1206"/>
      <c r="X620" s="1206"/>
      <c r="Y620" s="1206"/>
      <c r="Z620" s="1206"/>
      <c r="AA620" s="1206"/>
      <c r="AB620" s="1206"/>
      <c r="AC620" s="1206"/>
      <c r="AD620" s="1206"/>
      <c r="AE620" s="1206"/>
      <c r="AF620" s="1206"/>
      <c r="AG620" s="1206"/>
      <c r="AH620" s="1206"/>
      <c r="AI6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1" spans="2:35" ht="15.75" x14ac:dyDescent="0.25">
      <c r="B621" s="1195"/>
      <c r="C621" s="1202"/>
      <c r="D621" s="1206"/>
      <c r="E621" s="1206"/>
      <c r="F621" s="1206"/>
      <c r="G621" s="1206"/>
      <c r="H621" s="1206"/>
      <c r="I621" s="1206"/>
      <c r="J621" s="1206"/>
      <c r="K621" s="1206"/>
      <c r="L621" s="1206"/>
      <c r="M621" s="1206"/>
      <c r="N621" s="1206"/>
      <c r="O621" s="1206"/>
      <c r="P621" s="1206"/>
      <c r="Q621" s="1206"/>
      <c r="R621" s="1206"/>
      <c r="S621" s="1206"/>
      <c r="T621" s="1206"/>
      <c r="U621" s="1206"/>
      <c r="V621" s="1206"/>
      <c r="W621" s="1206"/>
      <c r="X621" s="1206"/>
      <c r="Y621" s="1206"/>
      <c r="Z621" s="1206"/>
      <c r="AA621" s="1206"/>
      <c r="AB621" s="1206"/>
      <c r="AC621" s="1206"/>
      <c r="AD621" s="1206"/>
      <c r="AE621" s="1206"/>
      <c r="AF621" s="1206"/>
      <c r="AG621" s="1206"/>
      <c r="AH621" s="1206"/>
      <c r="AI6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2" spans="2:35" ht="15.75" x14ac:dyDescent="0.25">
      <c r="B622" s="1195"/>
      <c r="C622" s="1202"/>
      <c r="D622" s="1206"/>
      <c r="E622" s="1206"/>
      <c r="F622" s="1206"/>
      <c r="G622" s="1206"/>
      <c r="H622" s="1206"/>
      <c r="I622" s="1206"/>
      <c r="J622" s="1206"/>
      <c r="K622" s="1206"/>
      <c r="L622" s="1206"/>
      <c r="M622" s="1206"/>
      <c r="N622" s="1206"/>
      <c r="O622" s="1206"/>
      <c r="P622" s="1206"/>
      <c r="Q622" s="1206"/>
      <c r="R622" s="1206"/>
      <c r="S622" s="1206"/>
      <c r="T622" s="1206"/>
      <c r="U622" s="1206"/>
      <c r="V622" s="1206"/>
      <c r="W622" s="1206"/>
      <c r="X622" s="1206"/>
      <c r="Y622" s="1206"/>
      <c r="Z622" s="1206"/>
      <c r="AA622" s="1206"/>
      <c r="AB622" s="1206"/>
      <c r="AC622" s="1206"/>
      <c r="AD622" s="1206"/>
      <c r="AE622" s="1206"/>
      <c r="AF622" s="1206"/>
      <c r="AG622" s="1206"/>
      <c r="AH622" s="1206"/>
      <c r="AI6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3" spans="2:35" ht="15.75" x14ac:dyDescent="0.25">
      <c r="B623" s="1195"/>
      <c r="C623" s="1202"/>
      <c r="D623" s="1206"/>
      <c r="E623" s="1206"/>
      <c r="F623" s="1206"/>
      <c r="G623" s="1206"/>
      <c r="H623" s="1206"/>
      <c r="I623" s="1206"/>
      <c r="J623" s="1206"/>
      <c r="K623" s="1206"/>
      <c r="L623" s="1206"/>
      <c r="M623" s="1206"/>
      <c r="N623" s="1206"/>
      <c r="O623" s="1206"/>
      <c r="P623" s="1206"/>
      <c r="Q623" s="1206"/>
      <c r="R623" s="1206"/>
      <c r="S623" s="1206"/>
      <c r="T623" s="1206"/>
      <c r="U623" s="1206"/>
      <c r="V623" s="1206"/>
      <c r="W623" s="1206"/>
      <c r="X623" s="1206"/>
      <c r="Y623" s="1206"/>
      <c r="Z623" s="1206"/>
      <c r="AA623" s="1206"/>
      <c r="AB623" s="1206"/>
      <c r="AC623" s="1206"/>
      <c r="AD623" s="1206"/>
      <c r="AE623" s="1206"/>
      <c r="AF623" s="1206"/>
      <c r="AG623" s="1206"/>
      <c r="AH623" s="1206"/>
      <c r="AI6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4" spans="2:35" ht="15.75" x14ac:dyDescent="0.25">
      <c r="B624" s="1195"/>
      <c r="C624" s="1202"/>
      <c r="D624" s="1206"/>
      <c r="E624" s="1206"/>
      <c r="F624" s="1206"/>
      <c r="G624" s="1206"/>
      <c r="H624" s="1206"/>
      <c r="I624" s="1206"/>
      <c r="J624" s="1206"/>
      <c r="K624" s="1206"/>
      <c r="L624" s="1206"/>
      <c r="M624" s="1206"/>
      <c r="N624" s="1206"/>
      <c r="O624" s="1206"/>
      <c r="P624" s="1206"/>
      <c r="Q624" s="1206"/>
      <c r="R624" s="1206"/>
      <c r="S624" s="1206"/>
      <c r="T624" s="1206"/>
      <c r="U624" s="1206"/>
      <c r="V624" s="1206"/>
      <c r="W624" s="1206"/>
      <c r="X624" s="1206"/>
      <c r="Y624" s="1206"/>
      <c r="Z624" s="1206"/>
      <c r="AA624" s="1206"/>
      <c r="AB624" s="1206"/>
      <c r="AC624" s="1206"/>
      <c r="AD624" s="1206"/>
      <c r="AE624" s="1206"/>
      <c r="AF624" s="1206"/>
      <c r="AG624" s="1206"/>
      <c r="AH624" s="1206"/>
      <c r="AI6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5" spans="2:35" ht="15.75" x14ac:dyDescent="0.25">
      <c r="B625" s="1195"/>
      <c r="C625" s="1202"/>
      <c r="D625" s="1206"/>
      <c r="E625" s="1206"/>
      <c r="F625" s="1206"/>
      <c r="G625" s="1206"/>
      <c r="H625" s="1206"/>
      <c r="I625" s="1206"/>
      <c r="J625" s="1206"/>
      <c r="K625" s="1206"/>
      <c r="L625" s="1206"/>
      <c r="M625" s="1206"/>
      <c r="N625" s="1206"/>
      <c r="O625" s="1206"/>
      <c r="P625" s="1206"/>
      <c r="Q625" s="1206"/>
      <c r="R625" s="1206"/>
      <c r="S625" s="1206"/>
      <c r="T625" s="1206"/>
      <c r="U625" s="1206"/>
      <c r="V625" s="1206"/>
      <c r="W625" s="1206"/>
      <c r="X625" s="1206"/>
      <c r="Y625" s="1206"/>
      <c r="Z625" s="1206"/>
      <c r="AA625" s="1206"/>
      <c r="AB625" s="1206"/>
      <c r="AC625" s="1206"/>
      <c r="AD625" s="1206"/>
      <c r="AE625" s="1206"/>
      <c r="AF625" s="1206"/>
      <c r="AG625" s="1206"/>
      <c r="AH625" s="1206"/>
      <c r="AI6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6" spans="2:35" ht="15.75" x14ac:dyDescent="0.25">
      <c r="B626" s="1195"/>
      <c r="C626" s="1202"/>
      <c r="D626" s="1206"/>
      <c r="E626" s="1206"/>
      <c r="F626" s="1206"/>
      <c r="G626" s="1206"/>
      <c r="H626" s="1206"/>
      <c r="I626" s="1206"/>
      <c r="J626" s="1206"/>
      <c r="K626" s="1206"/>
      <c r="L626" s="1206"/>
      <c r="M626" s="1206"/>
      <c r="N626" s="1206"/>
      <c r="O626" s="1206"/>
      <c r="P626" s="1206"/>
      <c r="Q626" s="1206"/>
      <c r="R626" s="1206"/>
      <c r="S626" s="1206"/>
      <c r="T626" s="1206"/>
      <c r="U626" s="1206"/>
      <c r="V626" s="1206"/>
      <c r="W626" s="1206"/>
      <c r="X626" s="1206"/>
      <c r="Y626" s="1206"/>
      <c r="Z626" s="1206"/>
      <c r="AA626" s="1206"/>
      <c r="AB626" s="1206"/>
      <c r="AC626" s="1206"/>
      <c r="AD626" s="1206"/>
      <c r="AE626" s="1206"/>
      <c r="AF626" s="1206"/>
      <c r="AG626" s="1206"/>
      <c r="AH626" s="1206"/>
      <c r="AI6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7" spans="2:35" ht="15.75" x14ac:dyDescent="0.25">
      <c r="B627" s="1195"/>
      <c r="C627" s="1202"/>
      <c r="D627" s="1206"/>
      <c r="E627" s="1206"/>
      <c r="F627" s="1206"/>
      <c r="G627" s="1206"/>
      <c r="H627" s="1206"/>
      <c r="I627" s="1206"/>
      <c r="J627" s="1206"/>
      <c r="K627" s="1206"/>
      <c r="L627" s="1206"/>
      <c r="M627" s="1206"/>
      <c r="N627" s="1206"/>
      <c r="O627" s="1206"/>
      <c r="P627" s="1206"/>
      <c r="Q627" s="1206"/>
      <c r="R627" s="1206"/>
      <c r="S627" s="1206"/>
      <c r="T627" s="1206"/>
      <c r="U627" s="1206"/>
      <c r="V627" s="1206"/>
      <c r="W627" s="1206"/>
      <c r="X627" s="1206"/>
      <c r="Y627" s="1206"/>
      <c r="Z627" s="1206"/>
      <c r="AA627" s="1206"/>
      <c r="AB627" s="1206"/>
      <c r="AC627" s="1206"/>
      <c r="AD627" s="1206"/>
      <c r="AE627" s="1206"/>
      <c r="AF627" s="1206"/>
      <c r="AG627" s="1206"/>
      <c r="AH627" s="1206"/>
      <c r="AI6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8" spans="2:35" ht="15.75" x14ac:dyDescent="0.25">
      <c r="B628" s="1195"/>
      <c r="C628" s="1202"/>
      <c r="D628" s="1206"/>
      <c r="E628" s="1206"/>
      <c r="F628" s="1206"/>
      <c r="G628" s="1206"/>
      <c r="H628" s="1206"/>
      <c r="I628" s="1206"/>
      <c r="J628" s="1206"/>
      <c r="K628" s="1206"/>
      <c r="L628" s="1206"/>
      <c r="M628" s="1206"/>
      <c r="N628" s="1206"/>
      <c r="O628" s="1206"/>
      <c r="P628" s="1206"/>
      <c r="Q628" s="1206"/>
      <c r="R628" s="1206"/>
      <c r="S628" s="1206"/>
      <c r="T628" s="1206"/>
      <c r="U628" s="1206"/>
      <c r="V628" s="1206"/>
      <c r="W628" s="1206"/>
      <c r="X628" s="1206"/>
      <c r="Y628" s="1206"/>
      <c r="Z628" s="1206"/>
      <c r="AA628" s="1206"/>
      <c r="AB628" s="1206"/>
      <c r="AC628" s="1206"/>
      <c r="AD628" s="1206"/>
      <c r="AE628" s="1206"/>
      <c r="AF628" s="1206"/>
      <c r="AG628" s="1206"/>
      <c r="AH628" s="1206"/>
      <c r="AI6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29" spans="2:35" ht="15.75" x14ac:dyDescent="0.25">
      <c r="B629" s="1195"/>
      <c r="C629" s="1202"/>
      <c r="D629" s="1206"/>
      <c r="E629" s="1206"/>
      <c r="F629" s="1206"/>
      <c r="G629" s="1206"/>
      <c r="H629" s="1206"/>
      <c r="I629" s="1206"/>
      <c r="J629" s="1206"/>
      <c r="K629" s="1206"/>
      <c r="L629" s="1206"/>
      <c r="M629" s="1206"/>
      <c r="N629" s="1206"/>
      <c r="O629" s="1206"/>
      <c r="P629" s="1206"/>
      <c r="Q629" s="1206"/>
      <c r="R629" s="1206"/>
      <c r="S629" s="1206"/>
      <c r="T629" s="1206"/>
      <c r="U629" s="1206"/>
      <c r="V629" s="1206"/>
      <c r="W629" s="1206"/>
      <c r="X629" s="1206"/>
      <c r="Y629" s="1206"/>
      <c r="Z629" s="1206"/>
      <c r="AA629" s="1206"/>
      <c r="AB629" s="1206"/>
      <c r="AC629" s="1206"/>
      <c r="AD629" s="1206"/>
      <c r="AE629" s="1206"/>
      <c r="AF629" s="1206"/>
      <c r="AG629" s="1206"/>
      <c r="AH629" s="1206"/>
      <c r="AI6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0" spans="2:35" ht="15.75" x14ac:dyDescent="0.25">
      <c r="B630" s="1195"/>
      <c r="C630" s="1202"/>
      <c r="D630" s="1206"/>
      <c r="E630" s="1206"/>
      <c r="F630" s="1206"/>
      <c r="G630" s="1206"/>
      <c r="H630" s="1206"/>
      <c r="I630" s="1206"/>
      <c r="J630" s="1206"/>
      <c r="K630" s="1206"/>
      <c r="L630" s="1206"/>
      <c r="M630" s="1206"/>
      <c r="N630" s="1206"/>
      <c r="O630" s="1206"/>
      <c r="P630" s="1206"/>
      <c r="Q630" s="1206"/>
      <c r="R630" s="1206"/>
      <c r="S630" s="1206"/>
      <c r="T630" s="1206"/>
      <c r="U630" s="1206"/>
      <c r="V630" s="1206"/>
      <c r="W630" s="1206"/>
      <c r="X630" s="1206"/>
      <c r="Y630" s="1206"/>
      <c r="Z630" s="1206"/>
      <c r="AA630" s="1206"/>
      <c r="AB630" s="1206"/>
      <c r="AC630" s="1206"/>
      <c r="AD630" s="1206"/>
      <c r="AE630" s="1206"/>
      <c r="AF630" s="1206"/>
      <c r="AG630" s="1206"/>
      <c r="AH630" s="1206"/>
      <c r="AI6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1" spans="2:35" ht="15.75" x14ac:dyDescent="0.25">
      <c r="B631" s="1195"/>
      <c r="C631" s="1202"/>
      <c r="D631" s="1206"/>
      <c r="E631" s="1206"/>
      <c r="F631" s="1206"/>
      <c r="G631" s="1206"/>
      <c r="H631" s="1206"/>
      <c r="I631" s="1206"/>
      <c r="J631" s="1206"/>
      <c r="K631" s="1206"/>
      <c r="L631" s="1206"/>
      <c r="M631" s="1206"/>
      <c r="N631" s="1206"/>
      <c r="O631" s="1206"/>
      <c r="P631" s="1206"/>
      <c r="Q631" s="1206"/>
      <c r="R631" s="1206"/>
      <c r="S631" s="1206"/>
      <c r="T631" s="1206"/>
      <c r="U631" s="1206"/>
      <c r="V631" s="1206"/>
      <c r="W631" s="1206"/>
      <c r="X631" s="1206"/>
      <c r="Y631" s="1206"/>
      <c r="Z631" s="1206"/>
      <c r="AA631" s="1206"/>
      <c r="AB631" s="1206"/>
      <c r="AC631" s="1206"/>
      <c r="AD631" s="1206"/>
      <c r="AE631" s="1206"/>
      <c r="AF631" s="1206"/>
      <c r="AG631" s="1206"/>
      <c r="AH631" s="1206"/>
      <c r="AI6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2" spans="2:35" ht="15.75" x14ac:dyDescent="0.25">
      <c r="B632" s="1195"/>
      <c r="C632" s="1202"/>
      <c r="D632" s="1206"/>
      <c r="E632" s="1206"/>
      <c r="F632" s="1206"/>
      <c r="G632" s="1206"/>
      <c r="H632" s="1206"/>
      <c r="I632" s="1206"/>
      <c r="J632" s="1206"/>
      <c r="K632" s="1206"/>
      <c r="L632" s="1206"/>
      <c r="M632" s="1206"/>
      <c r="N632" s="1206"/>
      <c r="O632" s="1206"/>
      <c r="P632" s="1206"/>
      <c r="Q632" s="1206"/>
      <c r="R632" s="1206"/>
      <c r="S632" s="1206"/>
      <c r="T632" s="1206"/>
      <c r="U632" s="1206"/>
      <c r="V632" s="1206"/>
      <c r="W632" s="1206"/>
      <c r="X632" s="1206"/>
      <c r="Y632" s="1206"/>
      <c r="Z632" s="1206"/>
      <c r="AA632" s="1206"/>
      <c r="AB632" s="1206"/>
      <c r="AC632" s="1206"/>
      <c r="AD632" s="1206"/>
      <c r="AE632" s="1206"/>
      <c r="AF632" s="1206"/>
      <c r="AG632" s="1206"/>
      <c r="AH632" s="1206"/>
      <c r="AI6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3" spans="2:35" ht="15.75" x14ac:dyDescent="0.25">
      <c r="B633" s="1195"/>
      <c r="C633" s="1202"/>
      <c r="D633" s="1206"/>
      <c r="E633" s="1206"/>
      <c r="F633" s="1206"/>
      <c r="G633" s="1206"/>
      <c r="H633" s="1206"/>
      <c r="I633" s="1206"/>
      <c r="J633" s="1206"/>
      <c r="K633" s="1206"/>
      <c r="L633" s="1206"/>
      <c r="M633" s="1206"/>
      <c r="N633" s="1206"/>
      <c r="O633" s="1206"/>
      <c r="P633" s="1206"/>
      <c r="Q633" s="1206"/>
      <c r="R633" s="1206"/>
      <c r="S633" s="1206"/>
      <c r="T633" s="1206"/>
      <c r="U633" s="1206"/>
      <c r="V633" s="1206"/>
      <c r="W633" s="1206"/>
      <c r="X633" s="1206"/>
      <c r="Y633" s="1206"/>
      <c r="Z633" s="1206"/>
      <c r="AA633" s="1206"/>
      <c r="AB633" s="1206"/>
      <c r="AC633" s="1206"/>
      <c r="AD633" s="1206"/>
      <c r="AE633" s="1206"/>
      <c r="AF633" s="1206"/>
      <c r="AG633" s="1206"/>
      <c r="AH633" s="1206"/>
      <c r="AI6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4" spans="2:35" ht="15.75" x14ac:dyDescent="0.25">
      <c r="B634" s="1195"/>
      <c r="C634" s="1202"/>
      <c r="D634" s="1206"/>
      <c r="E634" s="1206"/>
      <c r="F634" s="1206"/>
      <c r="G634" s="1206"/>
      <c r="H634" s="1206"/>
      <c r="I634" s="1206"/>
      <c r="J634" s="1206"/>
      <c r="K634" s="1206"/>
      <c r="L634" s="1206"/>
      <c r="M634" s="1206"/>
      <c r="N634" s="1206"/>
      <c r="O634" s="1206"/>
      <c r="P634" s="1206"/>
      <c r="Q634" s="1206"/>
      <c r="R634" s="1206"/>
      <c r="S634" s="1206"/>
      <c r="T634" s="1206"/>
      <c r="U634" s="1206"/>
      <c r="V634" s="1206"/>
      <c r="W634" s="1206"/>
      <c r="X634" s="1206"/>
      <c r="Y634" s="1206"/>
      <c r="Z634" s="1206"/>
      <c r="AA634" s="1206"/>
      <c r="AB634" s="1206"/>
      <c r="AC634" s="1206"/>
      <c r="AD634" s="1206"/>
      <c r="AE634" s="1206"/>
      <c r="AF634" s="1206"/>
      <c r="AG634" s="1206"/>
      <c r="AH634" s="1206"/>
      <c r="AI6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5" spans="2:35" ht="15.75" x14ac:dyDescent="0.25">
      <c r="B635" s="1195"/>
      <c r="C635" s="1202"/>
      <c r="D635" s="1206"/>
      <c r="E635" s="1206"/>
      <c r="F635" s="1206"/>
      <c r="G635" s="1206"/>
      <c r="H635" s="1206"/>
      <c r="I635" s="1206"/>
      <c r="J635" s="1206"/>
      <c r="K635" s="1206"/>
      <c r="L635" s="1206"/>
      <c r="M635" s="1206"/>
      <c r="N635" s="1206"/>
      <c r="O635" s="1206"/>
      <c r="P635" s="1206"/>
      <c r="Q635" s="1206"/>
      <c r="R635" s="1206"/>
      <c r="S635" s="1206"/>
      <c r="T635" s="1206"/>
      <c r="U635" s="1206"/>
      <c r="V635" s="1206"/>
      <c r="W635" s="1206"/>
      <c r="X635" s="1206"/>
      <c r="Y635" s="1206"/>
      <c r="Z635" s="1206"/>
      <c r="AA635" s="1206"/>
      <c r="AB635" s="1206"/>
      <c r="AC635" s="1206"/>
      <c r="AD635" s="1206"/>
      <c r="AE635" s="1206"/>
      <c r="AF635" s="1206"/>
      <c r="AG635" s="1206"/>
      <c r="AH635" s="1206"/>
      <c r="AI6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6" spans="2:35" ht="15.75" x14ac:dyDescent="0.25">
      <c r="B636" s="1195"/>
      <c r="C636" s="1202"/>
      <c r="D636" s="1206"/>
      <c r="E636" s="1206"/>
      <c r="F636" s="1206"/>
      <c r="G636" s="1206"/>
      <c r="H636" s="1206"/>
      <c r="I636" s="1206"/>
      <c r="J636" s="1206"/>
      <c r="K636" s="1206"/>
      <c r="L636" s="1206"/>
      <c r="M636" s="1206"/>
      <c r="N636" s="1206"/>
      <c r="O636" s="1206"/>
      <c r="P636" s="1206"/>
      <c r="Q636" s="1206"/>
      <c r="R636" s="1206"/>
      <c r="S636" s="1206"/>
      <c r="T636" s="1206"/>
      <c r="U636" s="1206"/>
      <c r="V636" s="1206"/>
      <c r="W636" s="1206"/>
      <c r="X636" s="1206"/>
      <c r="Y636" s="1206"/>
      <c r="Z636" s="1206"/>
      <c r="AA636" s="1206"/>
      <c r="AB636" s="1206"/>
      <c r="AC636" s="1206"/>
      <c r="AD636" s="1206"/>
      <c r="AE636" s="1206"/>
      <c r="AF636" s="1206"/>
      <c r="AG636" s="1206"/>
      <c r="AH636" s="1206"/>
      <c r="AI6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7" spans="2:35" ht="15.75" x14ac:dyDescent="0.25">
      <c r="B637" s="1195"/>
      <c r="C637" s="1202"/>
      <c r="D637" s="1206"/>
      <c r="E637" s="1206"/>
      <c r="F637" s="1206"/>
      <c r="G637" s="1206"/>
      <c r="H637" s="1206"/>
      <c r="I637" s="1206"/>
      <c r="J637" s="1206"/>
      <c r="K637" s="1206"/>
      <c r="L637" s="1206"/>
      <c r="M637" s="1206"/>
      <c r="N637" s="1206"/>
      <c r="O637" s="1206"/>
      <c r="P637" s="1206"/>
      <c r="Q637" s="1206"/>
      <c r="R637" s="1206"/>
      <c r="S637" s="1206"/>
      <c r="T637" s="1206"/>
      <c r="U637" s="1206"/>
      <c r="V637" s="1206"/>
      <c r="W637" s="1206"/>
      <c r="X637" s="1206"/>
      <c r="Y637" s="1206"/>
      <c r="Z637" s="1206"/>
      <c r="AA637" s="1206"/>
      <c r="AB637" s="1206"/>
      <c r="AC637" s="1206"/>
      <c r="AD637" s="1206"/>
      <c r="AE637" s="1206"/>
      <c r="AF637" s="1206"/>
      <c r="AG637" s="1206"/>
      <c r="AH637" s="1206"/>
      <c r="AI6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8" spans="2:35" ht="15.75" x14ac:dyDescent="0.25">
      <c r="B638" s="1195"/>
      <c r="C638" s="1202"/>
      <c r="D638" s="1206"/>
      <c r="E638" s="1206"/>
      <c r="F638" s="1206"/>
      <c r="G638" s="1206"/>
      <c r="H638" s="1206"/>
      <c r="I638" s="1206"/>
      <c r="J638" s="1206"/>
      <c r="K638" s="1206"/>
      <c r="L638" s="1206"/>
      <c r="M638" s="1206"/>
      <c r="N638" s="1206"/>
      <c r="O638" s="1206"/>
      <c r="P638" s="1206"/>
      <c r="Q638" s="1206"/>
      <c r="R638" s="1206"/>
      <c r="S638" s="1206"/>
      <c r="T638" s="1206"/>
      <c r="U638" s="1206"/>
      <c r="V638" s="1206"/>
      <c r="W638" s="1206"/>
      <c r="X638" s="1206"/>
      <c r="Y638" s="1206"/>
      <c r="Z638" s="1206"/>
      <c r="AA638" s="1206"/>
      <c r="AB638" s="1206"/>
      <c r="AC638" s="1206"/>
      <c r="AD638" s="1206"/>
      <c r="AE638" s="1206"/>
      <c r="AF638" s="1206"/>
      <c r="AG638" s="1206"/>
      <c r="AH638" s="1206"/>
      <c r="AI6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39" spans="2:35" ht="15.75" x14ac:dyDescent="0.25">
      <c r="B639" s="1195"/>
      <c r="C639" s="1202"/>
      <c r="D639" s="1206"/>
      <c r="E639" s="1206"/>
      <c r="F639" s="1206"/>
      <c r="G639" s="1206"/>
      <c r="H639" s="1206"/>
      <c r="I639" s="1206"/>
      <c r="J639" s="1206"/>
      <c r="K639" s="1206"/>
      <c r="L639" s="1206"/>
      <c r="M639" s="1206"/>
      <c r="N639" s="1206"/>
      <c r="O639" s="1206"/>
      <c r="P639" s="1206"/>
      <c r="Q639" s="1206"/>
      <c r="R639" s="1206"/>
      <c r="S639" s="1206"/>
      <c r="T639" s="1206"/>
      <c r="U639" s="1206"/>
      <c r="V639" s="1206"/>
      <c r="W639" s="1206"/>
      <c r="X639" s="1206"/>
      <c r="Y639" s="1206"/>
      <c r="Z639" s="1206"/>
      <c r="AA639" s="1206"/>
      <c r="AB639" s="1206"/>
      <c r="AC639" s="1206"/>
      <c r="AD639" s="1206"/>
      <c r="AE639" s="1206"/>
      <c r="AF639" s="1206"/>
      <c r="AG639" s="1206"/>
      <c r="AH639" s="1206"/>
      <c r="AI6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0" spans="2:35" ht="15.75" x14ac:dyDescent="0.25">
      <c r="B640" s="1195"/>
      <c r="C640" s="1202"/>
      <c r="D640" s="1206"/>
      <c r="E640" s="1206"/>
      <c r="F640" s="1206"/>
      <c r="G640" s="1206"/>
      <c r="H640" s="1206"/>
      <c r="I640" s="1206"/>
      <c r="J640" s="1206"/>
      <c r="K640" s="1206"/>
      <c r="L640" s="1206"/>
      <c r="M640" s="1206"/>
      <c r="N640" s="1206"/>
      <c r="O640" s="1206"/>
      <c r="P640" s="1206"/>
      <c r="Q640" s="1206"/>
      <c r="R640" s="1206"/>
      <c r="S640" s="1206"/>
      <c r="T640" s="1206"/>
      <c r="U640" s="1206"/>
      <c r="V640" s="1206"/>
      <c r="W640" s="1206"/>
      <c r="X640" s="1206"/>
      <c r="Y640" s="1206"/>
      <c r="Z640" s="1206"/>
      <c r="AA640" s="1206"/>
      <c r="AB640" s="1206"/>
      <c r="AC640" s="1206"/>
      <c r="AD640" s="1206"/>
      <c r="AE640" s="1206"/>
      <c r="AF640" s="1206"/>
      <c r="AG640" s="1206"/>
      <c r="AH640" s="1206"/>
      <c r="AI6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1" spans="2:35" ht="15.75" x14ac:dyDescent="0.25">
      <c r="B641" s="1195"/>
      <c r="C641" s="1202"/>
      <c r="D641" s="1206"/>
      <c r="E641" s="1206"/>
      <c r="F641" s="1206"/>
      <c r="G641" s="1206"/>
      <c r="H641" s="1206"/>
      <c r="I641" s="1206"/>
      <c r="J641" s="1206"/>
      <c r="K641" s="1206"/>
      <c r="L641" s="1206"/>
      <c r="M641" s="1206"/>
      <c r="N641" s="1206"/>
      <c r="O641" s="1206"/>
      <c r="P641" s="1206"/>
      <c r="Q641" s="1206"/>
      <c r="R641" s="1206"/>
      <c r="S641" s="1206"/>
      <c r="T641" s="1206"/>
      <c r="U641" s="1206"/>
      <c r="V641" s="1206"/>
      <c r="W641" s="1206"/>
      <c r="X641" s="1206"/>
      <c r="Y641" s="1206"/>
      <c r="Z641" s="1206"/>
      <c r="AA641" s="1206"/>
      <c r="AB641" s="1206"/>
      <c r="AC641" s="1206"/>
      <c r="AD641" s="1206"/>
      <c r="AE641" s="1206"/>
      <c r="AF641" s="1206"/>
      <c r="AG641" s="1206"/>
      <c r="AH641" s="1206"/>
      <c r="AI6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2" spans="2:35" ht="15.75" x14ac:dyDescent="0.25">
      <c r="B642" s="1195"/>
      <c r="C642" s="1202"/>
      <c r="D642" s="1206"/>
      <c r="E642" s="1206"/>
      <c r="F642" s="1206"/>
      <c r="G642" s="1206"/>
      <c r="H642" s="1206"/>
      <c r="I642" s="1206"/>
      <c r="J642" s="1206"/>
      <c r="K642" s="1206"/>
      <c r="L642" s="1206"/>
      <c r="M642" s="1206"/>
      <c r="N642" s="1206"/>
      <c r="O642" s="1206"/>
      <c r="P642" s="1206"/>
      <c r="Q642" s="1206"/>
      <c r="R642" s="1206"/>
      <c r="S642" s="1206"/>
      <c r="T642" s="1206"/>
      <c r="U642" s="1206"/>
      <c r="V642" s="1206"/>
      <c r="W642" s="1206"/>
      <c r="X642" s="1206"/>
      <c r="Y642" s="1206"/>
      <c r="Z642" s="1206"/>
      <c r="AA642" s="1206"/>
      <c r="AB642" s="1206"/>
      <c r="AC642" s="1206"/>
      <c r="AD642" s="1206"/>
      <c r="AE642" s="1206"/>
      <c r="AF642" s="1206"/>
      <c r="AG642" s="1206"/>
      <c r="AH642" s="1206"/>
      <c r="AI6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3" spans="2:35" ht="15.75" x14ac:dyDescent="0.25">
      <c r="B643" s="1195"/>
      <c r="C643" s="1202"/>
      <c r="D643" s="1206"/>
      <c r="E643" s="1206"/>
      <c r="F643" s="1206"/>
      <c r="G643" s="1206"/>
      <c r="H643" s="1206"/>
      <c r="I643" s="1206"/>
      <c r="J643" s="1206"/>
      <c r="K643" s="1206"/>
      <c r="L643" s="1206"/>
      <c r="M643" s="1206"/>
      <c r="N643" s="1206"/>
      <c r="O643" s="1206"/>
      <c r="P643" s="1206"/>
      <c r="Q643" s="1206"/>
      <c r="R643" s="1206"/>
      <c r="S643" s="1206"/>
      <c r="T643" s="1206"/>
      <c r="U643" s="1206"/>
      <c r="V643" s="1206"/>
      <c r="W643" s="1206"/>
      <c r="X643" s="1206"/>
      <c r="Y643" s="1206"/>
      <c r="Z643" s="1206"/>
      <c r="AA643" s="1206"/>
      <c r="AB643" s="1206"/>
      <c r="AC643" s="1206"/>
      <c r="AD643" s="1206"/>
      <c r="AE643" s="1206"/>
      <c r="AF643" s="1206"/>
      <c r="AG643" s="1206"/>
      <c r="AH643" s="1206"/>
      <c r="AI6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4" spans="2:35" ht="15.75" x14ac:dyDescent="0.25">
      <c r="B644" s="1195"/>
      <c r="C644" s="1202"/>
      <c r="D644" s="1206"/>
      <c r="E644" s="1206"/>
      <c r="F644" s="1206"/>
      <c r="G644" s="1206"/>
      <c r="H644" s="1206"/>
      <c r="I644" s="1206"/>
      <c r="J644" s="1206"/>
      <c r="K644" s="1206"/>
      <c r="L644" s="1206"/>
      <c r="M644" s="1206"/>
      <c r="N644" s="1206"/>
      <c r="O644" s="1206"/>
      <c r="P644" s="1206"/>
      <c r="Q644" s="1206"/>
      <c r="R644" s="1206"/>
      <c r="S644" s="1206"/>
      <c r="T644" s="1206"/>
      <c r="U644" s="1206"/>
      <c r="V644" s="1206"/>
      <c r="W644" s="1206"/>
      <c r="X644" s="1206"/>
      <c r="Y644" s="1206"/>
      <c r="Z644" s="1206"/>
      <c r="AA644" s="1206"/>
      <c r="AB644" s="1206"/>
      <c r="AC644" s="1206"/>
      <c r="AD644" s="1206"/>
      <c r="AE644" s="1206"/>
      <c r="AF644" s="1206"/>
      <c r="AG644" s="1206"/>
      <c r="AH644" s="1206"/>
      <c r="AI6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5" spans="2:35" ht="15.75" x14ac:dyDescent="0.25">
      <c r="B645" s="1195"/>
      <c r="C645" s="1202"/>
      <c r="D645" s="1206"/>
      <c r="E645" s="1206"/>
      <c r="F645" s="1206"/>
      <c r="G645" s="1206"/>
      <c r="H645" s="1206"/>
      <c r="I645" s="1206"/>
      <c r="J645" s="1206"/>
      <c r="K645" s="1206"/>
      <c r="L645" s="1206"/>
      <c r="M645" s="1206"/>
      <c r="N645" s="1206"/>
      <c r="O645" s="1206"/>
      <c r="P645" s="1206"/>
      <c r="Q645" s="1206"/>
      <c r="R645" s="1206"/>
      <c r="S645" s="1206"/>
      <c r="T645" s="1206"/>
      <c r="U645" s="1206"/>
      <c r="V645" s="1206"/>
      <c r="W645" s="1206"/>
      <c r="X645" s="1206"/>
      <c r="Y645" s="1206"/>
      <c r="Z645" s="1206"/>
      <c r="AA645" s="1206"/>
      <c r="AB645" s="1206"/>
      <c r="AC645" s="1206"/>
      <c r="AD645" s="1206"/>
      <c r="AE645" s="1206"/>
      <c r="AF645" s="1206"/>
      <c r="AG645" s="1206"/>
      <c r="AH645" s="1206"/>
      <c r="AI6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6" spans="2:35" ht="15.75" x14ac:dyDescent="0.25">
      <c r="B646" s="1195"/>
      <c r="C646" s="1202"/>
      <c r="D646" s="1206"/>
      <c r="E646" s="1206"/>
      <c r="F646" s="1206"/>
      <c r="G646" s="1206"/>
      <c r="H646" s="1206"/>
      <c r="I646" s="1206"/>
      <c r="J646" s="1206"/>
      <c r="K646" s="1206"/>
      <c r="L646" s="1206"/>
      <c r="M646" s="1206"/>
      <c r="N646" s="1206"/>
      <c r="O646" s="1206"/>
      <c r="P646" s="1206"/>
      <c r="Q646" s="1206"/>
      <c r="R646" s="1206"/>
      <c r="S646" s="1206"/>
      <c r="T646" s="1206"/>
      <c r="U646" s="1206"/>
      <c r="V646" s="1206"/>
      <c r="W646" s="1206"/>
      <c r="X646" s="1206"/>
      <c r="Y646" s="1206"/>
      <c r="Z646" s="1206"/>
      <c r="AA646" s="1206"/>
      <c r="AB646" s="1206"/>
      <c r="AC646" s="1206"/>
      <c r="AD646" s="1206"/>
      <c r="AE646" s="1206"/>
      <c r="AF646" s="1206"/>
      <c r="AG646" s="1206"/>
      <c r="AH646" s="1206"/>
      <c r="AI6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7" spans="2:35" ht="15.75" x14ac:dyDescent="0.25">
      <c r="B647" s="1195"/>
      <c r="C647" s="1202"/>
      <c r="D647" s="1206"/>
      <c r="E647" s="1206"/>
      <c r="F647" s="1206"/>
      <c r="G647" s="1206"/>
      <c r="H647" s="1206"/>
      <c r="I647" s="1206"/>
      <c r="J647" s="1206"/>
      <c r="K647" s="1206"/>
      <c r="L647" s="1206"/>
      <c r="M647" s="1206"/>
      <c r="N647" s="1206"/>
      <c r="O647" s="1206"/>
      <c r="P647" s="1206"/>
      <c r="Q647" s="1206"/>
      <c r="R647" s="1206"/>
      <c r="S647" s="1206"/>
      <c r="T647" s="1206"/>
      <c r="U647" s="1206"/>
      <c r="V647" s="1206"/>
      <c r="W647" s="1206"/>
      <c r="X647" s="1206"/>
      <c r="Y647" s="1206"/>
      <c r="Z647" s="1206"/>
      <c r="AA647" s="1206"/>
      <c r="AB647" s="1206"/>
      <c r="AC647" s="1206"/>
      <c r="AD647" s="1206"/>
      <c r="AE647" s="1206"/>
      <c r="AF647" s="1206"/>
      <c r="AG647" s="1206"/>
      <c r="AH647" s="1206"/>
      <c r="AI6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8" spans="2:35" ht="15.75" x14ac:dyDescent="0.25">
      <c r="B648" s="1195"/>
      <c r="C648" s="1202"/>
      <c r="D648" s="1206"/>
      <c r="E648" s="1206"/>
      <c r="F648" s="1206"/>
      <c r="G648" s="1206"/>
      <c r="H648" s="1206"/>
      <c r="I648" s="1206"/>
      <c r="J648" s="1206"/>
      <c r="K648" s="1206"/>
      <c r="L648" s="1206"/>
      <c r="M648" s="1206"/>
      <c r="N648" s="1206"/>
      <c r="O648" s="1206"/>
      <c r="P648" s="1206"/>
      <c r="Q648" s="1206"/>
      <c r="R648" s="1206"/>
      <c r="S648" s="1206"/>
      <c r="T648" s="1206"/>
      <c r="U648" s="1206"/>
      <c r="V648" s="1206"/>
      <c r="W648" s="1206"/>
      <c r="X648" s="1206"/>
      <c r="Y648" s="1206"/>
      <c r="Z648" s="1206"/>
      <c r="AA648" s="1206"/>
      <c r="AB648" s="1206"/>
      <c r="AC648" s="1206"/>
      <c r="AD648" s="1206"/>
      <c r="AE648" s="1206"/>
      <c r="AF648" s="1206"/>
      <c r="AG648" s="1206"/>
      <c r="AH648" s="1206"/>
      <c r="AI6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49" spans="2:35" ht="15.75" x14ac:dyDescent="0.25">
      <c r="B649" s="1195"/>
      <c r="C649" s="1202"/>
      <c r="D649" s="1206"/>
      <c r="E649" s="1206"/>
      <c r="F649" s="1206"/>
      <c r="G649" s="1206"/>
      <c r="H649" s="1206"/>
      <c r="I649" s="1206"/>
      <c r="J649" s="1206"/>
      <c r="K649" s="1206"/>
      <c r="L649" s="1206"/>
      <c r="M649" s="1206"/>
      <c r="N649" s="1206"/>
      <c r="O649" s="1206"/>
      <c r="P649" s="1206"/>
      <c r="Q649" s="1206"/>
      <c r="R649" s="1206"/>
      <c r="S649" s="1206"/>
      <c r="T649" s="1206"/>
      <c r="U649" s="1206"/>
      <c r="V649" s="1206"/>
      <c r="W649" s="1206"/>
      <c r="X649" s="1206"/>
      <c r="Y649" s="1206"/>
      <c r="Z649" s="1206"/>
      <c r="AA649" s="1206"/>
      <c r="AB649" s="1206"/>
      <c r="AC649" s="1206"/>
      <c r="AD649" s="1206"/>
      <c r="AE649" s="1206"/>
      <c r="AF649" s="1206"/>
      <c r="AG649" s="1206"/>
      <c r="AH649" s="1206"/>
      <c r="AI6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0" spans="2:35" ht="15.75" x14ac:dyDescent="0.25">
      <c r="B650" s="1195"/>
      <c r="C650" s="1202"/>
      <c r="D650" s="1206"/>
      <c r="E650" s="1206"/>
      <c r="F650" s="1206"/>
      <c r="G650" s="1206"/>
      <c r="H650" s="1206"/>
      <c r="I650" s="1206"/>
      <c r="J650" s="1206"/>
      <c r="K650" s="1206"/>
      <c r="L650" s="1206"/>
      <c r="M650" s="1206"/>
      <c r="N650" s="1206"/>
      <c r="O650" s="1206"/>
      <c r="P650" s="1206"/>
      <c r="Q650" s="1206"/>
      <c r="R650" s="1206"/>
      <c r="S650" s="1206"/>
      <c r="T650" s="1206"/>
      <c r="U650" s="1206"/>
      <c r="V650" s="1206"/>
      <c r="W650" s="1206"/>
      <c r="X650" s="1206"/>
      <c r="Y650" s="1206"/>
      <c r="Z650" s="1206"/>
      <c r="AA650" s="1206"/>
      <c r="AB650" s="1206"/>
      <c r="AC650" s="1206"/>
      <c r="AD650" s="1206"/>
      <c r="AE650" s="1206"/>
      <c r="AF650" s="1206"/>
      <c r="AG650" s="1206"/>
      <c r="AH650" s="1206"/>
      <c r="AI6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1" spans="2:35" ht="15.75" x14ac:dyDescent="0.25">
      <c r="B651" s="1195"/>
      <c r="C651" s="1202"/>
      <c r="D651" s="1206"/>
      <c r="E651" s="1206"/>
      <c r="F651" s="1206"/>
      <c r="G651" s="1206"/>
      <c r="H651" s="1206"/>
      <c r="I651" s="1206"/>
      <c r="J651" s="1206"/>
      <c r="K651" s="1206"/>
      <c r="L651" s="1206"/>
      <c r="M651" s="1206"/>
      <c r="N651" s="1206"/>
      <c r="O651" s="1206"/>
      <c r="P651" s="1206"/>
      <c r="Q651" s="1206"/>
      <c r="R651" s="1206"/>
      <c r="S651" s="1206"/>
      <c r="T651" s="1206"/>
      <c r="U651" s="1206"/>
      <c r="V651" s="1206"/>
      <c r="W651" s="1206"/>
      <c r="X651" s="1206"/>
      <c r="Y651" s="1206"/>
      <c r="Z651" s="1206"/>
      <c r="AA651" s="1206"/>
      <c r="AB651" s="1206"/>
      <c r="AC651" s="1206"/>
      <c r="AD651" s="1206"/>
      <c r="AE651" s="1206"/>
      <c r="AF651" s="1206"/>
      <c r="AG651" s="1206"/>
      <c r="AH651" s="1206"/>
      <c r="AI6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2" spans="2:35" ht="15.75" x14ac:dyDescent="0.25">
      <c r="B652" s="1195"/>
      <c r="C652" s="1202"/>
      <c r="D652" s="1206"/>
      <c r="E652" s="1206"/>
      <c r="F652" s="1206"/>
      <c r="G652" s="1206"/>
      <c r="H652" s="1206"/>
      <c r="I652" s="1206"/>
      <c r="J652" s="1206"/>
      <c r="K652" s="1206"/>
      <c r="L652" s="1206"/>
      <c r="M652" s="1206"/>
      <c r="N652" s="1206"/>
      <c r="O652" s="1206"/>
      <c r="P652" s="1206"/>
      <c r="Q652" s="1206"/>
      <c r="R652" s="1206"/>
      <c r="S652" s="1206"/>
      <c r="T652" s="1206"/>
      <c r="U652" s="1206"/>
      <c r="V652" s="1206"/>
      <c r="W652" s="1206"/>
      <c r="X652" s="1206"/>
      <c r="Y652" s="1206"/>
      <c r="Z652" s="1206"/>
      <c r="AA652" s="1206"/>
      <c r="AB652" s="1206"/>
      <c r="AC652" s="1206"/>
      <c r="AD652" s="1206"/>
      <c r="AE652" s="1206"/>
      <c r="AF652" s="1206"/>
      <c r="AG652" s="1206"/>
      <c r="AH652" s="1206"/>
      <c r="AI6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3" spans="2:35" ht="15.75" x14ac:dyDescent="0.25">
      <c r="B653" s="1195"/>
      <c r="C653" s="1202"/>
      <c r="D653" s="1206"/>
      <c r="E653" s="1206"/>
      <c r="F653" s="1206"/>
      <c r="G653" s="1206"/>
      <c r="H653" s="1206"/>
      <c r="I653" s="1206"/>
      <c r="J653" s="1206"/>
      <c r="K653" s="1206"/>
      <c r="L653" s="1206"/>
      <c r="M653" s="1206"/>
      <c r="N653" s="1206"/>
      <c r="O653" s="1206"/>
      <c r="P653" s="1206"/>
      <c r="Q653" s="1206"/>
      <c r="R653" s="1206"/>
      <c r="S653" s="1206"/>
      <c r="T653" s="1206"/>
      <c r="U653" s="1206"/>
      <c r="V653" s="1206"/>
      <c r="W653" s="1206"/>
      <c r="X653" s="1206"/>
      <c r="Y653" s="1206"/>
      <c r="Z653" s="1206"/>
      <c r="AA653" s="1206"/>
      <c r="AB653" s="1206"/>
      <c r="AC653" s="1206"/>
      <c r="AD653" s="1206"/>
      <c r="AE653" s="1206"/>
      <c r="AF653" s="1206"/>
      <c r="AG653" s="1206"/>
      <c r="AH653" s="1206"/>
      <c r="AI6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4" spans="2:35" ht="15.75" x14ac:dyDescent="0.25">
      <c r="B654" s="1195"/>
      <c r="C654" s="1202"/>
      <c r="D654" s="1206"/>
      <c r="E654" s="1206"/>
      <c r="F654" s="1206"/>
      <c r="G654" s="1206"/>
      <c r="H654" s="1206"/>
      <c r="I654" s="1206"/>
      <c r="J654" s="1206"/>
      <c r="K654" s="1206"/>
      <c r="L654" s="1206"/>
      <c r="M654" s="1206"/>
      <c r="N654" s="1206"/>
      <c r="O654" s="1206"/>
      <c r="P654" s="1206"/>
      <c r="Q654" s="1206"/>
      <c r="R654" s="1206"/>
      <c r="S654" s="1206"/>
      <c r="T654" s="1206"/>
      <c r="U654" s="1206"/>
      <c r="V654" s="1206"/>
      <c r="W654" s="1206"/>
      <c r="X654" s="1206"/>
      <c r="Y654" s="1206"/>
      <c r="Z654" s="1206"/>
      <c r="AA654" s="1206"/>
      <c r="AB654" s="1206"/>
      <c r="AC654" s="1206"/>
      <c r="AD654" s="1206"/>
      <c r="AE654" s="1206"/>
      <c r="AF654" s="1206"/>
      <c r="AG654" s="1206"/>
      <c r="AH654" s="1206"/>
      <c r="AI6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5" spans="2:35" ht="15.75" x14ac:dyDescent="0.25">
      <c r="B655" s="1195"/>
      <c r="C655" s="1202"/>
      <c r="D655" s="1206"/>
      <c r="E655" s="1206"/>
      <c r="F655" s="1206"/>
      <c r="G655" s="1206"/>
      <c r="H655" s="1206"/>
      <c r="I655" s="1206"/>
      <c r="J655" s="1206"/>
      <c r="K655" s="1206"/>
      <c r="L655" s="1206"/>
      <c r="M655" s="1206"/>
      <c r="N655" s="1206"/>
      <c r="O655" s="1206"/>
      <c r="P655" s="1206"/>
      <c r="Q655" s="1206"/>
      <c r="R655" s="1206"/>
      <c r="S655" s="1206"/>
      <c r="T655" s="1206"/>
      <c r="U655" s="1206"/>
      <c r="V655" s="1206"/>
      <c r="W655" s="1206"/>
      <c r="X655" s="1206"/>
      <c r="Y655" s="1206"/>
      <c r="Z655" s="1206"/>
      <c r="AA655" s="1206"/>
      <c r="AB655" s="1206"/>
      <c r="AC655" s="1206"/>
      <c r="AD655" s="1206"/>
      <c r="AE655" s="1206"/>
      <c r="AF655" s="1206"/>
      <c r="AG655" s="1206"/>
      <c r="AH655" s="1206"/>
      <c r="AI65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6" spans="2:35" ht="15.75" x14ac:dyDescent="0.25">
      <c r="B656" s="1195"/>
      <c r="C656" s="1202"/>
      <c r="D656" s="1206"/>
      <c r="E656" s="1206"/>
      <c r="F656" s="1206"/>
      <c r="G656" s="1206"/>
      <c r="H656" s="1206"/>
      <c r="I656" s="1206"/>
      <c r="J656" s="1206"/>
      <c r="K656" s="1206"/>
      <c r="L656" s="1206"/>
      <c r="M656" s="1206"/>
      <c r="N656" s="1206"/>
      <c r="O656" s="1206"/>
      <c r="P656" s="1206"/>
      <c r="Q656" s="1206"/>
      <c r="R656" s="1206"/>
      <c r="S656" s="1206"/>
      <c r="T656" s="1206"/>
      <c r="U656" s="1206"/>
      <c r="V656" s="1206"/>
      <c r="W656" s="1206"/>
      <c r="X656" s="1206"/>
      <c r="Y656" s="1206"/>
      <c r="Z656" s="1206"/>
      <c r="AA656" s="1206"/>
      <c r="AB656" s="1206"/>
      <c r="AC656" s="1206"/>
      <c r="AD656" s="1206"/>
      <c r="AE656" s="1206"/>
      <c r="AF656" s="1206"/>
      <c r="AG656" s="1206"/>
      <c r="AH656" s="1206"/>
      <c r="AI65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7" spans="2:35" ht="15.75" x14ac:dyDescent="0.25">
      <c r="B657" s="1195"/>
      <c r="C657" s="1202"/>
      <c r="D657" s="1206"/>
      <c r="E657" s="1206"/>
      <c r="F657" s="1206"/>
      <c r="G657" s="1206"/>
      <c r="H657" s="1206"/>
      <c r="I657" s="1206"/>
      <c r="J657" s="1206"/>
      <c r="K657" s="1206"/>
      <c r="L657" s="1206"/>
      <c r="M657" s="1206"/>
      <c r="N657" s="1206"/>
      <c r="O657" s="1206"/>
      <c r="P657" s="1206"/>
      <c r="Q657" s="1206"/>
      <c r="R657" s="1206"/>
      <c r="S657" s="1206"/>
      <c r="T657" s="1206"/>
      <c r="U657" s="1206"/>
      <c r="V657" s="1206"/>
      <c r="W657" s="1206"/>
      <c r="X657" s="1206"/>
      <c r="Y657" s="1206"/>
      <c r="Z657" s="1206"/>
      <c r="AA657" s="1206"/>
      <c r="AB657" s="1206"/>
      <c r="AC657" s="1206"/>
      <c r="AD657" s="1206"/>
      <c r="AE657" s="1206"/>
      <c r="AF657" s="1206"/>
      <c r="AG657" s="1206"/>
      <c r="AH657" s="1206"/>
      <c r="AI65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8" spans="2:35" ht="15.75" x14ac:dyDescent="0.25">
      <c r="B658" s="1195"/>
      <c r="C658" s="1202"/>
      <c r="D658" s="1206"/>
      <c r="E658" s="1206"/>
      <c r="F658" s="1206"/>
      <c r="G658" s="1206"/>
      <c r="H658" s="1206"/>
      <c r="I658" s="1206"/>
      <c r="J658" s="1206"/>
      <c r="K658" s="1206"/>
      <c r="L658" s="1206"/>
      <c r="M658" s="1206"/>
      <c r="N658" s="1206"/>
      <c r="O658" s="1206"/>
      <c r="P658" s="1206"/>
      <c r="Q658" s="1206"/>
      <c r="R658" s="1206"/>
      <c r="S658" s="1206"/>
      <c r="T658" s="1206"/>
      <c r="U658" s="1206"/>
      <c r="V658" s="1206"/>
      <c r="W658" s="1206"/>
      <c r="X658" s="1206"/>
      <c r="Y658" s="1206"/>
      <c r="Z658" s="1206"/>
      <c r="AA658" s="1206"/>
      <c r="AB658" s="1206"/>
      <c r="AC658" s="1206"/>
      <c r="AD658" s="1206"/>
      <c r="AE658" s="1206"/>
      <c r="AF658" s="1206"/>
      <c r="AG658" s="1206"/>
      <c r="AH658" s="1206"/>
      <c r="AI65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59" spans="2:35" ht="15.75" x14ac:dyDescent="0.25">
      <c r="B659" s="1195"/>
      <c r="C659" s="1202"/>
      <c r="D659" s="1206"/>
      <c r="E659" s="1206"/>
      <c r="F659" s="1206"/>
      <c r="G659" s="1206"/>
      <c r="H659" s="1206"/>
      <c r="I659" s="1206"/>
      <c r="J659" s="1206"/>
      <c r="K659" s="1206"/>
      <c r="L659" s="1206"/>
      <c r="M659" s="1206"/>
      <c r="N659" s="1206"/>
      <c r="O659" s="1206"/>
      <c r="P659" s="1206"/>
      <c r="Q659" s="1206"/>
      <c r="R659" s="1206"/>
      <c r="S659" s="1206"/>
      <c r="T659" s="1206"/>
      <c r="U659" s="1206"/>
      <c r="V659" s="1206"/>
      <c r="W659" s="1206"/>
      <c r="X659" s="1206"/>
      <c r="Y659" s="1206"/>
      <c r="Z659" s="1206"/>
      <c r="AA659" s="1206"/>
      <c r="AB659" s="1206"/>
      <c r="AC659" s="1206"/>
      <c r="AD659" s="1206"/>
      <c r="AE659" s="1206"/>
      <c r="AF659" s="1206"/>
      <c r="AG659" s="1206"/>
      <c r="AH659" s="1206"/>
      <c r="AI65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0" spans="2:35" ht="15.75" x14ac:dyDescent="0.25">
      <c r="B660" s="1195"/>
      <c r="C660" s="1202"/>
      <c r="D660" s="1206"/>
      <c r="E660" s="1206"/>
      <c r="F660" s="1206"/>
      <c r="G660" s="1206"/>
      <c r="H660" s="1206"/>
      <c r="I660" s="1206"/>
      <c r="J660" s="1206"/>
      <c r="K660" s="1206"/>
      <c r="L660" s="1206"/>
      <c r="M660" s="1206"/>
      <c r="N660" s="1206"/>
      <c r="O660" s="1206"/>
      <c r="P660" s="1206"/>
      <c r="Q660" s="1206"/>
      <c r="R660" s="1206"/>
      <c r="S660" s="1206"/>
      <c r="T660" s="1206"/>
      <c r="U660" s="1206"/>
      <c r="V660" s="1206"/>
      <c r="W660" s="1206"/>
      <c r="X660" s="1206"/>
      <c r="Y660" s="1206"/>
      <c r="Z660" s="1206"/>
      <c r="AA660" s="1206"/>
      <c r="AB660" s="1206"/>
      <c r="AC660" s="1206"/>
      <c r="AD660" s="1206"/>
      <c r="AE660" s="1206"/>
      <c r="AF660" s="1206"/>
      <c r="AG660" s="1206"/>
      <c r="AH660" s="1206"/>
      <c r="AI66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1" spans="2:35" ht="15.75" x14ac:dyDescent="0.25">
      <c r="B661" s="1195"/>
      <c r="C661" s="1202"/>
      <c r="D661" s="1206"/>
      <c r="E661" s="1206"/>
      <c r="F661" s="1206"/>
      <c r="G661" s="1206"/>
      <c r="H661" s="1206"/>
      <c r="I661" s="1206"/>
      <c r="J661" s="1206"/>
      <c r="K661" s="1206"/>
      <c r="L661" s="1206"/>
      <c r="M661" s="1206"/>
      <c r="N661" s="1206"/>
      <c r="O661" s="1206"/>
      <c r="P661" s="1206"/>
      <c r="Q661" s="1206"/>
      <c r="R661" s="1206"/>
      <c r="S661" s="1206"/>
      <c r="T661" s="1206"/>
      <c r="U661" s="1206"/>
      <c r="V661" s="1206"/>
      <c r="W661" s="1206"/>
      <c r="X661" s="1206"/>
      <c r="Y661" s="1206"/>
      <c r="Z661" s="1206"/>
      <c r="AA661" s="1206"/>
      <c r="AB661" s="1206"/>
      <c r="AC661" s="1206"/>
      <c r="AD661" s="1206"/>
      <c r="AE661" s="1206"/>
      <c r="AF661" s="1206"/>
      <c r="AG661" s="1206"/>
      <c r="AH661" s="1206"/>
      <c r="AI66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2" spans="2:35" ht="15.75" x14ac:dyDescent="0.25">
      <c r="B662" s="1195"/>
      <c r="C662" s="1202"/>
      <c r="D662" s="1206"/>
      <c r="E662" s="1206"/>
      <c r="F662" s="1206"/>
      <c r="G662" s="1206"/>
      <c r="H662" s="1206"/>
      <c r="I662" s="1206"/>
      <c r="J662" s="1206"/>
      <c r="K662" s="1206"/>
      <c r="L662" s="1206"/>
      <c r="M662" s="1206"/>
      <c r="N662" s="1206"/>
      <c r="O662" s="1206"/>
      <c r="P662" s="1206"/>
      <c r="Q662" s="1206"/>
      <c r="R662" s="1206"/>
      <c r="S662" s="1206"/>
      <c r="T662" s="1206"/>
      <c r="U662" s="1206"/>
      <c r="V662" s="1206"/>
      <c r="W662" s="1206"/>
      <c r="X662" s="1206"/>
      <c r="Y662" s="1206"/>
      <c r="Z662" s="1206"/>
      <c r="AA662" s="1206"/>
      <c r="AB662" s="1206"/>
      <c r="AC662" s="1206"/>
      <c r="AD662" s="1206"/>
      <c r="AE662" s="1206"/>
      <c r="AF662" s="1206"/>
      <c r="AG662" s="1206"/>
      <c r="AH662" s="1206"/>
      <c r="AI66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3" spans="2:35" ht="15.75" x14ac:dyDescent="0.25">
      <c r="B663" s="1195"/>
      <c r="C663" s="1202"/>
      <c r="D663" s="1206"/>
      <c r="E663" s="1206"/>
      <c r="F663" s="1206"/>
      <c r="G663" s="1206"/>
      <c r="H663" s="1206"/>
      <c r="I663" s="1206"/>
      <c r="J663" s="1206"/>
      <c r="K663" s="1206"/>
      <c r="L663" s="1206"/>
      <c r="M663" s="1206"/>
      <c r="N663" s="1206"/>
      <c r="O663" s="1206"/>
      <c r="P663" s="1206"/>
      <c r="Q663" s="1206"/>
      <c r="R663" s="1206"/>
      <c r="S663" s="1206"/>
      <c r="T663" s="1206"/>
      <c r="U663" s="1206"/>
      <c r="V663" s="1206"/>
      <c r="W663" s="1206"/>
      <c r="X663" s="1206"/>
      <c r="Y663" s="1206"/>
      <c r="Z663" s="1206"/>
      <c r="AA663" s="1206"/>
      <c r="AB663" s="1206"/>
      <c r="AC663" s="1206"/>
      <c r="AD663" s="1206"/>
      <c r="AE663" s="1206"/>
      <c r="AF663" s="1206"/>
      <c r="AG663" s="1206"/>
      <c r="AH663" s="1206"/>
      <c r="AI66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4" spans="2:35" ht="15.75" x14ac:dyDescent="0.25">
      <c r="B664" s="1195"/>
      <c r="C664" s="1202"/>
      <c r="D664" s="1206"/>
      <c r="E664" s="1206"/>
      <c r="F664" s="1206"/>
      <c r="G664" s="1206"/>
      <c r="H664" s="1206"/>
      <c r="I664" s="1206"/>
      <c r="J664" s="1206"/>
      <c r="K664" s="1206"/>
      <c r="L664" s="1206"/>
      <c r="M664" s="1206"/>
      <c r="N664" s="1206"/>
      <c r="O664" s="1206"/>
      <c r="P664" s="1206"/>
      <c r="Q664" s="1206"/>
      <c r="R664" s="1206"/>
      <c r="S664" s="1206"/>
      <c r="T664" s="1206"/>
      <c r="U664" s="1206"/>
      <c r="V664" s="1206"/>
      <c r="W664" s="1206"/>
      <c r="X664" s="1206"/>
      <c r="Y664" s="1206"/>
      <c r="Z664" s="1206"/>
      <c r="AA664" s="1206"/>
      <c r="AB664" s="1206"/>
      <c r="AC664" s="1206"/>
      <c r="AD664" s="1206"/>
      <c r="AE664" s="1206"/>
      <c r="AF664" s="1206"/>
      <c r="AG664" s="1206"/>
      <c r="AH664" s="1206"/>
      <c r="AI66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5" spans="2:35" ht="15.75" x14ac:dyDescent="0.25">
      <c r="B665" s="1195"/>
      <c r="C665" s="1202"/>
      <c r="D665" s="1206"/>
      <c r="E665" s="1206"/>
      <c r="F665" s="1206"/>
      <c r="G665" s="1206"/>
      <c r="H665" s="1206"/>
      <c r="I665" s="1206"/>
      <c r="J665" s="1206"/>
      <c r="K665" s="1206"/>
      <c r="L665" s="1206"/>
      <c r="M665" s="1206"/>
      <c r="N665" s="1206"/>
      <c r="O665" s="1206"/>
      <c r="P665" s="1206"/>
      <c r="Q665" s="1206"/>
      <c r="R665" s="1206"/>
      <c r="S665" s="1206"/>
      <c r="T665" s="1206"/>
      <c r="U665" s="1206"/>
      <c r="V665" s="1206"/>
      <c r="W665" s="1206"/>
      <c r="X665" s="1206"/>
      <c r="Y665" s="1206"/>
      <c r="Z665" s="1206"/>
      <c r="AA665" s="1206"/>
      <c r="AB665" s="1206"/>
      <c r="AC665" s="1206"/>
      <c r="AD665" s="1206"/>
      <c r="AE665" s="1206"/>
      <c r="AF665" s="1206"/>
      <c r="AG665" s="1206"/>
      <c r="AH665" s="1206"/>
      <c r="AI66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6" spans="2:35" ht="15.75" x14ac:dyDescent="0.25">
      <c r="B666" s="1195"/>
      <c r="C666" s="1202"/>
      <c r="D666" s="1206"/>
      <c r="E666" s="1206"/>
      <c r="F666" s="1206"/>
      <c r="G666" s="1206"/>
      <c r="H666" s="1206"/>
      <c r="I666" s="1206"/>
      <c r="J666" s="1206"/>
      <c r="K666" s="1206"/>
      <c r="L666" s="1206"/>
      <c r="M666" s="1206"/>
      <c r="N666" s="1206"/>
      <c r="O666" s="1206"/>
      <c r="P666" s="1206"/>
      <c r="Q666" s="1206"/>
      <c r="R666" s="1206"/>
      <c r="S666" s="1206"/>
      <c r="T666" s="1206"/>
      <c r="U666" s="1206"/>
      <c r="V666" s="1206"/>
      <c r="W666" s="1206"/>
      <c r="X666" s="1206"/>
      <c r="Y666" s="1206"/>
      <c r="Z666" s="1206"/>
      <c r="AA666" s="1206"/>
      <c r="AB666" s="1206"/>
      <c r="AC666" s="1206"/>
      <c r="AD666" s="1206"/>
      <c r="AE666" s="1206"/>
      <c r="AF666" s="1206"/>
      <c r="AG666" s="1206"/>
      <c r="AH666" s="1206"/>
      <c r="AI66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7" spans="2:35" ht="15.75" x14ac:dyDescent="0.25">
      <c r="B667" s="1195"/>
      <c r="C667" s="1202"/>
      <c r="D667" s="1206"/>
      <c r="E667" s="1206"/>
      <c r="F667" s="1206"/>
      <c r="G667" s="1206"/>
      <c r="H667" s="1206"/>
      <c r="I667" s="1206"/>
      <c r="J667" s="1206"/>
      <c r="K667" s="1206"/>
      <c r="L667" s="1206"/>
      <c r="M667" s="1206"/>
      <c r="N667" s="1206"/>
      <c r="O667" s="1206"/>
      <c r="P667" s="1206"/>
      <c r="Q667" s="1206"/>
      <c r="R667" s="1206"/>
      <c r="S667" s="1206"/>
      <c r="T667" s="1206"/>
      <c r="U667" s="1206"/>
      <c r="V667" s="1206"/>
      <c r="W667" s="1206"/>
      <c r="X667" s="1206"/>
      <c r="Y667" s="1206"/>
      <c r="Z667" s="1206"/>
      <c r="AA667" s="1206"/>
      <c r="AB667" s="1206"/>
      <c r="AC667" s="1206"/>
      <c r="AD667" s="1206"/>
      <c r="AE667" s="1206"/>
      <c r="AF667" s="1206"/>
      <c r="AG667" s="1206"/>
      <c r="AH667" s="1206"/>
      <c r="AI66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8" spans="2:35" ht="15.75" x14ac:dyDescent="0.25">
      <c r="B668" s="1195"/>
      <c r="C668" s="1202"/>
      <c r="D668" s="1206"/>
      <c r="E668" s="1206"/>
      <c r="F668" s="1206"/>
      <c r="G668" s="1206"/>
      <c r="H668" s="1206"/>
      <c r="I668" s="1206"/>
      <c r="J668" s="1206"/>
      <c r="K668" s="1206"/>
      <c r="L668" s="1206"/>
      <c r="M668" s="1206"/>
      <c r="N668" s="1206"/>
      <c r="O668" s="1206"/>
      <c r="P668" s="1206"/>
      <c r="Q668" s="1206"/>
      <c r="R668" s="1206"/>
      <c r="S668" s="1206"/>
      <c r="T668" s="1206"/>
      <c r="U668" s="1206"/>
      <c r="V668" s="1206"/>
      <c r="W668" s="1206"/>
      <c r="X668" s="1206"/>
      <c r="Y668" s="1206"/>
      <c r="Z668" s="1206"/>
      <c r="AA668" s="1206"/>
      <c r="AB668" s="1206"/>
      <c r="AC668" s="1206"/>
      <c r="AD668" s="1206"/>
      <c r="AE668" s="1206"/>
      <c r="AF668" s="1206"/>
      <c r="AG668" s="1206"/>
      <c r="AH668" s="1206"/>
      <c r="AI66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69" spans="2:35" ht="15.75" x14ac:dyDescent="0.25">
      <c r="B669" s="1195"/>
      <c r="C669" s="1202"/>
      <c r="D669" s="1206"/>
      <c r="E669" s="1206"/>
      <c r="F669" s="1206"/>
      <c r="G669" s="1206"/>
      <c r="H669" s="1206"/>
      <c r="I669" s="1206"/>
      <c r="J669" s="1206"/>
      <c r="K669" s="1206"/>
      <c r="L669" s="1206"/>
      <c r="M669" s="1206"/>
      <c r="N669" s="1206"/>
      <c r="O669" s="1206"/>
      <c r="P669" s="1206"/>
      <c r="Q669" s="1206"/>
      <c r="R669" s="1206"/>
      <c r="S669" s="1206"/>
      <c r="T669" s="1206"/>
      <c r="U669" s="1206"/>
      <c r="V669" s="1206"/>
      <c r="W669" s="1206"/>
      <c r="X669" s="1206"/>
      <c r="Y669" s="1206"/>
      <c r="Z669" s="1206"/>
      <c r="AA669" s="1206"/>
      <c r="AB669" s="1206"/>
      <c r="AC669" s="1206"/>
      <c r="AD669" s="1206"/>
      <c r="AE669" s="1206"/>
      <c r="AF669" s="1206"/>
      <c r="AG669" s="1206"/>
      <c r="AH669" s="1206"/>
      <c r="AI66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0" spans="2:35" ht="15.75" x14ac:dyDescent="0.25">
      <c r="B670" s="1195"/>
      <c r="C670" s="1202"/>
      <c r="D670" s="1206"/>
      <c r="E670" s="1206"/>
      <c r="F670" s="1206"/>
      <c r="G670" s="1206"/>
      <c r="H670" s="1206"/>
      <c r="I670" s="1206"/>
      <c r="J670" s="1206"/>
      <c r="K670" s="1206"/>
      <c r="L670" s="1206"/>
      <c r="M670" s="1206"/>
      <c r="N670" s="1206"/>
      <c r="O670" s="1206"/>
      <c r="P670" s="1206"/>
      <c r="Q670" s="1206"/>
      <c r="R670" s="1206"/>
      <c r="S670" s="1206"/>
      <c r="T670" s="1206"/>
      <c r="U670" s="1206"/>
      <c r="V670" s="1206"/>
      <c r="W670" s="1206"/>
      <c r="X670" s="1206"/>
      <c r="Y670" s="1206"/>
      <c r="Z670" s="1206"/>
      <c r="AA670" s="1206"/>
      <c r="AB670" s="1206"/>
      <c r="AC670" s="1206"/>
      <c r="AD670" s="1206"/>
      <c r="AE670" s="1206"/>
      <c r="AF670" s="1206"/>
      <c r="AG670" s="1206"/>
      <c r="AH670" s="1206"/>
      <c r="AI67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1" spans="2:35" ht="15.75" x14ac:dyDescent="0.25">
      <c r="B671" s="1195"/>
      <c r="C671" s="1202"/>
      <c r="D671" s="1206"/>
      <c r="E671" s="1206"/>
      <c r="F671" s="1206"/>
      <c r="G671" s="1206"/>
      <c r="H671" s="1206"/>
      <c r="I671" s="1206"/>
      <c r="J671" s="1206"/>
      <c r="K671" s="1206"/>
      <c r="L671" s="1206"/>
      <c r="M671" s="1206"/>
      <c r="N671" s="1206"/>
      <c r="O671" s="1206"/>
      <c r="P671" s="1206"/>
      <c r="Q671" s="1206"/>
      <c r="R671" s="1206"/>
      <c r="S671" s="1206"/>
      <c r="T671" s="1206"/>
      <c r="U671" s="1206"/>
      <c r="V671" s="1206"/>
      <c r="W671" s="1206"/>
      <c r="X671" s="1206"/>
      <c r="Y671" s="1206"/>
      <c r="Z671" s="1206"/>
      <c r="AA671" s="1206"/>
      <c r="AB671" s="1206"/>
      <c r="AC671" s="1206"/>
      <c r="AD671" s="1206"/>
      <c r="AE671" s="1206"/>
      <c r="AF671" s="1206"/>
      <c r="AG671" s="1206"/>
      <c r="AH671" s="1206"/>
      <c r="AI67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2" spans="2:35" ht="15.75" x14ac:dyDescent="0.25">
      <c r="B672" s="1195"/>
      <c r="C672" s="1202"/>
      <c r="D672" s="1206"/>
      <c r="E672" s="1206"/>
      <c r="F672" s="1206"/>
      <c r="G672" s="1206"/>
      <c r="H672" s="1206"/>
      <c r="I672" s="1206"/>
      <c r="J672" s="1206"/>
      <c r="K672" s="1206"/>
      <c r="L672" s="1206"/>
      <c r="M672" s="1206"/>
      <c r="N672" s="1206"/>
      <c r="O672" s="1206"/>
      <c r="P672" s="1206"/>
      <c r="Q672" s="1206"/>
      <c r="R672" s="1206"/>
      <c r="S672" s="1206"/>
      <c r="T672" s="1206"/>
      <c r="U672" s="1206"/>
      <c r="V672" s="1206"/>
      <c r="W672" s="1206"/>
      <c r="X672" s="1206"/>
      <c r="Y672" s="1206"/>
      <c r="Z672" s="1206"/>
      <c r="AA672" s="1206"/>
      <c r="AB672" s="1206"/>
      <c r="AC672" s="1206"/>
      <c r="AD672" s="1206"/>
      <c r="AE672" s="1206"/>
      <c r="AF672" s="1206"/>
      <c r="AG672" s="1206"/>
      <c r="AH672" s="1206"/>
      <c r="AI67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3" spans="2:35" ht="15.75" x14ac:dyDescent="0.25">
      <c r="B673" s="1195"/>
      <c r="C673" s="1202"/>
      <c r="D673" s="1206"/>
      <c r="E673" s="1206"/>
      <c r="F673" s="1206"/>
      <c r="G673" s="1206"/>
      <c r="H673" s="1206"/>
      <c r="I673" s="1206"/>
      <c r="J673" s="1206"/>
      <c r="K673" s="1206"/>
      <c r="L673" s="1206"/>
      <c r="M673" s="1206"/>
      <c r="N673" s="1206"/>
      <c r="O673" s="1206"/>
      <c r="P673" s="1206"/>
      <c r="Q673" s="1206"/>
      <c r="R673" s="1206"/>
      <c r="S673" s="1206"/>
      <c r="T673" s="1206"/>
      <c r="U673" s="1206"/>
      <c r="V673" s="1206"/>
      <c r="W673" s="1206"/>
      <c r="X673" s="1206"/>
      <c r="Y673" s="1206"/>
      <c r="Z673" s="1206"/>
      <c r="AA673" s="1206"/>
      <c r="AB673" s="1206"/>
      <c r="AC673" s="1206"/>
      <c r="AD673" s="1206"/>
      <c r="AE673" s="1206"/>
      <c r="AF673" s="1206"/>
      <c r="AG673" s="1206"/>
      <c r="AH673" s="1206"/>
      <c r="AI67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4" spans="2:35" ht="15.75" x14ac:dyDescent="0.25">
      <c r="B674" s="1195"/>
      <c r="C674" s="1202"/>
      <c r="D674" s="1206"/>
      <c r="E674" s="1206"/>
      <c r="F674" s="1206"/>
      <c r="G674" s="1206"/>
      <c r="H674" s="1206"/>
      <c r="I674" s="1206"/>
      <c r="J674" s="1206"/>
      <c r="K674" s="1206"/>
      <c r="L674" s="1206"/>
      <c r="M674" s="1206"/>
      <c r="N674" s="1206"/>
      <c r="O674" s="1206"/>
      <c r="P674" s="1206"/>
      <c r="Q674" s="1206"/>
      <c r="R674" s="1206"/>
      <c r="S674" s="1206"/>
      <c r="T674" s="1206"/>
      <c r="U674" s="1206"/>
      <c r="V674" s="1206"/>
      <c r="W674" s="1206"/>
      <c r="X674" s="1206"/>
      <c r="Y674" s="1206"/>
      <c r="Z674" s="1206"/>
      <c r="AA674" s="1206"/>
      <c r="AB674" s="1206"/>
      <c r="AC674" s="1206"/>
      <c r="AD674" s="1206"/>
      <c r="AE674" s="1206"/>
      <c r="AF674" s="1206"/>
      <c r="AG674" s="1206"/>
      <c r="AH674" s="1206"/>
      <c r="AI67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5" spans="2:35" ht="15.75" x14ac:dyDescent="0.25">
      <c r="B675" s="1195"/>
      <c r="C675" s="1202"/>
      <c r="D675" s="1206"/>
      <c r="E675" s="1206"/>
      <c r="F675" s="1206"/>
      <c r="G675" s="1206"/>
      <c r="H675" s="1206"/>
      <c r="I675" s="1206"/>
      <c r="J675" s="1206"/>
      <c r="K675" s="1206"/>
      <c r="L675" s="1206"/>
      <c r="M675" s="1206"/>
      <c r="N675" s="1206"/>
      <c r="O675" s="1206"/>
      <c r="P675" s="1206"/>
      <c r="Q675" s="1206"/>
      <c r="R675" s="1206"/>
      <c r="S675" s="1206"/>
      <c r="T675" s="1206"/>
      <c r="U675" s="1206"/>
      <c r="V675" s="1206"/>
      <c r="W675" s="1206"/>
      <c r="X675" s="1206"/>
      <c r="Y675" s="1206"/>
      <c r="Z675" s="1206"/>
      <c r="AA675" s="1206"/>
      <c r="AB675" s="1206"/>
      <c r="AC675" s="1206"/>
      <c r="AD675" s="1206"/>
      <c r="AE675" s="1206"/>
      <c r="AF675" s="1206"/>
      <c r="AG675" s="1206"/>
      <c r="AH675" s="1206"/>
      <c r="AI67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6" spans="2:35" ht="15.75" x14ac:dyDescent="0.25">
      <c r="B676" s="1195"/>
      <c r="C676" s="1202"/>
      <c r="D676" s="1206"/>
      <c r="E676" s="1206"/>
      <c r="F676" s="1206"/>
      <c r="G676" s="1206"/>
      <c r="H676" s="1206"/>
      <c r="I676" s="1206"/>
      <c r="J676" s="1206"/>
      <c r="K676" s="1206"/>
      <c r="L676" s="1206"/>
      <c r="M676" s="1206"/>
      <c r="N676" s="1206"/>
      <c r="O676" s="1206"/>
      <c r="P676" s="1206"/>
      <c r="Q676" s="1206"/>
      <c r="R676" s="1206"/>
      <c r="S676" s="1206"/>
      <c r="T676" s="1206"/>
      <c r="U676" s="1206"/>
      <c r="V676" s="1206"/>
      <c r="W676" s="1206"/>
      <c r="X676" s="1206"/>
      <c r="Y676" s="1206"/>
      <c r="Z676" s="1206"/>
      <c r="AA676" s="1206"/>
      <c r="AB676" s="1206"/>
      <c r="AC676" s="1206"/>
      <c r="AD676" s="1206"/>
      <c r="AE676" s="1206"/>
      <c r="AF676" s="1206"/>
      <c r="AG676" s="1206"/>
      <c r="AH676" s="1206"/>
      <c r="AI67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7" spans="2:35" ht="15.75" x14ac:dyDescent="0.25">
      <c r="B677" s="1195"/>
      <c r="C677" s="1202"/>
      <c r="D677" s="1206"/>
      <c r="E677" s="1206"/>
      <c r="F677" s="1206"/>
      <c r="G677" s="1206"/>
      <c r="H677" s="1206"/>
      <c r="I677" s="1206"/>
      <c r="J677" s="1206"/>
      <c r="K677" s="1206"/>
      <c r="L677" s="1206"/>
      <c r="M677" s="1206"/>
      <c r="N677" s="1206"/>
      <c r="O677" s="1206"/>
      <c r="P677" s="1206"/>
      <c r="Q677" s="1206"/>
      <c r="R677" s="1206"/>
      <c r="S677" s="1206"/>
      <c r="T677" s="1206"/>
      <c r="U677" s="1206"/>
      <c r="V677" s="1206"/>
      <c r="W677" s="1206"/>
      <c r="X677" s="1206"/>
      <c r="Y677" s="1206"/>
      <c r="Z677" s="1206"/>
      <c r="AA677" s="1206"/>
      <c r="AB677" s="1206"/>
      <c r="AC677" s="1206"/>
      <c r="AD677" s="1206"/>
      <c r="AE677" s="1206"/>
      <c r="AF677" s="1206"/>
      <c r="AG677" s="1206"/>
      <c r="AH677" s="1206"/>
      <c r="AI67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8" spans="2:35" ht="15.75" x14ac:dyDescent="0.25">
      <c r="B678" s="1195"/>
      <c r="C678" s="1202"/>
      <c r="D678" s="1206"/>
      <c r="E678" s="1206"/>
      <c r="F678" s="1206"/>
      <c r="G678" s="1206"/>
      <c r="H678" s="1206"/>
      <c r="I678" s="1206"/>
      <c r="J678" s="1206"/>
      <c r="K678" s="1206"/>
      <c r="L678" s="1206"/>
      <c r="M678" s="1206"/>
      <c r="N678" s="1206"/>
      <c r="O678" s="1206"/>
      <c r="P678" s="1206"/>
      <c r="Q678" s="1206"/>
      <c r="R678" s="1206"/>
      <c r="S678" s="1206"/>
      <c r="T678" s="1206"/>
      <c r="U678" s="1206"/>
      <c r="V678" s="1206"/>
      <c r="W678" s="1206"/>
      <c r="X678" s="1206"/>
      <c r="Y678" s="1206"/>
      <c r="Z678" s="1206"/>
      <c r="AA678" s="1206"/>
      <c r="AB678" s="1206"/>
      <c r="AC678" s="1206"/>
      <c r="AD678" s="1206"/>
      <c r="AE678" s="1206"/>
      <c r="AF678" s="1206"/>
      <c r="AG678" s="1206"/>
      <c r="AH678" s="1206"/>
      <c r="AI67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79" spans="2:35" ht="15.75" x14ac:dyDescent="0.25">
      <c r="B679" s="1195"/>
      <c r="C679" s="1202"/>
      <c r="D679" s="1206"/>
      <c r="E679" s="1206"/>
      <c r="F679" s="1206"/>
      <c r="G679" s="1206"/>
      <c r="H679" s="1206"/>
      <c r="I679" s="1206"/>
      <c r="J679" s="1206"/>
      <c r="K679" s="1206"/>
      <c r="L679" s="1206"/>
      <c r="M679" s="1206"/>
      <c r="N679" s="1206"/>
      <c r="O679" s="1206"/>
      <c r="P679" s="1206"/>
      <c r="Q679" s="1206"/>
      <c r="R679" s="1206"/>
      <c r="S679" s="1206"/>
      <c r="T679" s="1206"/>
      <c r="U679" s="1206"/>
      <c r="V679" s="1206"/>
      <c r="W679" s="1206"/>
      <c r="X679" s="1206"/>
      <c r="Y679" s="1206"/>
      <c r="Z679" s="1206"/>
      <c r="AA679" s="1206"/>
      <c r="AB679" s="1206"/>
      <c r="AC679" s="1206"/>
      <c r="AD679" s="1206"/>
      <c r="AE679" s="1206"/>
      <c r="AF679" s="1206"/>
      <c r="AG679" s="1206"/>
      <c r="AH679" s="1206"/>
      <c r="AI67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0" spans="2:35" ht="15.75" x14ac:dyDescent="0.25">
      <c r="B680" s="1195"/>
      <c r="C680" s="1202"/>
      <c r="D680" s="1206"/>
      <c r="E680" s="1206"/>
      <c r="F680" s="1206"/>
      <c r="G680" s="1206"/>
      <c r="H680" s="1206"/>
      <c r="I680" s="1206"/>
      <c r="J680" s="1206"/>
      <c r="K680" s="1206"/>
      <c r="L680" s="1206"/>
      <c r="M680" s="1206"/>
      <c r="N680" s="1206"/>
      <c r="O680" s="1206"/>
      <c r="P680" s="1206"/>
      <c r="Q680" s="1206"/>
      <c r="R680" s="1206"/>
      <c r="S680" s="1206"/>
      <c r="T680" s="1206"/>
      <c r="U680" s="1206"/>
      <c r="V680" s="1206"/>
      <c r="W680" s="1206"/>
      <c r="X680" s="1206"/>
      <c r="Y680" s="1206"/>
      <c r="Z680" s="1206"/>
      <c r="AA680" s="1206"/>
      <c r="AB680" s="1206"/>
      <c r="AC680" s="1206"/>
      <c r="AD680" s="1206"/>
      <c r="AE680" s="1206"/>
      <c r="AF680" s="1206"/>
      <c r="AG680" s="1206"/>
      <c r="AH680" s="1206"/>
      <c r="AI68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1" spans="2:35" ht="15.75" x14ac:dyDescent="0.25">
      <c r="B681" s="1195"/>
      <c r="C681" s="1202"/>
      <c r="D681" s="1206"/>
      <c r="E681" s="1206"/>
      <c r="F681" s="1206"/>
      <c r="G681" s="1206"/>
      <c r="H681" s="1206"/>
      <c r="I681" s="1206"/>
      <c r="J681" s="1206"/>
      <c r="K681" s="1206"/>
      <c r="L681" s="1206"/>
      <c r="M681" s="1206"/>
      <c r="N681" s="1206"/>
      <c r="O681" s="1206"/>
      <c r="P681" s="1206"/>
      <c r="Q681" s="1206"/>
      <c r="R681" s="1206"/>
      <c r="S681" s="1206"/>
      <c r="T681" s="1206"/>
      <c r="U681" s="1206"/>
      <c r="V681" s="1206"/>
      <c r="W681" s="1206"/>
      <c r="X681" s="1206"/>
      <c r="Y681" s="1206"/>
      <c r="Z681" s="1206"/>
      <c r="AA681" s="1206"/>
      <c r="AB681" s="1206"/>
      <c r="AC681" s="1206"/>
      <c r="AD681" s="1206"/>
      <c r="AE681" s="1206"/>
      <c r="AF681" s="1206"/>
      <c r="AG681" s="1206"/>
      <c r="AH681" s="1206"/>
      <c r="AI68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2" spans="2:35" ht="15.75" x14ac:dyDescent="0.25">
      <c r="B682" s="1195"/>
      <c r="C682" s="1202"/>
      <c r="D682" s="1206"/>
      <c r="E682" s="1206"/>
      <c r="F682" s="1206"/>
      <c r="G682" s="1206"/>
      <c r="H682" s="1206"/>
      <c r="I682" s="1206"/>
      <c r="J682" s="1206"/>
      <c r="K682" s="1206"/>
      <c r="L682" s="1206"/>
      <c r="M682" s="1206"/>
      <c r="N682" s="1206"/>
      <c r="O682" s="1206"/>
      <c r="P682" s="1206"/>
      <c r="Q682" s="1206"/>
      <c r="R682" s="1206"/>
      <c r="S682" s="1206"/>
      <c r="T682" s="1206"/>
      <c r="U682" s="1206"/>
      <c r="V682" s="1206"/>
      <c r="W682" s="1206"/>
      <c r="X682" s="1206"/>
      <c r="Y682" s="1206"/>
      <c r="Z682" s="1206"/>
      <c r="AA682" s="1206"/>
      <c r="AB682" s="1206"/>
      <c r="AC682" s="1206"/>
      <c r="AD682" s="1206"/>
      <c r="AE682" s="1206"/>
      <c r="AF682" s="1206"/>
      <c r="AG682" s="1206"/>
      <c r="AH682" s="1206"/>
      <c r="AI68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3" spans="2:35" ht="15.75" x14ac:dyDescent="0.25">
      <c r="B683" s="1195"/>
      <c r="C683" s="1202"/>
      <c r="D683" s="1206"/>
      <c r="E683" s="1206"/>
      <c r="F683" s="1206"/>
      <c r="G683" s="1206"/>
      <c r="H683" s="1206"/>
      <c r="I683" s="1206"/>
      <c r="J683" s="1206"/>
      <c r="K683" s="1206"/>
      <c r="L683" s="1206"/>
      <c r="M683" s="1206"/>
      <c r="N683" s="1206"/>
      <c r="O683" s="1206"/>
      <c r="P683" s="1206"/>
      <c r="Q683" s="1206"/>
      <c r="R683" s="1206"/>
      <c r="S683" s="1206"/>
      <c r="T683" s="1206"/>
      <c r="U683" s="1206"/>
      <c r="V683" s="1206"/>
      <c r="W683" s="1206"/>
      <c r="X683" s="1206"/>
      <c r="Y683" s="1206"/>
      <c r="Z683" s="1206"/>
      <c r="AA683" s="1206"/>
      <c r="AB683" s="1206"/>
      <c r="AC683" s="1206"/>
      <c r="AD683" s="1206"/>
      <c r="AE683" s="1206"/>
      <c r="AF683" s="1206"/>
      <c r="AG683" s="1206"/>
      <c r="AH683" s="1206"/>
      <c r="AI68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4" spans="2:35" ht="15.75" x14ac:dyDescent="0.25">
      <c r="B684" s="1195"/>
      <c r="C684" s="1202"/>
      <c r="D684" s="1206"/>
      <c r="E684" s="1206"/>
      <c r="F684" s="1206"/>
      <c r="G684" s="1206"/>
      <c r="H684" s="1206"/>
      <c r="I684" s="1206"/>
      <c r="J684" s="1206"/>
      <c r="K684" s="1206"/>
      <c r="L684" s="1206"/>
      <c r="M684" s="1206"/>
      <c r="N684" s="1206"/>
      <c r="O684" s="1206"/>
      <c r="P684" s="1206"/>
      <c r="Q684" s="1206"/>
      <c r="R684" s="1206"/>
      <c r="S684" s="1206"/>
      <c r="T684" s="1206"/>
      <c r="U684" s="1206"/>
      <c r="V684" s="1206"/>
      <c r="W684" s="1206"/>
      <c r="X684" s="1206"/>
      <c r="Y684" s="1206"/>
      <c r="Z684" s="1206"/>
      <c r="AA684" s="1206"/>
      <c r="AB684" s="1206"/>
      <c r="AC684" s="1206"/>
      <c r="AD684" s="1206"/>
      <c r="AE684" s="1206"/>
      <c r="AF684" s="1206"/>
      <c r="AG684" s="1206"/>
      <c r="AH684" s="1206"/>
      <c r="AI68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5" spans="2:35" ht="15.75" x14ac:dyDescent="0.25">
      <c r="B685" s="1195"/>
      <c r="C685" s="1202"/>
      <c r="D685" s="1206"/>
      <c r="E685" s="1206"/>
      <c r="F685" s="1206"/>
      <c r="G685" s="1206"/>
      <c r="H685" s="1206"/>
      <c r="I685" s="1206"/>
      <c r="J685" s="1206"/>
      <c r="K685" s="1206"/>
      <c r="L685" s="1206"/>
      <c r="M685" s="1206"/>
      <c r="N685" s="1206"/>
      <c r="O685" s="1206"/>
      <c r="P685" s="1206"/>
      <c r="Q685" s="1206"/>
      <c r="R685" s="1206"/>
      <c r="S685" s="1206"/>
      <c r="T685" s="1206"/>
      <c r="U685" s="1206"/>
      <c r="V685" s="1206"/>
      <c r="W685" s="1206"/>
      <c r="X685" s="1206"/>
      <c r="Y685" s="1206"/>
      <c r="Z685" s="1206"/>
      <c r="AA685" s="1206"/>
      <c r="AB685" s="1206"/>
      <c r="AC685" s="1206"/>
      <c r="AD685" s="1206"/>
      <c r="AE685" s="1206"/>
      <c r="AF685" s="1206"/>
      <c r="AG685" s="1206"/>
      <c r="AH685" s="1206"/>
      <c r="AI68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6" spans="2:35" ht="15.75" x14ac:dyDescent="0.25">
      <c r="B686" s="1195"/>
      <c r="C686" s="1202"/>
      <c r="D686" s="1206"/>
      <c r="E686" s="1206"/>
      <c r="F686" s="1206"/>
      <c r="G686" s="1206"/>
      <c r="H686" s="1206"/>
      <c r="I686" s="1206"/>
      <c r="J686" s="1206"/>
      <c r="K686" s="1206"/>
      <c r="L686" s="1206"/>
      <c r="M686" s="1206"/>
      <c r="N686" s="1206"/>
      <c r="O686" s="1206"/>
      <c r="P686" s="1206"/>
      <c r="Q686" s="1206"/>
      <c r="R686" s="1206"/>
      <c r="S686" s="1206"/>
      <c r="T686" s="1206"/>
      <c r="U686" s="1206"/>
      <c r="V686" s="1206"/>
      <c r="W686" s="1206"/>
      <c r="X686" s="1206"/>
      <c r="Y686" s="1206"/>
      <c r="Z686" s="1206"/>
      <c r="AA686" s="1206"/>
      <c r="AB686" s="1206"/>
      <c r="AC686" s="1206"/>
      <c r="AD686" s="1206"/>
      <c r="AE686" s="1206"/>
      <c r="AF686" s="1206"/>
      <c r="AG686" s="1206"/>
      <c r="AH686" s="1206"/>
      <c r="AI68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7" spans="2:35" ht="15.75" x14ac:dyDescent="0.25">
      <c r="B687" s="1195"/>
      <c r="C687" s="1202"/>
      <c r="D687" s="1206"/>
      <c r="E687" s="1206"/>
      <c r="F687" s="1206"/>
      <c r="G687" s="1206"/>
      <c r="H687" s="1206"/>
      <c r="I687" s="1206"/>
      <c r="J687" s="1206"/>
      <c r="K687" s="1206"/>
      <c r="L687" s="1206"/>
      <c r="M687" s="1206"/>
      <c r="N687" s="1206"/>
      <c r="O687" s="1206"/>
      <c r="P687" s="1206"/>
      <c r="Q687" s="1206"/>
      <c r="R687" s="1206"/>
      <c r="S687" s="1206"/>
      <c r="T687" s="1206"/>
      <c r="U687" s="1206"/>
      <c r="V687" s="1206"/>
      <c r="W687" s="1206"/>
      <c r="X687" s="1206"/>
      <c r="Y687" s="1206"/>
      <c r="Z687" s="1206"/>
      <c r="AA687" s="1206"/>
      <c r="AB687" s="1206"/>
      <c r="AC687" s="1206"/>
      <c r="AD687" s="1206"/>
      <c r="AE687" s="1206"/>
      <c r="AF687" s="1206"/>
      <c r="AG687" s="1206"/>
      <c r="AH687" s="1206"/>
      <c r="AI68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8" spans="2:35" ht="15.75" x14ac:dyDescent="0.25">
      <c r="B688" s="1195"/>
      <c r="C688" s="1202"/>
      <c r="D688" s="1206"/>
      <c r="E688" s="1206"/>
      <c r="F688" s="1206"/>
      <c r="G688" s="1206"/>
      <c r="H688" s="1206"/>
      <c r="I688" s="1206"/>
      <c r="J688" s="1206"/>
      <c r="K688" s="1206"/>
      <c r="L688" s="1206"/>
      <c r="M688" s="1206"/>
      <c r="N688" s="1206"/>
      <c r="O688" s="1206"/>
      <c r="P688" s="1206"/>
      <c r="Q688" s="1206"/>
      <c r="R688" s="1206"/>
      <c r="S688" s="1206"/>
      <c r="T688" s="1206"/>
      <c r="U688" s="1206"/>
      <c r="V688" s="1206"/>
      <c r="W688" s="1206"/>
      <c r="X688" s="1206"/>
      <c r="Y688" s="1206"/>
      <c r="Z688" s="1206"/>
      <c r="AA688" s="1206"/>
      <c r="AB688" s="1206"/>
      <c r="AC688" s="1206"/>
      <c r="AD688" s="1206"/>
      <c r="AE688" s="1206"/>
      <c r="AF688" s="1206"/>
      <c r="AG688" s="1206"/>
      <c r="AH688" s="1206"/>
      <c r="AI68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89" spans="2:35" ht="15.75" x14ac:dyDescent="0.25">
      <c r="B689" s="1195"/>
      <c r="C689" s="1202"/>
      <c r="D689" s="1206"/>
      <c r="E689" s="1206"/>
      <c r="F689" s="1206"/>
      <c r="G689" s="1206"/>
      <c r="H689" s="1206"/>
      <c r="I689" s="1206"/>
      <c r="J689" s="1206"/>
      <c r="K689" s="1206"/>
      <c r="L689" s="1206"/>
      <c r="M689" s="1206"/>
      <c r="N689" s="1206"/>
      <c r="O689" s="1206"/>
      <c r="P689" s="1206"/>
      <c r="Q689" s="1206"/>
      <c r="R689" s="1206"/>
      <c r="S689" s="1206"/>
      <c r="T689" s="1206"/>
      <c r="U689" s="1206"/>
      <c r="V689" s="1206"/>
      <c r="W689" s="1206"/>
      <c r="X689" s="1206"/>
      <c r="Y689" s="1206"/>
      <c r="Z689" s="1206"/>
      <c r="AA689" s="1206"/>
      <c r="AB689" s="1206"/>
      <c r="AC689" s="1206"/>
      <c r="AD689" s="1206"/>
      <c r="AE689" s="1206"/>
      <c r="AF689" s="1206"/>
      <c r="AG689" s="1206"/>
      <c r="AH689" s="1206"/>
      <c r="AI68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0" spans="2:35" ht="15.75" x14ac:dyDescent="0.25">
      <c r="B690" s="1195"/>
      <c r="C690" s="1202"/>
      <c r="D690" s="1206"/>
      <c r="E690" s="1206"/>
      <c r="F690" s="1206"/>
      <c r="G690" s="1206"/>
      <c r="H690" s="1206"/>
      <c r="I690" s="1206"/>
      <c r="J690" s="1206"/>
      <c r="K690" s="1206"/>
      <c r="L690" s="1206"/>
      <c r="M690" s="1206"/>
      <c r="N690" s="1206"/>
      <c r="O690" s="1206"/>
      <c r="P690" s="1206"/>
      <c r="Q690" s="1206"/>
      <c r="R690" s="1206"/>
      <c r="S690" s="1206"/>
      <c r="T690" s="1206"/>
      <c r="U690" s="1206"/>
      <c r="V690" s="1206"/>
      <c r="W690" s="1206"/>
      <c r="X690" s="1206"/>
      <c r="Y690" s="1206"/>
      <c r="Z690" s="1206"/>
      <c r="AA690" s="1206"/>
      <c r="AB690" s="1206"/>
      <c r="AC690" s="1206"/>
      <c r="AD690" s="1206"/>
      <c r="AE690" s="1206"/>
      <c r="AF690" s="1206"/>
      <c r="AG690" s="1206"/>
      <c r="AH690" s="1206"/>
      <c r="AI69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1" spans="2:35" ht="15.75" x14ac:dyDescent="0.25">
      <c r="B691" s="1195"/>
      <c r="C691" s="1202"/>
      <c r="D691" s="1206"/>
      <c r="E691" s="1206"/>
      <c r="F691" s="1206"/>
      <c r="G691" s="1206"/>
      <c r="H691" s="1206"/>
      <c r="I691" s="1206"/>
      <c r="J691" s="1206"/>
      <c r="K691" s="1206"/>
      <c r="L691" s="1206"/>
      <c r="M691" s="1206"/>
      <c r="N691" s="1206"/>
      <c r="O691" s="1206"/>
      <c r="P691" s="1206"/>
      <c r="Q691" s="1206"/>
      <c r="R691" s="1206"/>
      <c r="S691" s="1206"/>
      <c r="T691" s="1206"/>
      <c r="U691" s="1206"/>
      <c r="V691" s="1206"/>
      <c r="W691" s="1206"/>
      <c r="X691" s="1206"/>
      <c r="Y691" s="1206"/>
      <c r="Z691" s="1206"/>
      <c r="AA691" s="1206"/>
      <c r="AB691" s="1206"/>
      <c r="AC691" s="1206"/>
      <c r="AD691" s="1206"/>
      <c r="AE691" s="1206"/>
      <c r="AF691" s="1206"/>
      <c r="AG691" s="1206"/>
      <c r="AH691" s="1206"/>
      <c r="AI69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2" spans="2:35" ht="15.75" x14ac:dyDescent="0.25">
      <c r="B692" s="1195"/>
      <c r="C692" s="1202"/>
      <c r="D692" s="1206"/>
      <c r="E692" s="1206"/>
      <c r="F692" s="1206"/>
      <c r="G692" s="1206"/>
      <c r="H692" s="1206"/>
      <c r="I692" s="1206"/>
      <c r="J692" s="1206"/>
      <c r="K692" s="1206"/>
      <c r="L692" s="1206"/>
      <c r="M692" s="1206"/>
      <c r="N692" s="1206"/>
      <c r="O692" s="1206"/>
      <c r="P692" s="1206"/>
      <c r="Q692" s="1206"/>
      <c r="R692" s="1206"/>
      <c r="S692" s="1206"/>
      <c r="T692" s="1206"/>
      <c r="U692" s="1206"/>
      <c r="V692" s="1206"/>
      <c r="W692" s="1206"/>
      <c r="X692" s="1206"/>
      <c r="Y692" s="1206"/>
      <c r="Z692" s="1206"/>
      <c r="AA692" s="1206"/>
      <c r="AB692" s="1206"/>
      <c r="AC692" s="1206"/>
      <c r="AD692" s="1206"/>
      <c r="AE692" s="1206"/>
      <c r="AF692" s="1206"/>
      <c r="AG692" s="1206"/>
      <c r="AH692" s="1206"/>
      <c r="AI69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3" spans="2:35" ht="15.75" x14ac:dyDescent="0.25">
      <c r="B693" s="1195"/>
      <c r="C693" s="1202"/>
      <c r="D693" s="1206"/>
      <c r="E693" s="1206"/>
      <c r="F693" s="1206"/>
      <c r="G693" s="1206"/>
      <c r="H693" s="1206"/>
      <c r="I693" s="1206"/>
      <c r="J693" s="1206"/>
      <c r="K693" s="1206"/>
      <c r="L693" s="1206"/>
      <c r="M693" s="1206"/>
      <c r="N693" s="1206"/>
      <c r="O693" s="1206"/>
      <c r="P693" s="1206"/>
      <c r="Q693" s="1206"/>
      <c r="R693" s="1206"/>
      <c r="S693" s="1206"/>
      <c r="T693" s="1206"/>
      <c r="U693" s="1206"/>
      <c r="V693" s="1206"/>
      <c r="W693" s="1206"/>
      <c r="X693" s="1206"/>
      <c r="Y693" s="1206"/>
      <c r="Z693" s="1206"/>
      <c r="AA693" s="1206"/>
      <c r="AB693" s="1206"/>
      <c r="AC693" s="1206"/>
      <c r="AD693" s="1206"/>
      <c r="AE693" s="1206"/>
      <c r="AF693" s="1206"/>
      <c r="AG693" s="1206"/>
      <c r="AH693" s="1206"/>
      <c r="AI69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4" spans="2:35" ht="15.75" x14ac:dyDescent="0.25">
      <c r="B694" s="1195"/>
      <c r="C694" s="1202"/>
      <c r="D694" s="1206"/>
      <c r="E694" s="1206"/>
      <c r="F694" s="1206"/>
      <c r="G694" s="1206"/>
      <c r="H694" s="1206"/>
      <c r="I694" s="1206"/>
      <c r="J694" s="1206"/>
      <c r="K694" s="1206"/>
      <c r="L694" s="1206"/>
      <c r="M694" s="1206"/>
      <c r="N694" s="1206"/>
      <c r="O694" s="1206"/>
      <c r="P694" s="1206"/>
      <c r="Q694" s="1206"/>
      <c r="R694" s="1206"/>
      <c r="S694" s="1206"/>
      <c r="T694" s="1206"/>
      <c r="U694" s="1206"/>
      <c r="V694" s="1206"/>
      <c r="W694" s="1206"/>
      <c r="X694" s="1206"/>
      <c r="Y694" s="1206"/>
      <c r="Z694" s="1206"/>
      <c r="AA694" s="1206"/>
      <c r="AB694" s="1206"/>
      <c r="AC694" s="1206"/>
      <c r="AD694" s="1206"/>
      <c r="AE694" s="1206"/>
      <c r="AF694" s="1206"/>
      <c r="AG694" s="1206"/>
      <c r="AH694" s="1206"/>
      <c r="AI69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5" spans="2:35" ht="15.75" x14ac:dyDescent="0.25">
      <c r="B695" s="1195"/>
      <c r="C695" s="1202"/>
      <c r="D695" s="1206"/>
      <c r="E695" s="1206"/>
      <c r="F695" s="1206"/>
      <c r="G695" s="1206"/>
      <c r="H695" s="1206"/>
      <c r="I695" s="1206"/>
      <c r="J695" s="1206"/>
      <c r="K695" s="1206"/>
      <c r="L695" s="1206"/>
      <c r="M695" s="1206"/>
      <c r="N695" s="1206"/>
      <c r="O695" s="1206"/>
      <c r="P695" s="1206"/>
      <c r="Q695" s="1206"/>
      <c r="R695" s="1206"/>
      <c r="S695" s="1206"/>
      <c r="T695" s="1206"/>
      <c r="U695" s="1206"/>
      <c r="V695" s="1206"/>
      <c r="W695" s="1206"/>
      <c r="X695" s="1206"/>
      <c r="Y695" s="1206"/>
      <c r="Z695" s="1206"/>
      <c r="AA695" s="1206"/>
      <c r="AB695" s="1206"/>
      <c r="AC695" s="1206"/>
      <c r="AD695" s="1206"/>
      <c r="AE695" s="1206"/>
      <c r="AF695" s="1206"/>
      <c r="AG695" s="1206"/>
      <c r="AH695" s="1206"/>
      <c r="AI69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6" spans="2:35" ht="15.75" x14ac:dyDescent="0.25">
      <c r="B696" s="1195"/>
      <c r="C696" s="1202"/>
      <c r="D696" s="1206"/>
      <c r="E696" s="1206"/>
      <c r="F696" s="1206"/>
      <c r="G696" s="1206"/>
      <c r="H696" s="1206"/>
      <c r="I696" s="1206"/>
      <c r="J696" s="1206"/>
      <c r="K696" s="1206"/>
      <c r="L696" s="1206"/>
      <c r="M696" s="1206"/>
      <c r="N696" s="1206"/>
      <c r="O696" s="1206"/>
      <c r="P696" s="1206"/>
      <c r="Q696" s="1206"/>
      <c r="R696" s="1206"/>
      <c r="S696" s="1206"/>
      <c r="T696" s="1206"/>
      <c r="U696" s="1206"/>
      <c r="V696" s="1206"/>
      <c r="W696" s="1206"/>
      <c r="X696" s="1206"/>
      <c r="Y696" s="1206"/>
      <c r="Z696" s="1206"/>
      <c r="AA696" s="1206"/>
      <c r="AB696" s="1206"/>
      <c r="AC696" s="1206"/>
      <c r="AD696" s="1206"/>
      <c r="AE696" s="1206"/>
      <c r="AF696" s="1206"/>
      <c r="AG696" s="1206"/>
      <c r="AH696" s="1206"/>
      <c r="AI69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7" spans="2:35" ht="15.75" x14ac:dyDescent="0.25">
      <c r="B697" s="1195"/>
      <c r="C697" s="1202"/>
      <c r="D697" s="1206"/>
      <c r="E697" s="1206"/>
      <c r="F697" s="1206"/>
      <c r="G697" s="1206"/>
      <c r="H697" s="1206"/>
      <c r="I697" s="1206"/>
      <c r="J697" s="1206"/>
      <c r="K697" s="1206"/>
      <c r="L697" s="1206"/>
      <c r="M697" s="1206"/>
      <c r="N697" s="1206"/>
      <c r="O697" s="1206"/>
      <c r="P697" s="1206"/>
      <c r="Q697" s="1206"/>
      <c r="R697" s="1206"/>
      <c r="S697" s="1206"/>
      <c r="T697" s="1206"/>
      <c r="U697" s="1206"/>
      <c r="V697" s="1206"/>
      <c r="W697" s="1206"/>
      <c r="X697" s="1206"/>
      <c r="Y697" s="1206"/>
      <c r="Z697" s="1206"/>
      <c r="AA697" s="1206"/>
      <c r="AB697" s="1206"/>
      <c r="AC697" s="1206"/>
      <c r="AD697" s="1206"/>
      <c r="AE697" s="1206"/>
      <c r="AF697" s="1206"/>
      <c r="AG697" s="1206"/>
      <c r="AH697" s="1206"/>
      <c r="AI69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8" spans="2:35" ht="15.75" x14ac:dyDescent="0.25">
      <c r="B698" s="1195"/>
      <c r="C698" s="1202"/>
      <c r="D698" s="1206"/>
      <c r="E698" s="1206"/>
      <c r="F698" s="1206"/>
      <c r="G698" s="1206"/>
      <c r="H698" s="1206"/>
      <c r="I698" s="1206"/>
      <c r="J698" s="1206"/>
      <c r="K698" s="1206"/>
      <c r="L698" s="1206"/>
      <c r="M698" s="1206"/>
      <c r="N698" s="1206"/>
      <c r="O698" s="1206"/>
      <c r="P698" s="1206"/>
      <c r="Q698" s="1206"/>
      <c r="R698" s="1206"/>
      <c r="S698" s="1206"/>
      <c r="T698" s="1206"/>
      <c r="U698" s="1206"/>
      <c r="V698" s="1206"/>
      <c r="W698" s="1206"/>
      <c r="X698" s="1206"/>
      <c r="Y698" s="1206"/>
      <c r="Z698" s="1206"/>
      <c r="AA698" s="1206"/>
      <c r="AB698" s="1206"/>
      <c r="AC698" s="1206"/>
      <c r="AD698" s="1206"/>
      <c r="AE698" s="1206"/>
      <c r="AF698" s="1206"/>
      <c r="AG698" s="1206"/>
      <c r="AH698" s="1206"/>
      <c r="AI69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699" spans="2:35" ht="15.75" x14ac:dyDescent="0.25">
      <c r="B699" s="1195"/>
      <c r="C699" s="1202"/>
      <c r="D699" s="1206"/>
      <c r="E699" s="1206"/>
      <c r="F699" s="1206"/>
      <c r="G699" s="1206"/>
      <c r="H699" s="1206"/>
      <c r="I699" s="1206"/>
      <c r="J699" s="1206"/>
      <c r="K699" s="1206"/>
      <c r="L699" s="1206"/>
      <c r="M699" s="1206"/>
      <c r="N699" s="1206"/>
      <c r="O699" s="1206"/>
      <c r="P699" s="1206"/>
      <c r="Q699" s="1206"/>
      <c r="R699" s="1206"/>
      <c r="S699" s="1206"/>
      <c r="T699" s="1206"/>
      <c r="U699" s="1206"/>
      <c r="V699" s="1206"/>
      <c r="W699" s="1206"/>
      <c r="X699" s="1206"/>
      <c r="Y699" s="1206"/>
      <c r="Z699" s="1206"/>
      <c r="AA699" s="1206"/>
      <c r="AB699" s="1206"/>
      <c r="AC699" s="1206"/>
      <c r="AD699" s="1206"/>
      <c r="AE699" s="1206"/>
      <c r="AF699" s="1206"/>
      <c r="AG699" s="1206"/>
      <c r="AH699" s="1206"/>
      <c r="AI69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0" spans="2:35" ht="15.75" x14ac:dyDescent="0.25">
      <c r="B700" s="1195"/>
      <c r="C700" s="1202"/>
      <c r="D700" s="1206"/>
      <c r="E700" s="1206"/>
      <c r="F700" s="1206"/>
      <c r="G700" s="1206"/>
      <c r="H700" s="1206"/>
      <c r="I700" s="1206"/>
      <c r="J700" s="1206"/>
      <c r="K700" s="1206"/>
      <c r="L700" s="1206"/>
      <c r="M700" s="1206"/>
      <c r="N700" s="1206"/>
      <c r="O700" s="1206"/>
      <c r="P700" s="1206"/>
      <c r="Q700" s="1206"/>
      <c r="R700" s="1206"/>
      <c r="S700" s="1206"/>
      <c r="T700" s="1206"/>
      <c r="U700" s="1206"/>
      <c r="V700" s="1206"/>
      <c r="W700" s="1206"/>
      <c r="X700" s="1206"/>
      <c r="Y700" s="1206"/>
      <c r="Z700" s="1206"/>
      <c r="AA700" s="1206"/>
      <c r="AB700" s="1206"/>
      <c r="AC700" s="1206"/>
      <c r="AD700" s="1206"/>
      <c r="AE700" s="1206"/>
      <c r="AF700" s="1206"/>
      <c r="AG700" s="1206"/>
      <c r="AH700" s="1206"/>
      <c r="AI70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1" spans="2:35" ht="15.75" x14ac:dyDescent="0.25">
      <c r="B701" s="1195"/>
      <c r="C701" s="1202"/>
      <c r="D701" s="1206"/>
      <c r="E701" s="1206"/>
      <c r="F701" s="1206"/>
      <c r="G701" s="1206"/>
      <c r="H701" s="1206"/>
      <c r="I701" s="1206"/>
      <c r="J701" s="1206"/>
      <c r="K701" s="1206"/>
      <c r="L701" s="1206"/>
      <c r="M701" s="1206"/>
      <c r="N701" s="1206"/>
      <c r="O701" s="1206"/>
      <c r="P701" s="1206"/>
      <c r="Q701" s="1206"/>
      <c r="R701" s="1206"/>
      <c r="S701" s="1206"/>
      <c r="T701" s="1206"/>
      <c r="U701" s="1206"/>
      <c r="V701" s="1206"/>
      <c r="W701" s="1206"/>
      <c r="X701" s="1206"/>
      <c r="Y701" s="1206"/>
      <c r="Z701" s="1206"/>
      <c r="AA701" s="1206"/>
      <c r="AB701" s="1206"/>
      <c r="AC701" s="1206"/>
      <c r="AD701" s="1206"/>
      <c r="AE701" s="1206"/>
      <c r="AF701" s="1206"/>
      <c r="AG701" s="1206"/>
      <c r="AH701" s="1206"/>
      <c r="AI70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2" spans="2:35" ht="15.75" x14ac:dyDescent="0.25">
      <c r="B702" s="1195"/>
      <c r="C702" s="1202"/>
      <c r="D702" s="1206"/>
      <c r="E702" s="1206"/>
      <c r="F702" s="1206"/>
      <c r="G702" s="1206"/>
      <c r="H702" s="1206"/>
      <c r="I702" s="1206"/>
      <c r="J702" s="1206"/>
      <c r="K702" s="1206"/>
      <c r="L702" s="1206"/>
      <c r="M702" s="1206"/>
      <c r="N702" s="1206"/>
      <c r="O702" s="1206"/>
      <c r="P702" s="1206"/>
      <c r="Q702" s="1206"/>
      <c r="R702" s="1206"/>
      <c r="S702" s="1206"/>
      <c r="T702" s="1206"/>
      <c r="U702" s="1206"/>
      <c r="V702" s="1206"/>
      <c r="W702" s="1206"/>
      <c r="X702" s="1206"/>
      <c r="Y702" s="1206"/>
      <c r="Z702" s="1206"/>
      <c r="AA702" s="1206"/>
      <c r="AB702" s="1206"/>
      <c r="AC702" s="1206"/>
      <c r="AD702" s="1206"/>
      <c r="AE702" s="1206"/>
      <c r="AF702" s="1206"/>
      <c r="AG702" s="1206"/>
      <c r="AH702" s="1206"/>
      <c r="AI70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3" spans="2:35" ht="15.75" x14ac:dyDescent="0.25">
      <c r="B703" s="1195"/>
      <c r="C703" s="1202"/>
      <c r="D703" s="1206"/>
      <c r="E703" s="1206"/>
      <c r="F703" s="1206"/>
      <c r="G703" s="1206"/>
      <c r="H703" s="1206"/>
      <c r="I703" s="1206"/>
      <c r="J703" s="1206"/>
      <c r="K703" s="1206"/>
      <c r="L703" s="1206"/>
      <c r="M703" s="1206"/>
      <c r="N703" s="1206"/>
      <c r="O703" s="1206"/>
      <c r="P703" s="1206"/>
      <c r="Q703" s="1206"/>
      <c r="R703" s="1206"/>
      <c r="S703" s="1206"/>
      <c r="T703" s="1206"/>
      <c r="U703" s="1206"/>
      <c r="V703" s="1206"/>
      <c r="W703" s="1206"/>
      <c r="X703" s="1206"/>
      <c r="Y703" s="1206"/>
      <c r="Z703" s="1206"/>
      <c r="AA703" s="1206"/>
      <c r="AB703" s="1206"/>
      <c r="AC703" s="1206"/>
      <c r="AD703" s="1206"/>
      <c r="AE703" s="1206"/>
      <c r="AF703" s="1206"/>
      <c r="AG703" s="1206"/>
      <c r="AH703" s="1206"/>
      <c r="AI70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4" spans="2:35" ht="15.75" x14ac:dyDescent="0.25">
      <c r="B704" s="1195"/>
      <c r="C704" s="1202"/>
      <c r="D704" s="1206"/>
      <c r="E704" s="1206"/>
      <c r="F704" s="1206"/>
      <c r="G704" s="1206"/>
      <c r="H704" s="1206"/>
      <c r="I704" s="1206"/>
      <c r="J704" s="1206"/>
      <c r="K704" s="1206"/>
      <c r="L704" s="1206"/>
      <c r="M704" s="1206"/>
      <c r="N704" s="1206"/>
      <c r="O704" s="1206"/>
      <c r="P704" s="1206"/>
      <c r="Q704" s="1206"/>
      <c r="R704" s="1206"/>
      <c r="S704" s="1206"/>
      <c r="T704" s="1206"/>
      <c r="U704" s="1206"/>
      <c r="V704" s="1206"/>
      <c r="W704" s="1206"/>
      <c r="X704" s="1206"/>
      <c r="Y704" s="1206"/>
      <c r="Z704" s="1206"/>
      <c r="AA704" s="1206"/>
      <c r="AB704" s="1206"/>
      <c r="AC704" s="1206"/>
      <c r="AD704" s="1206"/>
      <c r="AE704" s="1206"/>
      <c r="AF704" s="1206"/>
      <c r="AG704" s="1206"/>
      <c r="AH704" s="1206"/>
      <c r="AI70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5" spans="2:35" ht="15.75" x14ac:dyDescent="0.25">
      <c r="B705" s="1195"/>
      <c r="C705" s="1202"/>
      <c r="D705" s="1206"/>
      <c r="E705" s="1206"/>
      <c r="F705" s="1206"/>
      <c r="G705" s="1206"/>
      <c r="H705" s="1206"/>
      <c r="I705" s="1206"/>
      <c r="J705" s="1206"/>
      <c r="K705" s="1206"/>
      <c r="L705" s="1206"/>
      <c r="M705" s="1206"/>
      <c r="N705" s="1206"/>
      <c r="O705" s="1206"/>
      <c r="P705" s="1206"/>
      <c r="Q705" s="1206"/>
      <c r="R705" s="1206"/>
      <c r="S705" s="1206"/>
      <c r="T705" s="1206"/>
      <c r="U705" s="1206"/>
      <c r="V705" s="1206"/>
      <c r="W705" s="1206"/>
      <c r="X705" s="1206"/>
      <c r="Y705" s="1206"/>
      <c r="Z705" s="1206"/>
      <c r="AA705" s="1206"/>
      <c r="AB705" s="1206"/>
      <c r="AC705" s="1206"/>
      <c r="AD705" s="1206"/>
      <c r="AE705" s="1206"/>
      <c r="AF705" s="1206"/>
      <c r="AG705" s="1206"/>
      <c r="AH705" s="1206"/>
      <c r="AI70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6" spans="2:35" ht="15.75" x14ac:dyDescent="0.25">
      <c r="B706" s="1195"/>
      <c r="C706" s="1202"/>
      <c r="D706" s="1206"/>
      <c r="E706" s="1206"/>
      <c r="F706" s="1206"/>
      <c r="G706" s="1206"/>
      <c r="H706" s="1206"/>
      <c r="I706" s="1206"/>
      <c r="J706" s="1206"/>
      <c r="K706" s="1206"/>
      <c r="L706" s="1206"/>
      <c r="M706" s="1206"/>
      <c r="N706" s="1206"/>
      <c r="O706" s="1206"/>
      <c r="P706" s="1206"/>
      <c r="Q706" s="1206"/>
      <c r="R706" s="1206"/>
      <c r="S706" s="1206"/>
      <c r="T706" s="1206"/>
      <c r="U706" s="1206"/>
      <c r="V706" s="1206"/>
      <c r="W706" s="1206"/>
      <c r="X706" s="1206"/>
      <c r="Y706" s="1206"/>
      <c r="Z706" s="1206"/>
      <c r="AA706" s="1206"/>
      <c r="AB706" s="1206"/>
      <c r="AC706" s="1206"/>
      <c r="AD706" s="1206"/>
      <c r="AE706" s="1206"/>
      <c r="AF706" s="1206"/>
      <c r="AG706" s="1206"/>
      <c r="AH706" s="1206"/>
      <c r="AI70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7" spans="2:35" ht="15.75" x14ac:dyDescent="0.25">
      <c r="B707" s="1195"/>
      <c r="C707" s="1202"/>
      <c r="D707" s="1206"/>
      <c r="E707" s="1206"/>
      <c r="F707" s="1206"/>
      <c r="G707" s="1206"/>
      <c r="H707" s="1206"/>
      <c r="I707" s="1206"/>
      <c r="J707" s="1206"/>
      <c r="K707" s="1206"/>
      <c r="L707" s="1206"/>
      <c r="M707" s="1206"/>
      <c r="N707" s="1206"/>
      <c r="O707" s="1206"/>
      <c r="P707" s="1206"/>
      <c r="Q707" s="1206"/>
      <c r="R707" s="1206"/>
      <c r="S707" s="1206"/>
      <c r="T707" s="1206"/>
      <c r="U707" s="1206"/>
      <c r="V707" s="1206"/>
      <c r="W707" s="1206"/>
      <c r="X707" s="1206"/>
      <c r="Y707" s="1206"/>
      <c r="Z707" s="1206"/>
      <c r="AA707" s="1206"/>
      <c r="AB707" s="1206"/>
      <c r="AC707" s="1206"/>
      <c r="AD707" s="1206"/>
      <c r="AE707" s="1206"/>
      <c r="AF707" s="1206"/>
      <c r="AG707" s="1206"/>
      <c r="AH707" s="1206"/>
      <c r="AI70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8" spans="2:35" ht="15.75" x14ac:dyDescent="0.25">
      <c r="B708" s="1195"/>
      <c r="C708" s="1202"/>
      <c r="D708" s="1206"/>
      <c r="E708" s="1206"/>
      <c r="F708" s="1206"/>
      <c r="G708" s="1206"/>
      <c r="H708" s="1206"/>
      <c r="I708" s="1206"/>
      <c r="J708" s="1206"/>
      <c r="K708" s="1206"/>
      <c r="L708" s="1206"/>
      <c r="M708" s="1206"/>
      <c r="N708" s="1206"/>
      <c r="O708" s="1206"/>
      <c r="P708" s="1206"/>
      <c r="Q708" s="1206"/>
      <c r="R708" s="1206"/>
      <c r="S708" s="1206"/>
      <c r="T708" s="1206"/>
      <c r="U708" s="1206"/>
      <c r="V708" s="1206"/>
      <c r="W708" s="1206"/>
      <c r="X708" s="1206"/>
      <c r="Y708" s="1206"/>
      <c r="Z708" s="1206"/>
      <c r="AA708" s="1206"/>
      <c r="AB708" s="1206"/>
      <c r="AC708" s="1206"/>
      <c r="AD708" s="1206"/>
      <c r="AE708" s="1206"/>
      <c r="AF708" s="1206"/>
      <c r="AG708" s="1206"/>
      <c r="AH708" s="1206"/>
      <c r="AI70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09" spans="2:35" ht="15.75" x14ac:dyDescent="0.25">
      <c r="B709" s="1195"/>
      <c r="C709" s="1202"/>
      <c r="D709" s="1206"/>
      <c r="E709" s="1206"/>
      <c r="F709" s="1206"/>
      <c r="G709" s="1206"/>
      <c r="H709" s="1206"/>
      <c r="I709" s="1206"/>
      <c r="J709" s="1206"/>
      <c r="K709" s="1206"/>
      <c r="L709" s="1206"/>
      <c r="M709" s="1206"/>
      <c r="N709" s="1206"/>
      <c r="O709" s="1206"/>
      <c r="P709" s="1206"/>
      <c r="Q709" s="1206"/>
      <c r="R709" s="1206"/>
      <c r="S709" s="1206"/>
      <c r="T709" s="1206"/>
      <c r="U709" s="1206"/>
      <c r="V709" s="1206"/>
      <c r="W709" s="1206"/>
      <c r="X709" s="1206"/>
      <c r="Y709" s="1206"/>
      <c r="Z709" s="1206"/>
      <c r="AA709" s="1206"/>
      <c r="AB709" s="1206"/>
      <c r="AC709" s="1206"/>
      <c r="AD709" s="1206"/>
      <c r="AE709" s="1206"/>
      <c r="AF709" s="1206"/>
      <c r="AG709" s="1206"/>
      <c r="AH709" s="1206"/>
      <c r="AI70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0" spans="2:35" ht="15.75" x14ac:dyDescent="0.25">
      <c r="B710" s="1195"/>
      <c r="C710" s="1202"/>
      <c r="D710" s="1206"/>
      <c r="E710" s="1206"/>
      <c r="F710" s="1206"/>
      <c r="G710" s="1206"/>
      <c r="H710" s="1206"/>
      <c r="I710" s="1206"/>
      <c r="J710" s="1206"/>
      <c r="K710" s="1206"/>
      <c r="L710" s="1206"/>
      <c r="M710" s="1206"/>
      <c r="N710" s="1206"/>
      <c r="O710" s="1206"/>
      <c r="P710" s="1206"/>
      <c r="Q710" s="1206"/>
      <c r="R710" s="1206"/>
      <c r="S710" s="1206"/>
      <c r="T710" s="1206"/>
      <c r="U710" s="1206"/>
      <c r="V710" s="1206"/>
      <c r="W710" s="1206"/>
      <c r="X710" s="1206"/>
      <c r="Y710" s="1206"/>
      <c r="Z710" s="1206"/>
      <c r="AA710" s="1206"/>
      <c r="AB710" s="1206"/>
      <c r="AC710" s="1206"/>
      <c r="AD710" s="1206"/>
      <c r="AE710" s="1206"/>
      <c r="AF710" s="1206"/>
      <c r="AG710" s="1206"/>
      <c r="AH710" s="1206"/>
      <c r="AI7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1" spans="2:35" ht="15.75" x14ac:dyDescent="0.25">
      <c r="B711" s="1195"/>
      <c r="C711" s="1202"/>
      <c r="D711" s="1206"/>
      <c r="E711" s="1206"/>
      <c r="F711" s="1206"/>
      <c r="G711" s="1206"/>
      <c r="H711" s="1206"/>
      <c r="I711" s="1206"/>
      <c r="J711" s="1206"/>
      <c r="K711" s="1206"/>
      <c r="L711" s="1206"/>
      <c r="M711" s="1206"/>
      <c r="N711" s="1206"/>
      <c r="O711" s="1206"/>
      <c r="P711" s="1206"/>
      <c r="Q711" s="1206"/>
      <c r="R711" s="1206"/>
      <c r="S711" s="1206"/>
      <c r="T711" s="1206"/>
      <c r="U711" s="1206"/>
      <c r="V711" s="1206"/>
      <c r="W711" s="1206"/>
      <c r="X711" s="1206"/>
      <c r="Y711" s="1206"/>
      <c r="Z711" s="1206"/>
      <c r="AA711" s="1206"/>
      <c r="AB711" s="1206"/>
      <c r="AC711" s="1206"/>
      <c r="AD711" s="1206"/>
      <c r="AE711" s="1206"/>
      <c r="AF711" s="1206"/>
      <c r="AG711" s="1206"/>
      <c r="AH711" s="1206"/>
      <c r="AI7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2" spans="2:35" ht="15.75" x14ac:dyDescent="0.25">
      <c r="B712" s="1195"/>
      <c r="C712" s="1202"/>
      <c r="D712" s="1206"/>
      <c r="E712" s="1206"/>
      <c r="F712" s="1206"/>
      <c r="G712" s="1206"/>
      <c r="H712" s="1206"/>
      <c r="I712" s="1206"/>
      <c r="J712" s="1206"/>
      <c r="K712" s="1206"/>
      <c r="L712" s="1206"/>
      <c r="M712" s="1206"/>
      <c r="N712" s="1206"/>
      <c r="O712" s="1206"/>
      <c r="P712" s="1206"/>
      <c r="Q712" s="1206"/>
      <c r="R712" s="1206"/>
      <c r="S712" s="1206"/>
      <c r="T712" s="1206"/>
      <c r="U712" s="1206"/>
      <c r="V712" s="1206"/>
      <c r="W712" s="1206"/>
      <c r="X712" s="1206"/>
      <c r="Y712" s="1206"/>
      <c r="Z712" s="1206"/>
      <c r="AA712" s="1206"/>
      <c r="AB712" s="1206"/>
      <c r="AC712" s="1206"/>
      <c r="AD712" s="1206"/>
      <c r="AE712" s="1206"/>
      <c r="AF712" s="1206"/>
      <c r="AG712" s="1206"/>
      <c r="AH712" s="1206"/>
      <c r="AI7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3" spans="2:35" ht="15.75" x14ac:dyDescent="0.25">
      <c r="B713" s="1195"/>
      <c r="C713" s="1202"/>
      <c r="D713" s="1206"/>
      <c r="E713" s="1206"/>
      <c r="F713" s="1206"/>
      <c r="G713" s="1206"/>
      <c r="H713" s="1206"/>
      <c r="I713" s="1206"/>
      <c r="J713" s="1206"/>
      <c r="K713" s="1206"/>
      <c r="L713" s="1206"/>
      <c r="M713" s="1206"/>
      <c r="N713" s="1206"/>
      <c r="O713" s="1206"/>
      <c r="P713" s="1206"/>
      <c r="Q713" s="1206"/>
      <c r="R713" s="1206"/>
      <c r="S713" s="1206"/>
      <c r="T713" s="1206"/>
      <c r="U713" s="1206"/>
      <c r="V713" s="1206"/>
      <c r="W713" s="1206"/>
      <c r="X713" s="1206"/>
      <c r="Y713" s="1206"/>
      <c r="Z713" s="1206"/>
      <c r="AA713" s="1206"/>
      <c r="AB713" s="1206"/>
      <c r="AC713" s="1206"/>
      <c r="AD713" s="1206"/>
      <c r="AE713" s="1206"/>
      <c r="AF713" s="1206"/>
      <c r="AG713" s="1206"/>
      <c r="AH713" s="1206"/>
      <c r="AI7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4" spans="2:35" ht="15.75" x14ac:dyDescent="0.25">
      <c r="B714" s="1195"/>
      <c r="C714" s="1202"/>
      <c r="D714" s="1206"/>
      <c r="E714" s="1206"/>
      <c r="F714" s="1206"/>
      <c r="G714" s="1206"/>
      <c r="H714" s="1206"/>
      <c r="I714" s="1206"/>
      <c r="J714" s="1206"/>
      <c r="K714" s="1206"/>
      <c r="L714" s="1206"/>
      <c r="M714" s="1206"/>
      <c r="N714" s="1206"/>
      <c r="O714" s="1206"/>
      <c r="P714" s="1206"/>
      <c r="Q714" s="1206"/>
      <c r="R714" s="1206"/>
      <c r="S714" s="1206"/>
      <c r="T714" s="1206"/>
      <c r="U714" s="1206"/>
      <c r="V714" s="1206"/>
      <c r="W714" s="1206"/>
      <c r="X714" s="1206"/>
      <c r="Y714" s="1206"/>
      <c r="Z714" s="1206"/>
      <c r="AA714" s="1206"/>
      <c r="AB714" s="1206"/>
      <c r="AC714" s="1206"/>
      <c r="AD714" s="1206"/>
      <c r="AE714" s="1206"/>
      <c r="AF714" s="1206"/>
      <c r="AG714" s="1206"/>
      <c r="AH714" s="1206"/>
      <c r="AI7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5" spans="2:35" ht="15.75" x14ac:dyDescent="0.25">
      <c r="B715" s="1195"/>
      <c r="C715" s="1202"/>
      <c r="D715" s="1206"/>
      <c r="E715" s="1206"/>
      <c r="F715" s="1206"/>
      <c r="G715" s="1206"/>
      <c r="H715" s="1206"/>
      <c r="I715" s="1206"/>
      <c r="J715" s="1206"/>
      <c r="K715" s="1206"/>
      <c r="L715" s="1206"/>
      <c r="M715" s="1206"/>
      <c r="N715" s="1206"/>
      <c r="O715" s="1206"/>
      <c r="P715" s="1206"/>
      <c r="Q715" s="1206"/>
      <c r="R715" s="1206"/>
      <c r="S715" s="1206"/>
      <c r="T715" s="1206"/>
      <c r="U715" s="1206"/>
      <c r="V715" s="1206"/>
      <c r="W715" s="1206"/>
      <c r="X715" s="1206"/>
      <c r="Y715" s="1206"/>
      <c r="Z715" s="1206"/>
      <c r="AA715" s="1206"/>
      <c r="AB715" s="1206"/>
      <c r="AC715" s="1206"/>
      <c r="AD715" s="1206"/>
      <c r="AE715" s="1206"/>
      <c r="AF715" s="1206"/>
      <c r="AG715" s="1206"/>
      <c r="AH715" s="1206"/>
      <c r="AI7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6" spans="2:35" ht="15.75" x14ac:dyDescent="0.25">
      <c r="B716" s="1195"/>
      <c r="C716" s="1202"/>
      <c r="D716" s="1206"/>
      <c r="E716" s="1206"/>
      <c r="F716" s="1206"/>
      <c r="G716" s="1206"/>
      <c r="H716" s="1206"/>
      <c r="I716" s="1206"/>
      <c r="J716" s="1206"/>
      <c r="K716" s="1206"/>
      <c r="L716" s="1206"/>
      <c r="M716" s="1206"/>
      <c r="N716" s="1206"/>
      <c r="O716" s="1206"/>
      <c r="P716" s="1206"/>
      <c r="Q716" s="1206"/>
      <c r="R716" s="1206"/>
      <c r="S716" s="1206"/>
      <c r="T716" s="1206"/>
      <c r="U716" s="1206"/>
      <c r="V716" s="1206"/>
      <c r="W716" s="1206"/>
      <c r="X716" s="1206"/>
      <c r="Y716" s="1206"/>
      <c r="Z716" s="1206"/>
      <c r="AA716" s="1206"/>
      <c r="AB716" s="1206"/>
      <c r="AC716" s="1206"/>
      <c r="AD716" s="1206"/>
      <c r="AE716" s="1206"/>
      <c r="AF716" s="1206"/>
      <c r="AG716" s="1206"/>
      <c r="AH716" s="1206"/>
      <c r="AI7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7" spans="2:35" ht="15.75" x14ac:dyDescent="0.25">
      <c r="B717" s="1195"/>
      <c r="C717" s="1202"/>
      <c r="D717" s="1206"/>
      <c r="E717" s="1206"/>
      <c r="F717" s="1206"/>
      <c r="G717" s="1206"/>
      <c r="H717" s="1206"/>
      <c r="I717" s="1206"/>
      <c r="J717" s="1206"/>
      <c r="K717" s="1206"/>
      <c r="L717" s="1206"/>
      <c r="M717" s="1206"/>
      <c r="N717" s="1206"/>
      <c r="O717" s="1206"/>
      <c r="P717" s="1206"/>
      <c r="Q717" s="1206"/>
      <c r="R717" s="1206"/>
      <c r="S717" s="1206"/>
      <c r="T717" s="1206"/>
      <c r="U717" s="1206"/>
      <c r="V717" s="1206"/>
      <c r="W717" s="1206"/>
      <c r="X717" s="1206"/>
      <c r="Y717" s="1206"/>
      <c r="Z717" s="1206"/>
      <c r="AA717" s="1206"/>
      <c r="AB717" s="1206"/>
      <c r="AC717" s="1206"/>
      <c r="AD717" s="1206"/>
      <c r="AE717" s="1206"/>
      <c r="AF717" s="1206"/>
      <c r="AG717" s="1206"/>
      <c r="AH717" s="1206"/>
      <c r="AI7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8" spans="2:35" ht="15.75" x14ac:dyDescent="0.25">
      <c r="B718" s="1195"/>
      <c r="C718" s="1202"/>
      <c r="D718" s="1206"/>
      <c r="E718" s="1206"/>
      <c r="F718" s="1206"/>
      <c r="G718" s="1206"/>
      <c r="H718" s="1206"/>
      <c r="I718" s="1206"/>
      <c r="J718" s="1206"/>
      <c r="K718" s="1206"/>
      <c r="L718" s="1206"/>
      <c r="M718" s="1206"/>
      <c r="N718" s="1206"/>
      <c r="O718" s="1206"/>
      <c r="P718" s="1206"/>
      <c r="Q718" s="1206"/>
      <c r="R718" s="1206"/>
      <c r="S718" s="1206"/>
      <c r="T718" s="1206"/>
      <c r="U718" s="1206"/>
      <c r="V718" s="1206"/>
      <c r="W718" s="1206"/>
      <c r="X718" s="1206"/>
      <c r="Y718" s="1206"/>
      <c r="Z718" s="1206"/>
      <c r="AA718" s="1206"/>
      <c r="AB718" s="1206"/>
      <c r="AC718" s="1206"/>
      <c r="AD718" s="1206"/>
      <c r="AE718" s="1206"/>
      <c r="AF718" s="1206"/>
      <c r="AG718" s="1206"/>
      <c r="AH718" s="1206"/>
      <c r="AI7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19" spans="2:35" ht="15.75" x14ac:dyDescent="0.25">
      <c r="B719" s="1195"/>
      <c r="C719" s="1202"/>
      <c r="D719" s="1206"/>
      <c r="E719" s="1206"/>
      <c r="F719" s="1206"/>
      <c r="G719" s="1206"/>
      <c r="H719" s="1206"/>
      <c r="I719" s="1206"/>
      <c r="J719" s="1206"/>
      <c r="K719" s="1206"/>
      <c r="L719" s="1206"/>
      <c r="M719" s="1206"/>
      <c r="N719" s="1206"/>
      <c r="O719" s="1206"/>
      <c r="P719" s="1206"/>
      <c r="Q719" s="1206"/>
      <c r="R719" s="1206"/>
      <c r="S719" s="1206"/>
      <c r="T719" s="1206"/>
      <c r="U719" s="1206"/>
      <c r="V719" s="1206"/>
      <c r="W719" s="1206"/>
      <c r="X719" s="1206"/>
      <c r="Y719" s="1206"/>
      <c r="Z719" s="1206"/>
      <c r="AA719" s="1206"/>
      <c r="AB719" s="1206"/>
      <c r="AC719" s="1206"/>
      <c r="AD719" s="1206"/>
      <c r="AE719" s="1206"/>
      <c r="AF719" s="1206"/>
      <c r="AG719" s="1206"/>
      <c r="AH719" s="1206"/>
      <c r="AI7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0" spans="2:35" ht="15.75" x14ac:dyDescent="0.25">
      <c r="B720" s="1195"/>
      <c r="C720" s="1202"/>
      <c r="D720" s="1206"/>
      <c r="E720" s="1206"/>
      <c r="F720" s="1206"/>
      <c r="G720" s="1206"/>
      <c r="H720" s="1206"/>
      <c r="I720" s="1206"/>
      <c r="J720" s="1206"/>
      <c r="K720" s="1206"/>
      <c r="L720" s="1206"/>
      <c r="M720" s="1206"/>
      <c r="N720" s="1206"/>
      <c r="O720" s="1206"/>
      <c r="P720" s="1206"/>
      <c r="Q720" s="1206"/>
      <c r="R720" s="1206"/>
      <c r="S720" s="1206"/>
      <c r="T720" s="1206"/>
      <c r="U720" s="1206"/>
      <c r="V720" s="1206"/>
      <c r="W720" s="1206"/>
      <c r="X720" s="1206"/>
      <c r="Y720" s="1206"/>
      <c r="Z720" s="1206"/>
      <c r="AA720" s="1206"/>
      <c r="AB720" s="1206"/>
      <c r="AC720" s="1206"/>
      <c r="AD720" s="1206"/>
      <c r="AE720" s="1206"/>
      <c r="AF720" s="1206"/>
      <c r="AG720" s="1206"/>
      <c r="AH720" s="1206"/>
      <c r="AI7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1" spans="2:35" ht="15.75" x14ac:dyDescent="0.25">
      <c r="B721" s="1195"/>
      <c r="C721" s="1202"/>
      <c r="D721" s="1206"/>
      <c r="E721" s="1206"/>
      <c r="F721" s="1206"/>
      <c r="G721" s="1206"/>
      <c r="H721" s="1206"/>
      <c r="I721" s="1206"/>
      <c r="J721" s="1206"/>
      <c r="K721" s="1206"/>
      <c r="L721" s="1206"/>
      <c r="M721" s="1206"/>
      <c r="N721" s="1206"/>
      <c r="O721" s="1206"/>
      <c r="P721" s="1206"/>
      <c r="Q721" s="1206"/>
      <c r="R721" s="1206"/>
      <c r="S721" s="1206"/>
      <c r="T721" s="1206"/>
      <c r="U721" s="1206"/>
      <c r="V721" s="1206"/>
      <c r="W721" s="1206"/>
      <c r="X721" s="1206"/>
      <c r="Y721" s="1206"/>
      <c r="Z721" s="1206"/>
      <c r="AA721" s="1206"/>
      <c r="AB721" s="1206"/>
      <c r="AC721" s="1206"/>
      <c r="AD721" s="1206"/>
      <c r="AE721" s="1206"/>
      <c r="AF721" s="1206"/>
      <c r="AG721" s="1206"/>
      <c r="AH721" s="1206"/>
      <c r="AI7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2" spans="2:35" ht="15.75" x14ac:dyDescent="0.25">
      <c r="B722" s="1195"/>
      <c r="C722" s="1202"/>
      <c r="D722" s="1206"/>
      <c r="E722" s="1206"/>
      <c r="F722" s="1206"/>
      <c r="G722" s="1206"/>
      <c r="H722" s="1206"/>
      <c r="I722" s="1206"/>
      <c r="J722" s="1206"/>
      <c r="K722" s="1206"/>
      <c r="L722" s="1206"/>
      <c r="M722" s="1206"/>
      <c r="N722" s="1206"/>
      <c r="O722" s="1206"/>
      <c r="P722" s="1206"/>
      <c r="Q722" s="1206"/>
      <c r="R722" s="1206"/>
      <c r="S722" s="1206"/>
      <c r="T722" s="1206"/>
      <c r="U722" s="1206"/>
      <c r="V722" s="1206"/>
      <c r="W722" s="1206"/>
      <c r="X722" s="1206"/>
      <c r="Y722" s="1206"/>
      <c r="Z722" s="1206"/>
      <c r="AA722" s="1206"/>
      <c r="AB722" s="1206"/>
      <c r="AC722" s="1206"/>
      <c r="AD722" s="1206"/>
      <c r="AE722" s="1206"/>
      <c r="AF722" s="1206"/>
      <c r="AG722" s="1206"/>
      <c r="AH722" s="1206"/>
      <c r="AI7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3" spans="2:35" ht="15.75" x14ac:dyDescent="0.25">
      <c r="B723" s="1195"/>
      <c r="C723" s="1202"/>
      <c r="D723" s="1206"/>
      <c r="E723" s="1206"/>
      <c r="F723" s="1206"/>
      <c r="G723" s="1206"/>
      <c r="H723" s="1206"/>
      <c r="I723" s="1206"/>
      <c r="J723" s="1206"/>
      <c r="K723" s="1206"/>
      <c r="L723" s="1206"/>
      <c r="M723" s="1206"/>
      <c r="N723" s="1206"/>
      <c r="O723" s="1206"/>
      <c r="P723" s="1206"/>
      <c r="Q723" s="1206"/>
      <c r="R723" s="1206"/>
      <c r="S723" s="1206"/>
      <c r="T723" s="1206"/>
      <c r="U723" s="1206"/>
      <c r="V723" s="1206"/>
      <c r="W723" s="1206"/>
      <c r="X723" s="1206"/>
      <c r="Y723" s="1206"/>
      <c r="Z723" s="1206"/>
      <c r="AA723" s="1206"/>
      <c r="AB723" s="1206"/>
      <c r="AC723" s="1206"/>
      <c r="AD723" s="1206"/>
      <c r="AE723" s="1206"/>
      <c r="AF723" s="1206"/>
      <c r="AG723" s="1206"/>
      <c r="AH723" s="1206"/>
      <c r="AI7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4" spans="2:35" ht="15.75" x14ac:dyDescent="0.25">
      <c r="B724" s="1195"/>
      <c r="C724" s="1202"/>
      <c r="D724" s="1206"/>
      <c r="E724" s="1206"/>
      <c r="F724" s="1206"/>
      <c r="G724" s="1206"/>
      <c r="H724" s="1206"/>
      <c r="I724" s="1206"/>
      <c r="J724" s="1206"/>
      <c r="K724" s="1206"/>
      <c r="L724" s="1206"/>
      <c r="M724" s="1206"/>
      <c r="N724" s="1206"/>
      <c r="O724" s="1206"/>
      <c r="P724" s="1206"/>
      <c r="Q724" s="1206"/>
      <c r="R724" s="1206"/>
      <c r="S724" s="1206"/>
      <c r="T724" s="1206"/>
      <c r="U724" s="1206"/>
      <c r="V724" s="1206"/>
      <c r="W724" s="1206"/>
      <c r="X724" s="1206"/>
      <c r="Y724" s="1206"/>
      <c r="Z724" s="1206"/>
      <c r="AA724" s="1206"/>
      <c r="AB724" s="1206"/>
      <c r="AC724" s="1206"/>
      <c r="AD724" s="1206"/>
      <c r="AE724" s="1206"/>
      <c r="AF724" s="1206"/>
      <c r="AG724" s="1206"/>
      <c r="AH724" s="1206"/>
      <c r="AI7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5" spans="2:35" ht="15.75" x14ac:dyDescent="0.25">
      <c r="B725" s="1195"/>
      <c r="C725" s="1202"/>
      <c r="D725" s="1206"/>
      <c r="E725" s="1206"/>
      <c r="F725" s="1206"/>
      <c r="G725" s="1206"/>
      <c r="H725" s="1206"/>
      <c r="I725" s="1206"/>
      <c r="J725" s="1206"/>
      <c r="K725" s="1206"/>
      <c r="L725" s="1206"/>
      <c r="M725" s="1206"/>
      <c r="N725" s="1206"/>
      <c r="O725" s="1206"/>
      <c r="P725" s="1206"/>
      <c r="Q725" s="1206"/>
      <c r="R725" s="1206"/>
      <c r="S725" s="1206"/>
      <c r="T725" s="1206"/>
      <c r="U725" s="1206"/>
      <c r="V725" s="1206"/>
      <c r="W725" s="1206"/>
      <c r="X725" s="1206"/>
      <c r="Y725" s="1206"/>
      <c r="Z725" s="1206"/>
      <c r="AA725" s="1206"/>
      <c r="AB725" s="1206"/>
      <c r="AC725" s="1206"/>
      <c r="AD725" s="1206"/>
      <c r="AE725" s="1206"/>
      <c r="AF725" s="1206"/>
      <c r="AG725" s="1206"/>
      <c r="AH725" s="1206"/>
      <c r="AI7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6" spans="2:35" ht="15.75" x14ac:dyDescent="0.25">
      <c r="B726" s="1195"/>
      <c r="C726" s="1202"/>
      <c r="D726" s="1206"/>
      <c r="E726" s="1206"/>
      <c r="F726" s="1206"/>
      <c r="G726" s="1206"/>
      <c r="H726" s="1206"/>
      <c r="I726" s="1206"/>
      <c r="J726" s="1206"/>
      <c r="K726" s="1206"/>
      <c r="L726" s="1206"/>
      <c r="M726" s="1206"/>
      <c r="N726" s="1206"/>
      <c r="O726" s="1206"/>
      <c r="P726" s="1206"/>
      <c r="Q726" s="1206"/>
      <c r="R726" s="1206"/>
      <c r="S726" s="1206"/>
      <c r="T726" s="1206"/>
      <c r="U726" s="1206"/>
      <c r="V726" s="1206"/>
      <c r="W726" s="1206"/>
      <c r="X726" s="1206"/>
      <c r="Y726" s="1206"/>
      <c r="Z726" s="1206"/>
      <c r="AA726" s="1206"/>
      <c r="AB726" s="1206"/>
      <c r="AC726" s="1206"/>
      <c r="AD726" s="1206"/>
      <c r="AE726" s="1206"/>
      <c r="AF726" s="1206"/>
      <c r="AG726" s="1206"/>
      <c r="AH726" s="1206"/>
      <c r="AI7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7" spans="2:35" ht="15.75" x14ac:dyDescent="0.25">
      <c r="B727" s="1195"/>
      <c r="C727" s="1202"/>
      <c r="D727" s="1206"/>
      <c r="E727" s="1206"/>
      <c r="F727" s="1206"/>
      <c r="G727" s="1206"/>
      <c r="H727" s="1206"/>
      <c r="I727" s="1206"/>
      <c r="J727" s="1206"/>
      <c r="K727" s="1206"/>
      <c r="L727" s="1206"/>
      <c r="M727" s="1206"/>
      <c r="N727" s="1206"/>
      <c r="O727" s="1206"/>
      <c r="P727" s="1206"/>
      <c r="Q727" s="1206"/>
      <c r="R727" s="1206"/>
      <c r="S727" s="1206"/>
      <c r="T727" s="1206"/>
      <c r="U727" s="1206"/>
      <c r="V727" s="1206"/>
      <c r="W727" s="1206"/>
      <c r="X727" s="1206"/>
      <c r="Y727" s="1206"/>
      <c r="Z727" s="1206"/>
      <c r="AA727" s="1206"/>
      <c r="AB727" s="1206"/>
      <c r="AC727" s="1206"/>
      <c r="AD727" s="1206"/>
      <c r="AE727" s="1206"/>
      <c r="AF727" s="1206"/>
      <c r="AG727" s="1206"/>
      <c r="AH727" s="1206"/>
      <c r="AI7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8" spans="2:35" ht="15.75" x14ac:dyDescent="0.25">
      <c r="B728" s="1195"/>
      <c r="C728" s="1202"/>
      <c r="D728" s="1206"/>
      <c r="E728" s="1206"/>
      <c r="F728" s="1206"/>
      <c r="G728" s="1206"/>
      <c r="H728" s="1206"/>
      <c r="I728" s="1206"/>
      <c r="J728" s="1206"/>
      <c r="K728" s="1206"/>
      <c r="L728" s="1206"/>
      <c r="M728" s="1206"/>
      <c r="N728" s="1206"/>
      <c r="O728" s="1206"/>
      <c r="P728" s="1206"/>
      <c r="Q728" s="1206"/>
      <c r="R728" s="1206"/>
      <c r="S728" s="1206"/>
      <c r="T728" s="1206"/>
      <c r="U728" s="1206"/>
      <c r="V728" s="1206"/>
      <c r="W728" s="1206"/>
      <c r="X728" s="1206"/>
      <c r="Y728" s="1206"/>
      <c r="Z728" s="1206"/>
      <c r="AA728" s="1206"/>
      <c r="AB728" s="1206"/>
      <c r="AC728" s="1206"/>
      <c r="AD728" s="1206"/>
      <c r="AE728" s="1206"/>
      <c r="AF728" s="1206"/>
      <c r="AG728" s="1206"/>
      <c r="AH728" s="1206"/>
      <c r="AI7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29" spans="2:35" ht="15.75" x14ac:dyDescent="0.25">
      <c r="B729" s="1195"/>
      <c r="C729" s="1202"/>
      <c r="D729" s="1206"/>
      <c r="E729" s="1206"/>
      <c r="F729" s="1206"/>
      <c r="G729" s="1206"/>
      <c r="H729" s="1206"/>
      <c r="I729" s="1206"/>
      <c r="J729" s="1206"/>
      <c r="K729" s="1206"/>
      <c r="L729" s="1206"/>
      <c r="M729" s="1206"/>
      <c r="N729" s="1206"/>
      <c r="O729" s="1206"/>
      <c r="P729" s="1206"/>
      <c r="Q729" s="1206"/>
      <c r="R729" s="1206"/>
      <c r="S729" s="1206"/>
      <c r="T729" s="1206"/>
      <c r="U729" s="1206"/>
      <c r="V729" s="1206"/>
      <c r="W729" s="1206"/>
      <c r="X729" s="1206"/>
      <c r="Y729" s="1206"/>
      <c r="Z729" s="1206"/>
      <c r="AA729" s="1206"/>
      <c r="AB729" s="1206"/>
      <c r="AC729" s="1206"/>
      <c r="AD729" s="1206"/>
      <c r="AE729" s="1206"/>
      <c r="AF729" s="1206"/>
      <c r="AG729" s="1206"/>
      <c r="AH729" s="1206"/>
      <c r="AI7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0" spans="2:35" ht="15.75" x14ac:dyDescent="0.25">
      <c r="B730" s="1195"/>
      <c r="C730" s="1202"/>
      <c r="D730" s="1206"/>
      <c r="E730" s="1206"/>
      <c r="F730" s="1206"/>
      <c r="G730" s="1206"/>
      <c r="H730" s="1206"/>
      <c r="I730" s="1206"/>
      <c r="J730" s="1206"/>
      <c r="K730" s="1206"/>
      <c r="L730" s="1206"/>
      <c r="M730" s="1206"/>
      <c r="N730" s="1206"/>
      <c r="O730" s="1206"/>
      <c r="P730" s="1206"/>
      <c r="Q730" s="1206"/>
      <c r="R730" s="1206"/>
      <c r="S730" s="1206"/>
      <c r="T730" s="1206"/>
      <c r="U730" s="1206"/>
      <c r="V730" s="1206"/>
      <c r="W730" s="1206"/>
      <c r="X730" s="1206"/>
      <c r="Y730" s="1206"/>
      <c r="Z730" s="1206"/>
      <c r="AA730" s="1206"/>
      <c r="AB730" s="1206"/>
      <c r="AC730" s="1206"/>
      <c r="AD730" s="1206"/>
      <c r="AE730" s="1206"/>
      <c r="AF730" s="1206"/>
      <c r="AG730" s="1206"/>
      <c r="AH730" s="1206"/>
      <c r="AI7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1" spans="2:35" ht="15.75" x14ac:dyDescent="0.25">
      <c r="B731" s="1195"/>
      <c r="C731" s="1202"/>
      <c r="D731" s="1206"/>
      <c r="E731" s="1206"/>
      <c r="F731" s="1206"/>
      <c r="G731" s="1206"/>
      <c r="H731" s="1206"/>
      <c r="I731" s="1206"/>
      <c r="J731" s="1206"/>
      <c r="K731" s="1206"/>
      <c r="L731" s="1206"/>
      <c r="M731" s="1206"/>
      <c r="N731" s="1206"/>
      <c r="O731" s="1206"/>
      <c r="P731" s="1206"/>
      <c r="Q731" s="1206"/>
      <c r="R731" s="1206"/>
      <c r="S731" s="1206"/>
      <c r="T731" s="1206"/>
      <c r="U731" s="1206"/>
      <c r="V731" s="1206"/>
      <c r="W731" s="1206"/>
      <c r="X731" s="1206"/>
      <c r="Y731" s="1206"/>
      <c r="Z731" s="1206"/>
      <c r="AA731" s="1206"/>
      <c r="AB731" s="1206"/>
      <c r="AC731" s="1206"/>
      <c r="AD731" s="1206"/>
      <c r="AE731" s="1206"/>
      <c r="AF731" s="1206"/>
      <c r="AG731" s="1206"/>
      <c r="AH731" s="1206"/>
      <c r="AI7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2" spans="2:35" ht="15.75" x14ac:dyDescent="0.25">
      <c r="B732" s="1195"/>
      <c r="C732" s="1202"/>
      <c r="D732" s="1206"/>
      <c r="E732" s="1206"/>
      <c r="F732" s="1206"/>
      <c r="G732" s="1206"/>
      <c r="H732" s="1206"/>
      <c r="I732" s="1206"/>
      <c r="J732" s="1206"/>
      <c r="K732" s="1206"/>
      <c r="L732" s="1206"/>
      <c r="M732" s="1206"/>
      <c r="N732" s="1206"/>
      <c r="O732" s="1206"/>
      <c r="P732" s="1206"/>
      <c r="Q732" s="1206"/>
      <c r="R732" s="1206"/>
      <c r="S732" s="1206"/>
      <c r="T732" s="1206"/>
      <c r="U732" s="1206"/>
      <c r="V732" s="1206"/>
      <c r="W732" s="1206"/>
      <c r="X732" s="1206"/>
      <c r="Y732" s="1206"/>
      <c r="Z732" s="1206"/>
      <c r="AA732" s="1206"/>
      <c r="AB732" s="1206"/>
      <c r="AC732" s="1206"/>
      <c r="AD732" s="1206"/>
      <c r="AE732" s="1206"/>
      <c r="AF732" s="1206"/>
      <c r="AG732" s="1206"/>
      <c r="AH732" s="1206"/>
      <c r="AI7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3" spans="2:35" ht="15.75" x14ac:dyDescent="0.25">
      <c r="B733" s="1195"/>
      <c r="C733" s="1202"/>
      <c r="D733" s="1206"/>
      <c r="E733" s="1206"/>
      <c r="F733" s="1206"/>
      <c r="G733" s="1206"/>
      <c r="H733" s="1206"/>
      <c r="I733" s="1206"/>
      <c r="J733" s="1206"/>
      <c r="K733" s="1206"/>
      <c r="L733" s="1206"/>
      <c r="M733" s="1206"/>
      <c r="N733" s="1206"/>
      <c r="O733" s="1206"/>
      <c r="P733" s="1206"/>
      <c r="Q733" s="1206"/>
      <c r="R733" s="1206"/>
      <c r="S733" s="1206"/>
      <c r="T733" s="1206"/>
      <c r="U733" s="1206"/>
      <c r="V733" s="1206"/>
      <c r="W733" s="1206"/>
      <c r="X733" s="1206"/>
      <c r="Y733" s="1206"/>
      <c r="Z733" s="1206"/>
      <c r="AA733" s="1206"/>
      <c r="AB733" s="1206"/>
      <c r="AC733" s="1206"/>
      <c r="AD733" s="1206"/>
      <c r="AE733" s="1206"/>
      <c r="AF733" s="1206"/>
      <c r="AG733" s="1206"/>
      <c r="AH733" s="1206"/>
      <c r="AI7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4" spans="2:35" ht="15.75" x14ac:dyDescent="0.25">
      <c r="B734" s="1195"/>
      <c r="C734" s="1202"/>
      <c r="D734" s="1206"/>
      <c r="E734" s="1206"/>
      <c r="F734" s="1206"/>
      <c r="G734" s="1206"/>
      <c r="H734" s="1206"/>
      <c r="I734" s="1206"/>
      <c r="J734" s="1206"/>
      <c r="K734" s="1206"/>
      <c r="L734" s="1206"/>
      <c r="M734" s="1206"/>
      <c r="N734" s="1206"/>
      <c r="O734" s="1206"/>
      <c r="P734" s="1206"/>
      <c r="Q734" s="1206"/>
      <c r="R734" s="1206"/>
      <c r="S734" s="1206"/>
      <c r="T734" s="1206"/>
      <c r="U734" s="1206"/>
      <c r="V734" s="1206"/>
      <c r="W734" s="1206"/>
      <c r="X734" s="1206"/>
      <c r="Y734" s="1206"/>
      <c r="Z734" s="1206"/>
      <c r="AA734" s="1206"/>
      <c r="AB734" s="1206"/>
      <c r="AC734" s="1206"/>
      <c r="AD734" s="1206"/>
      <c r="AE734" s="1206"/>
      <c r="AF734" s="1206"/>
      <c r="AG734" s="1206"/>
      <c r="AH734" s="1206"/>
      <c r="AI7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5" spans="2:35" ht="15.75" x14ac:dyDescent="0.25">
      <c r="B735" s="1195"/>
      <c r="C735" s="1202"/>
      <c r="D735" s="1206"/>
      <c r="E735" s="1206"/>
      <c r="F735" s="1206"/>
      <c r="G735" s="1206"/>
      <c r="H735" s="1206"/>
      <c r="I735" s="1206"/>
      <c r="J735" s="1206"/>
      <c r="K735" s="1206"/>
      <c r="L735" s="1206"/>
      <c r="M735" s="1206"/>
      <c r="N735" s="1206"/>
      <c r="O735" s="1206"/>
      <c r="P735" s="1206"/>
      <c r="Q735" s="1206"/>
      <c r="R735" s="1206"/>
      <c r="S735" s="1206"/>
      <c r="T735" s="1206"/>
      <c r="U735" s="1206"/>
      <c r="V735" s="1206"/>
      <c r="W735" s="1206"/>
      <c r="X735" s="1206"/>
      <c r="Y735" s="1206"/>
      <c r="Z735" s="1206"/>
      <c r="AA735" s="1206"/>
      <c r="AB735" s="1206"/>
      <c r="AC735" s="1206"/>
      <c r="AD735" s="1206"/>
      <c r="AE735" s="1206"/>
      <c r="AF735" s="1206"/>
      <c r="AG735" s="1206"/>
      <c r="AH735" s="1206"/>
      <c r="AI7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6" spans="2:35" ht="15.75" x14ac:dyDescent="0.25">
      <c r="B736" s="1195"/>
      <c r="C736" s="1202"/>
      <c r="D736" s="1206"/>
      <c r="E736" s="1206"/>
      <c r="F736" s="1206"/>
      <c r="G736" s="1206"/>
      <c r="H736" s="1206"/>
      <c r="I736" s="1206"/>
      <c r="J736" s="1206"/>
      <c r="K736" s="1206"/>
      <c r="L736" s="1206"/>
      <c r="M736" s="1206"/>
      <c r="N736" s="1206"/>
      <c r="O736" s="1206"/>
      <c r="P736" s="1206"/>
      <c r="Q736" s="1206"/>
      <c r="R736" s="1206"/>
      <c r="S736" s="1206"/>
      <c r="T736" s="1206"/>
      <c r="U736" s="1206"/>
      <c r="V736" s="1206"/>
      <c r="W736" s="1206"/>
      <c r="X736" s="1206"/>
      <c r="Y736" s="1206"/>
      <c r="Z736" s="1206"/>
      <c r="AA736" s="1206"/>
      <c r="AB736" s="1206"/>
      <c r="AC736" s="1206"/>
      <c r="AD736" s="1206"/>
      <c r="AE736" s="1206"/>
      <c r="AF736" s="1206"/>
      <c r="AG736" s="1206"/>
      <c r="AH736" s="1206"/>
      <c r="AI7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7" spans="2:35" ht="15.75" x14ac:dyDescent="0.25">
      <c r="B737" s="1195"/>
      <c r="C737" s="1202"/>
      <c r="D737" s="1206"/>
      <c r="E737" s="1206"/>
      <c r="F737" s="1206"/>
      <c r="G737" s="1206"/>
      <c r="H737" s="1206"/>
      <c r="I737" s="1206"/>
      <c r="J737" s="1206"/>
      <c r="K737" s="1206"/>
      <c r="L737" s="1206"/>
      <c r="M737" s="1206"/>
      <c r="N737" s="1206"/>
      <c r="O737" s="1206"/>
      <c r="P737" s="1206"/>
      <c r="Q737" s="1206"/>
      <c r="R737" s="1206"/>
      <c r="S737" s="1206"/>
      <c r="T737" s="1206"/>
      <c r="U737" s="1206"/>
      <c r="V737" s="1206"/>
      <c r="W737" s="1206"/>
      <c r="X737" s="1206"/>
      <c r="Y737" s="1206"/>
      <c r="Z737" s="1206"/>
      <c r="AA737" s="1206"/>
      <c r="AB737" s="1206"/>
      <c r="AC737" s="1206"/>
      <c r="AD737" s="1206"/>
      <c r="AE737" s="1206"/>
      <c r="AF737" s="1206"/>
      <c r="AG737" s="1206"/>
      <c r="AH737" s="1206"/>
      <c r="AI7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8" spans="2:35" ht="15.75" x14ac:dyDescent="0.25">
      <c r="B738" s="1195"/>
      <c r="C738" s="1202"/>
      <c r="D738" s="1206"/>
      <c r="E738" s="1206"/>
      <c r="F738" s="1206"/>
      <c r="G738" s="1206"/>
      <c r="H738" s="1206"/>
      <c r="I738" s="1206"/>
      <c r="J738" s="1206"/>
      <c r="K738" s="1206"/>
      <c r="L738" s="1206"/>
      <c r="M738" s="1206"/>
      <c r="N738" s="1206"/>
      <c r="O738" s="1206"/>
      <c r="P738" s="1206"/>
      <c r="Q738" s="1206"/>
      <c r="R738" s="1206"/>
      <c r="S738" s="1206"/>
      <c r="T738" s="1206"/>
      <c r="U738" s="1206"/>
      <c r="V738" s="1206"/>
      <c r="W738" s="1206"/>
      <c r="X738" s="1206"/>
      <c r="Y738" s="1206"/>
      <c r="Z738" s="1206"/>
      <c r="AA738" s="1206"/>
      <c r="AB738" s="1206"/>
      <c r="AC738" s="1206"/>
      <c r="AD738" s="1206"/>
      <c r="AE738" s="1206"/>
      <c r="AF738" s="1206"/>
      <c r="AG738" s="1206"/>
      <c r="AH738" s="1206"/>
      <c r="AI7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39" spans="2:35" ht="15.75" x14ac:dyDescent="0.25">
      <c r="B739" s="1195"/>
      <c r="C739" s="1202"/>
      <c r="D739" s="1206"/>
      <c r="E739" s="1206"/>
      <c r="F739" s="1206"/>
      <c r="G739" s="1206"/>
      <c r="H739" s="1206"/>
      <c r="I739" s="1206"/>
      <c r="J739" s="1206"/>
      <c r="K739" s="1206"/>
      <c r="L739" s="1206"/>
      <c r="M739" s="1206"/>
      <c r="N739" s="1206"/>
      <c r="O739" s="1206"/>
      <c r="P739" s="1206"/>
      <c r="Q739" s="1206"/>
      <c r="R739" s="1206"/>
      <c r="S739" s="1206"/>
      <c r="T739" s="1206"/>
      <c r="U739" s="1206"/>
      <c r="V739" s="1206"/>
      <c r="W739" s="1206"/>
      <c r="X739" s="1206"/>
      <c r="Y739" s="1206"/>
      <c r="Z739" s="1206"/>
      <c r="AA739" s="1206"/>
      <c r="AB739" s="1206"/>
      <c r="AC739" s="1206"/>
      <c r="AD739" s="1206"/>
      <c r="AE739" s="1206"/>
      <c r="AF739" s="1206"/>
      <c r="AG739" s="1206"/>
      <c r="AH739" s="1206"/>
      <c r="AI7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0" spans="2:35" ht="15.75" x14ac:dyDescent="0.25">
      <c r="B740" s="1195"/>
      <c r="C740" s="1202"/>
      <c r="D740" s="1206"/>
      <c r="E740" s="1206"/>
      <c r="F740" s="1206"/>
      <c r="G740" s="1206"/>
      <c r="H740" s="1206"/>
      <c r="I740" s="1206"/>
      <c r="J740" s="1206"/>
      <c r="K740" s="1206"/>
      <c r="L740" s="1206"/>
      <c r="M740" s="1206"/>
      <c r="N740" s="1206"/>
      <c r="O740" s="1206"/>
      <c r="P740" s="1206"/>
      <c r="Q740" s="1206"/>
      <c r="R740" s="1206"/>
      <c r="S740" s="1206"/>
      <c r="T740" s="1206"/>
      <c r="U740" s="1206"/>
      <c r="V740" s="1206"/>
      <c r="W740" s="1206"/>
      <c r="X740" s="1206"/>
      <c r="Y740" s="1206"/>
      <c r="Z740" s="1206"/>
      <c r="AA740" s="1206"/>
      <c r="AB740" s="1206"/>
      <c r="AC740" s="1206"/>
      <c r="AD740" s="1206"/>
      <c r="AE740" s="1206"/>
      <c r="AF740" s="1206"/>
      <c r="AG740" s="1206"/>
      <c r="AH740" s="1206"/>
      <c r="AI7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1" spans="2:35" ht="15.75" x14ac:dyDescent="0.25">
      <c r="B741" s="1195"/>
      <c r="C741" s="1202"/>
      <c r="D741" s="1206"/>
      <c r="E741" s="1206"/>
      <c r="F741" s="1206"/>
      <c r="G741" s="1206"/>
      <c r="H741" s="1206"/>
      <c r="I741" s="1206"/>
      <c r="J741" s="1206"/>
      <c r="K741" s="1206"/>
      <c r="L741" s="1206"/>
      <c r="M741" s="1206"/>
      <c r="N741" s="1206"/>
      <c r="O741" s="1206"/>
      <c r="P741" s="1206"/>
      <c r="Q741" s="1206"/>
      <c r="R741" s="1206"/>
      <c r="S741" s="1206"/>
      <c r="T741" s="1206"/>
      <c r="U741" s="1206"/>
      <c r="V741" s="1206"/>
      <c r="W741" s="1206"/>
      <c r="X741" s="1206"/>
      <c r="Y741" s="1206"/>
      <c r="Z741" s="1206"/>
      <c r="AA741" s="1206"/>
      <c r="AB741" s="1206"/>
      <c r="AC741" s="1206"/>
      <c r="AD741" s="1206"/>
      <c r="AE741" s="1206"/>
      <c r="AF741" s="1206"/>
      <c r="AG741" s="1206"/>
      <c r="AH741" s="1206"/>
      <c r="AI7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2" spans="2:35" ht="15.75" x14ac:dyDescent="0.25">
      <c r="B742" s="1195"/>
      <c r="C742" s="1202"/>
      <c r="D742" s="1206"/>
      <c r="E742" s="1206"/>
      <c r="F742" s="1206"/>
      <c r="G742" s="1206"/>
      <c r="H742" s="1206"/>
      <c r="I742" s="1206"/>
      <c r="J742" s="1206"/>
      <c r="K742" s="1206"/>
      <c r="L742" s="1206"/>
      <c r="M742" s="1206"/>
      <c r="N742" s="1206"/>
      <c r="O742" s="1206"/>
      <c r="P742" s="1206"/>
      <c r="Q742" s="1206"/>
      <c r="R742" s="1206"/>
      <c r="S742" s="1206"/>
      <c r="T742" s="1206"/>
      <c r="U742" s="1206"/>
      <c r="V742" s="1206"/>
      <c r="W742" s="1206"/>
      <c r="X742" s="1206"/>
      <c r="Y742" s="1206"/>
      <c r="Z742" s="1206"/>
      <c r="AA742" s="1206"/>
      <c r="AB742" s="1206"/>
      <c r="AC742" s="1206"/>
      <c r="AD742" s="1206"/>
      <c r="AE742" s="1206"/>
      <c r="AF742" s="1206"/>
      <c r="AG742" s="1206"/>
      <c r="AH742" s="1206"/>
      <c r="AI7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3" spans="2:35" ht="15.75" x14ac:dyDescent="0.25">
      <c r="B743" s="1195"/>
      <c r="C743" s="1202"/>
      <c r="D743" s="1206"/>
      <c r="E743" s="1206"/>
      <c r="F743" s="1206"/>
      <c r="G743" s="1206"/>
      <c r="H743" s="1206"/>
      <c r="I743" s="1206"/>
      <c r="J743" s="1206"/>
      <c r="K743" s="1206"/>
      <c r="L743" s="1206"/>
      <c r="M743" s="1206"/>
      <c r="N743" s="1206"/>
      <c r="O743" s="1206"/>
      <c r="P743" s="1206"/>
      <c r="Q743" s="1206"/>
      <c r="R743" s="1206"/>
      <c r="S743" s="1206"/>
      <c r="T743" s="1206"/>
      <c r="U743" s="1206"/>
      <c r="V743" s="1206"/>
      <c r="W743" s="1206"/>
      <c r="X743" s="1206"/>
      <c r="Y743" s="1206"/>
      <c r="Z743" s="1206"/>
      <c r="AA743" s="1206"/>
      <c r="AB743" s="1206"/>
      <c r="AC743" s="1206"/>
      <c r="AD743" s="1206"/>
      <c r="AE743" s="1206"/>
      <c r="AF743" s="1206"/>
      <c r="AG743" s="1206"/>
      <c r="AH743" s="1206"/>
      <c r="AI7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4" spans="2:35" ht="15.75" x14ac:dyDescent="0.25">
      <c r="B744" s="1195"/>
      <c r="C744" s="1202"/>
      <c r="D744" s="1206"/>
      <c r="E744" s="1206"/>
      <c r="F744" s="1206"/>
      <c r="G744" s="1206"/>
      <c r="H744" s="1206"/>
      <c r="I744" s="1206"/>
      <c r="J744" s="1206"/>
      <c r="K744" s="1206"/>
      <c r="L744" s="1206"/>
      <c r="M744" s="1206"/>
      <c r="N744" s="1206"/>
      <c r="O744" s="1206"/>
      <c r="P744" s="1206"/>
      <c r="Q744" s="1206"/>
      <c r="R744" s="1206"/>
      <c r="S744" s="1206"/>
      <c r="T744" s="1206"/>
      <c r="U744" s="1206"/>
      <c r="V744" s="1206"/>
      <c r="W744" s="1206"/>
      <c r="X744" s="1206"/>
      <c r="Y744" s="1206"/>
      <c r="Z744" s="1206"/>
      <c r="AA744" s="1206"/>
      <c r="AB744" s="1206"/>
      <c r="AC744" s="1206"/>
      <c r="AD744" s="1206"/>
      <c r="AE744" s="1206"/>
      <c r="AF744" s="1206"/>
      <c r="AG744" s="1206"/>
      <c r="AH744" s="1206"/>
      <c r="AI7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5" spans="2:35" ht="15.75" x14ac:dyDescent="0.25">
      <c r="B745" s="1195"/>
      <c r="C745" s="1202"/>
      <c r="D745" s="1206"/>
      <c r="E745" s="1206"/>
      <c r="F745" s="1206"/>
      <c r="G745" s="1206"/>
      <c r="H745" s="1206"/>
      <c r="I745" s="1206"/>
      <c r="J745" s="1206"/>
      <c r="K745" s="1206"/>
      <c r="L745" s="1206"/>
      <c r="M745" s="1206"/>
      <c r="N745" s="1206"/>
      <c r="O745" s="1206"/>
      <c r="P745" s="1206"/>
      <c r="Q745" s="1206"/>
      <c r="R745" s="1206"/>
      <c r="S745" s="1206"/>
      <c r="T745" s="1206"/>
      <c r="U745" s="1206"/>
      <c r="V745" s="1206"/>
      <c r="W745" s="1206"/>
      <c r="X745" s="1206"/>
      <c r="Y745" s="1206"/>
      <c r="Z745" s="1206"/>
      <c r="AA745" s="1206"/>
      <c r="AB745" s="1206"/>
      <c r="AC745" s="1206"/>
      <c r="AD745" s="1206"/>
      <c r="AE745" s="1206"/>
      <c r="AF745" s="1206"/>
      <c r="AG745" s="1206"/>
      <c r="AH745" s="1206"/>
      <c r="AI7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6" spans="2:35" ht="15.75" x14ac:dyDescent="0.25">
      <c r="B746" s="1195"/>
      <c r="C746" s="1202"/>
      <c r="D746" s="1206"/>
      <c r="E746" s="1206"/>
      <c r="F746" s="1206"/>
      <c r="G746" s="1206"/>
      <c r="H746" s="1206"/>
      <c r="I746" s="1206"/>
      <c r="J746" s="1206"/>
      <c r="K746" s="1206"/>
      <c r="L746" s="1206"/>
      <c r="M746" s="1206"/>
      <c r="N746" s="1206"/>
      <c r="O746" s="1206"/>
      <c r="P746" s="1206"/>
      <c r="Q746" s="1206"/>
      <c r="R746" s="1206"/>
      <c r="S746" s="1206"/>
      <c r="T746" s="1206"/>
      <c r="U746" s="1206"/>
      <c r="V746" s="1206"/>
      <c r="W746" s="1206"/>
      <c r="X746" s="1206"/>
      <c r="Y746" s="1206"/>
      <c r="Z746" s="1206"/>
      <c r="AA746" s="1206"/>
      <c r="AB746" s="1206"/>
      <c r="AC746" s="1206"/>
      <c r="AD746" s="1206"/>
      <c r="AE746" s="1206"/>
      <c r="AF746" s="1206"/>
      <c r="AG746" s="1206"/>
      <c r="AH746" s="1206"/>
      <c r="AI7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7" spans="2:35" ht="15.75" x14ac:dyDescent="0.25">
      <c r="B747" s="1195"/>
      <c r="C747" s="1202"/>
      <c r="D747" s="1206"/>
      <c r="E747" s="1206"/>
      <c r="F747" s="1206"/>
      <c r="G747" s="1206"/>
      <c r="H747" s="1206"/>
      <c r="I747" s="1206"/>
      <c r="J747" s="1206"/>
      <c r="K747" s="1206"/>
      <c r="L747" s="1206"/>
      <c r="M747" s="1206"/>
      <c r="N747" s="1206"/>
      <c r="O747" s="1206"/>
      <c r="P747" s="1206"/>
      <c r="Q747" s="1206"/>
      <c r="R747" s="1206"/>
      <c r="S747" s="1206"/>
      <c r="T747" s="1206"/>
      <c r="U747" s="1206"/>
      <c r="V747" s="1206"/>
      <c r="W747" s="1206"/>
      <c r="X747" s="1206"/>
      <c r="Y747" s="1206"/>
      <c r="Z747" s="1206"/>
      <c r="AA747" s="1206"/>
      <c r="AB747" s="1206"/>
      <c r="AC747" s="1206"/>
      <c r="AD747" s="1206"/>
      <c r="AE747" s="1206"/>
      <c r="AF747" s="1206"/>
      <c r="AG747" s="1206"/>
      <c r="AH747" s="1206"/>
      <c r="AI7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8" spans="2:35" ht="15.75" x14ac:dyDescent="0.25">
      <c r="B748" s="1195"/>
      <c r="C748" s="1202"/>
      <c r="D748" s="1206"/>
      <c r="E748" s="1206"/>
      <c r="F748" s="1206"/>
      <c r="G748" s="1206"/>
      <c r="H748" s="1206"/>
      <c r="I748" s="1206"/>
      <c r="J748" s="1206"/>
      <c r="K748" s="1206"/>
      <c r="L748" s="1206"/>
      <c r="M748" s="1206"/>
      <c r="N748" s="1206"/>
      <c r="O748" s="1206"/>
      <c r="P748" s="1206"/>
      <c r="Q748" s="1206"/>
      <c r="R748" s="1206"/>
      <c r="S748" s="1206"/>
      <c r="T748" s="1206"/>
      <c r="U748" s="1206"/>
      <c r="V748" s="1206"/>
      <c r="W748" s="1206"/>
      <c r="X748" s="1206"/>
      <c r="Y748" s="1206"/>
      <c r="Z748" s="1206"/>
      <c r="AA748" s="1206"/>
      <c r="AB748" s="1206"/>
      <c r="AC748" s="1206"/>
      <c r="AD748" s="1206"/>
      <c r="AE748" s="1206"/>
      <c r="AF748" s="1206"/>
      <c r="AG748" s="1206"/>
      <c r="AH748" s="1206"/>
      <c r="AI7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49" spans="2:35" ht="15.75" x14ac:dyDescent="0.25">
      <c r="B749" s="1195"/>
      <c r="C749" s="1202"/>
      <c r="D749" s="1206"/>
      <c r="E749" s="1206"/>
      <c r="F749" s="1206"/>
      <c r="G749" s="1206"/>
      <c r="H749" s="1206"/>
      <c r="I749" s="1206"/>
      <c r="J749" s="1206"/>
      <c r="K749" s="1206"/>
      <c r="L749" s="1206"/>
      <c r="M749" s="1206"/>
      <c r="N749" s="1206"/>
      <c r="O749" s="1206"/>
      <c r="P749" s="1206"/>
      <c r="Q749" s="1206"/>
      <c r="R749" s="1206"/>
      <c r="S749" s="1206"/>
      <c r="T749" s="1206"/>
      <c r="U749" s="1206"/>
      <c r="V749" s="1206"/>
      <c r="W749" s="1206"/>
      <c r="X749" s="1206"/>
      <c r="Y749" s="1206"/>
      <c r="Z749" s="1206"/>
      <c r="AA749" s="1206"/>
      <c r="AB749" s="1206"/>
      <c r="AC749" s="1206"/>
      <c r="AD749" s="1206"/>
      <c r="AE749" s="1206"/>
      <c r="AF749" s="1206"/>
      <c r="AG749" s="1206"/>
      <c r="AH749" s="1206"/>
      <c r="AI7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0" spans="2:35" ht="15.75" x14ac:dyDescent="0.25">
      <c r="B750" s="1195"/>
      <c r="C750" s="1202"/>
      <c r="D750" s="1206"/>
      <c r="E750" s="1206"/>
      <c r="F750" s="1206"/>
      <c r="G750" s="1206"/>
      <c r="H750" s="1206"/>
      <c r="I750" s="1206"/>
      <c r="J750" s="1206"/>
      <c r="K750" s="1206"/>
      <c r="L750" s="1206"/>
      <c r="M750" s="1206"/>
      <c r="N750" s="1206"/>
      <c r="O750" s="1206"/>
      <c r="P750" s="1206"/>
      <c r="Q750" s="1206"/>
      <c r="R750" s="1206"/>
      <c r="S750" s="1206"/>
      <c r="T750" s="1206"/>
      <c r="U750" s="1206"/>
      <c r="V750" s="1206"/>
      <c r="W750" s="1206"/>
      <c r="X750" s="1206"/>
      <c r="Y750" s="1206"/>
      <c r="Z750" s="1206"/>
      <c r="AA750" s="1206"/>
      <c r="AB750" s="1206"/>
      <c r="AC750" s="1206"/>
      <c r="AD750" s="1206"/>
      <c r="AE750" s="1206"/>
      <c r="AF750" s="1206"/>
      <c r="AG750" s="1206"/>
      <c r="AH750" s="1206"/>
      <c r="AI7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1" spans="2:35" ht="15.75" x14ac:dyDescent="0.25">
      <c r="B751" s="1195"/>
      <c r="C751" s="1202"/>
      <c r="D751" s="1206"/>
      <c r="E751" s="1206"/>
      <c r="F751" s="1206"/>
      <c r="G751" s="1206"/>
      <c r="H751" s="1206"/>
      <c r="I751" s="1206"/>
      <c r="J751" s="1206"/>
      <c r="K751" s="1206"/>
      <c r="L751" s="1206"/>
      <c r="M751" s="1206"/>
      <c r="N751" s="1206"/>
      <c r="O751" s="1206"/>
      <c r="P751" s="1206"/>
      <c r="Q751" s="1206"/>
      <c r="R751" s="1206"/>
      <c r="S751" s="1206"/>
      <c r="T751" s="1206"/>
      <c r="U751" s="1206"/>
      <c r="V751" s="1206"/>
      <c r="W751" s="1206"/>
      <c r="X751" s="1206"/>
      <c r="Y751" s="1206"/>
      <c r="Z751" s="1206"/>
      <c r="AA751" s="1206"/>
      <c r="AB751" s="1206"/>
      <c r="AC751" s="1206"/>
      <c r="AD751" s="1206"/>
      <c r="AE751" s="1206"/>
      <c r="AF751" s="1206"/>
      <c r="AG751" s="1206"/>
      <c r="AH751" s="1206"/>
      <c r="AI7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2" spans="2:35" ht="15.75" x14ac:dyDescent="0.25">
      <c r="B752" s="1195"/>
      <c r="C752" s="1202"/>
      <c r="D752" s="1206"/>
      <c r="E752" s="1206"/>
      <c r="F752" s="1206"/>
      <c r="G752" s="1206"/>
      <c r="H752" s="1206"/>
      <c r="I752" s="1206"/>
      <c r="J752" s="1206"/>
      <c r="K752" s="1206"/>
      <c r="L752" s="1206"/>
      <c r="M752" s="1206"/>
      <c r="N752" s="1206"/>
      <c r="O752" s="1206"/>
      <c r="P752" s="1206"/>
      <c r="Q752" s="1206"/>
      <c r="R752" s="1206"/>
      <c r="S752" s="1206"/>
      <c r="T752" s="1206"/>
      <c r="U752" s="1206"/>
      <c r="V752" s="1206"/>
      <c r="W752" s="1206"/>
      <c r="X752" s="1206"/>
      <c r="Y752" s="1206"/>
      <c r="Z752" s="1206"/>
      <c r="AA752" s="1206"/>
      <c r="AB752" s="1206"/>
      <c r="AC752" s="1206"/>
      <c r="AD752" s="1206"/>
      <c r="AE752" s="1206"/>
      <c r="AF752" s="1206"/>
      <c r="AG752" s="1206"/>
      <c r="AH752" s="1206"/>
      <c r="AI7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3" spans="2:35" ht="15.75" x14ac:dyDescent="0.25">
      <c r="B753" s="1195"/>
      <c r="C753" s="1202"/>
      <c r="D753" s="1206"/>
      <c r="E753" s="1206"/>
      <c r="F753" s="1206"/>
      <c r="G753" s="1206"/>
      <c r="H753" s="1206"/>
      <c r="I753" s="1206"/>
      <c r="J753" s="1206"/>
      <c r="K753" s="1206"/>
      <c r="L753" s="1206"/>
      <c r="M753" s="1206"/>
      <c r="N753" s="1206"/>
      <c r="O753" s="1206"/>
      <c r="P753" s="1206"/>
      <c r="Q753" s="1206"/>
      <c r="R753" s="1206"/>
      <c r="S753" s="1206"/>
      <c r="T753" s="1206"/>
      <c r="U753" s="1206"/>
      <c r="V753" s="1206"/>
      <c r="W753" s="1206"/>
      <c r="X753" s="1206"/>
      <c r="Y753" s="1206"/>
      <c r="Z753" s="1206"/>
      <c r="AA753" s="1206"/>
      <c r="AB753" s="1206"/>
      <c r="AC753" s="1206"/>
      <c r="AD753" s="1206"/>
      <c r="AE753" s="1206"/>
      <c r="AF753" s="1206"/>
      <c r="AG753" s="1206"/>
      <c r="AH753" s="1206"/>
      <c r="AI7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4" spans="2:35" ht="15.75" x14ac:dyDescent="0.25">
      <c r="B754" s="1195"/>
      <c r="C754" s="1202"/>
      <c r="D754" s="1206"/>
      <c r="E754" s="1206"/>
      <c r="F754" s="1206"/>
      <c r="G754" s="1206"/>
      <c r="H754" s="1206"/>
      <c r="I754" s="1206"/>
      <c r="J754" s="1206"/>
      <c r="K754" s="1206"/>
      <c r="L754" s="1206"/>
      <c r="M754" s="1206"/>
      <c r="N754" s="1206"/>
      <c r="O754" s="1206"/>
      <c r="P754" s="1206"/>
      <c r="Q754" s="1206"/>
      <c r="R754" s="1206"/>
      <c r="S754" s="1206"/>
      <c r="T754" s="1206"/>
      <c r="U754" s="1206"/>
      <c r="V754" s="1206"/>
      <c r="W754" s="1206"/>
      <c r="X754" s="1206"/>
      <c r="Y754" s="1206"/>
      <c r="Z754" s="1206"/>
      <c r="AA754" s="1206"/>
      <c r="AB754" s="1206"/>
      <c r="AC754" s="1206"/>
      <c r="AD754" s="1206"/>
      <c r="AE754" s="1206"/>
      <c r="AF754" s="1206"/>
      <c r="AG754" s="1206"/>
      <c r="AH754" s="1206"/>
      <c r="AI7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5" spans="2:35" ht="15.75" x14ac:dyDescent="0.25">
      <c r="B755" s="1195"/>
      <c r="C755" s="1202"/>
      <c r="D755" s="1206"/>
      <c r="E755" s="1206"/>
      <c r="F755" s="1206"/>
      <c r="G755" s="1206"/>
      <c r="H755" s="1206"/>
      <c r="I755" s="1206"/>
      <c r="J755" s="1206"/>
      <c r="K755" s="1206"/>
      <c r="L755" s="1206"/>
      <c r="M755" s="1206"/>
      <c r="N755" s="1206"/>
      <c r="O755" s="1206"/>
      <c r="P755" s="1206"/>
      <c r="Q755" s="1206"/>
      <c r="R755" s="1206"/>
      <c r="S755" s="1206"/>
      <c r="T755" s="1206"/>
      <c r="U755" s="1206"/>
      <c r="V755" s="1206"/>
      <c r="W755" s="1206"/>
      <c r="X755" s="1206"/>
      <c r="Y755" s="1206"/>
      <c r="Z755" s="1206"/>
      <c r="AA755" s="1206"/>
      <c r="AB755" s="1206"/>
      <c r="AC755" s="1206"/>
      <c r="AD755" s="1206"/>
      <c r="AE755" s="1206"/>
      <c r="AF755" s="1206"/>
      <c r="AG755" s="1206"/>
      <c r="AH755" s="1206"/>
      <c r="AI75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6" spans="2:35" ht="15.75" x14ac:dyDescent="0.25">
      <c r="B756" s="1195"/>
      <c r="C756" s="1202"/>
      <c r="D756" s="1206"/>
      <c r="E756" s="1206"/>
      <c r="F756" s="1206"/>
      <c r="G756" s="1206"/>
      <c r="H756" s="1206"/>
      <c r="I756" s="1206"/>
      <c r="J756" s="1206"/>
      <c r="K756" s="1206"/>
      <c r="L756" s="1206"/>
      <c r="M756" s="1206"/>
      <c r="N756" s="1206"/>
      <c r="O756" s="1206"/>
      <c r="P756" s="1206"/>
      <c r="Q756" s="1206"/>
      <c r="R756" s="1206"/>
      <c r="S756" s="1206"/>
      <c r="T756" s="1206"/>
      <c r="U756" s="1206"/>
      <c r="V756" s="1206"/>
      <c r="W756" s="1206"/>
      <c r="X756" s="1206"/>
      <c r="Y756" s="1206"/>
      <c r="Z756" s="1206"/>
      <c r="AA756" s="1206"/>
      <c r="AB756" s="1206"/>
      <c r="AC756" s="1206"/>
      <c r="AD756" s="1206"/>
      <c r="AE756" s="1206"/>
      <c r="AF756" s="1206"/>
      <c r="AG756" s="1206"/>
      <c r="AH756" s="1206"/>
      <c r="AI75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7" spans="2:35" ht="15.75" x14ac:dyDescent="0.25">
      <c r="B757" s="1195"/>
      <c r="C757" s="1202"/>
      <c r="D757" s="1206"/>
      <c r="E757" s="1206"/>
      <c r="F757" s="1206"/>
      <c r="G757" s="1206"/>
      <c r="H757" s="1206"/>
      <c r="I757" s="1206"/>
      <c r="J757" s="1206"/>
      <c r="K757" s="1206"/>
      <c r="L757" s="1206"/>
      <c r="M757" s="1206"/>
      <c r="N757" s="1206"/>
      <c r="O757" s="1206"/>
      <c r="P757" s="1206"/>
      <c r="Q757" s="1206"/>
      <c r="R757" s="1206"/>
      <c r="S757" s="1206"/>
      <c r="T757" s="1206"/>
      <c r="U757" s="1206"/>
      <c r="V757" s="1206"/>
      <c r="W757" s="1206"/>
      <c r="X757" s="1206"/>
      <c r="Y757" s="1206"/>
      <c r="Z757" s="1206"/>
      <c r="AA757" s="1206"/>
      <c r="AB757" s="1206"/>
      <c r="AC757" s="1206"/>
      <c r="AD757" s="1206"/>
      <c r="AE757" s="1206"/>
      <c r="AF757" s="1206"/>
      <c r="AG757" s="1206"/>
      <c r="AH757" s="1206"/>
      <c r="AI75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8" spans="2:35" ht="15.75" x14ac:dyDescent="0.25">
      <c r="B758" s="1195"/>
      <c r="C758" s="1202"/>
      <c r="D758" s="1206"/>
      <c r="E758" s="1206"/>
      <c r="F758" s="1206"/>
      <c r="G758" s="1206"/>
      <c r="H758" s="1206"/>
      <c r="I758" s="1206"/>
      <c r="J758" s="1206"/>
      <c r="K758" s="1206"/>
      <c r="L758" s="1206"/>
      <c r="M758" s="1206"/>
      <c r="N758" s="1206"/>
      <c r="O758" s="1206"/>
      <c r="P758" s="1206"/>
      <c r="Q758" s="1206"/>
      <c r="R758" s="1206"/>
      <c r="S758" s="1206"/>
      <c r="T758" s="1206"/>
      <c r="U758" s="1206"/>
      <c r="V758" s="1206"/>
      <c r="W758" s="1206"/>
      <c r="X758" s="1206"/>
      <c r="Y758" s="1206"/>
      <c r="Z758" s="1206"/>
      <c r="AA758" s="1206"/>
      <c r="AB758" s="1206"/>
      <c r="AC758" s="1206"/>
      <c r="AD758" s="1206"/>
      <c r="AE758" s="1206"/>
      <c r="AF758" s="1206"/>
      <c r="AG758" s="1206"/>
      <c r="AH758" s="1206"/>
      <c r="AI75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59" spans="2:35" ht="15.75" x14ac:dyDescent="0.25">
      <c r="B759" s="1195"/>
      <c r="C759" s="1202"/>
      <c r="D759" s="1206"/>
      <c r="E759" s="1206"/>
      <c r="F759" s="1206"/>
      <c r="G759" s="1206"/>
      <c r="H759" s="1206"/>
      <c r="I759" s="1206"/>
      <c r="J759" s="1206"/>
      <c r="K759" s="1206"/>
      <c r="L759" s="1206"/>
      <c r="M759" s="1206"/>
      <c r="N759" s="1206"/>
      <c r="O759" s="1206"/>
      <c r="P759" s="1206"/>
      <c r="Q759" s="1206"/>
      <c r="R759" s="1206"/>
      <c r="S759" s="1206"/>
      <c r="T759" s="1206"/>
      <c r="U759" s="1206"/>
      <c r="V759" s="1206"/>
      <c r="W759" s="1206"/>
      <c r="X759" s="1206"/>
      <c r="Y759" s="1206"/>
      <c r="Z759" s="1206"/>
      <c r="AA759" s="1206"/>
      <c r="AB759" s="1206"/>
      <c r="AC759" s="1206"/>
      <c r="AD759" s="1206"/>
      <c r="AE759" s="1206"/>
      <c r="AF759" s="1206"/>
      <c r="AG759" s="1206"/>
      <c r="AH759" s="1206"/>
      <c r="AI75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0" spans="2:35" ht="15.75" x14ac:dyDescent="0.25">
      <c r="B760" s="1195"/>
      <c r="C760" s="1202"/>
      <c r="D760" s="1206"/>
      <c r="E760" s="1206"/>
      <c r="F760" s="1206"/>
      <c r="G760" s="1206"/>
      <c r="H760" s="1206"/>
      <c r="I760" s="1206"/>
      <c r="J760" s="1206"/>
      <c r="K760" s="1206"/>
      <c r="L760" s="1206"/>
      <c r="M760" s="1206"/>
      <c r="N760" s="1206"/>
      <c r="O760" s="1206"/>
      <c r="P760" s="1206"/>
      <c r="Q760" s="1206"/>
      <c r="R760" s="1206"/>
      <c r="S760" s="1206"/>
      <c r="T760" s="1206"/>
      <c r="U760" s="1206"/>
      <c r="V760" s="1206"/>
      <c r="W760" s="1206"/>
      <c r="X760" s="1206"/>
      <c r="Y760" s="1206"/>
      <c r="Z760" s="1206"/>
      <c r="AA760" s="1206"/>
      <c r="AB760" s="1206"/>
      <c r="AC760" s="1206"/>
      <c r="AD760" s="1206"/>
      <c r="AE760" s="1206"/>
      <c r="AF760" s="1206"/>
      <c r="AG760" s="1206"/>
      <c r="AH760" s="1206"/>
      <c r="AI76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1" spans="2:35" ht="15.75" x14ac:dyDescent="0.25">
      <c r="B761" s="1195"/>
      <c r="C761" s="1202"/>
      <c r="D761" s="1206"/>
      <c r="E761" s="1206"/>
      <c r="F761" s="1206"/>
      <c r="G761" s="1206"/>
      <c r="H761" s="1206"/>
      <c r="I761" s="1206"/>
      <c r="J761" s="1206"/>
      <c r="K761" s="1206"/>
      <c r="L761" s="1206"/>
      <c r="M761" s="1206"/>
      <c r="N761" s="1206"/>
      <c r="O761" s="1206"/>
      <c r="P761" s="1206"/>
      <c r="Q761" s="1206"/>
      <c r="R761" s="1206"/>
      <c r="S761" s="1206"/>
      <c r="T761" s="1206"/>
      <c r="U761" s="1206"/>
      <c r="V761" s="1206"/>
      <c r="W761" s="1206"/>
      <c r="X761" s="1206"/>
      <c r="Y761" s="1206"/>
      <c r="Z761" s="1206"/>
      <c r="AA761" s="1206"/>
      <c r="AB761" s="1206"/>
      <c r="AC761" s="1206"/>
      <c r="AD761" s="1206"/>
      <c r="AE761" s="1206"/>
      <c r="AF761" s="1206"/>
      <c r="AG761" s="1206"/>
      <c r="AH761" s="1206"/>
      <c r="AI76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2" spans="2:35" ht="15.75" x14ac:dyDescent="0.25">
      <c r="B762" s="1195"/>
      <c r="C762" s="1202"/>
      <c r="D762" s="1206"/>
      <c r="E762" s="1206"/>
      <c r="F762" s="1206"/>
      <c r="G762" s="1206"/>
      <c r="H762" s="1206"/>
      <c r="I762" s="1206"/>
      <c r="J762" s="1206"/>
      <c r="K762" s="1206"/>
      <c r="L762" s="1206"/>
      <c r="M762" s="1206"/>
      <c r="N762" s="1206"/>
      <c r="O762" s="1206"/>
      <c r="P762" s="1206"/>
      <c r="Q762" s="1206"/>
      <c r="R762" s="1206"/>
      <c r="S762" s="1206"/>
      <c r="T762" s="1206"/>
      <c r="U762" s="1206"/>
      <c r="V762" s="1206"/>
      <c r="W762" s="1206"/>
      <c r="X762" s="1206"/>
      <c r="Y762" s="1206"/>
      <c r="Z762" s="1206"/>
      <c r="AA762" s="1206"/>
      <c r="AB762" s="1206"/>
      <c r="AC762" s="1206"/>
      <c r="AD762" s="1206"/>
      <c r="AE762" s="1206"/>
      <c r="AF762" s="1206"/>
      <c r="AG762" s="1206"/>
      <c r="AH762" s="1206"/>
      <c r="AI76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3" spans="2:35" ht="15.75" x14ac:dyDescent="0.25">
      <c r="B763" s="1195"/>
      <c r="C763" s="1202"/>
      <c r="D763" s="1206"/>
      <c r="E763" s="1206"/>
      <c r="F763" s="1206"/>
      <c r="G763" s="1206"/>
      <c r="H763" s="1206"/>
      <c r="I763" s="1206"/>
      <c r="J763" s="1206"/>
      <c r="K763" s="1206"/>
      <c r="L763" s="1206"/>
      <c r="M763" s="1206"/>
      <c r="N763" s="1206"/>
      <c r="O763" s="1206"/>
      <c r="P763" s="1206"/>
      <c r="Q763" s="1206"/>
      <c r="R763" s="1206"/>
      <c r="S763" s="1206"/>
      <c r="T763" s="1206"/>
      <c r="U763" s="1206"/>
      <c r="V763" s="1206"/>
      <c r="W763" s="1206"/>
      <c r="X763" s="1206"/>
      <c r="Y763" s="1206"/>
      <c r="Z763" s="1206"/>
      <c r="AA763" s="1206"/>
      <c r="AB763" s="1206"/>
      <c r="AC763" s="1206"/>
      <c r="AD763" s="1206"/>
      <c r="AE763" s="1206"/>
      <c r="AF763" s="1206"/>
      <c r="AG763" s="1206"/>
      <c r="AH763" s="1206"/>
      <c r="AI76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4" spans="2:35" ht="15.75" x14ac:dyDescent="0.25">
      <c r="B764" s="1195"/>
      <c r="C764" s="1202"/>
      <c r="D764" s="1206"/>
      <c r="E764" s="1206"/>
      <c r="F764" s="1206"/>
      <c r="G764" s="1206"/>
      <c r="H764" s="1206"/>
      <c r="I764" s="1206"/>
      <c r="J764" s="1206"/>
      <c r="K764" s="1206"/>
      <c r="L764" s="1206"/>
      <c r="M764" s="1206"/>
      <c r="N764" s="1206"/>
      <c r="O764" s="1206"/>
      <c r="P764" s="1206"/>
      <c r="Q764" s="1206"/>
      <c r="R764" s="1206"/>
      <c r="S764" s="1206"/>
      <c r="T764" s="1206"/>
      <c r="U764" s="1206"/>
      <c r="V764" s="1206"/>
      <c r="W764" s="1206"/>
      <c r="X764" s="1206"/>
      <c r="Y764" s="1206"/>
      <c r="Z764" s="1206"/>
      <c r="AA764" s="1206"/>
      <c r="AB764" s="1206"/>
      <c r="AC764" s="1206"/>
      <c r="AD764" s="1206"/>
      <c r="AE764" s="1206"/>
      <c r="AF764" s="1206"/>
      <c r="AG764" s="1206"/>
      <c r="AH764" s="1206"/>
      <c r="AI76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5" spans="2:35" ht="15.75" x14ac:dyDescent="0.25">
      <c r="B765" s="1195"/>
      <c r="C765" s="1202"/>
      <c r="D765" s="1206"/>
      <c r="E765" s="1206"/>
      <c r="F765" s="1206"/>
      <c r="G765" s="1206"/>
      <c r="H765" s="1206"/>
      <c r="I765" s="1206"/>
      <c r="J765" s="1206"/>
      <c r="K765" s="1206"/>
      <c r="L765" s="1206"/>
      <c r="M765" s="1206"/>
      <c r="N765" s="1206"/>
      <c r="O765" s="1206"/>
      <c r="P765" s="1206"/>
      <c r="Q765" s="1206"/>
      <c r="R765" s="1206"/>
      <c r="S765" s="1206"/>
      <c r="T765" s="1206"/>
      <c r="U765" s="1206"/>
      <c r="V765" s="1206"/>
      <c r="W765" s="1206"/>
      <c r="X765" s="1206"/>
      <c r="Y765" s="1206"/>
      <c r="Z765" s="1206"/>
      <c r="AA765" s="1206"/>
      <c r="AB765" s="1206"/>
      <c r="AC765" s="1206"/>
      <c r="AD765" s="1206"/>
      <c r="AE765" s="1206"/>
      <c r="AF765" s="1206"/>
      <c r="AG765" s="1206"/>
      <c r="AH765" s="1206"/>
      <c r="AI76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6" spans="2:35" ht="15.75" x14ac:dyDescent="0.25">
      <c r="B766" s="1195"/>
      <c r="C766" s="1202"/>
      <c r="D766" s="1206"/>
      <c r="E766" s="1206"/>
      <c r="F766" s="1206"/>
      <c r="G766" s="1206"/>
      <c r="H766" s="1206"/>
      <c r="I766" s="1206"/>
      <c r="J766" s="1206"/>
      <c r="K766" s="1206"/>
      <c r="L766" s="1206"/>
      <c r="M766" s="1206"/>
      <c r="N766" s="1206"/>
      <c r="O766" s="1206"/>
      <c r="P766" s="1206"/>
      <c r="Q766" s="1206"/>
      <c r="R766" s="1206"/>
      <c r="S766" s="1206"/>
      <c r="T766" s="1206"/>
      <c r="U766" s="1206"/>
      <c r="V766" s="1206"/>
      <c r="W766" s="1206"/>
      <c r="X766" s="1206"/>
      <c r="Y766" s="1206"/>
      <c r="Z766" s="1206"/>
      <c r="AA766" s="1206"/>
      <c r="AB766" s="1206"/>
      <c r="AC766" s="1206"/>
      <c r="AD766" s="1206"/>
      <c r="AE766" s="1206"/>
      <c r="AF766" s="1206"/>
      <c r="AG766" s="1206"/>
      <c r="AH766" s="1206"/>
      <c r="AI76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7" spans="2:35" ht="15.75" x14ac:dyDescent="0.25">
      <c r="B767" s="1195"/>
      <c r="C767" s="1202"/>
      <c r="D767" s="1206"/>
      <c r="E767" s="1206"/>
      <c r="F767" s="1206"/>
      <c r="G767" s="1206"/>
      <c r="H767" s="1206"/>
      <c r="I767" s="1206"/>
      <c r="J767" s="1206"/>
      <c r="K767" s="1206"/>
      <c r="L767" s="1206"/>
      <c r="M767" s="1206"/>
      <c r="N767" s="1206"/>
      <c r="O767" s="1206"/>
      <c r="P767" s="1206"/>
      <c r="Q767" s="1206"/>
      <c r="R767" s="1206"/>
      <c r="S767" s="1206"/>
      <c r="T767" s="1206"/>
      <c r="U767" s="1206"/>
      <c r="V767" s="1206"/>
      <c r="W767" s="1206"/>
      <c r="X767" s="1206"/>
      <c r="Y767" s="1206"/>
      <c r="Z767" s="1206"/>
      <c r="AA767" s="1206"/>
      <c r="AB767" s="1206"/>
      <c r="AC767" s="1206"/>
      <c r="AD767" s="1206"/>
      <c r="AE767" s="1206"/>
      <c r="AF767" s="1206"/>
      <c r="AG767" s="1206"/>
      <c r="AH767" s="1206"/>
      <c r="AI76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8" spans="2:35" ht="15.75" x14ac:dyDescent="0.25">
      <c r="B768" s="1195"/>
      <c r="C768" s="1202"/>
      <c r="D768" s="1206"/>
      <c r="E768" s="1206"/>
      <c r="F768" s="1206"/>
      <c r="G768" s="1206"/>
      <c r="H768" s="1206"/>
      <c r="I768" s="1206"/>
      <c r="J768" s="1206"/>
      <c r="K768" s="1206"/>
      <c r="L768" s="1206"/>
      <c r="M768" s="1206"/>
      <c r="N768" s="1206"/>
      <c r="O768" s="1206"/>
      <c r="P768" s="1206"/>
      <c r="Q768" s="1206"/>
      <c r="R768" s="1206"/>
      <c r="S768" s="1206"/>
      <c r="T768" s="1206"/>
      <c r="U768" s="1206"/>
      <c r="V768" s="1206"/>
      <c r="W768" s="1206"/>
      <c r="X768" s="1206"/>
      <c r="Y768" s="1206"/>
      <c r="Z768" s="1206"/>
      <c r="AA768" s="1206"/>
      <c r="AB768" s="1206"/>
      <c r="AC768" s="1206"/>
      <c r="AD768" s="1206"/>
      <c r="AE768" s="1206"/>
      <c r="AF768" s="1206"/>
      <c r="AG768" s="1206"/>
      <c r="AH768" s="1206"/>
      <c r="AI76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69" spans="2:35" ht="15.75" x14ac:dyDescent="0.25">
      <c r="B769" s="1195"/>
      <c r="C769" s="1202"/>
      <c r="D769" s="1206"/>
      <c r="E769" s="1206"/>
      <c r="F769" s="1206"/>
      <c r="G769" s="1206"/>
      <c r="H769" s="1206"/>
      <c r="I769" s="1206"/>
      <c r="J769" s="1206"/>
      <c r="K769" s="1206"/>
      <c r="L769" s="1206"/>
      <c r="M769" s="1206"/>
      <c r="N769" s="1206"/>
      <c r="O769" s="1206"/>
      <c r="P769" s="1206"/>
      <c r="Q769" s="1206"/>
      <c r="R769" s="1206"/>
      <c r="S769" s="1206"/>
      <c r="T769" s="1206"/>
      <c r="U769" s="1206"/>
      <c r="V769" s="1206"/>
      <c r="W769" s="1206"/>
      <c r="X769" s="1206"/>
      <c r="Y769" s="1206"/>
      <c r="Z769" s="1206"/>
      <c r="AA769" s="1206"/>
      <c r="AB769" s="1206"/>
      <c r="AC769" s="1206"/>
      <c r="AD769" s="1206"/>
      <c r="AE769" s="1206"/>
      <c r="AF769" s="1206"/>
      <c r="AG769" s="1206"/>
      <c r="AH769" s="1206"/>
      <c r="AI76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0" spans="2:35" ht="15.75" x14ac:dyDescent="0.25">
      <c r="B770" s="1195"/>
      <c r="C770" s="1202"/>
      <c r="D770" s="1206"/>
      <c r="E770" s="1206"/>
      <c r="F770" s="1206"/>
      <c r="G770" s="1206"/>
      <c r="H770" s="1206"/>
      <c r="I770" s="1206"/>
      <c r="J770" s="1206"/>
      <c r="K770" s="1206"/>
      <c r="L770" s="1206"/>
      <c r="M770" s="1206"/>
      <c r="N770" s="1206"/>
      <c r="O770" s="1206"/>
      <c r="P770" s="1206"/>
      <c r="Q770" s="1206"/>
      <c r="R770" s="1206"/>
      <c r="S770" s="1206"/>
      <c r="T770" s="1206"/>
      <c r="U770" s="1206"/>
      <c r="V770" s="1206"/>
      <c r="W770" s="1206"/>
      <c r="X770" s="1206"/>
      <c r="Y770" s="1206"/>
      <c r="Z770" s="1206"/>
      <c r="AA770" s="1206"/>
      <c r="AB770" s="1206"/>
      <c r="AC770" s="1206"/>
      <c r="AD770" s="1206"/>
      <c r="AE770" s="1206"/>
      <c r="AF770" s="1206"/>
      <c r="AG770" s="1206"/>
      <c r="AH770" s="1206"/>
      <c r="AI77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1" spans="2:35" ht="15.75" x14ac:dyDescent="0.25">
      <c r="B771" s="1195"/>
      <c r="C771" s="1202"/>
      <c r="D771" s="1206"/>
      <c r="E771" s="1206"/>
      <c r="F771" s="1206"/>
      <c r="G771" s="1206"/>
      <c r="H771" s="1206"/>
      <c r="I771" s="1206"/>
      <c r="J771" s="1206"/>
      <c r="K771" s="1206"/>
      <c r="L771" s="1206"/>
      <c r="M771" s="1206"/>
      <c r="N771" s="1206"/>
      <c r="O771" s="1206"/>
      <c r="P771" s="1206"/>
      <c r="Q771" s="1206"/>
      <c r="R771" s="1206"/>
      <c r="S771" s="1206"/>
      <c r="T771" s="1206"/>
      <c r="U771" s="1206"/>
      <c r="V771" s="1206"/>
      <c r="W771" s="1206"/>
      <c r="X771" s="1206"/>
      <c r="Y771" s="1206"/>
      <c r="Z771" s="1206"/>
      <c r="AA771" s="1206"/>
      <c r="AB771" s="1206"/>
      <c r="AC771" s="1206"/>
      <c r="AD771" s="1206"/>
      <c r="AE771" s="1206"/>
      <c r="AF771" s="1206"/>
      <c r="AG771" s="1206"/>
      <c r="AH771" s="1206"/>
      <c r="AI77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2" spans="2:35" ht="15.75" x14ac:dyDescent="0.25">
      <c r="B772" s="1195"/>
      <c r="C772" s="1202"/>
      <c r="D772" s="1206"/>
      <c r="E772" s="1206"/>
      <c r="F772" s="1206"/>
      <c r="G772" s="1206"/>
      <c r="H772" s="1206"/>
      <c r="I772" s="1206"/>
      <c r="J772" s="1206"/>
      <c r="K772" s="1206"/>
      <c r="L772" s="1206"/>
      <c r="M772" s="1206"/>
      <c r="N772" s="1206"/>
      <c r="O772" s="1206"/>
      <c r="P772" s="1206"/>
      <c r="Q772" s="1206"/>
      <c r="R772" s="1206"/>
      <c r="S772" s="1206"/>
      <c r="T772" s="1206"/>
      <c r="U772" s="1206"/>
      <c r="V772" s="1206"/>
      <c r="W772" s="1206"/>
      <c r="X772" s="1206"/>
      <c r="Y772" s="1206"/>
      <c r="Z772" s="1206"/>
      <c r="AA772" s="1206"/>
      <c r="AB772" s="1206"/>
      <c r="AC772" s="1206"/>
      <c r="AD772" s="1206"/>
      <c r="AE772" s="1206"/>
      <c r="AF772" s="1206"/>
      <c r="AG772" s="1206"/>
      <c r="AH772" s="1206"/>
      <c r="AI77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3" spans="2:35" ht="15.75" x14ac:dyDescent="0.25">
      <c r="B773" s="1195"/>
      <c r="C773" s="1202"/>
      <c r="D773" s="1206"/>
      <c r="E773" s="1206"/>
      <c r="F773" s="1206"/>
      <c r="G773" s="1206"/>
      <c r="H773" s="1206"/>
      <c r="I773" s="1206"/>
      <c r="J773" s="1206"/>
      <c r="K773" s="1206"/>
      <c r="L773" s="1206"/>
      <c r="M773" s="1206"/>
      <c r="N773" s="1206"/>
      <c r="O773" s="1206"/>
      <c r="P773" s="1206"/>
      <c r="Q773" s="1206"/>
      <c r="R773" s="1206"/>
      <c r="S773" s="1206"/>
      <c r="T773" s="1206"/>
      <c r="U773" s="1206"/>
      <c r="V773" s="1206"/>
      <c r="W773" s="1206"/>
      <c r="X773" s="1206"/>
      <c r="Y773" s="1206"/>
      <c r="Z773" s="1206"/>
      <c r="AA773" s="1206"/>
      <c r="AB773" s="1206"/>
      <c r="AC773" s="1206"/>
      <c r="AD773" s="1206"/>
      <c r="AE773" s="1206"/>
      <c r="AF773" s="1206"/>
      <c r="AG773" s="1206"/>
      <c r="AH773" s="1206"/>
      <c r="AI77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4" spans="2:35" ht="15.75" x14ac:dyDescent="0.25">
      <c r="B774" s="1195"/>
      <c r="C774" s="1202"/>
      <c r="D774" s="1206"/>
      <c r="E774" s="1206"/>
      <c r="F774" s="1206"/>
      <c r="G774" s="1206"/>
      <c r="H774" s="1206"/>
      <c r="I774" s="1206"/>
      <c r="J774" s="1206"/>
      <c r="K774" s="1206"/>
      <c r="L774" s="1206"/>
      <c r="M774" s="1206"/>
      <c r="N774" s="1206"/>
      <c r="O774" s="1206"/>
      <c r="P774" s="1206"/>
      <c r="Q774" s="1206"/>
      <c r="R774" s="1206"/>
      <c r="S774" s="1206"/>
      <c r="T774" s="1206"/>
      <c r="U774" s="1206"/>
      <c r="V774" s="1206"/>
      <c r="W774" s="1206"/>
      <c r="X774" s="1206"/>
      <c r="Y774" s="1206"/>
      <c r="Z774" s="1206"/>
      <c r="AA774" s="1206"/>
      <c r="AB774" s="1206"/>
      <c r="AC774" s="1206"/>
      <c r="AD774" s="1206"/>
      <c r="AE774" s="1206"/>
      <c r="AF774" s="1206"/>
      <c r="AG774" s="1206"/>
      <c r="AH774" s="1206"/>
      <c r="AI77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5" spans="2:35" ht="15.75" x14ac:dyDescent="0.25">
      <c r="B775" s="1195"/>
      <c r="C775" s="1202"/>
      <c r="D775" s="1206"/>
      <c r="E775" s="1206"/>
      <c r="F775" s="1206"/>
      <c r="G775" s="1206"/>
      <c r="H775" s="1206"/>
      <c r="I775" s="1206"/>
      <c r="J775" s="1206"/>
      <c r="K775" s="1206"/>
      <c r="L775" s="1206"/>
      <c r="M775" s="1206"/>
      <c r="N775" s="1206"/>
      <c r="O775" s="1206"/>
      <c r="P775" s="1206"/>
      <c r="Q775" s="1206"/>
      <c r="R775" s="1206"/>
      <c r="S775" s="1206"/>
      <c r="T775" s="1206"/>
      <c r="U775" s="1206"/>
      <c r="V775" s="1206"/>
      <c r="W775" s="1206"/>
      <c r="X775" s="1206"/>
      <c r="Y775" s="1206"/>
      <c r="Z775" s="1206"/>
      <c r="AA775" s="1206"/>
      <c r="AB775" s="1206"/>
      <c r="AC775" s="1206"/>
      <c r="AD775" s="1206"/>
      <c r="AE775" s="1206"/>
      <c r="AF775" s="1206"/>
      <c r="AG775" s="1206"/>
      <c r="AH775" s="1206"/>
      <c r="AI77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6" spans="2:35" ht="15.75" x14ac:dyDescent="0.25">
      <c r="B776" s="1195"/>
      <c r="C776" s="1202"/>
      <c r="D776" s="1206"/>
      <c r="E776" s="1206"/>
      <c r="F776" s="1206"/>
      <c r="G776" s="1206"/>
      <c r="H776" s="1206"/>
      <c r="I776" s="1206"/>
      <c r="J776" s="1206"/>
      <c r="K776" s="1206"/>
      <c r="L776" s="1206"/>
      <c r="M776" s="1206"/>
      <c r="N776" s="1206"/>
      <c r="O776" s="1206"/>
      <c r="P776" s="1206"/>
      <c r="Q776" s="1206"/>
      <c r="R776" s="1206"/>
      <c r="S776" s="1206"/>
      <c r="T776" s="1206"/>
      <c r="U776" s="1206"/>
      <c r="V776" s="1206"/>
      <c r="W776" s="1206"/>
      <c r="X776" s="1206"/>
      <c r="Y776" s="1206"/>
      <c r="Z776" s="1206"/>
      <c r="AA776" s="1206"/>
      <c r="AB776" s="1206"/>
      <c r="AC776" s="1206"/>
      <c r="AD776" s="1206"/>
      <c r="AE776" s="1206"/>
      <c r="AF776" s="1206"/>
      <c r="AG776" s="1206"/>
      <c r="AH776" s="1206"/>
      <c r="AI77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7" spans="2:35" ht="15.75" x14ac:dyDescent="0.25">
      <c r="B777" s="1195"/>
      <c r="C777" s="1202"/>
      <c r="D777" s="1206"/>
      <c r="E777" s="1206"/>
      <c r="F777" s="1206"/>
      <c r="G777" s="1206"/>
      <c r="H777" s="1206"/>
      <c r="I777" s="1206"/>
      <c r="J777" s="1206"/>
      <c r="K777" s="1206"/>
      <c r="L777" s="1206"/>
      <c r="M777" s="1206"/>
      <c r="N777" s="1206"/>
      <c r="O777" s="1206"/>
      <c r="P777" s="1206"/>
      <c r="Q777" s="1206"/>
      <c r="R777" s="1206"/>
      <c r="S777" s="1206"/>
      <c r="T777" s="1206"/>
      <c r="U777" s="1206"/>
      <c r="V777" s="1206"/>
      <c r="W777" s="1206"/>
      <c r="X777" s="1206"/>
      <c r="Y777" s="1206"/>
      <c r="Z777" s="1206"/>
      <c r="AA777" s="1206"/>
      <c r="AB777" s="1206"/>
      <c r="AC777" s="1206"/>
      <c r="AD777" s="1206"/>
      <c r="AE777" s="1206"/>
      <c r="AF777" s="1206"/>
      <c r="AG777" s="1206"/>
      <c r="AH777" s="1206"/>
      <c r="AI77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8" spans="2:35" ht="15.75" x14ac:dyDescent="0.25">
      <c r="B778" s="1195"/>
      <c r="C778" s="1202"/>
      <c r="D778" s="1206"/>
      <c r="E778" s="1206"/>
      <c r="F778" s="1206"/>
      <c r="G778" s="1206"/>
      <c r="H778" s="1206"/>
      <c r="I778" s="1206"/>
      <c r="J778" s="1206"/>
      <c r="K778" s="1206"/>
      <c r="L778" s="1206"/>
      <c r="M778" s="1206"/>
      <c r="N778" s="1206"/>
      <c r="O778" s="1206"/>
      <c r="P778" s="1206"/>
      <c r="Q778" s="1206"/>
      <c r="R778" s="1206"/>
      <c r="S778" s="1206"/>
      <c r="T778" s="1206"/>
      <c r="U778" s="1206"/>
      <c r="V778" s="1206"/>
      <c r="W778" s="1206"/>
      <c r="X778" s="1206"/>
      <c r="Y778" s="1206"/>
      <c r="Z778" s="1206"/>
      <c r="AA778" s="1206"/>
      <c r="AB778" s="1206"/>
      <c r="AC778" s="1206"/>
      <c r="AD778" s="1206"/>
      <c r="AE778" s="1206"/>
      <c r="AF778" s="1206"/>
      <c r="AG778" s="1206"/>
      <c r="AH778" s="1206"/>
      <c r="AI77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79" spans="2:35" ht="15.75" x14ac:dyDescent="0.25">
      <c r="B779" s="1195"/>
      <c r="C779" s="1202"/>
      <c r="D779" s="1206"/>
      <c r="E779" s="1206"/>
      <c r="F779" s="1206"/>
      <c r="G779" s="1206"/>
      <c r="H779" s="1206"/>
      <c r="I779" s="1206"/>
      <c r="J779" s="1206"/>
      <c r="K779" s="1206"/>
      <c r="L779" s="1206"/>
      <c r="M779" s="1206"/>
      <c r="N779" s="1206"/>
      <c r="O779" s="1206"/>
      <c r="P779" s="1206"/>
      <c r="Q779" s="1206"/>
      <c r="R779" s="1206"/>
      <c r="S779" s="1206"/>
      <c r="T779" s="1206"/>
      <c r="U779" s="1206"/>
      <c r="V779" s="1206"/>
      <c r="W779" s="1206"/>
      <c r="X779" s="1206"/>
      <c r="Y779" s="1206"/>
      <c r="Z779" s="1206"/>
      <c r="AA779" s="1206"/>
      <c r="AB779" s="1206"/>
      <c r="AC779" s="1206"/>
      <c r="AD779" s="1206"/>
      <c r="AE779" s="1206"/>
      <c r="AF779" s="1206"/>
      <c r="AG779" s="1206"/>
      <c r="AH779" s="1206"/>
      <c r="AI77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0" spans="2:35" ht="15.75" x14ac:dyDescent="0.25">
      <c r="B780" s="1195"/>
      <c r="C780" s="1202"/>
      <c r="D780" s="1206"/>
      <c r="E780" s="1206"/>
      <c r="F780" s="1206"/>
      <c r="G780" s="1206"/>
      <c r="H780" s="1206"/>
      <c r="I780" s="1206"/>
      <c r="J780" s="1206"/>
      <c r="K780" s="1206"/>
      <c r="L780" s="1206"/>
      <c r="M780" s="1206"/>
      <c r="N780" s="1206"/>
      <c r="O780" s="1206"/>
      <c r="P780" s="1206"/>
      <c r="Q780" s="1206"/>
      <c r="R780" s="1206"/>
      <c r="S780" s="1206"/>
      <c r="T780" s="1206"/>
      <c r="U780" s="1206"/>
      <c r="V780" s="1206"/>
      <c r="W780" s="1206"/>
      <c r="X780" s="1206"/>
      <c r="Y780" s="1206"/>
      <c r="Z780" s="1206"/>
      <c r="AA780" s="1206"/>
      <c r="AB780" s="1206"/>
      <c r="AC780" s="1206"/>
      <c r="AD780" s="1206"/>
      <c r="AE780" s="1206"/>
      <c r="AF780" s="1206"/>
      <c r="AG780" s="1206"/>
      <c r="AH780" s="1206"/>
      <c r="AI78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1" spans="2:35" ht="15.75" x14ac:dyDescent="0.25">
      <c r="B781" s="1195"/>
      <c r="C781" s="1202"/>
      <c r="D781" s="1206"/>
      <c r="E781" s="1206"/>
      <c r="F781" s="1206"/>
      <c r="G781" s="1206"/>
      <c r="H781" s="1206"/>
      <c r="I781" s="1206"/>
      <c r="J781" s="1206"/>
      <c r="K781" s="1206"/>
      <c r="L781" s="1206"/>
      <c r="M781" s="1206"/>
      <c r="N781" s="1206"/>
      <c r="O781" s="1206"/>
      <c r="P781" s="1206"/>
      <c r="Q781" s="1206"/>
      <c r="R781" s="1206"/>
      <c r="S781" s="1206"/>
      <c r="T781" s="1206"/>
      <c r="U781" s="1206"/>
      <c r="V781" s="1206"/>
      <c r="W781" s="1206"/>
      <c r="X781" s="1206"/>
      <c r="Y781" s="1206"/>
      <c r="Z781" s="1206"/>
      <c r="AA781" s="1206"/>
      <c r="AB781" s="1206"/>
      <c r="AC781" s="1206"/>
      <c r="AD781" s="1206"/>
      <c r="AE781" s="1206"/>
      <c r="AF781" s="1206"/>
      <c r="AG781" s="1206"/>
      <c r="AH781" s="1206"/>
      <c r="AI78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2" spans="2:35" ht="15.75" x14ac:dyDescent="0.25">
      <c r="B782" s="1195"/>
      <c r="C782" s="1202"/>
      <c r="D782" s="1206"/>
      <c r="E782" s="1206"/>
      <c r="F782" s="1206"/>
      <c r="G782" s="1206"/>
      <c r="H782" s="1206"/>
      <c r="I782" s="1206"/>
      <c r="J782" s="1206"/>
      <c r="K782" s="1206"/>
      <c r="L782" s="1206"/>
      <c r="M782" s="1206"/>
      <c r="N782" s="1206"/>
      <c r="O782" s="1206"/>
      <c r="P782" s="1206"/>
      <c r="Q782" s="1206"/>
      <c r="R782" s="1206"/>
      <c r="S782" s="1206"/>
      <c r="T782" s="1206"/>
      <c r="U782" s="1206"/>
      <c r="V782" s="1206"/>
      <c r="W782" s="1206"/>
      <c r="X782" s="1206"/>
      <c r="Y782" s="1206"/>
      <c r="Z782" s="1206"/>
      <c r="AA782" s="1206"/>
      <c r="AB782" s="1206"/>
      <c r="AC782" s="1206"/>
      <c r="AD782" s="1206"/>
      <c r="AE782" s="1206"/>
      <c r="AF782" s="1206"/>
      <c r="AG782" s="1206"/>
      <c r="AH782" s="1206"/>
      <c r="AI78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3" spans="2:35" ht="15.75" x14ac:dyDescent="0.25">
      <c r="B783" s="1195"/>
      <c r="C783" s="1202"/>
      <c r="D783" s="1206"/>
      <c r="E783" s="1206"/>
      <c r="F783" s="1206"/>
      <c r="G783" s="1206"/>
      <c r="H783" s="1206"/>
      <c r="I783" s="1206"/>
      <c r="J783" s="1206"/>
      <c r="K783" s="1206"/>
      <c r="L783" s="1206"/>
      <c r="M783" s="1206"/>
      <c r="N783" s="1206"/>
      <c r="O783" s="1206"/>
      <c r="P783" s="1206"/>
      <c r="Q783" s="1206"/>
      <c r="R783" s="1206"/>
      <c r="S783" s="1206"/>
      <c r="T783" s="1206"/>
      <c r="U783" s="1206"/>
      <c r="V783" s="1206"/>
      <c r="W783" s="1206"/>
      <c r="X783" s="1206"/>
      <c r="Y783" s="1206"/>
      <c r="Z783" s="1206"/>
      <c r="AA783" s="1206"/>
      <c r="AB783" s="1206"/>
      <c r="AC783" s="1206"/>
      <c r="AD783" s="1206"/>
      <c r="AE783" s="1206"/>
      <c r="AF783" s="1206"/>
      <c r="AG783" s="1206"/>
      <c r="AH783" s="1206"/>
      <c r="AI78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4" spans="2:35" ht="15.75" x14ac:dyDescent="0.25">
      <c r="B784" s="1195"/>
      <c r="C784" s="1202"/>
      <c r="D784" s="1206"/>
      <c r="E784" s="1206"/>
      <c r="F784" s="1206"/>
      <c r="G784" s="1206"/>
      <c r="H784" s="1206"/>
      <c r="I784" s="1206"/>
      <c r="J784" s="1206"/>
      <c r="K784" s="1206"/>
      <c r="L784" s="1206"/>
      <c r="M784" s="1206"/>
      <c r="N784" s="1206"/>
      <c r="O784" s="1206"/>
      <c r="P784" s="1206"/>
      <c r="Q784" s="1206"/>
      <c r="R784" s="1206"/>
      <c r="S784" s="1206"/>
      <c r="T784" s="1206"/>
      <c r="U784" s="1206"/>
      <c r="V784" s="1206"/>
      <c r="W784" s="1206"/>
      <c r="X784" s="1206"/>
      <c r="Y784" s="1206"/>
      <c r="Z784" s="1206"/>
      <c r="AA784" s="1206"/>
      <c r="AB784" s="1206"/>
      <c r="AC784" s="1206"/>
      <c r="AD784" s="1206"/>
      <c r="AE784" s="1206"/>
      <c r="AF784" s="1206"/>
      <c r="AG784" s="1206"/>
      <c r="AH784" s="1206"/>
      <c r="AI78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5" spans="2:35" ht="15.75" x14ac:dyDescent="0.25">
      <c r="B785" s="1195"/>
      <c r="C785" s="1202"/>
      <c r="D785" s="1206"/>
      <c r="E785" s="1206"/>
      <c r="F785" s="1206"/>
      <c r="G785" s="1206"/>
      <c r="H785" s="1206"/>
      <c r="I785" s="1206"/>
      <c r="J785" s="1206"/>
      <c r="K785" s="1206"/>
      <c r="L785" s="1206"/>
      <c r="M785" s="1206"/>
      <c r="N785" s="1206"/>
      <c r="O785" s="1206"/>
      <c r="P785" s="1206"/>
      <c r="Q785" s="1206"/>
      <c r="R785" s="1206"/>
      <c r="S785" s="1206"/>
      <c r="T785" s="1206"/>
      <c r="U785" s="1206"/>
      <c r="V785" s="1206"/>
      <c r="W785" s="1206"/>
      <c r="X785" s="1206"/>
      <c r="Y785" s="1206"/>
      <c r="Z785" s="1206"/>
      <c r="AA785" s="1206"/>
      <c r="AB785" s="1206"/>
      <c r="AC785" s="1206"/>
      <c r="AD785" s="1206"/>
      <c r="AE785" s="1206"/>
      <c r="AF785" s="1206"/>
      <c r="AG785" s="1206"/>
      <c r="AH785" s="1206"/>
      <c r="AI78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6" spans="2:35" ht="15.75" x14ac:dyDescent="0.25">
      <c r="B786" s="1195"/>
      <c r="C786" s="1202"/>
      <c r="D786" s="1206"/>
      <c r="E786" s="1206"/>
      <c r="F786" s="1206"/>
      <c r="G786" s="1206"/>
      <c r="H786" s="1206"/>
      <c r="I786" s="1206"/>
      <c r="J786" s="1206"/>
      <c r="K786" s="1206"/>
      <c r="L786" s="1206"/>
      <c r="M786" s="1206"/>
      <c r="N786" s="1206"/>
      <c r="O786" s="1206"/>
      <c r="P786" s="1206"/>
      <c r="Q786" s="1206"/>
      <c r="R786" s="1206"/>
      <c r="S786" s="1206"/>
      <c r="T786" s="1206"/>
      <c r="U786" s="1206"/>
      <c r="V786" s="1206"/>
      <c r="W786" s="1206"/>
      <c r="X786" s="1206"/>
      <c r="Y786" s="1206"/>
      <c r="Z786" s="1206"/>
      <c r="AA786" s="1206"/>
      <c r="AB786" s="1206"/>
      <c r="AC786" s="1206"/>
      <c r="AD786" s="1206"/>
      <c r="AE786" s="1206"/>
      <c r="AF786" s="1206"/>
      <c r="AG786" s="1206"/>
      <c r="AH786" s="1206"/>
      <c r="AI78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7" spans="2:35" ht="15.75" x14ac:dyDescent="0.25">
      <c r="B787" s="1195"/>
      <c r="C787" s="1202"/>
      <c r="D787" s="1206"/>
      <c r="E787" s="1206"/>
      <c r="F787" s="1206"/>
      <c r="G787" s="1206"/>
      <c r="H787" s="1206"/>
      <c r="I787" s="1206"/>
      <c r="J787" s="1206"/>
      <c r="K787" s="1206"/>
      <c r="L787" s="1206"/>
      <c r="M787" s="1206"/>
      <c r="N787" s="1206"/>
      <c r="O787" s="1206"/>
      <c r="P787" s="1206"/>
      <c r="Q787" s="1206"/>
      <c r="R787" s="1206"/>
      <c r="S787" s="1206"/>
      <c r="T787" s="1206"/>
      <c r="U787" s="1206"/>
      <c r="V787" s="1206"/>
      <c r="W787" s="1206"/>
      <c r="X787" s="1206"/>
      <c r="Y787" s="1206"/>
      <c r="Z787" s="1206"/>
      <c r="AA787" s="1206"/>
      <c r="AB787" s="1206"/>
      <c r="AC787" s="1206"/>
      <c r="AD787" s="1206"/>
      <c r="AE787" s="1206"/>
      <c r="AF787" s="1206"/>
      <c r="AG787" s="1206"/>
      <c r="AH787" s="1206"/>
      <c r="AI78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8" spans="2:35" ht="15.75" x14ac:dyDescent="0.25">
      <c r="B788" s="1195"/>
      <c r="C788" s="1202"/>
      <c r="D788" s="1206"/>
      <c r="E788" s="1206"/>
      <c r="F788" s="1206"/>
      <c r="G788" s="1206"/>
      <c r="H788" s="1206"/>
      <c r="I788" s="1206"/>
      <c r="J788" s="1206"/>
      <c r="K788" s="1206"/>
      <c r="L788" s="1206"/>
      <c r="M788" s="1206"/>
      <c r="N788" s="1206"/>
      <c r="O788" s="1206"/>
      <c r="P788" s="1206"/>
      <c r="Q788" s="1206"/>
      <c r="R788" s="1206"/>
      <c r="S788" s="1206"/>
      <c r="T788" s="1206"/>
      <c r="U788" s="1206"/>
      <c r="V788" s="1206"/>
      <c r="W788" s="1206"/>
      <c r="X788" s="1206"/>
      <c r="Y788" s="1206"/>
      <c r="Z788" s="1206"/>
      <c r="AA788" s="1206"/>
      <c r="AB788" s="1206"/>
      <c r="AC788" s="1206"/>
      <c r="AD788" s="1206"/>
      <c r="AE788" s="1206"/>
      <c r="AF788" s="1206"/>
      <c r="AG788" s="1206"/>
      <c r="AH788" s="1206"/>
      <c r="AI78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89" spans="2:35" ht="15.75" x14ac:dyDescent="0.25">
      <c r="B789" s="1195"/>
      <c r="C789" s="1202"/>
      <c r="D789" s="1206"/>
      <c r="E789" s="1206"/>
      <c r="F789" s="1206"/>
      <c r="G789" s="1206"/>
      <c r="H789" s="1206"/>
      <c r="I789" s="1206"/>
      <c r="J789" s="1206"/>
      <c r="K789" s="1206"/>
      <c r="L789" s="1206"/>
      <c r="M789" s="1206"/>
      <c r="N789" s="1206"/>
      <c r="O789" s="1206"/>
      <c r="P789" s="1206"/>
      <c r="Q789" s="1206"/>
      <c r="R789" s="1206"/>
      <c r="S789" s="1206"/>
      <c r="T789" s="1206"/>
      <c r="U789" s="1206"/>
      <c r="V789" s="1206"/>
      <c r="W789" s="1206"/>
      <c r="X789" s="1206"/>
      <c r="Y789" s="1206"/>
      <c r="Z789" s="1206"/>
      <c r="AA789" s="1206"/>
      <c r="AB789" s="1206"/>
      <c r="AC789" s="1206"/>
      <c r="AD789" s="1206"/>
      <c r="AE789" s="1206"/>
      <c r="AF789" s="1206"/>
      <c r="AG789" s="1206"/>
      <c r="AH789" s="1206"/>
      <c r="AI78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0" spans="2:35" ht="15.75" x14ac:dyDescent="0.25">
      <c r="B790" s="1195"/>
      <c r="C790" s="1202"/>
      <c r="D790" s="1206"/>
      <c r="E790" s="1206"/>
      <c r="F790" s="1206"/>
      <c r="G790" s="1206"/>
      <c r="H790" s="1206"/>
      <c r="I790" s="1206"/>
      <c r="J790" s="1206"/>
      <c r="K790" s="1206"/>
      <c r="L790" s="1206"/>
      <c r="M790" s="1206"/>
      <c r="N790" s="1206"/>
      <c r="O790" s="1206"/>
      <c r="P790" s="1206"/>
      <c r="Q790" s="1206"/>
      <c r="R790" s="1206"/>
      <c r="S790" s="1206"/>
      <c r="T790" s="1206"/>
      <c r="U790" s="1206"/>
      <c r="V790" s="1206"/>
      <c r="W790" s="1206"/>
      <c r="X790" s="1206"/>
      <c r="Y790" s="1206"/>
      <c r="Z790" s="1206"/>
      <c r="AA790" s="1206"/>
      <c r="AB790" s="1206"/>
      <c r="AC790" s="1206"/>
      <c r="AD790" s="1206"/>
      <c r="AE790" s="1206"/>
      <c r="AF790" s="1206"/>
      <c r="AG790" s="1206"/>
      <c r="AH790" s="1206"/>
      <c r="AI79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1" spans="2:35" ht="15.75" x14ac:dyDescent="0.25">
      <c r="B791" s="1195"/>
      <c r="C791" s="1202"/>
      <c r="D791" s="1206"/>
      <c r="E791" s="1206"/>
      <c r="F791" s="1206"/>
      <c r="G791" s="1206"/>
      <c r="H791" s="1206"/>
      <c r="I791" s="1206"/>
      <c r="J791" s="1206"/>
      <c r="K791" s="1206"/>
      <c r="L791" s="1206"/>
      <c r="M791" s="1206"/>
      <c r="N791" s="1206"/>
      <c r="O791" s="1206"/>
      <c r="P791" s="1206"/>
      <c r="Q791" s="1206"/>
      <c r="R791" s="1206"/>
      <c r="S791" s="1206"/>
      <c r="T791" s="1206"/>
      <c r="U791" s="1206"/>
      <c r="V791" s="1206"/>
      <c r="W791" s="1206"/>
      <c r="X791" s="1206"/>
      <c r="Y791" s="1206"/>
      <c r="Z791" s="1206"/>
      <c r="AA791" s="1206"/>
      <c r="AB791" s="1206"/>
      <c r="AC791" s="1206"/>
      <c r="AD791" s="1206"/>
      <c r="AE791" s="1206"/>
      <c r="AF791" s="1206"/>
      <c r="AG791" s="1206"/>
      <c r="AH791" s="1206"/>
      <c r="AI79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2" spans="2:35" ht="15.75" x14ac:dyDescent="0.25">
      <c r="B792" s="1195"/>
      <c r="C792" s="1202"/>
      <c r="D792" s="1206"/>
      <c r="E792" s="1206"/>
      <c r="F792" s="1206"/>
      <c r="G792" s="1206"/>
      <c r="H792" s="1206"/>
      <c r="I792" s="1206"/>
      <c r="J792" s="1206"/>
      <c r="K792" s="1206"/>
      <c r="L792" s="1206"/>
      <c r="M792" s="1206"/>
      <c r="N792" s="1206"/>
      <c r="O792" s="1206"/>
      <c r="P792" s="1206"/>
      <c r="Q792" s="1206"/>
      <c r="R792" s="1206"/>
      <c r="S792" s="1206"/>
      <c r="T792" s="1206"/>
      <c r="U792" s="1206"/>
      <c r="V792" s="1206"/>
      <c r="W792" s="1206"/>
      <c r="X792" s="1206"/>
      <c r="Y792" s="1206"/>
      <c r="Z792" s="1206"/>
      <c r="AA792" s="1206"/>
      <c r="AB792" s="1206"/>
      <c r="AC792" s="1206"/>
      <c r="AD792" s="1206"/>
      <c r="AE792" s="1206"/>
      <c r="AF792" s="1206"/>
      <c r="AG792" s="1206"/>
      <c r="AH792" s="1206"/>
      <c r="AI79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3" spans="2:35" ht="15.75" x14ac:dyDescent="0.25">
      <c r="B793" s="1195"/>
      <c r="C793" s="1202"/>
      <c r="D793" s="1206"/>
      <c r="E793" s="1206"/>
      <c r="F793" s="1206"/>
      <c r="G793" s="1206"/>
      <c r="H793" s="1206"/>
      <c r="I793" s="1206"/>
      <c r="J793" s="1206"/>
      <c r="K793" s="1206"/>
      <c r="L793" s="1206"/>
      <c r="M793" s="1206"/>
      <c r="N793" s="1206"/>
      <c r="O793" s="1206"/>
      <c r="P793" s="1206"/>
      <c r="Q793" s="1206"/>
      <c r="R793" s="1206"/>
      <c r="S793" s="1206"/>
      <c r="T793" s="1206"/>
      <c r="U793" s="1206"/>
      <c r="V793" s="1206"/>
      <c r="W793" s="1206"/>
      <c r="X793" s="1206"/>
      <c r="Y793" s="1206"/>
      <c r="Z793" s="1206"/>
      <c r="AA793" s="1206"/>
      <c r="AB793" s="1206"/>
      <c r="AC793" s="1206"/>
      <c r="AD793" s="1206"/>
      <c r="AE793" s="1206"/>
      <c r="AF793" s="1206"/>
      <c r="AG793" s="1206"/>
      <c r="AH793" s="1206"/>
      <c r="AI79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4" spans="2:35" ht="15.75" x14ac:dyDescent="0.25">
      <c r="B794" s="1195"/>
      <c r="C794" s="1202"/>
      <c r="D794" s="1206"/>
      <c r="E794" s="1206"/>
      <c r="F794" s="1206"/>
      <c r="G794" s="1206"/>
      <c r="H794" s="1206"/>
      <c r="I794" s="1206"/>
      <c r="J794" s="1206"/>
      <c r="K794" s="1206"/>
      <c r="L794" s="1206"/>
      <c r="M794" s="1206"/>
      <c r="N794" s="1206"/>
      <c r="O794" s="1206"/>
      <c r="P794" s="1206"/>
      <c r="Q794" s="1206"/>
      <c r="R794" s="1206"/>
      <c r="S794" s="1206"/>
      <c r="T794" s="1206"/>
      <c r="U794" s="1206"/>
      <c r="V794" s="1206"/>
      <c r="W794" s="1206"/>
      <c r="X794" s="1206"/>
      <c r="Y794" s="1206"/>
      <c r="Z794" s="1206"/>
      <c r="AA794" s="1206"/>
      <c r="AB794" s="1206"/>
      <c r="AC794" s="1206"/>
      <c r="AD794" s="1206"/>
      <c r="AE794" s="1206"/>
      <c r="AF794" s="1206"/>
      <c r="AG794" s="1206"/>
      <c r="AH794" s="1206"/>
      <c r="AI79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5" spans="2:35" ht="15.75" x14ac:dyDescent="0.25">
      <c r="B795" s="1195"/>
      <c r="C795" s="1202"/>
      <c r="D795" s="1206"/>
      <c r="E795" s="1206"/>
      <c r="F795" s="1206"/>
      <c r="G795" s="1206"/>
      <c r="H795" s="1206"/>
      <c r="I795" s="1206"/>
      <c r="J795" s="1206"/>
      <c r="K795" s="1206"/>
      <c r="L795" s="1206"/>
      <c r="M795" s="1206"/>
      <c r="N795" s="1206"/>
      <c r="O795" s="1206"/>
      <c r="P795" s="1206"/>
      <c r="Q795" s="1206"/>
      <c r="R795" s="1206"/>
      <c r="S795" s="1206"/>
      <c r="T795" s="1206"/>
      <c r="U795" s="1206"/>
      <c r="V795" s="1206"/>
      <c r="W795" s="1206"/>
      <c r="X795" s="1206"/>
      <c r="Y795" s="1206"/>
      <c r="Z795" s="1206"/>
      <c r="AA795" s="1206"/>
      <c r="AB795" s="1206"/>
      <c r="AC795" s="1206"/>
      <c r="AD795" s="1206"/>
      <c r="AE795" s="1206"/>
      <c r="AF795" s="1206"/>
      <c r="AG795" s="1206"/>
      <c r="AH795" s="1206"/>
      <c r="AI79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6" spans="2:35" ht="15.75" x14ac:dyDescent="0.25">
      <c r="B796" s="1195"/>
      <c r="C796" s="1202"/>
      <c r="D796" s="1206"/>
      <c r="E796" s="1206"/>
      <c r="F796" s="1206"/>
      <c r="G796" s="1206"/>
      <c r="H796" s="1206"/>
      <c r="I796" s="1206"/>
      <c r="J796" s="1206"/>
      <c r="K796" s="1206"/>
      <c r="L796" s="1206"/>
      <c r="M796" s="1206"/>
      <c r="N796" s="1206"/>
      <c r="O796" s="1206"/>
      <c r="P796" s="1206"/>
      <c r="Q796" s="1206"/>
      <c r="R796" s="1206"/>
      <c r="S796" s="1206"/>
      <c r="T796" s="1206"/>
      <c r="U796" s="1206"/>
      <c r="V796" s="1206"/>
      <c r="W796" s="1206"/>
      <c r="X796" s="1206"/>
      <c r="Y796" s="1206"/>
      <c r="Z796" s="1206"/>
      <c r="AA796" s="1206"/>
      <c r="AB796" s="1206"/>
      <c r="AC796" s="1206"/>
      <c r="AD796" s="1206"/>
      <c r="AE796" s="1206"/>
      <c r="AF796" s="1206"/>
      <c r="AG796" s="1206"/>
      <c r="AH796" s="1206"/>
      <c r="AI79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7" spans="2:35" ht="15.75" x14ac:dyDescent="0.25">
      <c r="B797" s="1195"/>
      <c r="C797" s="1202"/>
      <c r="D797" s="1206"/>
      <c r="E797" s="1206"/>
      <c r="F797" s="1206"/>
      <c r="G797" s="1206"/>
      <c r="H797" s="1206"/>
      <c r="I797" s="1206"/>
      <c r="J797" s="1206"/>
      <c r="K797" s="1206"/>
      <c r="L797" s="1206"/>
      <c r="M797" s="1206"/>
      <c r="N797" s="1206"/>
      <c r="O797" s="1206"/>
      <c r="P797" s="1206"/>
      <c r="Q797" s="1206"/>
      <c r="R797" s="1206"/>
      <c r="S797" s="1206"/>
      <c r="T797" s="1206"/>
      <c r="U797" s="1206"/>
      <c r="V797" s="1206"/>
      <c r="W797" s="1206"/>
      <c r="X797" s="1206"/>
      <c r="Y797" s="1206"/>
      <c r="Z797" s="1206"/>
      <c r="AA797" s="1206"/>
      <c r="AB797" s="1206"/>
      <c r="AC797" s="1206"/>
      <c r="AD797" s="1206"/>
      <c r="AE797" s="1206"/>
      <c r="AF797" s="1206"/>
      <c r="AG797" s="1206"/>
      <c r="AH797" s="1206"/>
      <c r="AI79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8" spans="2:35" ht="15.75" x14ac:dyDescent="0.25">
      <c r="B798" s="1195"/>
      <c r="C798" s="1202"/>
      <c r="D798" s="1206"/>
      <c r="E798" s="1206"/>
      <c r="F798" s="1206"/>
      <c r="G798" s="1206"/>
      <c r="H798" s="1206"/>
      <c r="I798" s="1206"/>
      <c r="J798" s="1206"/>
      <c r="K798" s="1206"/>
      <c r="L798" s="1206"/>
      <c r="M798" s="1206"/>
      <c r="N798" s="1206"/>
      <c r="O798" s="1206"/>
      <c r="P798" s="1206"/>
      <c r="Q798" s="1206"/>
      <c r="R798" s="1206"/>
      <c r="S798" s="1206"/>
      <c r="T798" s="1206"/>
      <c r="U798" s="1206"/>
      <c r="V798" s="1206"/>
      <c r="W798" s="1206"/>
      <c r="X798" s="1206"/>
      <c r="Y798" s="1206"/>
      <c r="Z798" s="1206"/>
      <c r="AA798" s="1206"/>
      <c r="AB798" s="1206"/>
      <c r="AC798" s="1206"/>
      <c r="AD798" s="1206"/>
      <c r="AE798" s="1206"/>
      <c r="AF798" s="1206"/>
      <c r="AG798" s="1206"/>
      <c r="AH798" s="1206"/>
      <c r="AI79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799" spans="2:35" ht="15.75" x14ac:dyDescent="0.25">
      <c r="B799" s="1195"/>
      <c r="C799" s="1202"/>
      <c r="D799" s="1206"/>
      <c r="E799" s="1206"/>
      <c r="F799" s="1206"/>
      <c r="G799" s="1206"/>
      <c r="H799" s="1206"/>
      <c r="I799" s="1206"/>
      <c r="J799" s="1206"/>
      <c r="K799" s="1206"/>
      <c r="L799" s="1206"/>
      <c r="M799" s="1206"/>
      <c r="N799" s="1206"/>
      <c r="O799" s="1206"/>
      <c r="P799" s="1206"/>
      <c r="Q799" s="1206"/>
      <c r="R799" s="1206"/>
      <c r="S799" s="1206"/>
      <c r="T799" s="1206"/>
      <c r="U799" s="1206"/>
      <c r="V799" s="1206"/>
      <c r="W799" s="1206"/>
      <c r="X799" s="1206"/>
      <c r="Y799" s="1206"/>
      <c r="Z799" s="1206"/>
      <c r="AA799" s="1206"/>
      <c r="AB799" s="1206"/>
      <c r="AC799" s="1206"/>
      <c r="AD799" s="1206"/>
      <c r="AE799" s="1206"/>
      <c r="AF799" s="1206"/>
      <c r="AG799" s="1206"/>
      <c r="AH799" s="1206"/>
      <c r="AI79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0" spans="2:35" ht="15.75" x14ac:dyDescent="0.25">
      <c r="B800" s="1195"/>
      <c r="C800" s="1202"/>
      <c r="D800" s="1206"/>
      <c r="E800" s="1206"/>
      <c r="F800" s="1206"/>
      <c r="G800" s="1206"/>
      <c r="H800" s="1206"/>
      <c r="I800" s="1206"/>
      <c r="J800" s="1206"/>
      <c r="K800" s="1206"/>
      <c r="L800" s="1206"/>
      <c r="M800" s="1206"/>
      <c r="N800" s="1206"/>
      <c r="O800" s="1206"/>
      <c r="P800" s="1206"/>
      <c r="Q800" s="1206"/>
      <c r="R800" s="1206"/>
      <c r="S800" s="1206"/>
      <c r="T800" s="1206"/>
      <c r="U800" s="1206"/>
      <c r="V800" s="1206"/>
      <c r="W800" s="1206"/>
      <c r="X800" s="1206"/>
      <c r="Y800" s="1206"/>
      <c r="Z800" s="1206"/>
      <c r="AA800" s="1206"/>
      <c r="AB800" s="1206"/>
      <c r="AC800" s="1206"/>
      <c r="AD800" s="1206"/>
      <c r="AE800" s="1206"/>
      <c r="AF800" s="1206"/>
      <c r="AG800" s="1206"/>
      <c r="AH800" s="1206"/>
      <c r="AI80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1" spans="2:35" ht="15.75" x14ac:dyDescent="0.25">
      <c r="B801" s="1195"/>
      <c r="C801" s="1202"/>
      <c r="D801" s="1206"/>
      <c r="E801" s="1206"/>
      <c r="F801" s="1206"/>
      <c r="G801" s="1206"/>
      <c r="H801" s="1206"/>
      <c r="I801" s="1206"/>
      <c r="J801" s="1206"/>
      <c r="K801" s="1206"/>
      <c r="L801" s="1206"/>
      <c r="M801" s="1206"/>
      <c r="N801" s="1206"/>
      <c r="O801" s="1206"/>
      <c r="P801" s="1206"/>
      <c r="Q801" s="1206"/>
      <c r="R801" s="1206"/>
      <c r="S801" s="1206"/>
      <c r="T801" s="1206"/>
      <c r="U801" s="1206"/>
      <c r="V801" s="1206"/>
      <c r="W801" s="1206"/>
      <c r="X801" s="1206"/>
      <c r="Y801" s="1206"/>
      <c r="Z801" s="1206"/>
      <c r="AA801" s="1206"/>
      <c r="AB801" s="1206"/>
      <c r="AC801" s="1206"/>
      <c r="AD801" s="1206"/>
      <c r="AE801" s="1206"/>
      <c r="AF801" s="1206"/>
      <c r="AG801" s="1206"/>
      <c r="AH801" s="1206"/>
      <c r="AI80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2" spans="2:35" ht="15.75" x14ac:dyDescent="0.25">
      <c r="B802" s="1195"/>
      <c r="C802" s="1202"/>
      <c r="D802" s="1206"/>
      <c r="E802" s="1206"/>
      <c r="F802" s="1206"/>
      <c r="G802" s="1206"/>
      <c r="H802" s="1206"/>
      <c r="I802" s="1206"/>
      <c r="J802" s="1206"/>
      <c r="K802" s="1206"/>
      <c r="L802" s="1206"/>
      <c r="M802" s="1206"/>
      <c r="N802" s="1206"/>
      <c r="O802" s="1206"/>
      <c r="P802" s="1206"/>
      <c r="Q802" s="1206"/>
      <c r="R802" s="1206"/>
      <c r="S802" s="1206"/>
      <c r="T802" s="1206"/>
      <c r="U802" s="1206"/>
      <c r="V802" s="1206"/>
      <c r="W802" s="1206"/>
      <c r="X802" s="1206"/>
      <c r="Y802" s="1206"/>
      <c r="Z802" s="1206"/>
      <c r="AA802" s="1206"/>
      <c r="AB802" s="1206"/>
      <c r="AC802" s="1206"/>
      <c r="AD802" s="1206"/>
      <c r="AE802" s="1206"/>
      <c r="AF802" s="1206"/>
      <c r="AG802" s="1206"/>
      <c r="AH802" s="1206"/>
      <c r="AI80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3" spans="2:35" ht="15.75" x14ac:dyDescent="0.25">
      <c r="B803" s="1195"/>
      <c r="C803" s="1202"/>
      <c r="D803" s="1206"/>
      <c r="E803" s="1206"/>
      <c r="F803" s="1206"/>
      <c r="G803" s="1206"/>
      <c r="H803" s="1206"/>
      <c r="I803" s="1206"/>
      <c r="J803" s="1206"/>
      <c r="K803" s="1206"/>
      <c r="L803" s="1206"/>
      <c r="M803" s="1206"/>
      <c r="N803" s="1206"/>
      <c r="O803" s="1206"/>
      <c r="P803" s="1206"/>
      <c r="Q803" s="1206"/>
      <c r="R803" s="1206"/>
      <c r="S803" s="1206"/>
      <c r="T803" s="1206"/>
      <c r="U803" s="1206"/>
      <c r="V803" s="1206"/>
      <c r="W803" s="1206"/>
      <c r="X803" s="1206"/>
      <c r="Y803" s="1206"/>
      <c r="Z803" s="1206"/>
      <c r="AA803" s="1206"/>
      <c r="AB803" s="1206"/>
      <c r="AC803" s="1206"/>
      <c r="AD803" s="1206"/>
      <c r="AE803" s="1206"/>
      <c r="AF803" s="1206"/>
      <c r="AG803" s="1206"/>
      <c r="AH803" s="1206"/>
      <c r="AI80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4" spans="2:35" ht="15.75" x14ac:dyDescent="0.25">
      <c r="B804" s="1195"/>
      <c r="C804" s="1202"/>
      <c r="D804" s="1206"/>
      <c r="E804" s="1206"/>
      <c r="F804" s="1206"/>
      <c r="G804" s="1206"/>
      <c r="H804" s="1206"/>
      <c r="I804" s="1206"/>
      <c r="J804" s="1206"/>
      <c r="K804" s="1206"/>
      <c r="L804" s="1206"/>
      <c r="M804" s="1206"/>
      <c r="N804" s="1206"/>
      <c r="O804" s="1206"/>
      <c r="P804" s="1206"/>
      <c r="Q804" s="1206"/>
      <c r="R804" s="1206"/>
      <c r="S804" s="1206"/>
      <c r="T804" s="1206"/>
      <c r="U804" s="1206"/>
      <c r="V804" s="1206"/>
      <c r="W804" s="1206"/>
      <c r="X804" s="1206"/>
      <c r="Y804" s="1206"/>
      <c r="Z804" s="1206"/>
      <c r="AA804" s="1206"/>
      <c r="AB804" s="1206"/>
      <c r="AC804" s="1206"/>
      <c r="AD804" s="1206"/>
      <c r="AE804" s="1206"/>
      <c r="AF804" s="1206"/>
      <c r="AG804" s="1206"/>
      <c r="AH804" s="1206"/>
      <c r="AI80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5" spans="2:35" ht="15.75" x14ac:dyDescent="0.25">
      <c r="B805" s="1195"/>
      <c r="C805" s="1202"/>
      <c r="D805" s="1206"/>
      <c r="E805" s="1206"/>
      <c r="F805" s="1206"/>
      <c r="G805" s="1206"/>
      <c r="H805" s="1206"/>
      <c r="I805" s="1206"/>
      <c r="J805" s="1206"/>
      <c r="K805" s="1206"/>
      <c r="L805" s="1206"/>
      <c r="M805" s="1206"/>
      <c r="N805" s="1206"/>
      <c r="O805" s="1206"/>
      <c r="P805" s="1206"/>
      <c r="Q805" s="1206"/>
      <c r="R805" s="1206"/>
      <c r="S805" s="1206"/>
      <c r="T805" s="1206"/>
      <c r="U805" s="1206"/>
      <c r="V805" s="1206"/>
      <c r="W805" s="1206"/>
      <c r="X805" s="1206"/>
      <c r="Y805" s="1206"/>
      <c r="Z805" s="1206"/>
      <c r="AA805" s="1206"/>
      <c r="AB805" s="1206"/>
      <c r="AC805" s="1206"/>
      <c r="AD805" s="1206"/>
      <c r="AE805" s="1206"/>
      <c r="AF805" s="1206"/>
      <c r="AG805" s="1206"/>
      <c r="AH805" s="1206"/>
      <c r="AI80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6" spans="2:35" ht="15.75" x14ac:dyDescent="0.25">
      <c r="B806" s="1195"/>
      <c r="C806" s="1202"/>
      <c r="D806" s="1206"/>
      <c r="E806" s="1206"/>
      <c r="F806" s="1206"/>
      <c r="G806" s="1206"/>
      <c r="H806" s="1206"/>
      <c r="I806" s="1206"/>
      <c r="J806" s="1206"/>
      <c r="K806" s="1206"/>
      <c r="L806" s="1206"/>
      <c r="M806" s="1206"/>
      <c r="N806" s="1206"/>
      <c r="O806" s="1206"/>
      <c r="P806" s="1206"/>
      <c r="Q806" s="1206"/>
      <c r="R806" s="1206"/>
      <c r="S806" s="1206"/>
      <c r="T806" s="1206"/>
      <c r="U806" s="1206"/>
      <c r="V806" s="1206"/>
      <c r="W806" s="1206"/>
      <c r="X806" s="1206"/>
      <c r="Y806" s="1206"/>
      <c r="Z806" s="1206"/>
      <c r="AA806" s="1206"/>
      <c r="AB806" s="1206"/>
      <c r="AC806" s="1206"/>
      <c r="AD806" s="1206"/>
      <c r="AE806" s="1206"/>
      <c r="AF806" s="1206"/>
      <c r="AG806" s="1206"/>
      <c r="AH806" s="1206"/>
      <c r="AI80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7" spans="2:35" ht="15.75" x14ac:dyDescent="0.25">
      <c r="B807" s="1195"/>
      <c r="C807" s="1202"/>
      <c r="D807" s="1206"/>
      <c r="E807" s="1206"/>
      <c r="F807" s="1206"/>
      <c r="G807" s="1206"/>
      <c r="H807" s="1206"/>
      <c r="I807" s="1206"/>
      <c r="J807" s="1206"/>
      <c r="K807" s="1206"/>
      <c r="L807" s="1206"/>
      <c r="M807" s="1206"/>
      <c r="N807" s="1206"/>
      <c r="O807" s="1206"/>
      <c r="P807" s="1206"/>
      <c r="Q807" s="1206"/>
      <c r="R807" s="1206"/>
      <c r="S807" s="1206"/>
      <c r="T807" s="1206"/>
      <c r="U807" s="1206"/>
      <c r="V807" s="1206"/>
      <c r="W807" s="1206"/>
      <c r="X807" s="1206"/>
      <c r="Y807" s="1206"/>
      <c r="Z807" s="1206"/>
      <c r="AA807" s="1206"/>
      <c r="AB807" s="1206"/>
      <c r="AC807" s="1206"/>
      <c r="AD807" s="1206"/>
      <c r="AE807" s="1206"/>
      <c r="AF807" s="1206"/>
      <c r="AG807" s="1206"/>
      <c r="AH807" s="1206"/>
      <c r="AI80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8" spans="2:35" ht="15.75" x14ac:dyDescent="0.25">
      <c r="B808" s="1195"/>
      <c r="C808" s="1202"/>
      <c r="D808" s="1206"/>
      <c r="E808" s="1206"/>
      <c r="F808" s="1206"/>
      <c r="G808" s="1206"/>
      <c r="H808" s="1206"/>
      <c r="I808" s="1206"/>
      <c r="J808" s="1206"/>
      <c r="K808" s="1206"/>
      <c r="L808" s="1206"/>
      <c r="M808" s="1206"/>
      <c r="N808" s="1206"/>
      <c r="O808" s="1206"/>
      <c r="P808" s="1206"/>
      <c r="Q808" s="1206"/>
      <c r="R808" s="1206"/>
      <c r="S808" s="1206"/>
      <c r="T808" s="1206"/>
      <c r="U808" s="1206"/>
      <c r="V808" s="1206"/>
      <c r="W808" s="1206"/>
      <c r="X808" s="1206"/>
      <c r="Y808" s="1206"/>
      <c r="Z808" s="1206"/>
      <c r="AA808" s="1206"/>
      <c r="AB808" s="1206"/>
      <c r="AC808" s="1206"/>
      <c r="AD808" s="1206"/>
      <c r="AE808" s="1206"/>
      <c r="AF808" s="1206"/>
      <c r="AG808" s="1206"/>
      <c r="AH808" s="1206"/>
      <c r="AI80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09" spans="2:35" ht="15.75" x14ac:dyDescent="0.25">
      <c r="B809" s="1195"/>
      <c r="C809" s="1202"/>
      <c r="D809" s="1206"/>
      <c r="E809" s="1206"/>
      <c r="F809" s="1206"/>
      <c r="G809" s="1206"/>
      <c r="H809" s="1206"/>
      <c r="I809" s="1206"/>
      <c r="J809" s="1206"/>
      <c r="K809" s="1206"/>
      <c r="L809" s="1206"/>
      <c r="M809" s="1206"/>
      <c r="N809" s="1206"/>
      <c r="O809" s="1206"/>
      <c r="P809" s="1206"/>
      <c r="Q809" s="1206"/>
      <c r="R809" s="1206"/>
      <c r="S809" s="1206"/>
      <c r="T809" s="1206"/>
      <c r="U809" s="1206"/>
      <c r="V809" s="1206"/>
      <c r="W809" s="1206"/>
      <c r="X809" s="1206"/>
      <c r="Y809" s="1206"/>
      <c r="Z809" s="1206"/>
      <c r="AA809" s="1206"/>
      <c r="AB809" s="1206"/>
      <c r="AC809" s="1206"/>
      <c r="AD809" s="1206"/>
      <c r="AE809" s="1206"/>
      <c r="AF809" s="1206"/>
      <c r="AG809" s="1206"/>
      <c r="AH809" s="1206"/>
      <c r="AI80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0" spans="2:35" ht="15.75" x14ac:dyDescent="0.25">
      <c r="B810" s="1195"/>
      <c r="C810" s="1202"/>
      <c r="D810" s="1206"/>
      <c r="E810" s="1206"/>
      <c r="F810" s="1206"/>
      <c r="G810" s="1206"/>
      <c r="H810" s="1206"/>
      <c r="I810" s="1206"/>
      <c r="J810" s="1206"/>
      <c r="K810" s="1206"/>
      <c r="L810" s="1206"/>
      <c r="M810" s="1206"/>
      <c r="N810" s="1206"/>
      <c r="O810" s="1206"/>
      <c r="P810" s="1206"/>
      <c r="Q810" s="1206"/>
      <c r="R810" s="1206"/>
      <c r="S810" s="1206"/>
      <c r="T810" s="1206"/>
      <c r="U810" s="1206"/>
      <c r="V810" s="1206"/>
      <c r="W810" s="1206"/>
      <c r="X810" s="1206"/>
      <c r="Y810" s="1206"/>
      <c r="Z810" s="1206"/>
      <c r="AA810" s="1206"/>
      <c r="AB810" s="1206"/>
      <c r="AC810" s="1206"/>
      <c r="AD810" s="1206"/>
      <c r="AE810" s="1206"/>
      <c r="AF810" s="1206"/>
      <c r="AG810" s="1206"/>
      <c r="AH810" s="1206"/>
      <c r="AI8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1" spans="2:35" ht="15.75" x14ac:dyDescent="0.25">
      <c r="B811" s="1195"/>
      <c r="C811" s="1202"/>
      <c r="D811" s="1206"/>
      <c r="E811" s="1206"/>
      <c r="F811" s="1206"/>
      <c r="G811" s="1206"/>
      <c r="H811" s="1206"/>
      <c r="I811" s="1206"/>
      <c r="J811" s="1206"/>
      <c r="K811" s="1206"/>
      <c r="L811" s="1206"/>
      <c r="M811" s="1206"/>
      <c r="N811" s="1206"/>
      <c r="O811" s="1206"/>
      <c r="P811" s="1206"/>
      <c r="Q811" s="1206"/>
      <c r="R811" s="1206"/>
      <c r="S811" s="1206"/>
      <c r="T811" s="1206"/>
      <c r="U811" s="1206"/>
      <c r="V811" s="1206"/>
      <c r="W811" s="1206"/>
      <c r="X811" s="1206"/>
      <c r="Y811" s="1206"/>
      <c r="Z811" s="1206"/>
      <c r="AA811" s="1206"/>
      <c r="AB811" s="1206"/>
      <c r="AC811" s="1206"/>
      <c r="AD811" s="1206"/>
      <c r="AE811" s="1206"/>
      <c r="AF811" s="1206"/>
      <c r="AG811" s="1206"/>
      <c r="AH811" s="1206"/>
      <c r="AI8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2" spans="2:35" ht="15.75" x14ac:dyDescent="0.25">
      <c r="B812" s="1195"/>
      <c r="C812" s="1202"/>
      <c r="D812" s="1206"/>
      <c r="E812" s="1206"/>
      <c r="F812" s="1206"/>
      <c r="G812" s="1206"/>
      <c r="H812" s="1206"/>
      <c r="I812" s="1206"/>
      <c r="J812" s="1206"/>
      <c r="K812" s="1206"/>
      <c r="L812" s="1206"/>
      <c r="M812" s="1206"/>
      <c r="N812" s="1206"/>
      <c r="O812" s="1206"/>
      <c r="P812" s="1206"/>
      <c r="Q812" s="1206"/>
      <c r="R812" s="1206"/>
      <c r="S812" s="1206"/>
      <c r="T812" s="1206"/>
      <c r="U812" s="1206"/>
      <c r="V812" s="1206"/>
      <c r="W812" s="1206"/>
      <c r="X812" s="1206"/>
      <c r="Y812" s="1206"/>
      <c r="Z812" s="1206"/>
      <c r="AA812" s="1206"/>
      <c r="AB812" s="1206"/>
      <c r="AC812" s="1206"/>
      <c r="AD812" s="1206"/>
      <c r="AE812" s="1206"/>
      <c r="AF812" s="1206"/>
      <c r="AG812" s="1206"/>
      <c r="AH812" s="1206"/>
      <c r="AI8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3" spans="2:35" ht="15.75" x14ac:dyDescent="0.25">
      <c r="B813" s="1195"/>
      <c r="C813" s="1202"/>
      <c r="D813" s="1206"/>
      <c r="E813" s="1206"/>
      <c r="F813" s="1206"/>
      <c r="G813" s="1206"/>
      <c r="H813" s="1206"/>
      <c r="I813" s="1206"/>
      <c r="J813" s="1206"/>
      <c r="K813" s="1206"/>
      <c r="L813" s="1206"/>
      <c r="M813" s="1206"/>
      <c r="N813" s="1206"/>
      <c r="O813" s="1206"/>
      <c r="P813" s="1206"/>
      <c r="Q813" s="1206"/>
      <c r="R813" s="1206"/>
      <c r="S813" s="1206"/>
      <c r="T813" s="1206"/>
      <c r="U813" s="1206"/>
      <c r="V813" s="1206"/>
      <c r="W813" s="1206"/>
      <c r="X813" s="1206"/>
      <c r="Y813" s="1206"/>
      <c r="Z813" s="1206"/>
      <c r="AA813" s="1206"/>
      <c r="AB813" s="1206"/>
      <c r="AC813" s="1206"/>
      <c r="AD813" s="1206"/>
      <c r="AE813" s="1206"/>
      <c r="AF813" s="1206"/>
      <c r="AG813" s="1206"/>
      <c r="AH813" s="1206"/>
      <c r="AI8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4" spans="2:35" ht="15.75" x14ac:dyDescent="0.25">
      <c r="B814" s="1195"/>
      <c r="C814" s="1202"/>
      <c r="D814" s="1206"/>
      <c r="E814" s="1206"/>
      <c r="F814" s="1206"/>
      <c r="G814" s="1206"/>
      <c r="H814" s="1206"/>
      <c r="I814" s="1206"/>
      <c r="J814" s="1206"/>
      <c r="K814" s="1206"/>
      <c r="L814" s="1206"/>
      <c r="M814" s="1206"/>
      <c r="N814" s="1206"/>
      <c r="O814" s="1206"/>
      <c r="P814" s="1206"/>
      <c r="Q814" s="1206"/>
      <c r="R814" s="1206"/>
      <c r="S814" s="1206"/>
      <c r="T814" s="1206"/>
      <c r="U814" s="1206"/>
      <c r="V814" s="1206"/>
      <c r="W814" s="1206"/>
      <c r="X814" s="1206"/>
      <c r="Y814" s="1206"/>
      <c r="Z814" s="1206"/>
      <c r="AA814" s="1206"/>
      <c r="AB814" s="1206"/>
      <c r="AC814" s="1206"/>
      <c r="AD814" s="1206"/>
      <c r="AE814" s="1206"/>
      <c r="AF814" s="1206"/>
      <c r="AG814" s="1206"/>
      <c r="AH814" s="1206"/>
      <c r="AI8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5" spans="2:35" ht="15.75" x14ac:dyDescent="0.25">
      <c r="B815" s="1195"/>
      <c r="C815" s="1202"/>
      <c r="D815" s="1206"/>
      <c r="E815" s="1206"/>
      <c r="F815" s="1206"/>
      <c r="G815" s="1206"/>
      <c r="H815" s="1206"/>
      <c r="I815" s="1206"/>
      <c r="J815" s="1206"/>
      <c r="K815" s="1206"/>
      <c r="L815" s="1206"/>
      <c r="M815" s="1206"/>
      <c r="N815" s="1206"/>
      <c r="O815" s="1206"/>
      <c r="P815" s="1206"/>
      <c r="Q815" s="1206"/>
      <c r="R815" s="1206"/>
      <c r="S815" s="1206"/>
      <c r="T815" s="1206"/>
      <c r="U815" s="1206"/>
      <c r="V815" s="1206"/>
      <c r="W815" s="1206"/>
      <c r="X815" s="1206"/>
      <c r="Y815" s="1206"/>
      <c r="Z815" s="1206"/>
      <c r="AA815" s="1206"/>
      <c r="AB815" s="1206"/>
      <c r="AC815" s="1206"/>
      <c r="AD815" s="1206"/>
      <c r="AE815" s="1206"/>
      <c r="AF815" s="1206"/>
      <c r="AG815" s="1206"/>
      <c r="AH815" s="1206"/>
      <c r="AI8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6" spans="2:35" ht="15.75" x14ac:dyDescent="0.25">
      <c r="B816" s="1195"/>
      <c r="C816" s="1202"/>
      <c r="D816" s="1206"/>
      <c r="E816" s="1206"/>
      <c r="F816" s="1206"/>
      <c r="G816" s="1206"/>
      <c r="H816" s="1206"/>
      <c r="I816" s="1206"/>
      <c r="J816" s="1206"/>
      <c r="K816" s="1206"/>
      <c r="L816" s="1206"/>
      <c r="M816" s="1206"/>
      <c r="N816" s="1206"/>
      <c r="O816" s="1206"/>
      <c r="P816" s="1206"/>
      <c r="Q816" s="1206"/>
      <c r="R816" s="1206"/>
      <c r="S816" s="1206"/>
      <c r="T816" s="1206"/>
      <c r="U816" s="1206"/>
      <c r="V816" s="1206"/>
      <c r="W816" s="1206"/>
      <c r="X816" s="1206"/>
      <c r="Y816" s="1206"/>
      <c r="Z816" s="1206"/>
      <c r="AA816" s="1206"/>
      <c r="AB816" s="1206"/>
      <c r="AC816" s="1206"/>
      <c r="AD816" s="1206"/>
      <c r="AE816" s="1206"/>
      <c r="AF816" s="1206"/>
      <c r="AG816" s="1206"/>
      <c r="AH816" s="1206"/>
      <c r="AI8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7" spans="2:35" ht="15.75" x14ac:dyDescent="0.25">
      <c r="B817" s="1195"/>
      <c r="C817" s="1202"/>
      <c r="D817" s="1206"/>
      <c r="E817" s="1206"/>
      <c r="F817" s="1206"/>
      <c r="G817" s="1206"/>
      <c r="H817" s="1206"/>
      <c r="I817" s="1206"/>
      <c r="J817" s="1206"/>
      <c r="K817" s="1206"/>
      <c r="L817" s="1206"/>
      <c r="M817" s="1206"/>
      <c r="N817" s="1206"/>
      <c r="O817" s="1206"/>
      <c r="P817" s="1206"/>
      <c r="Q817" s="1206"/>
      <c r="R817" s="1206"/>
      <c r="S817" s="1206"/>
      <c r="T817" s="1206"/>
      <c r="U817" s="1206"/>
      <c r="V817" s="1206"/>
      <c r="W817" s="1206"/>
      <c r="X817" s="1206"/>
      <c r="Y817" s="1206"/>
      <c r="Z817" s="1206"/>
      <c r="AA817" s="1206"/>
      <c r="AB817" s="1206"/>
      <c r="AC817" s="1206"/>
      <c r="AD817" s="1206"/>
      <c r="AE817" s="1206"/>
      <c r="AF817" s="1206"/>
      <c r="AG817" s="1206"/>
      <c r="AH817" s="1206"/>
      <c r="AI8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8" spans="2:35" ht="15.75" x14ac:dyDescent="0.25">
      <c r="B818" s="1195"/>
      <c r="C818" s="1202"/>
      <c r="D818" s="1206"/>
      <c r="E818" s="1206"/>
      <c r="F818" s="1206"/>
      <c r="G818" s="1206"/>
      <c r="H818" s="1206"/>
      <c r="I818" s="1206"/>
      <c r="J818" s="1206"/>
      <c r="K818" s="1206"/>
      <c r="L818" s="1206"/>
      <c r="M818" s="1206"/>
      <c r="N818" s="1206"/>
      <c r="O818" s="1206"/>
      <c r="P818" s="1206"/>
      <c r="Q818" s="1206"/>
      <c r="R818" s="1206"/>
      <c r="S818" s="1206"/>
      <c r="T818" s="1206"/>
      <c r="U818" s="1206"/>
      <c r="V818" s="1206"/>
      <c r="W818" s="1206"/>
      <c r="X818" s="1206"/>
      <c r="Y818" s="1206"/>
      <c r="Z818" s="1206"/>
      <c r="AA818" s="1206"/>
      <c r="AB818" s="1206"/>
      <c r="AC818" s="1206"/>
      <c r="AD818" s="1206"/>
      <c r="AE818" s="1206"/>
      <c r="AF818" s="1206"/>
      <c r="AG818" s="1206"/>
      <c r="AH818" s="1206"/>
      <c r="AI8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19" spans="2:35" ht="15.75" x14ac:dyDescent="0.25">
      <c r="B819" s="1195"/>
      <c r="C819" s="1202"/>
      <c r="D819" s="1206"/>
      <c r="E819" s="1206"/>
      <c r="F819" s="1206"/>
      <c r="G819" s="1206"/>
      <c r="H819" s="1206"/>
      <c r="I819" s="1206"/>
      <c r="J819" s="1206"/>
      <c r="K819" s="1206"/>
      <c r="L819" s="1206"/>
      <c r="M819" s="1206"/>
      <c r="N819" s="1206"/>
      <c r="O819" s="1206"/>
      <c r="P819" s="1206"/>
      <c r="Q819" s="1206"/>
      <c r="R819" s="1206"/>
      <c r="S819" s="1206"/>
      <c r="T819" s="1206"/>
      <c r="U819" s="1206"/>
      <c r="V819" s="1206"/>
      <c r="W819" s="1206"/>
      <c r="X819" s="1206"/>
      <c r="Y819" s="1206"/>
      <c r="Z819" s="1206"/>
      <c r="AA819" s="1206"/>
      <c r="AB819" s="1206"/>
      <c r="AC819" s="1206"/>
      <c r="AD819" s="1206"/>
      <c r="AE819" s="1206"/>
      <c r="AF819" s="1206"/>
      <c r="AG819" s="1206"/>
      <c r="AH819" s="1206"/>
      <c r="AI8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0" spans="2:35" ht="15.75" x14ac:dyDescent="0.25">
      <c r="B820" s="1195"/>
      <c r="C820" s="1202"/>
      <c r="D820" s="1206"/>
      <c r="E820" s="1206"/>
      <c r="F820" s="1206"/>
      <c r="G820" s="1206"/>
      <c r="H820" s="1206"/>
      <c r="I820" s="1206"/>
      <c r="J820" s="1206"/>
      <c r="K820" s="1206"/>
      <c r="L820" s="1206"/>
      <c r="M820" s="1206"/>
      <c r="N820" s="1206"/>
      <c r="O820" s="1206"/>
      <c r="P820" s="1206"/>
      <c r="Q820" s="1206"/>
      <c r="R820" s="1206"/>
      <c r="S820" s="1206"/>
      <c r="T820" s="1206"/>
      <c r="U820" s="1206"/>
      <c r="V820" s="1206"/>
      <c r="W820" s="1206"/>
      <c r="X820" s="1206"/>
      <c r="Y820" s="1206"/>
      <c r="Z820" s="1206"/>
      <c r="AA820" s="1206"/>
      <c r="AB820" s="1206"/>
      <c r="AC820" s="1206"/>
      <c r="AD820" s="1206"/>
      <c r="AE820" s="1206"/>
      <c r="AF820" s="1206"/>
      <c r="AG820" s="1206"/>
      <c r="AH820" s="1206"/>
      <c r="AI8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1" spans="2:35" ht="15.75" x14ac:dyDescent="0.25">
      <c r="B821" s="1195"/>
      <c r="C821" s="1202"/>
      <c r="D821" s="1206"/>
      <c r="E821" s="1206"/>
      <c r="F821" s="1206"/>
      <c r="G821" s="1206"/>
      <c r="H821" s="1206"/>
      <c r="I821" s="1206"/>
      <c r="J821" s="1206"/>
      <c r="K821" s="1206"/>
      <c r="L821" s="1206"/>
      <c r="M821" s="1206"/>
      <c r="N821" s="1206"/>
      <c r="O821" s="1206"/>
      <c r="P821" s="1206"/>
      <c r="Q821" s="1206"/>
      <c r="R821" s="1206"/>
      <c r="S821" s="1206"/>
      <c r="T821" s="1206"/>
      <c r="U821" s="1206"/>
      <c r="V821" s="1206"/>
      <c r="W821" s="1206"/>
      <c r="X821" s="1206"/>
      <c r="Y821" s="1206"/>
      <c r="Z821" s="1206"/>
      <c r="AA821" s="1206"/>
      <c r="AB821" s="1206"/>
      <c r="AC821" s="1206"/>
      <c r="AD821" s="1206"/>
      <c r="AE821" s="1206"/>
      <c r="AF821" s="1206"/>
      <c r="AG821" s="1206"/>
      <c r="AH821" s="1206"/>
      <c r="AI8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2" spans="2:35" ht="15.75" x14ac:dyDescent="0.25">
      <c r="B822" s="1195"/>
      <c r="C822" s="1202"/>
      <c r="D822" s="1206"/>
      <c r="E822" s="1206"/>
      <c r="F822" s="1206"/>
      <c r="G822" s="1206"/>
      <c r="H822" s="1206"/>
      <c r="I822" s="1206"/>
      <c r="J822" s="1206"/>
      <c r="K822" s="1206"/>
      <c r="L822" s="1206"/>
      <c r="M822" s="1206"/>
      <c r="N822" s="1206"/>
      <c r="O822" s="1206"/>
      <c r="P822" s="1206"/>
      <c r="Q822" s="1206"/>
      <c r="R822" s="1206"/>
      <c r="S822" s="1206"/>
      <c r="T822" s="1206"/>
      <c r="U822" s="1206"/>
      <c r="V822" s="1206"/>
      <c r="W822" s="1206"/>
      <c r="X822" s="1206"/>
      <c r="Y822" s="1206"/>
      <c r="Z822" s="1206"/>
      <c r="AA822" s="1206"/>
      <c r="AB822" s="1206"/>
      <c r="AC822" s="1206"/>
      <c r="AD822" s="1206"/>
      <c r="AE822" s="1206"/>
      <c r="AF822" s="1206"/>
      <c r="AG822" s="1206"/>
      <c r="AH822" s="1206"/>
      <c r="AI8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3" spans="2:35" ht="15.75" x14ac:dyDescent="0.25">
      <c r="B823" s="1195"/>
      <c r="C823" s="1202"/>
      <c r="D823" s="1206"/>
      <c r="E823" s="1206"/>
      <c r="F823" s="1206"/>
      <c r="G823" s="1206"/>
      <c r="H823" s="1206"/>
      <c r="I823" s="1206"/>
      <c r="J823" s="1206"/>
      <c r="K823" s="1206"/>
      <c r="L823" s="1206"/>
      <c r="M823" s="1206"/>
      <c r="N823" s="1206"/>
      <c r="O823" s="1206"/>
      <c r="P823" s="1206"/>
      <c r="Q823" s="1206"/>
      <c r="R823" s="1206"/>
      <c r="S823" s="1206"/>
      <c r="T823" s="1206"/>
      <c r="U823" s="1206"/>
      <c r="V823" s="1206"/>
      <c r="W823" s="1206"/>
      <c r="X823" s="1206"/>
      <c r="Y823" s="1206"/>
      <c r="Z823" s="1206"/>
      <c r="AA823" s="1206"/>
      <c r="AB823" s="1206"/>
      <c r="AC823" s="1206"/>
      <c r="AD823" s="1206"/>
      <c r="AE823" s="1206"/>
      <c r="AF823" s="1206"/>
      <c r="AG823" s="1206"/>
      <c r="AH823" s="1206"/>
      <c r="AI8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4" spans="2:35" ht="15.75" x14ac:dyDescent="0.25">
      <c r="B824" s="1195"/>
      <c r="C824" s="1202"/>
      <c r="D824" s="1206"/>
      <c r="E824" s="1206"/>
      <c r="F824" s="1206"/>
      <c r="G824" s="1206"/>
      <c r="H824" s="1206"/>
      <c r="I824" s="1206"/>
      <c r="J824" s="1206"/>
      <c r="K824" s="1206"/>
      <c r="L824" s="1206"/>
      <c r="M824" s="1206"/>
      <c r="N824" s="1206"/>
      <c r="O824" s="1206"/>
      <c r="P824" s="1206"/>
      <c r="Q824" s="1206"/>
      <c r="R824" s="1206"/>
      <c r="S824" s="1206"/>
      <c r="T824" s="1206"/>
      <c r="U824" s="1206"/>
      <c r="V824" s="1206"/>
      <c r="W824" s="1206"/>
      <c r="X824" s="1206"/>
      <c r="Y824" s="1206"/>
      <c r="Z824" s="1206"/>
      <c r="AA824" s="1206"/>
      <c r="AB824" s="1206"/>
      <c r="AC824" s="1206"/>
      <c r="AD824" s="1206"/>
      <c r="AE824" s="1206"/>
      <c r="AF824" s="1206"/>
      <c r="AG824" s="1206"/>
      <c r="AH824" s="1206"/>
      <c r="AI8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5" spans="2:35" ht="15.75" x14ac:dyDescent="0.25">
      <c r="B825" s="1195"/>
      <c r="C825" s="1202"/>
      <c r="D825" s="1206"/>
      <c r="E825" s="1206"/>
      <c r="F825" s="1206"/>
      <c r="G825" s="1206"/>
      <c r="H825" s="1206"/>
      <c r="I825" s="1206"/>
      <c r="J825" s="1206"/>
      <c r="K825" s="1206"/>
      <c r="L825" s="1206"/>
      <c r="M825" s="1206"/>
      <c r="N825" s="1206"/>
      <c r="O825" s="1206"/>
      <c r="P825" s="1206"/>
      <c r="Q825" s="1206"/>
      <c r="R825" s="1206"/>
      <c r="S825" s="1206"/>
      <c r="T825" s="1206"/>
      <c r="U825" s="1206"/>
      <c r="V825" s="1206"/>
      <c r="W825" s="1206"/>
      <c r="X825" s="1206"/>
      <c r="Y825" s="1206"/>
      <c r="Z825" s="1206"/>
      <c r="AA825" s="1206"/>
      <c r="AB825" s="1206"/>
      <c r="AC825" s="1206"/>
      <c r="AD825" s="1206"/>
      <c r="AE825" s="1206"/>
      <c r="AF825" s="1206"/>
      <c r="AG825" s="1206"/>
      <c r="AH825" s="1206"/>
      <c r="AI8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6" spans="2:35" ht="15.75" x14ac:dyDescent="0.25">
      <c r="B826" s="1195"/>
      <c r="C826" s="1202"/>
      <c r="D826" s="1206"/>
      <c r="E826" s="1206"/>
      <c r="F826" s="1206"/>
      <c r="G826" s="1206"/>
      <c r="H826" s="1206"/>
      <c r="I826" s="1206"/>
      <c r="J826" s="1206"/>
      <c r="K826" s="1206"/>
      <c r="L826" s="1206"/>
      <c r="M826" s="1206"/>
      <c r="N826" s="1206"/>
      <c r="O826" s="1206"/>
      <c r="P826" s="1206"/>
      <c r="Q826" s="1206"/>
      <c r="R826" s="1206"/>
      <c r="S826" s="1206"/>
      <c r="T826" s="1206"/>
      <c r="U826" s="1206"/>
      <c r="V826" s="1206"/>
      <c r="W826" s="1206"/>
      <c r="X826" s="1206"/>
      <c r="Y826" s="1206"/>
      <c r="Z826" s="1206"/>
      <c r="AA826" s="1206"/>
      <c r="AB826" s="1206"/>
      <c r="AC826" s="1206"/>
      <c r="AD826" s="1206"/>
      <c r="AE826" s="1206"/>
      <c r="AF826" s="1206"/>
      <c r="AG826" s="1206"/>
      <c r="AH826" s="1206"/>
      <c r="AI8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7" spans="2:35" ht="15.75" x14ac:dyDescent="0.25">
      <c r="B827" s="1195"/>
      <c r="C827" s="1202"/>
      <c r="D827" s="1206"/>
      <c r="E827" s="1206"/>
      <c r="F827" s="1206"/>
      <c r="G827" s="1206"/>
      <c r="H827" s="1206"/>
      <c r="I827" s="1206"/>
      <c r="J827" s="1206"/>
      <c r="K827" s="1206"/>
      <c r="L827" s="1206"/>
      <c r="M827" s="1206"/>
      <c r="N827" s="1206"/>
      <c r="O827" s="1206"/>
      <c r="P827" s="1206"/>
      <c r="Q827" s="1206"/>
      <c r="R827" s="1206"/>
      <c r="S827" s="1206"/>
      <c r="T827" s="1206"/>
      <c r="U827" s="1206"/>
      <c r="V827" s="1206"/>
      <c r="W827" s="1206"/>
      <c r="X827" s="1206"/>
      <c r="Y827" s="1206"/>
      <c r="Z827" s="1206"/>
      <c r="AA827" s="1206"/>
      <c r="AB827" s="1206"/>
      <c r="AC827" s="1206"/>
      <c r="AD827" s="1206"/>
      <c r="AE827" s="1206"/>
      <c r="AF827" s="1206"/>
      <c r="AG827" s="1206"/>
      <c r="AH827" s="1206"/>
      <c r="AI8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8" spans="2:35" ht="15.75" x14ac:dyDescent="0.25">
      <c r="B828" s="1195"/>
      <c r="C828" s="1202"/>
      <c r="D828" s="1206"/>
      <c r="E828" s="1206"/>
      <c r="F828" s="1206"/>
      <c r="G828" s="1206"/>
      <c r="H828" s="1206"/>
      <c r="I828" s="1206"/>
      <c r="J828" s="1206"/>
      <c r="K828" s="1206"/>
      <c r="L828" s="1206"/>
      <c r="M828" s="1206"/>
      <c r="N828" s="1206"/>
      <c r="O828" s="1206"/>
      <c r="P828" s="1206"/>
      <c r="Q828" s="1206"/>
      <c r="R828" s="1206"/>
      <c r="S828" s="1206"/>
      <c r="T828" s="1206"/>
      <c r="U828" s="1206"/>
      <c r="V828" s="1206"/>
      <c r="W828" s="1206"/>
      <c r="X828" s="1206"/>
      <c r="Y828" s="1206"/>
      <c r="Z828" s="1206"/>
      <c r="AA828" s="1206"/>
      <c r="AB828" s="1206"/>
      <c r="AC828" s="1206"/>
      <c r="AD828" s="1206"/>
      <c r="AE828" s="1206"/>
      <c r="AF828" s="1206"/>
      <c r="AG828" s="1206"/>
      <c r="AH828" s="1206"/>
      <c r="AI8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29" spans="2:35" ht="15.75" x14ac:dyDescent="0.25">
      <c r="B829" s="1195"/>
      <c r="C829" s="1202"/>
      <c r="D829" s="1206"/>
      <c r="E829" s="1206"/>
      <c r="F829" s="1206"/>
      <c r="G829" s="1206"/>
      <c r="H829" s="1206"/>
      <c r="I829" s="1206"/>
      <c r="J829" s="1206"/>
      <c r="K829" s="1206"/>
      <c r="L829" s="1206"/>
      <c r="M829" s="1206"/>
      <c r="N829" s="1206"/>
      <c r="O829" s="1206"/>
      <c r="P829" s="1206"/>
      <c r="Q829" s="1206"/>
      <c r="R829" s="1206"/>
      <c r="S829" s="1206"/>
      <c r="T829" s="1206"/>
      <c r="U829" s="1206"/>
      <c r="V829" s="1206"/>
      <c r="W829" s="1206"/>
      <c r="X829" s="1206"/>
      <c r="Y829" s="1206"/>
      <c r="Z829" s="1206"/>
      <c r="AA829" s="1206"/>
      <c r="AB829" s="1206"/>
      <c r="AC829" s="1206"/>
      <c r="AD829" s="1206"/>
      <c r="AE829" s="1206"/>
      <c r="AF829" s="1206"/>
      <c r="AG829" s="1206"/>
      <c r="AH829" s="1206"/>
      <c r="AI8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0" spans="2:35" ht="15.75" x14ac:dyDescent="0.25">
      <c r="B830" s="1195"/>
      <c r="C830" s="1202"/>
      <c r="D830" s="1206"/>
      <c r="E830" s="1206"/>
      <c r="F830" s="1206"/>
      <c r="G830" s="1206"/>
      <c r="H830" s="1206"/>
      <c r="I830" s="1206"/>
      <c r="J830" s="1206"/>
      <c r="K830" s="1206"/>
      <c r="L830" s="1206"/>
      <c r="M830" s="1206"/>
      <c r="N830" s="1206"/>
      <c r="O830" s="1206"/>
      <c r="P830" s="1206"/>
      <c r="Q830" s="1206"/>
      <c r="R830" s="1206"/>
      <c r="S830" s="1206"/>
      <c r="T830" s="1206"/>
      <c r="U830" s="1206"/>
      <c r="V830" s="1206"/>
      <c r="W830" s="1206"/>
      <c r="X830" s="1206"/>
      <c r="Y830" s="1206"/>
      <c r="Z830" s="1206"/>
      <c r="AA830" s="1206"/>
      <c r="AB830" s="1206"/>
      <c r="AC830" s="1206"/>
      <c r="AD830" s="1206"/>
      <c r="AE830" s="1206"/>
      <c r="AF830" s="1206"/>
      <c r="AG830" s="1206"/>
      <c r="AH830" s="1206"/>
      <c r="AI8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1" spans="2:35" ht="15.75" x14ac:dyDescent="0.25">
      <c r="B831" s="1195"/>
      <c r="C831" s="1202"/>
      <c r="D831" s="1206"/>
      <c r="E831" s="1206"/>
      <c r="F831" s="1206"/>
      <c r="G831" s="1206"/>
      <c r="H831" s="1206"/>
      <c r="I831" s="1206"/>
      <c r="J831" s="1206"/>
      <c r="K831" s="1206"/>
      <c r="L831" s="1206"/>
      <c r="M831" s="1206"/>
      <c r="N831" s="1206"/>
      <c r="O831" s="1206"/>
      <c r="P831" s="1206"/>
      <c r="Q831" s="1206"/>
      <c r="R831" s="1206"/>
      <c r="S831" s="1206"/>
      <c r="T831" s="1206"/>
      <c r="U831" s="1206"/>
      <c r="V831" s="1206"/>
      <c r="W831" s="1206"/>
      <c r="X831" s="1206"/>
      <c r="Y831" s="1206"/>
      <c r="Z831" s="1206"/>
      <c r="AA831" s="1206"/>
      <c r="AB831" s="1206"/>
      <c r="AC831" s="1206"/>
      <c r="AD831" s="1206"/>
      <c r="AE831" s="1206"/>
      <c r="AF831" s="1206"/>
      <c r="AG831" s="1206"/>
      <c r="AH831" s="1206"/>
      <c r="AI8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2" spans="2:35" ht="15.75" x14ac:dyDescent="0.25">
      <c r="B832" s="1195"/>
      <c r="C832" s="1202"/>
      <c r="D832" s="1206"/>
      <c r="E832" s="1206"/>
      <c r="F832" s="1206"/>
      <c r="G832" s="1206"/>
      <c r="H832" s="1206"/>
      <c r="I832" s="1206"/>
      <c r="J832" s="1206"/>
      <c r="K832" s="1206"/>
      <c r="L832" s="1206"/>
      <c r="M832" s="1206"/>
      <c r="N832" s="1206"/>
      <c r="O832" s="1206"/>
      <c r="P832" s="1206"/>
      <c r="Q832" s="1206"/>
      <c r="R832" s="1206"/>
      <c r="S832" s="1206"/>
      <c r="T832" s="1206"/>
      <c r="U832" s="1206"/>
      <c r="V832" s="1206"/>
      <c r="W832" s="1206"/>
      <c r="X832" s="1206"/>
      <c r="Y832" s="1206"/>
      <c r="Z832" s="1206"/>
      <c r="AA832" s="1206"/>
      <c r="AB832" s="1206"/>
      <c r="AC832" s="1206"/>
      <c r="AD832" s="1206"/>
      <c r="AE832" s="1206"/>
      <c r="AF832" s="1206"/>
      <c r="AG832" s="1206"/>
      <c r="AH832" s="1206"/>
      <c r="AI8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3" spans="2:35" ht="15.75" x14ac:dyDescent="0.25">
      <c r="B833" s="1195"/>
      <c r="C833" s="1202"/>
      <c r="D833" s="1206"/>
      <c r="E833" s="1206"/>
      <c r="F833" s="1206"/>
      <c r="G833" s="1206"/>
      <c r="H833" s="1206"/>
      <c r="I833" s="1206"/>
      <c r="J833" s="1206"/>
      <c r="K833" s="1206"/>
      <c r="L833" s="1206"/>
      <c r="M833" s="1206"/>
      <c r="N833" s="1206"/>
      <c r="O833" s="1206"/>
      <c r="P833" s="1206"/>
      <c r="Q833" s="1206"/>
      <c r="R833" s="1206"/>
      <c r="S833" s="1206"/>
      <c r="T833" s="1206"/>
      <c r="U833" s="1206"/>
      <c r="V833" s="1206"/>
      <c r="W833" s="1206"/>
      <c r="X833" s="1206"/>
      <c r="Y833" s="1206"/>
      <c r="Z833" s="1206"/>
      <c r="AA833" s="1206"/>
      <c r="AB833" s="1206"/>
      <c r="AC833" s="1206"/>
      <c r="AD833" s="1206"/>
      <c r="AE833" s="1206"/>
      <c r="AF833" s="1206"/>
      <c r="AG833" s="1206"/>
      <c r="AH833" s="1206"/>
      <c r="AI8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4" spans="2:35" ht="15.75" x14ac:dyDescent="0.25">
      <c r="B834" s="1195"/>
      <c r="C834" s="1202"/>
      <c r="D834" s="1206"/>
      <c r="E834" s="1206"/>
      <c r="F834" s="1206"/>
      <c r="G834" s="1206"/>
      <c r="H834" s="1206"/>
      <c r="I834" s="1206"/>
      <c r="J834" s="1206"/>
      <c r="K834" s="1206"/>
      <c r="L834" s="1206"/>
      <c r="M834" s="1206"/>
      <c r="N834" s="1206"/>
      <c r="O834" s="1206"/>
      <c r="P834" s="1206"/>
      <c r="Q834" s="1206"/>
      <c r="R834" s="1206"/>
      <c r="S834" s="1206"/>
      <c r="T834" s="1206"/>
      <c r="U834" s="1206"/>
      <c r="V834" s="1206"/>
      <c r="W834" s="1206"/>
      <c r="X834" s="1206"/>
      <c r="Y834" s="1206"/>
      <c r="Z834" s="1206"/>
      <c r="AA834" s="1206"/>
      <c r="AB834" s="1206"/>
      <c r="AC834" s="1206"/>
      <c r="AD834" s="1206"/>
      <c r="AE834" s="1206"/>
      <c r="AF834" s="1206"/>
      <c r="AG834" s="1206"/>
      <c r="AH834" s="1206"/>
      <c r="AI8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5" spans="2:35" ht="15.75" x14ac:dyDescent="0.25">
      <c r="B835" s="1195"/>
      <c r="C835" s="1202"/>
      <c r="D835" s="1206"/>
      <c r="E835" s="1206"/>
      <c r="F835" s="1206"/>
      <c r="G835" s="1206"/>
      <c r="H835" s="1206"/>
      <c r="I835" s="1206"/>
      <c r="J835" s="1206"/>
      <c r="K835" s="1206"/>
      <c r="L835" s="1206"/>
      <c r="M835" s="1206"/>
      <c r="N835" s="1206"/>
      <c r="O835" s="1206"/>
      <c r="P835" s="1206"/>
      <c r="Q835" s="1206"/>
      <c r="R835" s="1206"/>
      <c r="S835" s="1206"/>
      <c r="T835" s="1206"/>
      <c r="U835" s="1206"/>
      <c r="V835" s="1206"/>
      <c r="W835" s="1206"/>
      <c r="X835" s="1206"/>
      <c r="Y835" s="1206"/>
      <c r="Z835" s="1206"/>
      <c r="AA835" s="1206"/>
      <c r="AB835" s="1206"/>
      <c r="AC835" s="1206"/>
      <c r="AD835" s="1206"/>
      <c r="AE835" s="1206"/>
      <c r="AF835" s="1206"/>
      <c r="AG835" s="1206"/>
      <c r="AH835" s="1206"/>
      <c r="AI8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6" spans="2:35" ht="15.75" x14ac:dyDescent="0.25">
      <c r="B836" s="1195"/>
      <c r="C836" s="1202"/>
      <c r="D836" s="1206"/>
      <c r="E836" s="1206"/>
      <c r="F836" s="1206"/>
      <c r="G836" s="1206"/>
      <c r="H836" s="1206"/>
      <c r="I836" s="1206"/>
      <c r="J836" s="1206"/>
      <c r="K836" s="1206"/>
      <c r="L836" s="1206"/>
      <c r="M836" s="1206"/>
      <c r="N836" s="1206"/>
      <c r="O836" s="1206"/>
      <c r="P836" s="1206"/>
      <c r="Q836" s="1206"/>
      <c r="R836" s="1206"/>
      <c r="S836" s="1206"/>
      <c r="T836" s="1206"/>
      <c r="U836" s="1206"/>
      <c r="V836" s="1206"/>
      <c r="W836" s="1206"/>
      <c r="X836" s="1206"/>
      <c r="Y836" s="1206"/>
      <c r="Z836" s="1206"/>
      <c r="AA836" s="1206"/>
      <c r="AB836" s="1206"/>
      <c r="AC836" s="1206"/>
      <c r="AD836" s="1206"/>
      <c r="AE836" s="1206"/>
      <c r="AF836" s="1206"/>
      <c r="AG836" s="1206"/>
      <c r="AH836" s="1206"/>
      <c r="AI8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7" spans="2:35" ht="15.75" x14ac:dyDescent="0.25">
      <c r="B837" s="1195"/>
      <c r="C837" s="1202"/>
      <c r="D837" s="1206"/>
      <c r="E837" s="1206"/>
      <c r="F837" s="1206"/>
      <c r="G837" s="1206"/>
      <c r="H837" s="1206"/>
      <c r="I837" s="1206"/>
      <c r="J837" s="1206"/>
      <c r="K837" s="1206"/>
      <c r="L837" s="1206"/>
      <c r="M837" s="1206"/>
      <c r="N837" s="1206"/>
      <c r="O837" s="1206"/>
      <c r="P837" s="1206"/>
      <c r="Q837" s="1206"/>
      <c r="R837" s="1206"/>
      <c r="S837" s="1206"/>
      <c r="T837" s="1206"/>
      <c r="U837" s="1206"/>
      <c r="V837" s="1206"/>
      <c r="W837" s="1206"/>
      <c r="X837" s="1206"/>
      <c r="Y837" s="1206"/>
      <c r="Z837" s="1206"/>
      <c r="AA837" s="1206"/>
      <c r="AB837" s="1206"/>
      <c r="AC837" s="1206"/>
      <c r="AD837" s="1206"/>
      <c r="AE837" s="1206"/>
      <c r="AF837" s="1206"/>
      <c r="AG837" s="1206"/>
      <c r="AH837" s="1206"/>
      <c r="AI8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8" spans="2:35" ht="15.75" x14ac:dyDescent="0.25">
      <c r="B838" s="1195"/>
      <c r="C838" s="1202"/>
      <c r="D838" s="1206"/>
      <c r="E838" s="1206"/>
      <c r="F838" s="1206"/>
      <c r="G838" s="1206"/>
      <c r="H838" s="1206"/>
      <c r="I838" s="1206"/>
      <c r="J838" s="1206"/>
      <c r="K838" s="1206"/>
      <c r="L838" s="1206"/>
      <c r="M838" s="1206"/>
      <c r="N838" s="1206"/>
      <c r="O838" s="1206"/>
      <c r="P838" s="1206"/>
      <c r="Q838" s="1206"/>
      <c r="R838" s="1206"/>
      <c r="S838" s="1206"/>
      <c r="T838" s="1206"/>
      <c r="U838" s="1206"/>
      <c r="V838" s="1206"/>
      <c r="W838" s="1206"/>
      <c r="X838" s="1206"/>
      <c r="Y838" s="1206"/>
      <c r="Z838" s="1206"/>
      <c r="AA838" s="1206"/>
      <c r="AB838" s="1206"/>
      <c r="AC838" s="1206"/>
      <c r="AD838" s="1206"/>
      <c r="AE838" s="1206"/>
      <c r="AF838" s="1206"/>
      <c r="AG838" s="1206"/>
      <c r="AH838" s="1206"/>
      <c r="AI8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39" spans="2:35" ht="15.75" x14ac:dyDescent="0.25">
      <c r="B839" s="1195"/>
      <c r="C839" s="1202"/>
      <c r="D839" s="1206"/>
      <c r="E839" s="1206"/>
      <c r="F839" s="1206"/>
      <c r="G839" s="1206"/>
      <c r="H839" s="1206"/>
      <c r="I839" s="1206"/>
      <c r="J839" s="1206"/>
      <c r="K839" s="1206"/>
      <c r="L839" s="1206"/>
      <c r="M839" s="1206"/>
      <c r="N839" s="1206"/>
      <c r="O839" s="1206"/>
      <c r="P839" s="1206"/>
      <c r="Q839" s="1206"/>
      <c r="R839" s="1206"/>
      <c r="S839" s="1206"/>
      <c r="T839" s="1206"/>
      <c r="U839" s="1206"/>
      <c r="V839" s="1206"/>
      <c r="W839" s="1206"/>
      <c r="X839" s="1206"/>
      <c r="Y839" s="1206"/>
      <c r="Z839" s="1206"/>
      <c r="AA839" s="1206"/>
      <c r="AB839" s="1206"/>
      <c r="AC839" s="1206"/>
      <c r="AD839" s="1206"/>
      <c r="AE839" s="1206"/>
      <c r="AF839" s="1206"/>
      <c r="AG839" s="1206"/>
      <c r="AH839" s="1206"/>
      <c r="AI8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0" spans="2:35" ht="15.75" x14ac:dyDescent="0.25">
      <c r="B840" s="1195"/>
      <c r="C840" s="1202"/>
      <c r="D840" s="1206"/>
      <c r="E840" s="1206"/>
      <c r="F840" s="1206"/>
      <c r="G840" s="1206"/>
      <c r="H840" s="1206"/>
      <c r="I840" s="1206"/>
      <c r="J840" s="1206"/>
      <c r="K840" s="1206"/>
      <c r="L840" s="1206"/>
      <c r="M840" s="1206"/>
      <c r="N840" s="1206"/>
      <c r="O840" s="1206"/>
      <c r="P840" s="1206"/>
      <c r="Q840" s="1206"/>
      <c r="R840" s="1206"/>
      <c r="S840" s="1206"/>
      <c r="T840" s="1206"/>
      <c r="U840" s="1206"/>
      <c r="V840" s="1206"/>
      <c r="W840" s="1206"/>
      <c r="X840" s="1206"/>
      <c r="Y840" s="1206"/>
      <c r="Z840" s="1206"/>
      <c r="AA840" s="1206"/>
      <c r="AB840" s="1206"/>
      <c r="AC840" s="1206"/>
      <c r="AD840" s="1206"/>
      <c r="AE840" s="1206"/>
      <c r="AF840" s="1206"/>
      <c r="AG840" s="1206"/>
      <c r="AH840" s="1206"/>
      <c r="AI8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1" spans="2:35" ht="15.75" x14ac:dyDescent="0.25">
      <c r="B841" s="1195"/>
      <c r="C841" s="1202"/>
      <c r="D841" s="1206"/>
      <c r="E841" s="1206"/>
      <c r="F841" s="1206"/>
      <c r="G841" s="1206"/>
      <c r="H841" s="1206"/>
      <c r="I841" s="1206"/>
      <c r="J841" s="1206"/>
      <c r="K841" s="1206"/>
      <c r="L841" s="1206"/>
      <c r="M841" s="1206"/>
      <c r="N841" s="1206"/>
      <c r="O841" s="1206"/>
      <c r="P841" s="1206"/>
      <c r="Q841" s="1206"/>
      <c r="R841" s="1206"/>
      <c r="S841" s="1206"/>
      <c r="T841" s="1206"/>
      <c r="U841" s="1206"/>
      <c r="V841" s="1206"/>
      <c r="W841" s="1206"/>
      <c r="X841" s="1206"/>
      <c r="Y841" s="1206"/>
      <c r="Z841" s="1206"/>
      <c r="AA841" s="1206"/>
      <c r="AB841" s="1206"/>
      <c r="AC841" s="1206"/>
      <c r="AD841" s="1206"/>
      <c r="AE841" s="1206"/>
      <c r="AF841" s="1206"/>
      <c r="AG841" s="1206"/>
      <c r="AH841" s="1206"/>
      <c r="AI8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2" spans="2:35" ht="15.75" x14ac:dyDescent="0.25">
      <c r="B842" s="1195"/>
      <c r="C842" s="1202"/>
      <c r="D842" s="1206"/>
      <c r="E842" s="1206"/>
      <c r="F842" s="1206"/>
      <c r="G842" s="1206"/>
      <c r="H842" s="1206"/>
      <c r="I842" s="1206"/>
      <c r="J842" s="1206"/>
      <c r="K842" s="1206"/>
      <c r="L842" s="1206"/>
      <c r="M842" s="1206"/>
      <c r="N842" s="1206"/>
      <c r="O842" s="1206"/>
      <c r="P842" s="1206"/>
      <c r="Q842" s="1206"/>
      <c r="R842" s="1206"/>
      <c r="S842" s="1206"/>
      <c r="T842" s="1206"/>
      <c r="U842" s="1206"/>
      <c r="V842" s="1206"/>
      <c r="W842" s="1206"/>
      <c r="X842" s="1206"/>
      <c r="Y842" s="1206"/>
      <c r="Z842" s="1206"/>
      <c r="AA842" s="1206"/>
      <c r="AB842" s="1206"/>
      <c r="AC842" s="1206"/>
      <c r="AD842" s="1206"/>
      <c r="AE842" s="1206"/>
      <c r="AF842" s="1206"/>
      <c r="AG842" s="1206"/>
      <c r="AH842" s="1206"/>
      <c r="AI8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3" spans="2:35" ht="15.75" x14ac:dyDescent="0.25">
      <c r="B843" s="1195"/>
      <c r="C843" s="1202"/>
      <c r="D843" s="1206"/>
      <c r="E843" s="1206"/>
      <c r="F843" s="1206"/>
      <c r="G843" s="1206"/>
      <c r="H843" s="1206"/>
      <c r="I843" s="1206"/>
      <c r="J843" s="1206"/>
      <c r="K843" s="1206"/>
      <c r="L843" s="1206"/>
      <c r="M843" s="1206"/>
      <c r="N843" s="1206"/>
      <c r="O843" s="1206"/>
      <c r="P843" s="1206"/>
      <c r="Q843" s="1206"/>
      <c r="R843" s="1206"/>
      <c r="S843" s="1206"/>
      <c r="T843" s="1206"/>
      <c r="U843" s="1206"/>
      <c r="V843" s="1206"/>
      <c r="W843" s="1206"/>
      <c r="X843" s="1206"/>
      <c r="Y843" s="1206"/>
      <c r="Z843" s="1206"/>
      <c r="AA843" s="1206"/>
      <c r="AB843" s="1206"/>
      <c r="AC843" s="1206"/>
      <c r="AD843" s="1206"/>
      <c r="AE843" s="1206"/>
      <c r="AF843" s="1206"/>
      <c r="AG843" s="1206"/>
      <c r="AH843" s="1206"/>
      <c r="AI8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4" spans="2:35" ht="15.75" x14ac:dyDescent="0.25">
      <c r="B844" s="1195"/>
      <c r="C844" s="1202"/>
      <c r="D844" s="1206"/>
      <c r="E844" s="1206"/>
      <c r="F844" s="1206"/>
      <c r="G844" s="1206"/>
      <c r="H844" s="1206"/>
      <c r="I844" s="1206"/>
      <c r="J844" s="1206"/>
      <c r="K844" s="1206"/>
      <c r="L844" s="1206"/>
      <c r="M844" s="1206"/>
      <c r="N844" s="1206"/>
      <c r="O844" s="1206"/>
      <c r="P844" s="1206"/>
      <c r="Q844" s="1206"/>
      <c r="R844" s="1206"/>
      <c r="S844" s="1206"/>
      <c r="T844" s="1206"/>
      <c r="U844" s="1206"/>
      <c r="V844" s="1206"/>
      <c r="W844" s="1206"/>
      <c r="X844" s="1206"/>
      <c r="Y844" s="1206"/>
      <c r="Z844" s="1206"/>
      <c r="AA844" s="1206"/>
      <c r="AB844" s="1206"/>
      <c r="AC844" s="1206"/>
      <c r="AD844" s="1206"/>
      <c r="AE844" s="1206"/>
      <c r="AF844" s="1206"/>
      <c r="AG844" s="1206"/>
      <c r="AH844" s="1206"/>
      <c r="AI8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5" spans="2:35" ht="15.75" x14ac:dyDescent="0.25">
      <c r="B845" s="1195"/>
      <c r="C845" s="1202"/>
      <c r="D845" s="1206"/>
      <c r="E845" s="1206"/>
      <c r="F845" s="1206"/>
      <c r="G845" s="1206"/>
      <c r="H845" s="1206"/>
      <c r="I845" s="1206"/>
      <c r="J845" s="1206"/>
      <c r="K845" s="1206"/>
      <c r="L845" s="1206"/>
      <c r="M845" s="1206"/>
      <c r="N845" s="1206"/>
      <c r="O845" s="1206"/>
      <c r="P845" s="1206"/>
      <c r="Q845" s="1206"/>
      <c r="R845" s="1206"/>
      <c r="S845" s="1206"/>
      <c r="T845" s="1206"/>
      <c r="U845" s="1206"/>
      <c r="V845" s="1206"/>
      <c r="W845" s="1206"/>
      <c r="X845" s="1206"/>
      <c r="Y845" s="1206"/>
      <c r="Z845" s="1206"/>
      <c r="AA845" s="1206"/>
      <c r="AB845" s="1206"/>
      <c r="AC845" s="1206"/>
      <c r="AD845" s="1206"/>
      <c r="AE845" s="1206"/>
      <c r="AF845" s="1206"/>
      <c r="AG845" s="1206"/>
      <c r="AH845" s="1206"/>
      <c r="AI8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6" spans="2:35" ht="15.75" x14ac:dyDescent="0.25">
      <c r="B846" s="1195"/>
      <c r="C846" s="1202"/>
      <c r="D846" s="1206"/>
      <c r="E846" s="1206"/>
      <c r="F846" s="1206"/>
      <c r="G846" s="1206"/>
      <c r="H846" s="1206"/>
      <c r="I846" s="1206"/>
      <c r="J846" s="1206"/>
      <c r="K846" s="1206"/>
      <c r="L846" s="1206"/>
      <c r="M846" s="1206"/>
      <c r="N846" s="1206"/>
      <c r="O846" s="1206"/>
      <c r="P846" s="1206"/>
      <c r="Q846" s="1206"/>
      <c r="R846" s="1206"/>
      <c r="S846" s="1206"/>
      <c r="T846" s="1206"/>
      <c r="U846" s="1206"/>
      <c r="V846" s="1206"/>
      <c r="W846" s="1206"/>
      <c r="X846" s="1206"/>
      <c r="Y846" s="1206"/>
      <c r="Z846" s="1206"/>
      <c r="AA846" s="1206"/>
      <c r="AB846" s="1206"/>
      <c r="AC846" s="1206"/>
      <c r="AD846" s="1206"/>
      <c r="AE846" s="1206"/>
      <c r="AF846" s="1206"/>
      <c r="AG846" s="1206"/>
      <c r="AH846" s="1206"/>
      <c r="AI8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7" spans="2:35" ht="15.75" x14ac:dyDescent="0.25">
      <c r="B847" s="1195"/>
      <c r="C847" s="1202"/>
      <c r="D847" s="1206"/>
      <c r="E847" s="1206"/>
      <c r="F847" s="1206"/>
      <c r="G847" s="1206"/>
      <c r="H847" s="1206"/>
      <c r="I847" s="1206"/>
      <c r="J847" s="1206"/>
      <c r="K847" s="1206"/>
      <c r="L847" s="1206"/>
      <c r="M847" s="1206"/>
      <c r="N847" s="1206"/>
      <c r="O847" s="1206"/>
      <c r="P847" s="1206"/>
      <c r="Q847" s="1206"/>
      <c r="R847" s="1206"/>
      <c r="S847" s="1206"/>
      <c r="T847" s="1206"/>
      <c r="U847" s="1206"/>
      <c r="V847" s="1206"/>
      <c r="W847" s="1206"/>
      <c r="X847" s="1206"/>
      <c r="Y847" s="1206"/>
      <c r="Z847" s="1206"/>
      <c r="AA847" s="1206"/>
      <c r="AB847" s="1206"/>
      <c r="AC847" s="1206"/>
      <c r="AD847" s="1206"/>
      <c r="AE847" s="1206"/>
      <c r="AF847" s="1206"/>
      <c r="AG847" s="1206"/>
      <c r="AH847" s="1206"/>
      <c r="AI8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8" spans="2:35" ht="15.75" x14ac:dyDescent="0.25">
      <c r="B848" s="1195"/>
      <c r="C848" s="1202"/>
      <c r="D848" s="1206"/>
      <c r="E848" s="1206"/>
      <c r="F848" s="1206"/>
      <c r="G848" s="1206"/>
      <c r="H848" s="1206"/>
      <c r="I848" s="1206"/>
      <c r="J848" s="1206"/>
      <c r="K848" s="1206"/>
      <c r="L848" s="1206"/>
      <c r="M848" s="1206"/>
      <c r="N848" s="1206"/>
      <c r="O848" s="1206"/>
      <c r="P848" s="1206"/>
      <c r="Q848" s="1206"/>
      <c r="R848" s="1206"/>
      <c r="S848" s="1206"/>
      <c r="T848" s="1206"/>
      <c r="U848" s="1206"/>
      <c r="V848" s="1206"/>
      <c r="W848" s="1206"/>
      <c r="X848" s="1206"/>
      <c r="Y848" s="1206"/>
      <c r="Z848" s="1206"/>
      <c r="AA848" s="1206"/>
      <c r="AB848" s="1206"/>
      <c r="AC848" s="1206"/>
      <c r="AD848" s="1206"/>
      <c r="AE848" s="1206"/>
      <c r="AF848" s="1206"/>
      <c r="AG848" s="1206"/>
      <c r="AH848" s="1206"/>
      <c r="AI8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49" spans="2:35" ht="15.75" x14ac:dyDescent="0.25">
      <c r="B849" s="1195"/>
      <c r="C849" s="1202"/>
      <c r="D849" s="1206"/>
      <c r="E849" s="1206"/>
      <c r="F849" s="1206"/>
      <c r="G849" s="1206"/>
      <c r="H849" s="1206"/>
      <c r="I849" s="1206"/>
      <c r="J849" s="1206"/>
      <c r="K849" s="1206"/>
      <c r="L849" s="1206"/>
      <c r="M849" s="1206"/>
      <c r="N849" s="1206"/>
      <c r="O849" s="1206"/>
      <c r="P849" s="1206"/>
      <c r="Q849" s="1206"/>
      <c r="R849" s="1206"/>
      <c r="S849" s="1206"/>
      <c r="T849" s="1206"/>
      <c r="U849" s="1206"/>
      <c r="V849" s="1206"/>
      <c r="W849" s="1206"/>
      <c r="X849" s="1206"/>
      <c r="Y849" s="1206"/>
      <c r="Z849" s="1206"/>
      <c r="AA849" s="1206"/>
      <c r="AB849" s="1206"/>
      <c r="AC849" s="1206"/>
      <c r="AD849" s="1206"/>
      <c r="AE849" s="1206"/>
      <c r="AF849" s="1206"/>
      <c r="AG849" s="1206"/>
      <c r="AH849" s="1206"/>
      <c r="AI8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0" spans="2:35" ht="15.75" x14ac:dyDescent="0.25">
      <c r="B850" s="1195"/>
      <c r="C850" s="1202"/>
      <c r="D850" s="1206"/>
      <c r="E850" s="1206"/>
      <c r="F850" s="1206"/>
      <c r="G850" s="1206"/>
      <c r="H850" s="1206"/>
      <c r="I850" s="1206"/>
      <c r="J850" s="1206"/>
      <c r="K850" s="1206"/>
      <c r="L850" s="1206"/>
      <c r="M850" s="1206"/>
      <c r="N850" s="1206"/>
      <c r="O850" s="1206"/>
      <c r="P850" s="1206"/>
      <c r="Q850" s="1206"/>
      <c r="R850" s="1206"/>
      <c r="S850" s="1206"/>
      <c r="T850" s="1206"/>
      <c r="U850" s="1206"/>
      <c r="V850" s="1206"/>
      <c r="W850" s="1206"/>
      <c r="X850" s="1206"/>
      <c r="Y850" s="1206"/>
      <c r="Z850" s="1206"/>
      <c r="AA850" s="1206"/>
      <c r="AB850" s="1206"/>
      <c r="AC850" s="1206"/>
      <c r="AD850" s="1206"/>
      <c r="AE850" s="1206"/>
      <c r="AF850" s="1206"/>
      <c r="AG850" s="1206"/>
      <c r="AH850" s="1206"/>
      <c r="AI8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1" spans="2:35" ht="15.75" x14ac:dyDescent="0.25">
      <c r="B851" s="1195"/>
      <c r="C851" s="1202"/>
      <c r="D851" s="1206"/>
      <c r="E851" s="1206"/>
      <c r="F851" s="1206"/>
      <c r="G851" s="1206"/>
      <c r="H851" s="1206"/>
      <c r="I851" s="1206"/>
      <c r="J851" s="1206"/>
      <c r="K851" s="1206"/>
      <c r="L851" s="1206"/>
      <c r="M851" s="1206"/>
      <c r="N851" s="1206"/>
      <c r="O851" s="1206"/>
      <c r="P851" s="1206"/>
      <c r="Q851" s="1206"/>
      <c r="R851" s="1206"/>
      <c r="S851" s="1206"/>
      <c r="T851" s="1206"/>
      <c r="U851" s="1206"/>
      <c r="V851" s="1206"/>
      <c r="W851" s="1206"/>
      <c r="X851" s="1206"/>
      <c r="Y851" s="1206"/>
      <c r="Z851" s="1206"/>
      <c r="AA851" s="1206"/>
      <c r="AB851" s="1206"/>
      <c r="AC851" s="1206"/>
      <c r="AD851" s="1206"/>
      <c r="AE851" s="1206"/>
      <c r="AF851" s="1206"/>
      <c r="AG851" s="1206"/>
      <c r="AH851" s="1206"/>
      <c r="AI8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2" spans="2:35" ht="15.75" x14ac:dyDescent="0.25">
      <c r="B852" s="1195"/>
      <c r="C852" s="1202"/>
      <c r="D852" s="1206"/>
      <c r="E852" s="1206"/>
      <c r="F852" s="1206"/>
      <c r="G852" s="1206"/>
      <c r="H852" s="1206"/>
      <c r="I852" s="1206"/>
      <c r="J852" s="1206"/>
      <c r="K852" s="1206"/>
      <c r="L852" s="1206"/>
      <c r="M852" s="1206"/>
      <c r="N852" s="1206"/>
      <c r="O852" s="1206"/>
      <c r="P852" s="1206"/>
      <c r="Q852" s="1206"/>
      <c r="R852" s="1206"/>
      <c r="S852" s="1206"/>
      <c r="T852" s="1206"/>
      <c r="U852" s="1206"/>
      <c r="V852" s="1206"/>
      <c r="W852" s="1206"/>
      <c r="X852" s="1206"/>
      <c r="Y852" s="1206"/>
      <c r="Z852" s="1206"/>
      <c r="AA852" s="1206"/>
      <c r="AB852" s="1206"/>
      <c r="AC852" s="1206"/>
      <c r="AD852" s="1206"/>
      <c r="AE852" s="1206"/>
      <c r="AF852" s="1206"/>
      <c r="AG852" s="1206"/>
      <c r="AH852" s="1206"/>
      <c r="AI8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3" spans="2:35" ht="15.75" x14ac:dyDescent="0.25">
      <c r="B853" s="1195"/>
      <c r="C853" s="1202"/>
      <c r="D853" s="1206"/>
      <c r="E853" s="1206"/>
      <c r="F853" s="1206"/>
      <c r="G853" s="1206"/>
      <c r="H853" s="1206"/>
      <c r="I853" s="1206"/>
      <c r="J853" s="1206"/>
      <c r="K853" s="1206"/>
      <c r="L853" s="1206"/>
      <c r="M853" s="1206"/>
      <c r="N853" s="1206"/>
      <c r="O853" s="1206"/>
      <c r="P853" s="1206"/>
      <c r="Q853" s="1206"/>
      <c r="R853" s="1206"/>
      <c r="S853" s="1206"/>
      <c r="T853" s="1206"/>
      <c r="U853" s="1206"/>
      <c r="V853" s="1206"/>
      <c r="W853" s="1206"/>
      <c r="X853" s="1206"/>
      <c r="Y853" s="1206"/>
      <c r="Z853" s="1206"/>
      <c r="AA853" s="1206"/>
      <c r="AB853" s="1206"/>
      <c r="AC853" s="1206"/>
      <c r="AD853" s="1206"/>
      <c r="AE853" s="1206"/>
      <c r="AF853" s="1206"/>
      <c r="AG853" s="1206"/>
      <c r="AH853" s="1206"/>
      <c r="AI8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4" spans="2:35" ht="15.75" x14ac:dyDescent="0.25">
      <c r="B854" s="1195"/>
      <c r="C854" s="1202"/>
      <c r="D854" s="1206"/>
      <c r="E854" s="1206"/>
      <c r="F854" s="1206"/>
      <c r="G854" s="1206"/>
      <c r="H854" s="1206"/>
      <c r="I854" s="1206"/>
      <c r="J854" s="1206"/>
      <c r="K854" s="1206"/>
      <c r="L854" s="1206"/>
      <c r="M854" s="1206"/>
      <c r="N854" s="1206"/>
      <c r="O854" s="1206"/>
      <c r="P854" s="1206"/>
      <c r="Q854" s="1206"/>
      <c r="R854" s="1206"/>
      <c r="S854" s="1206"/>
      <c r="T854" s="1206"/>
      <c r="U854" s="1206"/>
      <c r="V854" s="1206"/>
      <c r="W854" s="1206"/>
      <c r="X854" s="1206"/>
      <c r="Y854" s="1206"/>
      <c r="Z854" s="1206"/>
      <c r="AA854" s="1206"/>
      <c r="AB854" s="1206"/>
      <c r="AC854" s="1206"/>
      <c r="AD854" s="1206"/>
      <c r="AE854" s="1206"/>
      <c r="AF854" s="1206"/>
      <c r="AG854" s="1206"/>
      <c r="AH854" s="1206"/>
      <c r="AI8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5" spans="2:35" ht="15.75" x14ac:dyDescent="0.25">
      <c r="B855" s="1195"/>
      <c r="C855" s="1202"/>
      <c r="D855" s="1206"/>
      <c r="E855" s="1206"/>
      <c r="F855" s="1206"/>
      <c r="G855" s="1206"/>
      <c r="H855" s="1206"/>
      <c r="I855" s="1206"/>
      <c r="J855" s="1206"/>
      <c r="K855" s="1206"/>
      <c r="L855" s="1206"/>
      <c r="M855" s="1206"/>
      <c r="N855" s="1206"/>
      <c r="O855" s="1206"/>
      <c r="P855" s="1206"/>
      <c r="Q855" s="1206"/>
      <c r="R855" s="1206"/>
      <c r="S855" s="1206"/>
      <c r="T855" s="1206"/>
      <c r="U855" s="1206"/>
      <c r="V855" s="1206"/>
      <c r="W855" s="1206"/>
      <c r="X855" s="1206"/>
      <c r="Y855" s="1206"/>
      <c r="Z855" s="1206"/>
      <c r="AA855" s="1206"/>
      <c r="AB855" s="1206"/>
      <c r="AC855" s="1206"/>
      <c r="AD855" s="1206"/>
      <c r="AE855" s="1206"/>
      <c r="AF855" s="1206"/>
      <c r="AG855" s="1206"/>
      <c r="AH855" s="1206"/>
      <c r="AI85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6" spans="2:35" ht="15.75" x14ac:dyDescent="0.25">
      <c r="B856" s="1195"/>
      <c r="C856" s="1202"/>
      <c r="D856" s="1206"/>
      <c r="E856" s="1206"/>
      <c r="F856" s="1206"/>
      <c r="G856" s="1206"/>
      <c r="H856" s="1206"/>
      <c r="I856" s="1206"/>
      <c r="J856" s="1206"/>
      <c r="K856" s="1206"/>
      <c r="L856" s="1206"/>
      <c r="M856" s="1206"/>
      <c r="N856" s="1206"/>
      <c r="O856" s="1206"/>
      <c r="P856" s="1206"/>
      <c r="Q856" s="1206"/>
      <c r="R856" s="1206"/>
      <c r="S856" s="1206"/>
      <c r="T856" s="1206"/>
      <c r="U856" s="1206"/>
      <c r="V856" s="1206"/>
      <c r="W856" s="1206"/>
      <c r="X856" s="1206"/>
      <c r="Y856" s="1206"/>
      <c r="Z856" s="1206"/>
      <c r="AA856" s="1206"/>
      <c r="AB856" s="1206"/>
      <c r="AC856" s="1206"/>
      <c r="AD856" s="1206"/>
      <c r="AE856" s="1206"/>
      <c r="AF856" s="1206"/>
      <c r="AG856" s="1206"/>
      <c r="AH856" s="1206"/>
      <c r="AI85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7" spans="2:35" ht="15.75" x14ac:dyDescent="0.25">
      <c r="B857" s="1195"/>
      <c r="C857" s="1202"/>
      <c r="D857" s="1206"/>
      <c r="E857" s="1206"/>
      <c r="F857" s="1206"/>
      <c r="G857" s="1206"/>
      <c r="H857" s="1206"/>
      <c r="I857" s="1206"/>
      <c r="J857" s="1206"/>
      <c r="K857" s="1206"/>
      <c r="L857" s="1206"/>
      <c r="M857" s="1206"/>
      <c r="N857" s="1206"/>
      <c r="O857" s="1206"/>
      <c r="P857" s="1206"/>
      <c r="Q857" s="1206"/>
      <c r="R857" s="1206"/>
      <c r="S857" s="1206"/>
      <c r="T857" s="1206"/>
      <c r="U857" s="1206"/>
      <c r="V857" s="1206"/>
      <c r="W857" s="1206"/>
      <c r="X857" s="1206"/>
      <c r="Y857" s="1206"/>
      <c r="Z857" s="1206"/>
      <c r="AA857" s="1206"/>
      <c r="AB857" s="1206"/>
      <c r="AC857" s="1206"/>
      <c r="AD857" s="1206"/>
      <c r="AE857" s="1206"/>
      <c r="AF857" s="1206"/>
      <c r="AG857" s="1206"/>
      <c r="AH857" s="1206"/>
      <c r="AI85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8" spans="2:35" ht="15.75" x14ac:dyDescent="0.25">
      <c r="B858" s="1195"/>
      <c r="C858" s="1202"/>
      <c r="D858" s="1206"/>
      <c r="E858" s="1206"/>
      <c r="F858" s="1206"/>
      <c r="G858" s="1206"/>
      <c r="H858" s="1206"/>
      <c r="I858" s="1206"/>
      <c r="J858" s="1206"/>
      <c r="K858" s="1206"/>
      <c r="L858" s="1206"/>
      <c r="M858" s="1206"/>
      <c r="N858" s="1206"/>
      <c r="O858" s="1206"/>
      <c r="P858" s="1206"/>
      <c r="Q858" s="1206"/>
      <c r="R858" s="1206"/>
      <c r="S858" s="1206"/>
      <c r="T858" s="1206"/>
      <c r="U858" s="1206"/>
      <c r="V858" s="1206"/>
      <c r="W858" s="1206"/>
      <c r="X858" s="1206"/>
      <c r="Y858" s="1206"/>
      <c r="Z858" s="1206"/>
      <c r="AA858" s="1206"/>
      <c r="AB858" s="1206"/>
      <c r="AC858" s="1206"/>
      <c r="AD858" s="1206"/>
      <c r="AE858" s="1206"/>
      <c r="AF858" s="1206"/>
      <c r="AG858" s="1206"/>
      <c r="AH858" s="1206"/>
      <c r="AI85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59" spans="2:35" ht="15.75" x14ac:dyDescent="0.25">
      <c r="B859" s="1195"/>
      <c r="C859" s="1202"/>
      <c r="D859" s="1206"/>
      <c r="E859" s="1206"/>
      <c r="F859" s="1206"/>
      <c r="G859" s="1206"/>
      <c r="H859" s="1206"/>
      <c r="I859" s="1206"/>
      <c r="J859" s="1206"/>
      <c r="K859" s="1206"/>
      <c r="L859" s="1206"/>
      <c r="M859" s="1206"/>
      <c r="N859" s="1206"/>
      <c r="O859" s="1206"/>
      <c r="P859" s="1206"/>
      <c r="Q859" s="1206"/>
      <c r="R859" s="1206"/>
      <c r="S859" s="1206"/>
      <c r="T859" s="1206"/>
      <c r="U859" s="1206"/>
      <c r="V859" s="1206"/>
      <c r="W859" s="1206"/>
      <c r="X859" s="1206"/>
      <c r="Y859" s="1206"/>
      <c r="Z859" s="1206"/>
      <c r="AA859" s="1206"/>
      <c r="AB859" s="1206"/>
      <c r="AC859" s="1206"/>
      <c r="AD859" s="1206"/>
      <c r="AE859" s="1206"/>
      <c r="AF859" s="1206"/>
      <c r="AG859" s="1206"/>
      <c r="AH859" s="1206"/>
      <c r="AI85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0" spans="2:35" ht="15.75" x14ac:dyDescent="0.25">
      <c r="B860" s="1195"/>
      <c r="C860" s="1202"/>
      <c r="D860" s="1206"/>
      <c r="E860" s="1206"/>
      <c r="F860" s="1206"/>
      <c r="G860" s="1206"/>
      <c r="H860" s="1206"/>
      <c r="I860" s="1206"/>
      <c r="J860" s="1206"/>
      <c r="K860" s="1206"/>
      <c r="L860" s="1206"/>
      <c r="M860" s="1206"/>
      <c r="N860" s="1206"/>
      <c r="O860" s="1206"/>
      <c r="P860" s="1206"/>
      <c r="Q860" s="1206"/>
      <c r="R860" s="1206"/>
      <c r="S860" s="1206"/>
      <c r="T860" s="1206"/>
      <c r="U860" s="1206"/>
      <c r="V860" s="1206"/>
      <c r="W860" s="1206"/>
      <c r="X860" s="1206"/>
      <c r="Y860" s="1206"/>
      <c r="Z860" s="1206"/>
      <c r="AA860" s="1206"/>
      <c r="AB860" s="1206"/>
      <c r="AC860" s="1206"/>
      <c r="AD860" s="1206"/>
      <c r="AE860" s="1206"/>
      <c r="AF860" s="1206"/>
      <c r="AG860" s="1206"/>
      <c r="AH860" s="1206"/>
      <c r="AI86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1" spans="2:35" ht="15.75" x14ac:dyDescent="0.25">
      <c r="B861" s="1195"/>
      <c r="C861" s="1202"/>
      <c r="D861" s="1206"/>
      <c r="E861" s="1206"/>
      <c r="F861" s="1206"/>
      <c r="G861" s="1206"/>
      <c r="H861" s="1206"/>
      <c r="I861" s="1206"/>
      <c r="J861" s="1206"/>
      <c r="K861" s="1206"/>
      <c r="L861" s="1206"/>
      <c r="M861" s="1206"/>
      <c r="N861" s="1206"/>
      <c r="O861" s="1206"/>
      <c r="P861" s="1206"/>
      <c r="Q861" s="1206"/>
      <c r="R861" s="1206"/>
      <c r="S861" s="1206"/>
      <c r="T861" s="1206"/>
      <c r="U861" s="1206"/>
      <c r="V861" s="1206"/>
      <c r="W861" s="1206"/>
      <c r="X861" s="1206"/>
      <c r="Y861" s="1206"/>
      <c r="Z861" s="1206"/>
      <c r="AA861" s="1206"/>
      <c r="AB861" s="1206"/>
      <c r="AC861" s="1206"/>
      <c r="AD861" s="1206"/>
      <c r="AE861" s="1206"/>
      <c r="AF861" s="1206"/>
      <c r="AG861" s="1206"/>
      <c r="AH861" s="1206"/>
      <c r="AI86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2" spans="2:35" ht="15.75" x14ac:dyDescent="0.25">
      <c r="B862" s="1195"/>
      <c r="C862" s="1202"/>
      <c r="D862" s="1206"/>
      <c r="E862" s="1206"/>
      <c r="F862" s="1206"/>
      <c r="G862" s="1206"/>
      <c r="H862" s="1206"/>
      <c r="I862" s="1206"/>
      <c r="J862" s="1206"/>
      <c r="K862" s="1206"/>
      <c r="L862" s="1206"/>
      <c r="M862" s="1206"/>
      <c r="N862" s="1206"/>
      <c r="O862" s="1206"/>
      <c r="P862" s="1206"/>
      <c r="Q862" s="1206"/>
      <c r="R862" s="1206"/>
      <c r="S862" s="1206"/>
      <c r="T862" s="1206"/>
      <c r="U862" s="1206"/>
      <c r="V862" s="1206"/>
      <c r="W862" s="1206"/>
      <c r="X862" s="1206"/>
      <c r="Y862" s="1206"/>
      <c r="Z862" s="1206"/>
      <c r="AA862" s="1206"/>
      <c r="AB862" s="1206"/>
      <c r="AC862" s="1206"/>
      <c r="AD862" s="1206"/>
      <c r="AE862" s="1206"/>
      <c r="AF862" s="1206"/>
      <c r="AG862" s="1206"/>
      <c r="AH862" s="1206"/>
      <c r="AI86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3" spans="2:35" ht="15.75" x14ac:dyDescent="0.25">
      <c r="B863" s="1195"/>
      <c r="C863" s="1202"/>
      <c r="D863" s="1206"/>
      <c r="E863" s="1206"/>
      <c r="F863" s="1206"/>
      <c r="G863" s="1206"/>
      <c r="H863" s="1206"/>
      <c r="I863" s="1206"/>
      <c r="J863" s="1206"/>
      <c r="K863" s="1206"/>
      <c r="L863" s="1206"/>
      <c r="M863" s="1206"/>
      <c r="N863" s="1206"/>
      <c r="O863" s="1206"/>
      <c r="P863" s="1206"/>
      <c r="Q863" s="1206"/>
      <c r="R863" s="1206"/>
      <c r="S863" s="1206"/>
      <c r="T863" s="1206"/>
      <c r="U863" s="1206"/>
      <c r="V863" s="1206"/>
      <c r="W863" s="1206"/>
      <c r="X863" s="1206"/>
      <c r="Y863" s="1206"/>
      <c r="Z863" s="1206"/>
      <c r="AA863" s="1206"/>
      <c r="AB863" s="1206"/>
      <c r="AC863" s="1206"/>
      <c r="AD863" s="1206"/>
      <c r="AE863" s="1206"/>
      <c r="AF863" s="1206"/>
      <c r="AG863" s="1206"/>
      <c r="AH863" s="1206"/>
      <c r="AI86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4" spans="2:35" ht="15.75" x14ac:dyDescent="0.25">
      <c r="B864" s="1195"/>
      <c r="C864" s="1202"/>
      <c r="D864" s="1206"/>
      <c r="E864" s="1206"/>
      <c r="F864" s="1206"/>
      <c r="G864" s="1206"/>
      <c r="H864" s="1206"/>
      <c r="I864" s="1206"/>
      <c r="J864" s="1206"/>
      <c r="K864" s="1206"/>
      <c r="L864" s="1206"/>
      <c r="M864" s="1206"/>
      <c r="N864" s="1206"/>
      <c r="O864" s="1206"/>
      <c r="P864" s="1206"/>
      <c r="Q864" s="1206"/>
      <c r="R864" s="1206"/>
      <c r="S864" s="1206"/>
      <c r="T864" s="1206"/>
      <c r="U864" s="1206"/>
      <c r="V864" s="1206"/>
      <c r="W864" s="1206"/>
      <c r="X864" s="1206"/>
      <c r="Y864" s="1206"/>
      <c r="Z864" s="1206"/>
      <c r="AA864" s="1206"/>
      <c r="AB864" s="1206"/>
      <c r="AC864" s="1206"/>
      <c r="AD864" s="1206"/>
      <c r="AE864" s="1206"/>
      <c r="AF864" s="1206"/>
      <c r="AG864" s="1206"/>
      <c r="AH864" s="1206"/>
      <c r="AI86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5" spans="2:35" ht="15.75" x14ac:dyDescent="0.25">
      <c r="B865" s="1195"/>
      <c r="C865" s="1202"/>
      <c r="D865" s="1206"/>
      <c r="E865" s="1206"/>
      <c r="F865" s="1206"/>
      <c r="G865" s="1206"/>
      <c r="H865" s="1206"/>
      <c r="I865" s="1206"/>
      <c r="J865" s="1206"/>
      <c r="K865" s="1206"/>
      <c r="L865" s="1206"/>
      <c r="M865" s="1206"/>
      <c r="N865" s="1206"/>
      <c r="O865" s="1206"/>
      <c r="P865" s="1206"/>
      <c r="Q865" s="1206"/>
      <c r="R865" s="1206"/>
      <c r="S865" s="1206"/>
      <c r="T865" s="1206"/>
      <c r="U865" s="1206"/>
      <c r="V865" s="1206"/>
      <c r="W865" s="1206"/>
      <c r="X865" s="1206"/>
      <c r="Y865" s="1206"/>
      <c r="Z865" s="1206"/>
      <c r="AA865" s="1206"/>
      <c r="AB865" s="1206"/>
      <c r="AC865" s="1206"/>
      <c r="AD865" s="1206"/>
      <c r="AE865" s="1206"/>
      <c r="AF865" s="1206"/>
      <c r="AG865" s="1206"/>
      <c r="AH865" s="1206"/>
      <c r="AI86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6" spans="2:35" ht="15.75" x14ac:dyDescent="0.25">
      <c r="B866" s="1195"/>
      <c r="C866" s="1202"/>
      <c r="D866" s="1206"/>
      <c r="E866" s="1206"/>
      <c r="F866" s="1206"/>
      <c r="G866" s="1206"/>
      <c r="H866" s="1206"/>
      <c r="I866" s="1206"/>
      <c r="J866" s="1206"/>
      <c r="K866" s="1206"/>
      <c r="L866" s="1206"/>
      <c r="M866" s="1206"/>
      <c r="N866" s="1206"/>
      <c r="O866" s="1206"/>
      <c r="P866" s="1206"/>
      <c r="Q866" s="1206"/>
      <c r="R866" s="1206"/>
      <c r="S866" s="1206"/>
      <c r="T866" s="1206"/>
      <c r="U866" s="1206"/>
      <c r="V866" s="1206"/>
      <c r="W866" s="1206"/>
      <c r="X866" s="1206"/>
      <c r="Y866" s="1206"/>
      <c r="Z866" s="1206"/>
      <c r="AA866" s="1206"/>
      <c r="AB866" s="1206"/>
      <c r="AC866" s="1206"/>
      <c r="AD866" s="1206"/>
      <c r="AE866" s="1206"/>
      <c r="AF866" s="1206"/>
      <c r="AG866" s="1206"/>
      <c r="AH866" s="1206"/>
      <c r="AI86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7" spans="2:35" ht="15.75" x14ac:dyDescent="0.25">
      <c r="B867" s="1195"/>
      <c r="C867" s="1202"/>
      <c r="D867" s="1206"/>
      <c r="E867" s="1206"/>
      <c r="F867" s="1206"/>
      <c r="G867" s="1206"/>
      <c r="H867" s="1206"/>
      <c r="I867" s="1206"/>
      <c r="J867" s="1206"/>
      <c r="K867" s="1206"/>
      <c r="L867" s="1206"/>
      <c r="M867" s="1206"/>
      <c r="N867" s="1206"/>
      <c r="O867" s="1206"/>
      <c r="P867" s="1206"/>
      <c r="Q867" s="1206"/>
      <c r="R867" s="1206"/>
      <c r="S867" s="1206"/>
      <c r="T867" s="1206"/>
      <c r="U867" s="1206"/>
      <c r="V867" s="1206"/>
      <c r="W867" s="1206"/>
      <c r="X867" s="1206"/>
      <c r="Y867" s="1206"/>
      <c r="Z867" s="1206"/>
      <c r="AA867" s="1206"/>
      <c r="AB867" s="1206"/>
      <c r="AC867" s="1206"/>
      <c r="AD867" s="1206"/>
      <c r="AE867" s="1206"/>
      <c r="AF867" s="1206"/>
      <c r="AG867" s="1206"/>
      <c r="AH867" s="1206"/>
      <c r="AI86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8" spans="2:35" ht="15.75" x14ac:dyDescent="0.25">
      <c r="B868" s="1195"/>
      <c r="C868" s="1202"/>
      <c r="D868" s="1206"/>
      <c r="E868" s="1206"/>
      <c r="F868" s="1206"/>
      <c r="G868" s="1206"/>
      <c r="H868" s="1206"/>
      <c r="I868" s="1206"/>
      <c r="J868" s="1206"/>
      <c r="K868" s="1206"/>
      <c r="L868" s="1206"/>
      <c r="M868" s="1206"/>
      <c r="N868" s="1206"/>
      <c r="O868" s="1206"/>
      <c r="P868" s="1206"/>
      <c r="Q868" s="1206"/>
      <c r="R868" s="1206"/>
      <c r="S868" s="1206"/>
      <c r="T868" s="1206"/>
      <c r="U868" s="1206"/>
      <c r="V868" s="1206"/>
      <c r="W868" s="1206"/>
      <c r="X868" s="1206"/>
      <c r="Y868" s="1206"/>
      <c r="Z868" s="1206"/>
      <c r="AA868" s="1206"/>
      <c r="AB868" s="1206"/>
      <c r="AC868" s="1206"/>
      <c r="AD868" s="1206"/>
      <c r="AE868" s="1206"/>
      <c r="AF868" s="1206"/>
      <c r="AG868" s="1206"/>
      <c r="AH868" s="1206"/>
      <c r="AI86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69" spans="2:35" ht="15.75" x14ac:dyDescent="0.25">
      <c r="B869" s="1195"/>
      <c r="C869" s="1202"/>
      <c r="D869" s="1206"/>
      <c r="E869" s="1206"/>
      <c r="F869" s="1206"/>
      <c r="G869" s="1206"/>
      <c r="H869" s="1206"/>
      <c r="I869" s="1206"/>
      <c r="J869" s="1206"/>
      <c r="K869" s="1206"/>
      <c r="L869" s="1206"/>
      <c r="M869" s="1206"/>
      <c r="N869" s="1206"/>
      <c r="O869" s="1206"/>
      <c r="P869" s="1206"/>
      <c r="Q869" s="1206"/>
      <c r="R869" s="1206"/>
      <c r="S869" s="1206"/>
      <c r="T869" s="1206"/>
      <c r="U869" s="1206"/>
      <c r="V869" s="1206"/>
      <c r="W869" s="1206"/>
      <c r="X869" s="1206"/>
      <c r="Y869" s="1206"/>
      <c r="Z869" s="1206"/>
      <c r="AA869" s="1206"/>
      <c r="AB869" s="1206"/>
      <c r="AC869" s="1206"/>
      <c r="AD869" s="1206"/>
      <c r="AE869" s="1206"/>
      <c r="AF869" s="1206"/>
      <c r="AG869" s="1206"/>
      <c r="AH869" s="1206"/>
      <c r="AI86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0" spans="2:35" ht="15.75" x14ac:dyDescent="0.25">
      <c r="B870" s="1195"/>
      <c r="C870" s="1202"/>
      <c r="D870" s="1206"/>
      <c r="E870" s="1206"/>
      <c r="F870" s="1206"/>
      <c r="G870" s="1206"/>
      <c r="H870" s="1206"/>
      <c r="I870" s="1206"/>
      <c r="J870" s="1206"/>
      <c r="K870" s="1206"/>
      <c r="L870" s="1206"/>
      <c r="M870" s="1206"/>
      <c r="N870" s="1206"/>
      <c r="O870" s="1206"/>
      <c r="P870" s="1206"/>
      <c r="Q870" s="1206"/>
      <c r="R870" s="1206"/>
      <c r="S870" s="1206"/>
      <c r="T870" s="1206"/>
      <c r="U870" s="1206"/>
      <c r="V870" s="1206"/>
      <c r="W870" s="1206"/>
      <c r="X870" s="1206"/>
      <c r="Y870" s="1206"/>
      <c r="Z870" s="1206"/>
      <c r="AA870" s="1206"/>
      <c r="AB870" s="1206"/>
      <c r="AC870" s="1206"/>
      <c r="AD870" s="1206"/>
      <c r="AE870" s="1206"/>
      <c r="AF870" s="1206"/>
      <c r="AG870" s="1206"/>
      <c r="AH870" s="1206"/>
      <c r="AI87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1" spans="2:35" ht="15.75" x14ac:dyDescent="0.25">
      <c r="B871" s="1195"/>
      <c r="C871" s="1202"/>
      <c r="D871" s="1206"/>
      <c r="E871" s="1206"/>
      <c r="F871" s="1206"/>
      <c r="G871" s="1206"/>
      <c r="H871" s="1206"/>
      <c r="I871" s="1206"/>
      <c r="J871" s="1206"/>
      <c r="K871" s="1206"/>
      <c r="L871" s="1206"/>
      <c r="M871" s="1206"/>
      <c r="N871" s="1206"/>
      <c r="O871" s="1206"/>
      <c r="P871" s="1206"/>
      <c r="Q871" s="1206"/>
      <c r="R871" s="1206"/>
      <c r="S871" s="1206"/>
      <c r="T871" s="1206"/>
      <c r="U871" s="1206"/>
      <c r="V871" s="1206"/>
      <c r="W871" s="1206"/>
      <c r="X871" s="1206"/>
      <c r="Y871" s="1206"/>
      <c r="Z871" s="1206"/>
      <c r="AA871" s="1206"/>
      <c r="AB871" s="1206"/>
      <c r="AC871" s="1206"/>
      <c r="AD871" s="1206"/>
      <c r="AE871" s="1206"/>
      <c r="AF871" s="1206"/>
      <c r="AG871" s="1206"/>
      <c r="AH871" s="1206"/>
      <c r="AI87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2" spans="2:35" ht="15.75" x14ac:dyDescent="0.25">
      <c r="B872" s="1195"/>
      <c r="C872" s="1202"/>
      <c r="D872" s="1206"/>
      <c r="E872" s="1206"/>
      <c r="F872" s="1206"/>
      <c r="G872" s="1206"/>
      <c r="H872" s="1206"/>
      <c r="I872" s="1206"/>
      <c r="J872" s="1206"/>
      <c r="K872" s="1206"/>
      <c r="L872" s="1206"/>
      <c r="M872" s="1206"/>
      <c r="N872" s="1206"/>
      <c r="O872" s="1206"/>
      <c r="P872" s="1206"/>
      <c r="Q872" s="1206"/>
      <c r="R872" s="1206"/>
      <c r="S872" s="1206"/>
      <c r="T872" s="1206"/>
      <c r="U872" s="1206"/>
      <c r="V872" s="1206"/>
      <c r="W872" s="1206"/>
      <c r="X872" s="1206"/>
      <c r="Y872" s="1206"/>
      <c r="Z872" s="1206"/>
      <c r="AA872" s="1206"/>
      <c r="AB872" s="1206"/>
      <c r="AC872" s="1206"/>
      <c r="AD872" s="1206"/>
      <c r="AE872" s="1206"/>
      <c r="AF872" s="1206"/>
      <c r="AG872" s="1206"/>
      <c r="AH872" s="1206"/>
      <c r="AI87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3" spans="2:35" ht="15.75" x14ac:dyDescent="0.25">
      <c r="B873" s="1195"/>
      <c r="C873" s="1202"/>
      <c r="D873" s="1206"/>
      <c r="E873" s="1206"/>
      <c r="F873" s="1206"/>
      <c r="G873" s="1206"/>
      <c r="H873" s="1206"/>
      <c r="I873" s="1206"/>
      <c r="J873" s="1206"/>
      <c r="K873" s="1206"/>
      <c r="L873" s="1206"/>
      <c r="M873" s="1206"/>
      <c r="N873" s="1206"/>
      <c r="O873" s="1206"/>
      <c r="P873" s="1206"/>
      <c r="Q873" s="1206"/>
      <c r="R873" s="1206"/>
      <c r="S873" s="1206"/>
      <c r="T873" s="1206"/>
      <c r="U873" s="1206"/>
      <c r="V873" s="1206"/>
      <c r="W873" s="1206"/>
      <c r="X873" s="1206"/>
      <c r="Y873" s="1206"/>
      <c r="Z873" s="1206"/>
      <c r="AA873" s="1206"/>
      <c r="AB873" s="1206"/>
      <c r="AC873" s="1206"/>
      <c r="AD873" s="1206"/>
      <c r="AE873" s="1206"/>
      <c r="AF873" s="1206"/>
      <c r="AG873" s="1206"/>
      <c r="AH873" s="1206"/>
      <c r="AI87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4" spans="2:35" ht="15.75" x14ac:dyDescent="0.25">
      <c r="B874" s="1195"/>
      <c r="C874" s="1202"/>
      <c r="D874" s="1206"/>
      <c r="E874" s="1206"/>
      <c r="F874" s="1206"/>
      <c r="G874" s="1206"/>
      <c r="H874" s="1206"/>
      <c r="I874" s="1206"/>
      <c r="J874" s="1206"/>
      <c r="K874" s="1206"/>
      <c r="L874" s="1206"/>
      <c r="M874" s="1206"/>
      <c r="N874" s="1206"/>
      <c r="O874" s="1206"/>
      <c r="P874" s="1206"/>
      <c r="Q874" s="1206"/>
      <c r="R874" s="1206"/>
      <c r="S874" s="1206"/>
      <c r="T874" s="1206"/>
      <c r="U874" s="1206"/>
      <c r="V874" s="1206"/>
      <c r="W874" s="1206"/>
      <c r="X874" s="1206"/>
      <c r="Y874" s="1206"/>
      <c r="Z874" s="1206"/>
      <c r="AA874" s="1206"/>
      <c r="AB874" s="1206"/>
      <c r="AC874" s="1206"/>
      <c r="AD874" s="1206"/>
      <c r="AE874" s="1206"/>
      <c r="AF874" s="1206"/>
      <c r="AG874" s="1206"/>
      <c r="AH874" s="1206"/>
      <c r="AI87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5" spans="2:35" ht="15.75" x14ac:dyDescent="0.25">
      <c r="B875" s="1195"/>
      <c r="C875" s="1202"/>
      <c r="D875" s="1206"/>
      <c r="E875" s="1206"/>
      <c r="F875" s="1206"/>
      <c r="G875" s="1206"/>
      <c r="H875" s="1206"/>
      <c r="I875" s="1206"/>
      <c r="J875" s="1206"/>
      <c r="K875" s="1206"/>
      <c r="L875" s="1206"/>
      <c r="M875" s="1206"/>
      <c r="N875" s="1206"/>
      <c r="O875" s="1206"/>
      <c r="P875" s="1206"/>
      <c r="Q875" s="1206"/>
      <c r="R875" s="1206"/>
      <c r="S875" s="1206"/>
      <c r="T875" s="1206"/>
      <c r="U875" s="1206"/>
      <c r="V875" s="1206"/>
      <c r="W875" s="1206"/>
      <c r="X875" s="1206"/>
      <c r="Y875" s="1206"/>
      <c r="Z875" s="1206"/>
      <c r="AA875" s="1206"/>
      <c r="AB875" s="1206"/>
      <c r="AC875" s="1206"/>
      <c r="AD875" s="1206"/>
      <c r="AE875" s="1206"/>
      <c r="AF875" s="1206"/>
      <c r="AG875" s="1206"/>
      <c r="AH875" s="1206"/>
      <c r="AI87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6" spans="2:35" ht="15.75" x14ac:dyDescent="0.25">
      <c r="B876" s="1195"/>
      <c r="C876" s="1202"/>
      <c r="D876" s="1206"/>
      <c r="E876" s="1206"/>
      <c r="F876" s="1206"/>
      <c r="G876" s="1206"/>
      <c r="H876" s="1206"/>
      <c r="I876" s="1206"/>
      <c r="J876" s="1206"/>
      <c r="K876" s="1206"/>
      <c r="L876" s="1206"/>
      <c r="M876" s="1206"/>
      <c r="N876" s="1206"/>
      <c r="O876" s="1206"/>
      <c r="P876" s="1206"/>
      <c r="Q876" s="1206"/>
      <c r="R876" s="1206"/>
      <c r="S876" s="1206"/>
      <c r="T876" s="1206"/>
      <c r="U876" s="1206"/>
      <c r="V876" s="1206"/>
      <c r="W876" s="1206"/>
      <c r="X876" s="1206"/>
      <c r="Y876" s="1206"/>
      <c r="Z876" s="1206"/>
      <c r="AA876" s="1206"/>
      <c r="AB876" s="1206"/>
      <c r="AC876" s="1206"/>
      <c r="AD876" s="1206"/>
      <c r="AE876" s="1206"/>
      <c r="AF876" s="1206"/>
      <c r="AG876" s="1206"/>
      <c r="AH876" s="1206"/>
      <c r="AI87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7" spans="2:35" ht="15.75" x14ac:dyDescent="0.25">
      <c r="B877" s="1195"/>
      <c r="C877" s="1202"/>
      <c r="D877" s="1206"/>
      <c r="E877" s="1206"/>
      <c r="F877" s="1206"/>
      <c r="G877" s="1206"/>
      <c r="H877" s="1206"/>
      <c r="I877" s="1206"/>
      <c r="J877" s="1206"/>
      <c r="K877" s="1206"/>
      <c r="L877" s="1206"/>
      <c r="M877" s="1206"/>
      <c r="N877" s="1206"/>
      <c r="O877" s="1206"/>
      <c r="P877" s="1206"/>
      <c r="Q877" s="1206"/>
      <c r="R877" s="1206"/>
      <c r="S877" s="1206"/>
      <c r="T877" s="1206"/>
      <c r="U877" s="1206"/>
      <c r="V877" s="1206"/>
      <c r="W877" s="1206"/>
      <c r="X877" s="1206"/>
      <c r="Y877" s="1206"/>
      <c r="Z877" s="1206"/>
      <c r="AA877" s="1206"/>
      <c r="AB877" s="1206"/>
      <c r="AC877" s="1206"/>
      <c r="AD877" s="1206"/>
      <c r="AE877" s="1206"/>
      <c r="AF877" s="1206"/>
      <c r="AG877" s="1206"/>
      <c r="AH877" s="1206"/>
      <c r="AI87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8" spans="2:35" ht="15.75" x14ac:dyDescent="0.25">
      <c r="B878" s="1195"/>
      <c r="C878" s="1202"/>
      <c r="D878" s="1206"/>
      <c r="E878" s="1206"/>
      <c r="F878" s="1206"/>
      <c r="G878" s="1206"/>
      <c r="H878" s="1206"/>
      <c r="I878" s="1206"/>
      <c r="J878" s="1206"/>
      <c r="K878" s="1206"/>
      <c r="L878" s="1206"/>
      <c r="M878" s="1206"/>
      <c r="N878" s="1206"/>
      <c r="O878" s="1206"/>
      <c r="P878" s="1206"/>
      <c r="Q878" s="1206"/>
      <c r="R878" s="1206"/>
      <c r="S878" s="1206"/>
      <c r="T878" s="1206"/>
      <c r="U878" s="1206"/>
      <c r="V878" s="1206"/>
      <c r="W878" s="1206"/>
      <c r="X878" s="1206"/>
      <c r="Y878" s="1206"/>
      <c r="Z878" s="1206"/>
      <c r="AA878" s="1206"/>
      <c r="AB878" s="1206"/>
      <c r="AC878" s="1206"/>
      <c r="AD878" s="1206"/>
      <c r="AE878" s="1206"/>
      <c r="AF878" s="1206"/>
      <c r="AG878" s="1206"/>
      <c r="AH878" s="1206"/>
      <c r="AI87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79" spans="2:35" ht="15.75" x14ac:dyDescent="0.25">
      <c r="B879" s="1195"/>
      <c r="C879" s="1202"/>
      <c r="D879" s="1206"/>
      <c r="E879" s="1206"/>
      <c r="F879" s="1206"/>
      <c r="G879" s="1206"/>
      <c r="H879" s="1206"/>
      <c r="I879" s="1206"/>
      <c r="J879" s="1206"/>
      <c r="K879" s="1206"/>
      <c r="L879" s="1206"/>
      <c r="M879" s="1206"/>
      <c r="N879" s="1206"/>
      <c r="O879" s="1206"/>
      <c r="P879" s="1206"/>
      <c r="Q879" s="1206"/>
      <c r="R879" s="1206"/>
      <c r="S879" s="1206"/>
      <c r="T879" s="1206"/>
      <c r="U879" s="1206"/>
      <c r="V879" s="1206"/>
      <c r="W879" s="1206"/>
      <c r="X879" s="1206"/>
      <c r="Y879" s="1206"/>
      <c r="Z879" s="1206"/>
      <c r="AA879" s="1206"/>
      <c r="AB879" s="1206"/>
      <c r="AC879" s="1206"/>
      <c r="AD879" s="1206"/>
      <c r="AE879" s="1206"/>
      <c r="AF879" s="1206"/>
      <c r="AG879" s="1206"/>
      <c r="AH879" s="1206"/>
      <c r="AI87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0" spans="2:35" ht="15.75" x14ac:dyDescent="0.25">
      <c r="B880" s="1195"/>
      <c r="C880" s="1202"/>
      <c r="D880" s="1206"/>
      <c r="E880" s="1206"/>
      <c r="F880" s="1206"/>
      <c r="G880" s="1206"/>
      <c r="H880" s="1206"/>
      <c r="I880" s="1206"/>
      <c r="J880" s="1206"/>
      <c r="K880" s="1206"/>
      <c r="L880" s="1206"/>
      <c r="M880" s="1206"/>
      <c r="N880" s="1206"/>
      <c r="O880" s="1206"/>
      <c r="P880" s="1206"/>
      <c r="Q880" s="1206"/>
      <c r="R880" s="1206"/>
      <c r="S880" s="1206"/>
      <c r="T880" s="1206"/>
      <c r="U880" s="1206"/>
      <c r="V880" s="1206"/>
      <c r="W880" s="1206"/>
      <c r="X880" s="1206"/>
      <c r="Y880" s="1206"/>
      <c r="Z880" s="1206"/>
      <c r="AA880" s="1206"/>
      <c r="AB880" s="1206"/>
      <c r="AC880" s="1206"/>
      <c r="AD880" s="1206"/>
      <c r="AE880" s="1206"/>
      <c r="AF880" s="1206"/>
      <c r="AG880" s="1206"/>
      <c r="AH880" s="1206"/>
      <c r="AI88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1" spans="2:35" ht="15.75" x14ac:dyDescent="0.25">
      <c r="B881" s="1195"/>
      <c r="C881" s="1202"/>
      <c r="D881" s="1206"/>
      <c r="E881" s="1206"/>
      <c r="F881" s="1206"/>
      <c r="G881" s="1206"/>
      <c r="H881" s="1206"/>
      <c r="I881" s="1206"/>
      <c r="J881" s="1206"/>
      <c r="K881" s="1206"/>
      <c r="L881" s="1206"/>
      <c r="M881" s="1206"/>
      <c r="N881" s="1206"/>
      <c r="O881" s="1206"/>
      <c r="P881" s="1206"/>
      <c r="Q881" s="1206"/>
      <c r="R881" s="1206"/>
      <c r="S881" s="1206"/>
      <c r="T881" s="1206"/>
      <c r="U881" s="1206"/>
      <c r="V881" s="1206"/>
      <c r="W881" s="1206"/>
      <c r="X881" s="1206"/>
      <c r="Y881" s="1206"/>
      <c r="Z881" s="1206"/>
      <c r="AA881" s="1206"/>
      <c r="AB881" s="1206"/>
      <c r="AC881" s="1206"/>
      <c r="AD881" s="1206"/>
      <c r="AE881" s="1206"/>
      <c r="AF881" s="1206"/>
      <c r="AG881" s="1206"/>
      <c r="AH881" s="1206"/>
      <c r="AI88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2" spans="2:35" ht="15.75" x14ac:dyDescent="0.25">
      <c r="B882" s="1195"/>
      <c r="C882" s="1202"/>
      <c r="D882" s="1206"/>
      <c r="E882" s="1206"/>
      <c r="F882" s="1206"/>
      <c r="G882" s="1206"/>
      <c r="H882" s="1206"/>
      <c r="I882" s="1206"/>
      <c r="J882" s="1206"/>
      <c r="K882" s="1206"/>
      <c r="L882" s="1206"/>
      <c r="M882" s="1206"/>
      <c r="N882" s="1206"/>
      <c r="O882" s="1206"/>
      <c r="P882" s="1206"/>
      <c r="Q882" s="1206"/>
      <c r="R882" s="1206"/>
      <c r="S882" s="1206"/>
      <c r="T882" s="1206"/>
      <c r="U882" s="1206"/>
      <c r="V882" s="1206"/>
      <c r="W882" s="1206"/>
      <c r="X882" s="1206"/>
      <c r="Y882" s="1206"/>
      <c r="Z882" s="1206"/>
      <c r="AA882" s="1206"/>
      <c r="AB882" s="1206"/>
      <c r="AC882" s="1206"/>
      <c r="AD882" s="1206"/>
      <c r="AE882" s="1206"/>
      <c r="AF882" s="1206"/>
      <c r="AG882" s="1206"/>
      <c r="AH882" s="1206"/>
      <c r="AI88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3" spans="2:35" ht="15.75" x14ac:dyDescent="0.25">
      <c r="B883" s="1195"/>
      <c r="C883" s="1202"/>
      <c r="D883" s="1206"/>
      <c r="E883" s="1206"/>
      <c r="F883" s="1206"/>
      <c r="G883" s="1206"/>
      <c r="H883" s="1206"/>
      <c r="I883" s="1206"/>
      <c r="J883" s="1206"/>
      <c r="K883" s="1206"/>
      <c r="L883" s="1206"/>
      <c r="M883" s="1206"/>
      <c r="N883" s="1206"/>
      <c r="O883" s="1206"/>
      <c r="P883" s="1206"/>
      <c r="Q883" s="1206"/>
      <c r="R883" s="1206"/>
      <c r="S883" s="1206"/>
      <c r="T883" s="1206"/>
      <c r="U883" s="1206"/>
      <c r="V883" s="1206"/>
      <c r="W883" s="1206"/>
      <c r="X883" s="1206"/>
      <c r="Y883" s="1206"/>
      <c r="Z883" s="1206"/>
      <c r="AA883" s="1206"/>
      <c r="AB883" s="1206"/>
      <c r="AC883" s="1206"/>
      <c r="AD883" s="1206"/>
      <c r="AE883" s="1206"/>
      <c r="AF883" s="1206"/>
      <c r="AG883" s="1206"/>
      <c r="AH883" s="1206"/>
      <c r="AI88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4" spans="2:35" ht="15.75" x14ac:dyDescent="0.25">
      <c r="B884" s="1195"/>
      <c r="C884" s="1202"/>
      <c r="D884" s="1206"/>
      <c r="E884" s="1206"/>
      <c r="F884" s="1206"/>
      <c r="G884" s="1206"/>
      <c r="H884" s="1206"/>
      <c r="I884" s="1206"/>
      <c r="J884" s="1206"/>
      <c r="K884" s="1206"/>
      <c r="L884" s="1206"/>
      <c r="M884" s="1206"/>
      <c r="N884" s="1206"/>
      <c r="O884" s="1206"/>
      <c r="P884" s="1206"/>
      <c r="Q884" s="1206"/>
      <c r="R884" s="1206"/>
      <c r="S884" s="1206"/>
      <c r="T884" s="1206"/>
      <c r="U884" s="1206"/>
      <c r="V884" s="1206"/>
      <c r="W884" s="1206"/>
      <c r="X884" s="1206"/>
      <c r="Y884" s="1206"/>
      <c r="Z884" s="1206"/>
      <c r="AA884" s="1206"/>
      <c r="AB884" s="1206"/>
      <c r="AC884" s="1206"/>
      <c r="AD884" s="1206"/>
      <c r="AE884" s="1206"/>
      <c r="AF884" s="1206"/>
      <c r="AG884" s="1206"/>
      <c r="AH884" s="1206"/>
      <c r="AI88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5" spans="2:35" ht="15.75" x14ac:dyDescent="0.25">
      <c r="B885" s="1195"/>
      <c r="C885" s="1202"/>
      <c r="D885" s="1206"/>
      <c r="E885" s="1206"/>
      <c r="F885" s="1206"/>
      <c r="G885" s="1206"/>
      <c r="H885" s="1206"/>
      <c r="I885" s="1206"/>
      <c r="J885" s="1206"/>
      <c r="K885" s="1206"/>
      <c r="L885" s="1206"/>
      <c r="M885" s="1206"/>
      <c r="N885" s="1206"/>
      <c r="O885" s="1206"/>
      <c r="P885" s="1206"/>
      <c r="Q885" s="1206"/>
      <c r="R885" s="1206"/>
      <c r="S885" s="1206"/>
      <c r="T885" s="1206"/>
      <c r="U885" s="1206"/>
      <c r="V885" s="1206"/>
      <c r="W885" s="1206"/>
      <c r="X885" s="1206"/>
      <c r="Y885" s="1206"/>
      <c r="Z885" s="1206"/>
      <c r="AA885" s="1206"/>
      <c r="AB885" s="1206"/>
      <c r="AC885" s="1206"/>
      <c r="AD885" s="1206"/>
      <c r="AE885" s="1206"/>
      <c r="AF885" s="1206"/>
      <c r="AG885" s="1206"/>
      <c r="AH885" s="1206"/>
      <c r="AI88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6" spans="2:35" ht="15.75" x14ac:dyDescent="0.25">
      <c r="B886" s="1195"/>
      <c r="C886" s="1202"/>
      <c r="D886" s="1206"/>
      <c r="E886" s="1206"/>
      <c r="F886" s="1206"/>
      <c r="G886" s="1206"/>
      <c r="H886" s="1206"/>
      <c r="I886" s="1206"/>
      <c r="J886" s="1206"/>
      <c r="K886" s="1206"/>
      <c r="L886" s="1206"/>
      <c r="M886" s="1206"/>
      <c r="N886" s="1206"/>
      <c r="O886" s="1206"/>
      <c r="P886" s="1206"/>
      <c r="Q886" s="1206"/>
      <c r="R886" s="1206"/>
      <c r="S886" s="1206"/>
      <c r="T886" s="1206"/>
      <c r="U886" s="1206"/>
      <c r="V886" s="1206"/>
      <c r="W886" s="1206"/>
      <c r="X886" s="1206"/>
      <c r="Y886" s="1206"/>
      <c r="Z886" s="1206"/>
      <c r="AA886" s="1206"/>
      <c r="AB886" s="1206"/>
      <c r="AC886" s="1206"/>
      <c r="AD886" s="1206"/>
      <c r="AE886" s="1206"/>
      <c r="AF886" s="1206"/>
      <c r="AG886" s="1206"/>
      <c r="AH886" s="1206"/>
      <c r="AI88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7" spans="2:35" ht="15.75" x14ac:dyDescent="0.25">
      <c r="B887" s="1195"/>
      <c r="C887" s="1202"/>
      <c r="D887" s="1206"/>
      <c r="E887" s="1206"/>
      <c r="F887" s="1206"/>
      <c r="G887" s="1206"/>
      <c r="H887" s="1206"/>
      <c r="I887" s="1206"/>
      <c r="J887" s="1206"/>
      <c r="K887" s="1206"/>
      <c r="L887" s="1206"/>
      <c r="M887" s="1206"/>
      <c r="N887" s="1206"/>
      <c r="O887" s="1206"/>
      <c r="P887" s="1206"/>
      <c r="Q887" s="1206"/>
      <c r="R887" s="1206"/>
      <c r="S887" s="1206"/>
      <c r="T887" s="1206"/>
      <c r="U887" s="1206"/>
      <c r="V887" s="1206"/>
      <c r="W887" s="1206"/>
      <c r="X887" s="1206"/>
      <c r="Y887" s="1206"/>
      <c r="Z887" s="1206"/>
      <c r="AA887" s="1206"/>
      <c r="AB887" s="1206"/>
      <c r="AC887" s="1206"/>
      <c r="AD887" s="1206"/>
      <c r="AE887" s="1206"/>
      <c r="AF887" s="1206"/>
      <c r="AG887" s="1206"/>
      <c r="AH887" s="1206"/>
      <c r="AI88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8" spans="2:35" ht="15.75" x14ac:dyDescent="0.25">
      <c r="B888" s="1195"/>
      <c r="C888" s="1202"/>
      <c r="D888" s="1206"/>
      <c r="E888" s="1206"/>
      <c r="F888" s="1206"/>
      <c r="G888" s="1206"/>
      <c r="H888" s="1206"/>
      <c r="I888" s="1206"/>
      <c r="J888" s="1206"/>
      <c r="K888" s="1206"/>
      <c r="L888" s="1206"/>
      <c r="M888" s="1206"/>
      <c r="N888" s="1206"/>
      <c r="O888" s="1206"/>
      <c r="P888" s="1206"/>
      <c r="Q888" s="1206"/>
      <c r="R888" s="1206"/>
      <c r="S888" s="1206"/>
      <c r="T888" s="1206"/>
      <c r="U888" s="1206"/>
      <c r="V888" s="1206"/>
      <c r="W888" s="1206"/>
      <c r="X888" s="1206"/>
      <c r="Y888" s="1206"/>
      <c r="Z888" s="1206"/>
      <c r="AA888" s="1206"/>
      <c r="AB888" s="1206"/>
      <c r="AC888" s="1206"/>
      <c r="AD888" s="1206"/>
      <c r="AE888" s="1206"/>
      <c r="AF888" s="1206"/>
      <c r="AG888" s="1206"/>
      <c r="AH888" s="1206"/>
      <c r="AI88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89" spans="2:35" ht="15.75" x14ac:dyDescent="0.25">
      <c r="B889" s="1195"/>
      <c r="C889" s="1202"/>
      <c r="D889" s="1206"/>
      <c r="E889" s="1206"/>
      <c r="F889" s="1206"/>
      <c r="G889" s="1206"/>
      <c r="H889" s="1206"/>
      <c r="I889" s="1206"/>
      <c r="J889" s="1206"/>
      <c r="K889" s="1206"/>
      <c r="L889" s="1206"/>
      <c r="M889" s="1206"/>
      <c r="N889" s="1206"/>
      <c r="O889" s="1206"/>
      <c r="P889" s="1206"/>
      <c r="Q889" s="1206"/>
      <c r="R889" s="1206"/>
      <c r="S889" s="1206"/>
      <c r="T889" s="1206"/>
      <c r="U889" s="1206"/>
      <c r="V889" s="1206"/>
      <c r="W889" s="1206"/>
      <c r="X889" s="1206"/>
      <c r="Y889" s="1206"/>
      <c r="Z889" s="1206"/>
      <c r="AA889" s="1206"/>
      <c r="AB889" s="1206"/>
      <c r="AC889" s="1206"/>
      <c r="AD889" s="1206"/>
      <c r="AE889" s="1206"/>
      <c r="AF889" s="1206"/>
      <c r="AG889" s="1206"/>
      <c r="AH889" s="1206"/>
      <c r="AI88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0" spans="2:35" ht="15.75" x14ac:dyDescent="0.25">
      <c r="B890" s="1195"/>
      <c r="C890" s="1202"/>
      <c r="D890" s="1206"/>
      <c r="E890" s="1206"/>
      <c r="F890" s="1206"/>
      <c r="G890" s="1206"/>
      <c r="H890" s="1206"/>
      <c r="I890" s="1206"/>
      <c r="J890" s="1206"/>
      <c r="K890" s="1206"/>
      <c r="L890" s="1206"/>
      <c r="M890" s="1206"/>
      <c r="N890" s="1206"/>
      <c r="O890" s="1206"/>
      <c r="P890" s="1206"/>
      <c r="Q890" s="1206"/>
      <c r="R890" s="1206"/>
      <c r="S890" s="1206"/>
      <c r="T890" s="1206"/>
      <c r="U890" s="1206"/>
      <c r="V890" s="1206"/>
      <c r="W890" s="1206"/>
      <c r="X890" s="1206"/>
      <c r="Y890" s="1206"/>
      <c r="Z890" s="1206"/>
      <c r="AA890" s="1206"/>
      <c r="AB890" s="1206"/>
      <c r="AC890" s="1206"/>
      <c r="AD890" s="1206"/>
      <c r="AE890" s="1206"/>
      <c r="AF890" s="1206"/>
      <c r="AG890" s="1206"/>
      <c r="AH890" s="1206"/>
      <c r="AI89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1" spans="2:35" ht="15.75" x14ac:dyDescent="0.25">
      <c r="B891" s="1195"/>
      <c r="C891" s="1202"/>
      <c r="D891" s="1206"/>
      <c r="E891" s="1206"/>
      <c r="F891" s="1206"/>
      <c r="G891" s="1206"/>
      <c r="H891" s="1206"/>
      <c r="I891" s="1206"/>
      <c r="J891" s="1206"/>
      <c r="K891" s="1206"/>
      <c r="L891" s="1206"/>
      <c r="M891" s="1206"/>
      <c r="N891" s="1206"/>
      <c r="O891" s="1206"/>
      <c r="P891" s="1206"/>
      <c r="Q891" s="1206"/>
      <c r="R891" s="1206"/>
      <c r="S891" s="1206"/>
      <c r="T891" s="1206"/>
      <c r="U891" s="1206"/>
      <c r="V891" s="1206"/>
      <c r="W891" s="1206"/>
      <c r="X891" s="1206"/>
      <c r="Y891" s="1206"/>
      <c r="Z891" s="1206"/>
      <c r="AA891" s="1206"/>
      <c r="AB891" s="1206"/>
      <c r="AC891" s="1206"/>
      <c r="AD891" s="1206"/>
      <c r="AE891" s="1206"/>
      <c r="AF891" s="1206"/>
      <c r="AG891" s="1206"/>
      <c r="AH891" s="1206"/>
      <c r="AI89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2" spans="2:35" ht="15.75" x14ac:dyDescent="0.25">
      <c r="B892" s="1195"/>
      <c r="C892" s="1202"/>
      <c r="D892" s="1206"/>
      <c r="E892" s="1206"/>
      <c r="F892" s="1206"/>
      <c r="G892" s="1206"/>
      <c r="H892" s="1206"/>
      <c r="I892" s="1206"/>
      <c r="J892" s="1206"/>
      <c r="K892" s="1206"/>
      <c r="L892" s="1206"/>
      <c r="M892" s="1206"/>
      <c r="N892" s="1206"/>
      <c r="O892" s="1206"/>
      <c r="P892" s="1206"/>
      <c r="Q892" s="1206"/>
      <c r="R892" s="1206"/>
      <c r="S892" s="1206"/>
      <c r="T892" s="1206"/>
      <c r="U892" s="1206"/>
      <c r="V892" s="1206"/>
      <c r="W892" s="1206"/>
      <c r="X892" s="1206"/>
      <c r="Y892" s="1206"/>
      <c r="Z892" s="1206"/>
      <c r="AA892" s="1206"/>
      <c r="AB892" s="1206"/>
      <c r="AC892" s="1206"/>
      <c r="AD892" s="1206"/>
      <c r="AE892" s="1206"/>
      <c r="AF892" s="1206"/>
      <c r="AG892" s="1206"/>
      <c r="AH892" s="1206"/>
      <c r="AI89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3" spans="2:35" ht="15.75" x14ac:dyDescent="0.25">
      <c r="B893" s="1195"/>
      <c r="C893" s="1202"/>
      <c r="D893" s="1206"/>
      <c r="E893" s="1206"/>
      <c r="F893" s="1206"/>
      <c r="G893" s="1206"/>
      <c r="H893" s="1206"/>
      <c r="I893" s="1206"/>
      <c r="J893" s="1206"/>
      <c r="K893" s="1206"/>
      <c r="L893" s="1206"/>
      <c r="M893" s="1206"/>
      <c r="N893" s="1206"/>
      <c r="O893" s="1206"/>
      <c r="P893" s="1206"/>
      <c r="Q893" s="1206"/>
      <c r="R893" s="1206"/>
      <c r="S893" s="1206"/>
      <c r="T893" s="1206"/>
      <c r="U893" s="1206"/>
      <c r="V893" s="1206"/>
      <c r="W893" s="1206"/>
      <c r="X893" s="1206"/>
      <c r="Y893" s="1206"/>
      <c r="Z893" s="1206"/>
      <c r="AA893" s="1206"/>
      <c r="AB893" s="1206"/>
      <c r="AC893" s="1206"/>
      <c r="AD893" s="1206"/>
      <c r="AE893" s="1206"/>
      <c r="AF893" s="1206"/>
      <c r="AG893" s="1206"/>
      <c r="AH893" s="1206"/>
      <c r="AI89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4" spans="2:35" ht="15.75" x14ac:dyDescent="0.25">
      <c r="B894" s="1195"/>
      <c r="C894" s="1202"/>
      <c r="D894" s="1206"/>
      <c r="E894" s="1206"/>
      <c r="F894" s="1206"/>
      <c r="G894" s="1206"/>
      <c r="H894" s="1206"/>
      <c r="I894" s="1206"/>
      <c r="J894" s="1206"/>
      <c r="K894" s="1206"/>
      <c r="L894" s="1206"/>
      <c r="M894" s="1206"/>
      <c r="N894" s="1206"/>
      <c r="O894" s="1206"/>
      <c r="P894" s="1206"/>
      <c r="Q894" s="1206"/>
      <c r="R894" s="1206"/>
      <c r="S894" s="1206"/>
      <c r="T894" s="1206"/>
      <c r="U894" s="1206"/>
      <c r="V894" s="1206"/>
      <c r="W894" s="1206"/>
      <c r="X894" s="1206"/>
      <c r="Y894" s="1206"/>
      <c r="Z894" s="1206"/>
      <c r="AA894" s="1206"/>
      <c r="AB894" s="1206"/>
      <c r="AC894" s="1206"/>
      <c r="AD894" s="1206"/>
      <c r="AE894" s="1206"/>
      <c r="AF894" s="1206"/>
      <c r="AG894" s="1206"/>
      <c r="AH894" s="1206"/>
      <c r="AI89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5" spans="2:35" ht="15.75" x14ac:dyDescent="0.25">
      <c r="B895" s="1195"/>
      <c r="C895" s="1202"/>
      <c r="D895" s="1206"/>
      <c r="E895" s="1206"/>
      <c r="F895" s="1206"/>
      <c r="G895" s="1206"/>
      <c r="H895" s="1206"/>
      <c r="I895" s="1206"/>
      <c r="J895" s="1206"/>
      <c r="K895" s="1206"/>
      <c r="L895" s="1206"/>
      <c r="M895" s="1206"/>
      <c r="N895" s="1206"/>
      <c r="O895" s="1206"/>
      <c r="P895" s="1206"/>
      <c r="Q895" s="1206"/>
      <c r="R895" s="1206"/>
      <c r="S895" s="1206"/>
      <c r="T895" s="1206"/>
      <c r="U895" s="1206"/>
      <c r="V895" s="1206"/>
      <c r="W895" s="1206"/>
      <c r="X895" s="1206"/>
      <c r="Y895" s="1206"/>
      <c r="Z895" s="1206"/>
      <c r="AA895" s="1206"/>
      <c r="AB895" s="1206"/>
      <c r="AC895" s="1206"/>
      <c r="AD895" s="1206"/>
      <c r="AE895" s="1206"/>
      <c r="AF895" s="1206"/>
      <c r="AG895" s="1206"/>
      <c r="AH895" s="1206"/>
      <c r="AI89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6" spans="2:35" ht="15.75" x14ac:dyDescent="0.25">
      <c r="B896" s="1195"/>
      <c r="C896" s="1202"/>
      <c r="D896" s="1206"/>
      <c r="E896" s="1206"/>
      <c r="F896" s="1206"/>
      <c r="G896" s="1206"/>
      <c r="H896" s="1206"/>
      <c r="I896" s="1206"/>
      <c r="J896" s="1206"/>
      <c r="K896" s="1206"/>
      <c r="L896" s="1206"/>
      <c r="M896" s="1206"/>
      <c r="N896" s="1206"/>
      <c r="O896" s="1206"/>
      <c r="P896" s="1206"/>
      <c r="Q896" s="1206"/>
      <c r="R896" s="1206"/>
      <c r="S896" s="1206"/>
      <c r="T896" s="1206"/>
      <c r="U896" s="1206"/>
      <c r="V896" s="1206"/>
      <c r="W896" s="1206"/>
      <c r="X896" s="1206"/>
      <c r="Y896" s="1206"/>
      <c r="Z896" s="1206"/>
      <c r="AA896" s="1206"/>
      <c r="AB896" s="1206"/>
      <c r="AC896" s="1206"/>
      <c r="AD896" s="1206"/>
      <c r="AE896" s="1206"/>
      <c r="AF896" s="1206"/>
      <c r="AG896" s="1206"/>
      <c r="AH896" s="1206"/>
      <c r="AI89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7" spans="2:35" ht="15.75" x14ac:dyDescent="0.25">
      <c r="B897" s="1195"/>
      <c r="C897" s="1202"/>
      <c r="D897" s="1206"/>
      <c r="E897" s="1206"/>
      <c r="F897" s="1206"/>
      <c r="G897" s="1206"/>
      <c r="H897" s="1206"/>
      <c r="I897" s="1206"/>
      <c r="J897" s="1206"/>
      <c r="K897" s="1206"/>
      <c r="L897" s="1206"/>
      <c r="M897" s="1206"/>
      <c r="N897" s="1206"/>
      <c r="O897" s="1206"/>
      <c r="P897" s="1206"/>
      <c r="Q897" s="1206"/>
      <c r="R897" s="1206"/>
      <c r="S897" s="1206"/>
      <c r="T897" s="1206"/>
      <c r="U897" s="1206"/>
      <c r="V897" s="1206"/>
      <c r="W897" s="1206"/>
      <c r="X897" s="1206"/>
      <c r="Y897" s="1206"/>
      <c r="Z897" s="1206"/>
      <c r="AA897" s="1206"/>
      <c r="AB897" s="1206"/>
      <c r="AC897" s="1206"/>
      <c r="AD897" s="1206"/>
      <c r="AE897" s="1206"/>
      <c r="AF897" s="1206"/>
      <c r="AG897" s="1206"/>
      <c r="AH897" s="1206"/>
      <c r="AI89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8" spans="2:35" ht="15.75" x14ac:dyDescent="0.25">
      <c r="B898" s="1195"/>
      <c r="C898" s="1202"/>
      <c r="D898" s="1206"/>
      <c r="E898" s="1206"/>
      <c r="F898" s="1206"/>
      <c r="G898" s="1206"/>
      <c r="H898" s="1206"/>
      <c r="I898" s="1206"/>
      <c r="J898" s="1206"/>
      <c r="K898" s="1206"/>
      <c r="L898" s="1206"/>
      <c r="M898" s="1206"/>
      <c r="N898" s="1206"/>
      <c r="O898" s="1206"/>
      <c r="P898" s="1206"/>
      <c r="Q898" s="1206"/>
      <c r="R898" s="1206"/>
      <c r="S898" s="1206"/>
      <c r="T898" s="1206"/>
      <c r="U898" s="1206"/>
      <c r="V898" s="1206"/>
      <c r="W898" s="1206"/>
      <c r="X898" s="1206"/>
      <c r="Y898" s="1206"/>
      <c r="Z898" s="1206"/>
      <c r="AA898" s="1206"/>
      <c r="AB898" s="1206"/>
      <c r="AC898" s="1206"/>
      <c r="AD898" s="1206"/>
      <c r="AE898" s="1206"/>
      <c r="AF898" s="1206"/>
      <c r="AG898" s="1206"/>
      <c r="AH898" s="1206"/>
      <c r="AI89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899" spans="2:35" ht="15.75" x14ac:dyDescent="0.25">
      <c r="B899" s="1195"/>
      <c r="C899" s="1202"/>
      <c r="D899" s="1206"/>
      <c r="E899" s="1206"/>
      <c r="F899" s="1206"/>
      <c r="G899" s="1206"/>
      <c r="H899" s="1206"/>
      <c r="I899" s="1206"/>
      <c r="J899" s="1206"/>
      <c r="K899" s="1206"/>
      <c r="L899" s="1206"/>
      <c r="M899" s="1206"/>
      <c r="N899" s="1206"/>
      <c r="O899" s="1206"/>
      <c r="P899" s="1206"/>
      <c r="Q899" s="1206"/>
      <c r="R899" s="1206"/>
      <c r="S899" s="1206"/>
      <c r="T899" s="1206"/>
      <c r="U899" s="1206"/>
      <c r="V899" s="1206"/>
      <c r="W899" s="1206"/>
      <c r="X899" s="1206"/>
      <c r="Y899" s="1206"/>
      <c r="Z899" s="1206"/>
      <c r="AA899" s="1206"/>
      <c r="AB899" s="1206"/>
      <c r="AC899" s="1206"/>
      <c r="AD899" s="1206"/>
      <c r="AE899" s="1206"/>
      <c r="AF899" s="1206"/>
      <c r="AG899" s="1206"/>
      <c r="AH899" s="1206"/>
      <c r="AI89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0" spans="2:35" ht="15.75" x14ac:dyDescent="0.25">
      <c r="B900" s="1195"/>
      <c r="C900" s="1202"/>
      <c r="D900" s="1206"/>
      <c r="E900" s="1206"/>
      <c r="F900" s="1206"/>
      <c r="G900" s="1206"/>
      <c r="H900" s="1206"/>
      <c r="I900" s="1206"/>
      <c r="J900" s="1206"/>
      <c r="K900" s="1206"/>
      <c r="L900" s="1206"/>
      <c r="M900" s="1206"/>
      <c r="N900" s="1206"/>
      <c r="O900" s="1206"/>
      <c r="P900" s="1206"/>
      <c r="Q900" s="1206"/>
      <c r="R900" s="1206"/>
      <c r="S900" s="1206"/>
      <c r="T900" s="1206"/>
      <c r="U900" s="1206"/>
      <c r="V900" s="1206"/>
      <c r="W900" s="1206"/>
      <c r="X900" s="1206"/>
      <c r="Y900" s="1206"/>
      <c r="Z900" s="1206"/>
      <c r="AA900" s="1206"/>
      <c r="AB900" s="1206"/>
      <c r="AC900" s="1206"/>
      <c r="AD900" s="1206"/>
      <c r="AE900" s="1206"/>
      <c r="AF900" s="1206"/>
      <c r="AG900" s="1206"/>
      <c r="AH900" s="1206"/>
      <c r="AI90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1" spans="2:35" ht="15.75" x14ac:dyDescent="0.25">
      <c r="B901" s="1195"/>
      <c r="C901" s="1202"/>
      <c r="D901" s="1206"/>
      <c r="E901" s="1206"/>
      <c r="F901" s="1206"/>
      <c r="G901" s="1206"/>
      <c r="H901" s="1206"/>
      <c r="I901" s="1206"/>
      <c r="J901" s="1206"/>
      <c r="K901" s="1206"/>
      <c r="L901" s="1206"/>
      <c r="M901" s="1206"/>
      <c r="N901" s="1206"/>
      <c r="O901" s="1206"/>
      <c r="P901" s="1206"/>
      <c r="Q901" s="1206"/>
      <c r="R901" s="1206"/>
      <c r="S901" s="1206"/>
      <c r="T901" s="1206"/>
      <c r="U901" s="1206"/>
      <c r="V901" s="1206"/>
      <c r="W901" s="1206"/>
      <c r="X901" s="1206"/>
      <c r="Y901" s="1206"/>
      <c r="Z901" s="1206"/>
      <c r="AA901" s="1206"/>
      <c r="AB901" s="1206"/>
      <c r="AC901" s="1206"/>
      <c r="AD901" s="1206"/>
      <c r="AE901" s="1206"/>
      <c r="AF901" s="1206"/>
      <c r="AG901" s="1206"/>
      <c r="AH901" s="1206"/>
      <c r="AI90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2" spans="2:35" ht="15.75" x14ac:dyDescent="0.25">
      <c r="B902" s="1195"/>
      <c r="C902" s="1202"/>
      <c r="D902" s="1206"/>
      <c r="E902" s="1206"/>
      <c r="F902" s="1206"/>
      <c r="G902" s="1206"/>
      <c r="H902" s="1206"/>
      <c r="I902" s="1206"/>
      <c r="J902" s="1206"/>
      <c r="K902" s="1206"/>
      <c r="L902" s="1206"/>
      <c r="M902" s="1206"/>
      <c r="N902" s="1206"/>
      <c r="O902" s="1206"/>
      <c r="P902" s="1206"/>
      <c r="Q902" s="1206"/>
      <c r="R902" s="1206"/>
      <c r="S902" s="1206"/>
      <c r="T902" s="1206"/>
      <c r="U902" s="1206"/>
      <c r="V902" s="1206"/>
      <c r="W902" s="1206"/>
      <c r="X902" s="1206"/>
      <c r="Y902" s="1206"/>
      <c r="Z902" s="1206"/>
      <c r="AA902" s="1206"/>
      <c r="AB902" s="1206"/>
      <c r="AC902" s="1206"/>
      <c r="AD902" s="1206"/>
      <c r="AE902" s="1206"/>
      <c r="AF902" s="1206"/>
      <c r="AG902" s="1206"/>
      <c r="AH902" s="1206"/>
      <c r="AI90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3" spans="2:35" ht="15.75" x14ac:dyDescent="0.25">
      <c r="B903" s="1195"/>
      <c r="C903" s="1202"/>
      <c r="D903" s="1206"/>
      <c r="E903" s="1206"/>
      <c r="F903" s="1206"/>
      <c r="G903" s="1206"/>
      <c r="H903" s="1206"/>
      <c r="I903" s="1206"/>
      <c r="J903" s="1206"/>
      <c r="K903" s="1206"/>
      <c r="L903" s="1206"/>
      <c r="M903" s="1206"/>
      <c r="N903" s="1206"/>
      <c r="O903" s="1206"/>
      <c r="P903" s="1206"/>
      <c r="Q903" s="1206"/>
      <c r="R903" s="1206"/>
      <c r="S903" s="1206"/>
      <c r="T903" s="1206"/>
      <c r="U903" s="1206"/>
      <c r="V903" s="1206"/>
      <c r="W903" s="1206"/>
      <c r="X903" s="1206"/>
      <c r="Y903" s="1206"/>
      <c r="Z903" s="1206"/>
      <c r="AA903" s="1206"/>
      <c r="AB903" s="1206"/>
      <c r="AC903" s="1206"/>
      <c r="AD903" s="1206"/>
      <c r="AE903" s="1206"/>
      <c r="AF903" s="1206"/>
      <c r="AG903" s="1206"/>
      <c r="AH903" s="1206"/>
      <c r="AI90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4" spans="2:35" ht="15.75" x14ac:dyDescent="0.25">
      <c r="B904" s="1195"/>
      <c r="C904" s="1202"/>
      <c r="D904" s="1206"/>
      <c r="E904" s="1206"/>
      <c r="F904" s="1206"/>
      <c r="G904" s="1206"/>
      <c r="H904" s="1206"/>
      <c r="I904" s="1206"/>
      <c r="J904" s="1206"/>
      <c r="K904" s="1206"/>
      <c r="L904" s="1206"/>
      <c r="M904" s="1206"/>
      <c r="N904" s="1206"/>
      <c r="O904" s="1206"/>
      <c r="P904" s="1206"/>
      <c r="Q904" s="1206"/>
      <c r="R904" s="1206"/>
      <c r="S904" s="1206"/>
      <c r="T904" s="1206"/>
      <c r="U904" s="1206"/>
      <c r="V904" s="1206"/>
      <c r="W904" s="1206"/>
      <c r="X904" s="1206"/>
      <c r="Y904" s="1206"/>
      <c r="Z904" s="1206"/>
      <c r="AA904" s="1206"/>
      <c r="AB904" s="1206"/>
      <c r="AC904" s="1206"/>
      <c r="AD904" s="1206"/>
      <c r="AE904" s="1206"/>
      <c r="AF904" s="1206"/>
      <c r="AG904" s="1206"/>
      <c r="AH904" s="1206"/>
      <c r="AI90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5" spans="2:35" ht="15.75" x14ac:dyDescent="0.25">
      <c r="B905" s="1195"/>
      <c r="C905" s="1202"/>
      <c r="D905" s="1206"/>
      <c r="E905" s="1206"/>
      <c r="F905" s="1206"/>
      <c r="G905" s="1206"/>
      <c r="H905" s="1206"/>
      <c r="I905" s="1206"/>
      <c r="J905" s="1206"/>
      <c r="K905" s="1206"/>
      <c r="L905" s="1206"/>
      <c r="M905" s="1206"/>
      <c r="N905" s="1206"/>
      <c r="O905" s="1206"/>
      <c r="P905" s="1206"/>
      <c r="Q905" s="1206"/>
      <c r="R905" s="1206"/>
      <c r="S905" s="1206"/>
      <c r="T905" s="1206"/>
      <c r="U905" s="1206"/>
      <c r="V905" s="1206"/>
      <c r="W905" s="1206"/>
      <c r="X905" s="1206"/>
      <c r="Y905" s="1206"/>
      <c r="Z905" s="1206"/>
      <c r="AA905" s="1206"/>
      <c r="AB905" s="1206"/>
      <c r="AC905" s="1206"/>
      <c r="AD905" s="1206"/>
      <c r="AE905" s="1206"/>
      <c r="AF905" s="1206"/>
      <c r="AG905" s="1206"/>
      <c r="AH905" s="1206"/>
      <c r="AI90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6" spans="2:35" ht="15.75" x14ac:dyDescent="0.25">
      <c r="B906" s="1195"/>
      <c r="C906" s="1202"/>
      <c r="D906" s="1206"/>
      <c r="E906" s="1206"/>
      <c r="F906" s="1206"/>
      <c r="G906" s="1206"/>
      <c r="H906" s="1206"/>
      <c r="I906" s="1206"/>
      <c r="J906" s="1206"/>
      <c r="K906" s="1206"/>
      <c r="L906" s="1206"/>
      <c r="M906" s="1206"/>
      <c r="N906" s="1206"/>
      <c r="O906" s="1206"/>
      <c r="P906" s="1206"/>
      <c r="Q906" s="1206"/>
      <c r="R906" s="1206"/>
      <c r="S906" s="1206"/>
      <c r="T906" s="1206"/>
      <c r="U906" s="1206"/>
      <c r="V906" s="1206"/>
      <c r="W906" s="1206"/>
      <c r="X906" s="1206"/>
      <c r="Y906" s="1206"/>
      <c r="Z906" s="1206"/>
      <c r="AA906" s="1206"/>
      <c r="AB906" s="1206"/>
      <c r="AC906" s="1206"/>
      <c r="AD906" s="1206"/>
      <c r="AE906" s="1206"/>
      <c r="AF906" s="1206"/>
      <c r="AG906" s="1206"/>
      <c r="AH906" s="1206"/>
      <c r="AI90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7" spans="2:35" ht="15.75" x14ac:dyDescent="0.25">
      <c r="B907" s="1195"/>
      <c r="C907" s="1202"/>
      <c r="D907" s="1206"/>
      <c r="E907" s="1206"/>
      <c r="F907" s="1206"/>
      <c r="G907" s="1206"/>
      <c r="H907" s="1206"/>
      <c r="I907" s="1206"/>
      <c r="J907" s="1206"/>
      <c r="K907" s="1206"/>
      <c r="L907" s="1206"/>
      <c r="M907" s="1206"/>
      <c r="N907" s="1206"/>
      <c r="O907" s="1206"/>
      <c r="P907" s="1206"/>
      <c r="Q907" s="1206"/>
      <c r="R907" s="1206"/>
      <c r="S907" s="1206"/>
      <c r="T907" s="1206"/>
      <c r="U907" s="1206"/>
      <c r="V907" s="1206"/>
      <c r="W907" s="1206"/>
      <c r="X907" s="1206"/>
      <c r="Y907" s="1206"/>
      <c r="Z907" s="1206"/>
      <c r="AA907" s="1206"/>
      <c r="AB907" s="1206"/>
      <c r="AC907" s="1206"/>
      <c r="AD907" s="1206"/>
      <c r="AE907" s="1206"/>
      <c r="AF907" s="1206"/>
      <c r="AG907" s="1206"/>
      <c r="AH907" s="1206"/>
      <c r="AI90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8" spans="2:35" ht="15.75" x14ac:dyDescent="0.25">
      <c r="B908" s="1195"/>
      <c r="C908" s="1202"/>
      <c r="D908" s="1206"/>
      <c r="E908" s="1206"/>
      <c r="F908" s="1206"/>
      <c r="G908" s="1206"/>
      <c r="H908" s="1206"/>
      <c r="I908" s="1206"/>
      <c r="J908" s="1206"/>
      <c r="K908" s="1206"/>
      <c r="L908" s="1206"/>
      <c r="M908" s="1206"/>
      <c r="N908" s="1206"/>
      <c r="O908" s="1206"/>
      <c r="P908" s="1206"/>
      <c r="Q908" s="1206"/>
      <c r="R908" s="1206"/>
      <c r="S908" s="1206"/>
      <c r="T908" s="1206"/>
      <c r="U908" s="1206"/>
      <c r="V908" s="1206"/>
      <c r="W908" s="1206"/>
      <c r="X908" s="1206"/>
      <c r="Y908" s="1206"/>
      <c r="Z908" s="1206"/>
      <c r="AA908" s="1206"/>
      <c r="AB908" s="1206"/>
      <c r="AC908" s="1206"/>
      <c r="AD908" s="1206"/>
      <c r="AE908" s="1206"/>
      <c r="AF908" s="1206"/>
      <c r="AG908" s="1206"/>
      <c r="AH908" s="1206"/>
      <c r="AI90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09" spans="2:35" ht="15.75" x14ac:dyDescent="0.25">
      <c r="B909" s="1195"/>
      <c r="C909" s="1202"/>
      <c r="D909" s="1206"/>
      <c r="E909" s="1206"/>
      <c r="F909" s="1206"/>
      <c r="G909" s="1206"/>
      <c r="H909" s="1206"/>
      <c r="I909" s="1206"/>
      <c r="J909" s="1206"/>
      <c r="K909" s="1206"/>
      <c r="L909" s="1206"/>
      <c r="M909" s="1206"/>
      <c r="N909" s="1206"/>
      <c r="O909" s="1206"/>
      <c r="P909" s="1206"/>
      <c r="Q909" s="1206"/>
      <c r="R909" s="1206"/>
      <c r="S909" s="1206"/>
      <c r="T909" s="1206"/>
      <c r="U909" s="1206"/>
      <c r="V909" s="1206"/>
      <c r="W909" s="1206"/>
      <c r="X909" s="1206"/>
      <c r="Y909" s="1206"/>
      <c r="Z909" s="1206"/>
      <c r="AA909" s="1206"/>
      <c r="AB909" s="1206"/>
      <c r="AC909" s="1206"/>
      <c r="AD909" s="1206"/>
      <c r="AE909" s="1206"/>
      <c r="AF909" s="1206"/>
      <c r="AG909" s="1206"/>
      <c r="AH909" s="1206"/>
      <c r="AI90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0" spans="2:35" ht="15.75" x14ac:dyDescent="0.25">
      <c r="B910" s="1195"/>
      <c r="C910" s="1202"/>
      <c r="D910" s="1206"/>
      <c r="E910" s="1206"/>
      <c r="F910" s="1206"/>
      <c r="G910" s="1206"/>
      <c r="H910" s="1206"/>
      <c r="I910" s="1206"/>
      <c r="J910" s="1206"/>
      <c r="K910" s="1206"/>
      <c r="L910" s="1206"/>
      <c r="M910" s="1206"/>
      <c r="N910" s="1206"/>
      <c r="O910" s="1206"/>
      <c r="P910" s="1206"/>
      <c r="Q910" s="1206"/>
      <c r="R910" s="1206"/>
      <c r="S910" s="1206"/>
      <c r="T910" s="1206"/>
      <c r="U910" s="1206"/>
      <c r="V910" s="1206"/>
      <c r="W910" s="1206"/>
      <c r="X910" s="1206"/>
      <c r="Y910" s="1206"/>
      <c r="Z910" s="1206"/>
      <c r="AA910" s="1206"/>
      <c r="AB910" s="1206"/>
      <c r="AC910" s="1206"/>
      <c r="AD910" s="1206"/>
      <c r="AE910" s="1206"/>
      <c r="AF910" s="1206"/>
      <c r="AG910" s="1206"/>
      <c r="AH910" s="1206"/>
      <c r="AI91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1" spans="2:35" ht="15.75" x14ac:dyDescent="0.25">
      <c r="B911" s="1195"/>
      <c r="C911" s="1202"/>
      <c r="D911" s="1206"/>
      <c r="E911" s="1206"/>
      <c r="F911" s="1206"/>
      <c r="G911" s="1206"/>
      <c r="H911" s="1206"/>
      <c r="I911" s="1206"/>
      <c r="J911" s="1206"/>
      <c r="K911" s="1206"/>
      <c r="L911" s="1206"/>
      <c r="M911" s="1206"/>
      <c r="N911" s="1206"/>
      <c r="O911" s="1206"/>
      <c r="P911" s="1206"/>
      <c r="Q911" s="1206"/>
      <c r="R911" s="1206"/>
      <c r="S911" s="1206"/>
      <c r="T911" s="1206"/>
      <c r="U911" s="1206"/>
      <c r="V911" s="1206"/>
      <c r="W911" s="1206"/>
      <c r="X911" s="1206"/>
      <c r="Y911" s="1206"/>
      <c r="Z911" s="1206"/>
      <c r="AA911" s="1206"/>
      <c r="AB911" s="1206"/>
      <c r="AC911" s="1206"/>
      <c r="AD911" s="1206"/>
      <c r="AE911" s="1206"/>
      <c r="AF911" s="1206"/>
      <c r="AG911" s="1206"/>
      <c r="AH911" s="1206"/>
      <c r="AI91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2" spans="2:35" ht="15.75" x14ac:dyDescent="0.25">
      <c r="B912" s="1195"/>
      <c r="C912" s="1202"/>
      <c r="D912" s="1206"/>
      <c r="E912" s="1206"/>
      <c r="F912" s="1206"/>
      <c r="G912" s="1206"/>
      <c r="H912" s="1206"/>
      <c r="I912" s="1206"/>
      <c r="J912" s="1206"/>
      <c r="K912" s="1206"/>
      <c r="L912" s="1206"/>
      <c r="M912" s="1206"/>
      <c r="N912" s="1206"/>
      <c r="O912" s="1206"/>
      <c r="P912" s="1206"/>
      <c r="Q912" s="1206"/>
      <c r="R912" s="1206"/>
      <c r="S912" s="1206"/>
      <c r="T912" s="1206"/>
      <c r="U912" s="1206"/>
      <c r="V912" s="1206"/>
      <c r="W912" s="1206"/>
      <c r="X912" s="1206"/>
      <c r="Y912" s="1206"/>
      <c r="Z912" s="1206"/>
      <c r="AA912" s="1206"/>
      <c r="AB912" s="1206"/>
      <c r="AC912" s="1206"/>
      <c r="AD912" s="1206"/>
      <c r="AE912" s="1206"/>
      <c r="AF912" s="1206"/>
      <c r="AG912" s="1206"/>
      <c r="AH912" s="1206"/>
      <c r="AI91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3" spans="2:35" ht="15.75" x14ac:dyDescent="0.25">
      <c r="B913" s="1195"/>
      <c r="C913" s="1202"/>
      <c r="D913" s="1206"/>
      <c r="E913" s="1206"/>
      <c r="F913" s="1206"/>
      <c r="G913" s="1206"/>
      <c r="H913" s="1206"/>
      <c r="I913" s="1206"/>
      <c r="J913" s="1206"/>
      <c r="K913" s="1206"/>
      <c r="L913" s="1206"/>
      <c r="M913" s="1206"/>
      <c r="N913" s="1206"/>
      <c r="O913" s="1206"/>
      <c r="P913" s="1206"/>
      <c r="Q913" s="1206"/>
      <c r="R913" s="1206"/>
      <c r="S913" s="1206"/>
      <c r="T913" s="1206"/>
      <c r="U913" s="1206"/>
      <c r="V913" s="1206"/>
      <c r="W913" s="1206"/>
      <c r="X913" s="1206"/>
      <c r="Y913" s="1206"/>
      <c r="Z913" s="1206"/>
      <c r="AA913" s="1206"/>
      <c r="AB913" s="1206"/>
      <c r="AC913" s="1206"/>
      <c r="AD913" s="1206"/>
      <c r="AE913" s="1206"/>
      <c r="AF913" s="1206"/>
      <c r="AG913" s="1206"/>
      <c r="AH913" s="1206"/>
      <c r="AI91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4" spans="2:35" ht="15.75" x14ac:dyDescent="0.25">
      <c r="B914" s="1195"/>
      <c r="C914" s="1202"/>
      <c r="D914" s="1206"/>
      <c r="E914" s="1206"/>
      <c r="F914" s="1206"/>
      <c r="G914" s="1206"/>
      <c r="H914" s="1206"/>
      <c r="I914" s="1206"/>
      <c r="J914" s="1206"/>
      <c r="K914" s="1206"/>
      <c r="L914" s="1206"/>
      <c r="M914" s="1206"/>
      <c r="N914" s="1206"/>
      <c r="O914" s="1206"/>
      <c r="P914" s="1206"/>
      <c r="Q914" s="1206"/>
      <c r="R914" s="1206"/>
      <c r="S914" s="1206"/>
      <c r="T914" s="1206"/>
      <c r="U914" s="1206"/>
      <c r="V914" s="1206"/>
      <c r="W914" s="1206"/>
      <c r="X914" s="1206"/>
      <c r="Y914" s="1206"/>
      <c r="Z914" s="1206"/>
      <c r="AA914" s="1206"/>
      <c r="AB914" s="1206"/>
      <c r="AC914" s="1206"/>
      <c r="AD914" s="1206"/>
      <c r="AE914" s="1206"/>
      <c r="AF914" s="1206"/>
      <c r="AG914" s="1206"/>
      <c r="AH914" s="1206"/>
      <c r="AI91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5" spans="2:35" ht="15.75" x14ac:dyDescent="0.25">
      <c r="B915" s="1195"/>
      <c r="C915" s="1202"/>
      <c r="D915" s="1206"/>
      <c r="E915" s="1206"/>
      <c r="F915" s="1206"/>
      <c r="G915" s="1206"/>
      <c r="H915" s="1206"/>
      <c r="I915" s="1206"/>
      <c r="J915" s="1206"/>
      <c r="K915" s="1206"/>
      <c r="L915" s="1206"/>
      <c r="M915" s="1206"/>
      <c r="N915" s="1206"/>
      <c r="O915" s="1206"/>
      <c r="P915" s="1206"/>
      <c r="Q915" s="1206"/>
      <c r="R915" s="1206"/>
      <c r="S915" s="1206"/>
      <c r="T915" s="1206"/>
      <c r="U915" s="1206"/>
      <c r="V915" s="1206"/>
      <c r="W915" s="1206"/>
      <c r="X915" s="1206"/>
      <c r="Y915" s="1206"/>
      <c r="Z915" s="1206"/>
      <c r="AA915" s="1206"/>
      <c r="AB915" s="1206"/>
      <c r="AC915" s="1206"/>
      <c r="AD915" s="1206"/>
      <c r="AE915" s="1206"/>
      <c r="AF915" s="1206"/>
      <c r="AG915" s="1206"/>
      <c r="AH915" s="1206"/>
      <c r="AI91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6" spans="2:35" ht="15.75" x14ac:dyDescent="0.25">
      <c r="B916" s="1195"/>
      <c r="C916" s="1202"/>
      <c r="D916" s="1206"/>
      <c r="E916" s="1206"/>
      <c r="F916" s="1206"/>
      <c r="G916" s="1206"/>
      <c r="H916" s="1206"/>
      <c r="I916" s="1206"/>
      <c r="J916" s="1206"/>
      <c r="K916" s="1206"/>
      <c r="L916" s="1206"/>
      <c r="M916" s="1206"/>
      <c r="N916" s="1206"/>
      <c r="O916" s="1206"/>
      <c r="P916" s="1206"/>
      <c r="Q916" s="1206"/>
      <c r="R916" s="1206"/>
      <c r="S916" s="1206"/>
      <c r="T916" s="1206"/>
      <c r="U916" s="1206"/>
      <c r="V916" s="1206"/>
      <c r="W916" s="1206"/>
      <c r="X916" s="1206"/>
      <c r="Y916" s="1206"/>
      <c r="Z916" s="1206"/>
      <c r="AA916" s="1206"/>
      <c r="AB916" s="1206"/>
      <c r="AC916" s="1206"/>
      <c r="AD916" s="1206"/>
      <c r="AE916" s="1206"/>
      <c r="AF916" s="1206"/>
      <c r="AG916" s="1206"/>
      <c r="AH916" s="1206"/>
      <c r="AI91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7" spans="2:35" ht="15.75" x14ac:dyDescent="0.25">
      <c r="B917" s="1195"/>
      <c r="C917" s="1202"/>
      <c r="D917" s="1206"/>
      <c r="E917" s="1206"/>
      <c r="F917" s="1206"/>
      <c r="G917" s="1206"/>
      <c r="H917" s="1206"/>
      <c r="I917" s="1206"/>
      <c r="J917" s="1206"/>
      <c r="K917" s="1206"/>
      <c r="L917" s="1206"/>
      <c r="M917" s="1206"/>
      <c r="N917" s="1206"/>
      <c r="O917" s="1206"/>
      <c r="P917" s="1206"/>
      <c r="Q917" s="1206"/>
      <c r="R917" s="1206"/>
      <c r="S917" s="1206"/>
      <c r="T917" s="1206"/>
      <c r="U917" s="1206"/>
      <c r="V917" s="1206"/>
      <c r="W917" s="1206"/>
      <c r="X917" s="1206"/>
      <c r="Y917" s="1206"/>
      <c r="Z917" s="1206"/>
      <c r="AA917" s="1206"/>
      <c r="AB917" s="1206"/>
      <c r="AC917" s="1206"/>
      <c r="AD917" s="1206"/>
      <c r="AE917" s="1206"/>
      <c r="AF917" s="1206"/>
      <c r="AG917" s="1206"/>
      <c r="AH917" s="1206"/>
      <c r="AI91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8" spans="2:35" ht="15.75" x14ac:dyDescent="0.25">
      <c r="B918" s="1195"/>
      <c r="C918" s="1202"/>
      <c r="D918" s="1206"/>
      <c r="E918" s="1206"/>
      <c r="F918" s="1206"/>
      <c r="G918" s="1206"/>
      <c r="H918" s="1206"/>
      <c r="I918" s="1206"/>
      <c r="J918" s="1206"/>
      <c r="K918" s="1206"/>
      <c r="L918" s="1206"/>
      <c r="M918" s="1206"/>
      <c r="N918" s="1206"/>
      <c r="O918" s="1206"/>
      <c r="P918" s="1206"/>
      <c r="Q918" s="1206"/>
      <c r="R918" s="1206"/>
      <c r="S918" s="1206"/>
      <c r="T918" s="1206"/>
      <c r="U918" s="1206"/>
      <c r="V918" s="1206"/>
      <c r="W918" s="1206"/>
      <c r="X918" s="1206"/>
      <c r="Y918" s="1206"/>
      <c r="Z918" s="1206"/>
      <c r="AA918" s="1206"/>
      <c r="AB918" s="1206"/>
      <c r="AC918" s="1206"/>
      <c r="AD918" s="1206"/>
      <c r="AE918" s="1206"/>
      <c r="AF918" s="1206"/>
      <c r="AG918" s="1206"/>
      <c r="AH918" s="1206"/>
      <c r="AI91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19" spans="2:35" ht="15.75" x14ac:dyDescent="0.25">
      <c r="B919" s="1195"/>
      <c r="C919" s="1202"/>
      <c r="D919" s="1206"/>
      <c r="E919" s="1206"/>
      <c r="F919" s="1206"/>
      <c r="G919" s="1206"/>
      <c r="H919" s="1206"/>
      <c r="I919" s="1206"/>
      <c r="J919" s="1206"/>
      <c r="K919" s="1206"/>
      <c r="L919" s="1206"/>
      <c r="M919" s="1206"/>
      <c r="N919" s="1206"/>
      <c r="O919" s="1206"/>
      <c r="P919" s="1206"/>
      <c r="Q919" s="1206"/>
      <c r="R919" s="1206"/>
      <c r="S919" s="1206"/>
      <c r="T919" s="1206"/>
      <c r="U919" s="1206"/>
      <c r="V919" s="1206"/>
      <c r="W919" s="1206"/>
      <c r="X919" s="1206"/>
      <c r="Y919" s="1206"/>
      <c r="Z919" s="1206"/>
      <c r="AA919" s="1206"/>
      <c r="AB919" s="1206"/>
      <c r="AC919" s="1206"/>
      <c r="AD919" s="1206"/>
      <c r="AE919" s="1206"/>
      <c r="AF919" s="1206"/>
      <c r="AG919" s="1206"/>
      <c r="AH919" s="1206"/>
      <c r="AI91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0" spans="2:35" ht="15.75" x14ac:dyDescent="0.25">
      <c r="B920" s="1195"/>
      <c r="C920" s="1202"/>
      <c r="D920" s="1206"/>
      <c r="E920" s="1206"/>
      <c r="F920" s="1206"/>
      <c r="G920" s="1206"/>
      <c r="H920" s="1206"/>
      <c r="I920" s="1206"/>
      <c r="J920" s="1206"/>
      <c r="K920" s="1206"/>
      <c r="L920" s="1206"/>
      <c r="M920" s="1206"/>
      <c r="N920" s="1206"/>
      <c r="O920" s="1206"/>
      <c r="P920" s="1206"/>
      <c r="Q920" s="1206"/>
      <c r="R920" s="1206"/>
      <c r="S920" s="1206"/>
      <c r="T920" s="1206"/>
      <c r="U920" s="1206"/>
      <c r="V920" s="1206"/>
      <c r="W920" s="1206"/>
      <c r="X920" s="1206"/>
      <c r="Y920" s="1206"/>
      <c r="Z920" s="1206"/>
      <c r="AA920" s="1206"/>
      <c r="AB920" s="1206"/>
      <c r="AC920" s="1206"/>
      <c r="AD920" s="1206"/>
      <c r="AE920" s="1206"/>
      <c r="AF920" s="1206"/>
      <c r="AG920" s="1206"/>
      <c r="AH920" s="1206"/>
      <c r="AI92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1" spans="2:35" ht="15.75" x14ac:dyDescent="0.25">
      <c r="B921" s="1195"/>
      <c r="C921" s="1202"/>
      <c r="D921" s="1206"/>
      <c r="E921" s="1206"/>
      <c r="F921" s="1206"/>
      <c r="G921" s="1206"/>
      <c r="H921" s="1206"/>
      <c r="I921" s="1206"/>
      <c r="J921" s="1206"/>
      <c r="K921" s="1206"/>
      <c r="L921" s="1206"/>
      <c r="M921" s="1206"/>
      <c r="N921" s="1206"/>
      <c r="O921" s="1206"/>
      <c r="P921" s="1206"/>
      <c r="Q921" s="1206"/>
      <c r="R921" s="1206"/>
      <c r="S921" s="1206"/>
      <c r="T921" s="1206"/>
      <c r="U921" s="1206"/>
      <c r="V921" s="1206"/>
      <c r="W921" s="1206"/>
      <c r="X921" s="1206"/>
      <c r="Y921" s="1206"/>
      <c r="Z921" s="1206"/>
      <c r="AA921" s="1206"/>
      <c r="AB921" s="1206"/>
      <c r="AC921" s="1206"/>
      <c r="AD921" s="1206"/>
      <c r="AE921" s="1206"/>
      <c r="AF921" s="1206"/>
      <c r="AG921" s="1206"/>
      <c r="AH921" s="1206"/>
      <c r="AI92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2" spans="2:35" ht="15.75" x14ac:dyDescent="0.25">
      <c r="B922" s="1195"/>
      <c r="C922" s="1202"/>
      <c r="D922" s="1206"/>
      <c r="E922" s="1206"/>
      <c r="F922" s="1206"/>
      <c r="G922" s="1206"/>
      <c r="H922" s="1206"/>
      <c r="I922" s="1206"/>
      <c r="J922" s="1206"/>
      <c r="K922" s="1206"/>
      <c r="L922" s="1206"/>
      <c r="M922" s="1206"/>
      <c r="N922" s="1206"/>
      <c r="O922" s="1206"/>
      <c r="P922" s="1206"/>
      <c r="Q922" s="1206"/>
      <c r="R922" s="1206"/>
      <c r="S922" s="1206"/>
      <c r="T922" s="1206"/>
      <c r="U922" s="1206"/>
      <c r="V922" s="1206"/>
      <c r="W922" s="1206"/>
      <c r="X922" s="1206"/>
      <c r="Y922" s="1206"/>
      <c r="Z922" s="1206"/>
      <c r="AA922" s="1206"/>
      <c r="AB922" s="1206"/>
      <c r="AC922" s="1206"/>
      <c r="AD922" s="1206"/>
      <c r="AE922" s="1206"/>
      <c r="AF922" s="1206"/>
      <c r="AG922" s="1206"/>
      <c r="AH922" s="1206"/>
      <c r="AI92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3" spans="2:35" ht="15.75" x14ac:dyDescent="0.25">
      <c r="B923" s="1195"/>
      <c r="C923" s="1202"/>
      <c r="D923" s="1206"/>
      <c r="E923" s="1206"/>
      <c r="F923" s="1206"/>
      <c r="G923" s="1206"/>
      <c r="H923" s="1206"/>
      <c r="I923" s="1206"/>
      <c r="J923" s="1206"/>
      <c r="K923" s="1206"/>
      <c r="L923" s="1206"/>
      <c r="M923" s="1206"/>
      <c r="N923" s="1206"/>
      <c r="O923" s="1206"/>
      <c r="P923" s="1206"/>
      <c r="Q923" s="1206"/>
      <c r="R923" s="1206"/>
      <c r="S923" s="1206"/>
      <c r="T923" s="1206"/>
      <c r="U923" s="1206"/>
      <c r="V923" s="1206"/>
      <c r="W923" s="1206"/>
      <c r="X923" s="1206"/>
      <c r="Y923" s="1206"/>
      <c r="Z923" s="1206"/>
      <c r="AA923" s="1206"/>
      <c r="AB923" s="1206"/>
      <c r="AC923" s="1206"/>
      <c r="AD923" s="1206"/>
      <c r="AE923" s="1206"/>
      <c r="AF923" s="1206"/>
      <c r="AG923" s="1206"/>
      <c r="AH923" s="1206"/>
      <c r="AI92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4" spans="2:35" ht="15.75" x14ac:dyDescent="0.25">
      <c r="B924" s="1195"/>
      <c r="C924" s="1202"/>
      <c r="D924" s="1206"/>
      <c r="E924" s="1206"/>
      <c r="F924" s="1206"/>
      <c r="G924" s="1206"/>
      <c r="H924" s="1206"/>
      <c r="I924" s="1206"/>
      <c r="J924" s="1206"/>
      <c r="K924" s="1206"/>
      <c r="L924" s="1206"/>
      <c r="M924" s="1206"/>
      <c r="N924" s="1206"/>
      <c r="O924" s="1206"/>
      <c r="P924" s="1206"/>
      <c r="Q924" s="1206"/>
      <c r="R924" s="1206"/>
      <c r="S924" s="1206"/>
      <c r="T924" s="1206"/>
      <c r="U924" s="1206"/>
      <c r="V924" s="1206"/>
      <c r="W924" s="1206"/>
      <c r="X924" s="1206"/>
      <c r="Y924" s="1206"/>
      <c r="Z924" s="1206"/>
      <c r="AA924" s="1206"/>
      <c r="AB924" s="1206"/>
      <c r="AC924" s="1206"/>
      <c r="AD924" s="1206"/>
      <c r="AE924" s="1206"/>
      <c r="AF924" s="1206"/>
      <c r="AG924" s="1206"/>
      <c r="AH924" s="1206"/>
      <c r="AI92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5" spans="2:35" ht="15.75" x14ac:dyDescent="0.25">
      <c r="B925" s="1195"/>
      <c r="C925" s="1202"/>
      <c r="D925" s="1206"/>
      <c r="E925" s="1206"/>
      <c r="F925" s="1206"/>
      <c r="G925" s="1206"/>
      <c r="H925" s="1206"/>
      <c r="I925" s="1206"/>
      <c r="J925" s="1206"/>
      <c r="K925" s="1206"/>
      <c r="L925" s="1206"/>
      <c r="M925" s="1206"/>
      <c r="N925" s="1206"/>
      <c r="O925" s="1206"/>
      <c r="P925" s="1206"/>
      <c r="Q925" s="1206"/>
      <c r="R925" s="1206"/>
      <c r="S925" s="1206"/>
      <c r="T925" s="1206"/>
      <c r="U925" s="1206"/>
      <c r="V925" s="1206"/>
      <c r="W925" s="1206"/>
      <c r="X925" s="1206"/>
      <c r="Y925" s="1206"/>
      <c r="Z925" s="1206"/>
      <c r="AA925" s="1206"/>
      <c r="AB925" s="1206"/>
      <c r="AC925" s="1206"/>
      <c r="AD925" s="1206"/>
      <c r="AE925" s="1206"/>
      <c r="AF925" s="1206"/>
      <c r="AG925" s="1206"/>
      <c r="AH925" s="1206"/>
      <c r="AI92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6" spans="2:35" ht="15.75" x14ac:dyDescent="0.25">
      <c r="B926" s="1195"/>
      <c r="C926" s="1202"/>
      <c r="D926" s="1206"/>
      <c r="E926" s="1206"/>
      <c r="F926" s="1206"/>
      <c r="G926" s="1206"/>
      <c r="H926" s="1206"/>
      <c r="I926" s="1206"/>
      <c r="J926" s="1206"/>
      <c r="K926" s="1206"/>
      <c r="L926" s="1206"/>
      <c r="M926" s="1206"/>
      <c r="N926" s="1206"/>
      <c r="O926" s="1206"/>
      <c r="P926" s="1206"/>
      <c r="Q926" s="1206"/>
      <c r="R926" s="1206"/>
      <c r="S926" s="1206"/>
      <c r="T926" s="1206"/>
      <c r="U926" s="1206"/>
      <c r="V926" s="1206"/>
      <c r="W926" s="1206"/>
      <c r="X926" s="1206"/>
      <c r="Y926" s="1206"/>
      <c r="Z926" s="1206"/>
      <c r="AA926" s="1206"/>
      <c r="AB926" s="1206"/>
      <c r="AC926" s="1206"/>
      <c r="AD926" s="1206"/>
      <c r="AE926" s="1206"/>
      <c r="AF926" s="1206"/>
      <c r="AG926" s="1206"/>
      <c r="AH926" s="1206"/>
      <c r="AI92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7" spans="2:35" ht="15.75" x14ac:dyDescent="0.25">
      <c r="B927" s="1195"/>
      <c r="C927" s="1202"/>
      <c r="D927" s="1206"/>
      <c r="E927" s="1206"/>
      <c r="F927" s="1206"/>
      <c r="G927" s="1206"/>
      <c r="H927" s="1206"/>
      <c r="I927" s="1206"/>
      <c r="J927" s="1206"/>
      <c r="K927" s="1206"/>
      <c r="L927" s="1206"/>
      <c r="M927" s="1206"/>
      <c r="N927" s="1206"/>
      <c r="O927" s="1206"/>
      <c r="P927" s="1206"/>
      <c r="Q927" s="1206"/>
      <c r="R927" s="1206"/>
      <c r="S927" s="1206"/>
      <c r="T927" s="1206"/>
      <c r="U927" s="1206"/>
      <c r="V927" s="1206"/>
      <c r="W927" s="1206"/>
      <c r="X927" s="1206"/>
      <c r="Y927" s="1206"/>
      <c r="Z927" s="1206"/>
      <c r="AA927" s="1206"/>
      <c r="AB927" s="1206"/>
      <c r="AC927" s="1206"/>
      <c r="AD927" s="1206"/>
      <c r="AE927" s="1206"/>
      <c r="AF927" s="1206"/>
      <c r="AG927" s="1206"/>
      <c r="AH927" s="1206"/>
      <c r="AI92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8" spans="2:35" ht="15.75" x14ac:dyDescent="0.25">
      <c r="B928" s="1195"/>
      <c r="C928" s="1202"/>
      <c r="D928" s="1206"/>
      <c r="E928" s="1206"/>
      <c r="F928" s="1206"/>
      <c r="G928" s="1206"/>
      <c r="H928" s="1206"/>
      <c r="I928" s="1206"/>
      <c r="J928" s="1206"/>
      <c r="K928" s="1206"/>
      <c r="L928" s="1206"/>
      <c r="M928" s="1206"/>
      <c r="N928" s="1206"/>
      <c r="O928" s="1206"/>
      <c r="P928" s="1206"/>
      <c r="Q928" s="1206"/>
      <c r="R928" s="1206"/>
      <c r="S928" s="1206"/>
      <c r="T928" s="1206"/>
      <c r="U928" s="1206"/>
      <c r="V928" s="1206"/>
      <c r="W928" s="1206"/>
      <c r="X928" s="1206"/>
      <c r="Y928" s="1206"/>
      <c r="Z928" s="1206"/>
      <c r="AA928" s="1206"/>
      <c r="AB928" s="1206"/>
      <c r="AC928" s="1206"/>
      <c r="AD928" s="1206"/>
      <c r="AE928" s="1206"/>
      <c r="AF928" s="1206"/>
      <c r="AG928" s="1206"/>
      <c r="AH928" s="1206"/>
      <c r="AI92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29" spans="2:35" ht="15.75" x14ac:dyDescent="0.25">
      <c r="B929" s="1195"/>
      <c r="C929" s="1202"/>
      <c r="D929" s="1206"/>
      <c r="E929" s="1206"/>
      <c r="F929" s="1206"/>
      <c r="G929" s="1206"/>
      <c r="H929" s="1206"/>
      <c r="I929" s="1206"/>
      <c r="J929" s="1206"/>
      <c r="K929" s="1206"/>
      <c r="L929" s="1206"/>
      <c r="M929" s="1206"/>
      <c r="N929" s="1206"/>
      <c r="O929" s="1206"/>
      <c r="P929" s="1206"/>
      <c r="Q929" s="1206"/>
      <c r="R929" s="1206"/>
      <c r="S929" s="1206"/>
      <c r="T929" s="1206"/>
      <c r="U929" s="1206"/>
      <c r="V929" s="1206"/>
      <c r="W929" s="1206"/>
      <c r="X929" s="1206"/>
      <c r="Y929" s="1206"/>
      <c r="Z929" s="1206"/>
      <c r="AA929" s="1206"/>
      <c r="AB929" s="1206"/>
      <c r="AC929" s="1206"/>
      <c r="AD929" s="1206"/>
      <c r="AE929" s="1206"/>
      <c r="AF929" s="1206"/>
      <c r="AG929" s="1206"/>
      <c r="AH929" s="1206"/>
      <c r="AI92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0" spans="2:35" ht="15.75" x14ac:dyDescent="0.25">
      <c r="B930" s="1195"/>
      <c r="C930" s="1202"/>
      <c r="D930" s="1206"/>
      <c r="E930" s="1206"/>
      <c r="F930" s="1206"/>
      <c r="G930" s="1206"/>
      <c r="H930" s="1206"/>
      <c r="I930" s="1206"/>
      <c r="J930" s="1206"/>
      <c r="K930" s="1206"/>
      <c r="L930" s="1206"/>
      <c r="M930" s="1206"/>
      <c r="N930" s="1206"/>
      <c r="O930" s="1206"/>
      <c r="P930" s="1206"/>
      <c r="Q930" s="1206"/>
      <c r="R930" s="1206"/>
      <c r="S930" s="1206"/>
      <c r="T930" s="1206"/>
      <c r="U930" s="1206"/>
      <c r="V930" s="1206"/>
      <c r="W930" s="1206"/>
      <c r="X930" s="1206"/>
      <c r="Y930" s="1206"/>
      <c r="Z930" s="1206"/>
      <c r="AA930" s="1206"/>
      <c r="AB930" s="1206"/>
      <c r="AC930" s="1206"/>
      <c r="AD930" s="1206"/>
      <c r="AE930" s="1206"/>
      <c r="AF930" s="1206"/>
      <c r="AG930" s="1206"/>
      <c r="AH930" s="1206"/>
      <c r="AI93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1" spans="2:35" ht="15.75" x14ac:dyDescent="0.25">
      <c r="B931" s="1195"/>
      <c r="C931" s="1202"/>
      <c r="D931" s="1206"/>
      <c r="E931" s="1206"/>
      <c r="F931" s="1206"/>
      <c r="G931" s="1206"/>
      <c r="H931" s="1206"/>
      <c r="I931" s="1206"/>
      <c r="J931" s="1206"/>
      <c r="K931" s="1206"/>
      <c r="L931" s="1206"/>
      <c r="M931" s="1206"/>
      <c r="N931" s="1206"/>
      <c r="O931" s="1206"/>
      <c r="P931" s="1206"/>
      <c r="Q931" s="1206"/>
      <c r="R931" s="1206"/>
      <c r="S931" s="1206"/>
      <c r="T931" s="1206"/>
      <c r="U931" s="1206"/>
      <c r="V931" s="1206"/>
      <c r="W931" s="1206"/>
      <c r="X931" s="1206"/>
      <c r="Y931" s="1206"/>
      <c r="Z931" s="1206"/>
      <c r="AA931" s="1206"/>
      <c r="AB931" s="1206"/>
      <c r="AC931" s="1206"/>
      <c r="AD931" s="1206"/>
      <c r="AE931" s="1206"/>
      <c r="AF931" s="1206"/>
      <c r="AG931" s="1206"/>
      <c r="AH931" s="1206"/>
      <c r="AI93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2" spans="2:35" ht="15.75" x14ac:dyDescent="0.25">
      <c r="B932" s="1195"/>
      <c r="C932" s="1202"/>
      <c r="D932" s="1206"/>
      <c r="E932" s="1206"/>
      <c r="F932" s="1206"/>
      <c r="G932" s="1206"/>
      <c r="H932" s="1206"/>
      <c r="I932" s="1206"/>
      <c r="J932" s="1206"/>
      <c r="K932" s="1206"/>
      <c r="L932" s="1206"/>
      <c r="M932" s="1206"/>
      <c r="N932" s="1206"/>
      <c r="O932" s="1206"/>
      <c r="P932" s="1206"/>
      <c r="Q932" s="1206"/>
      <c r="R932" s="1206"/>
      <c r="S932" s="1206"/>
      <c r="T932" s="1206"/>
      <c r="U932" s="1206"/>
      <c r="V932" s="1206"/>
      <c r="W932" s="1206"/>
      <c r="X932" s="1206"/>
      <c r="Y932" s="1206"/>
      <c r="Z932" s="1206"/>
      <c r="AA932" s="1206"/>
      <c r="AB932" s="1206"/>
      <c r="AC932" s="1206"/>
      <c r="AD932" s="1206"/>
      <c r="AE932" s="1206"/>
      <c r="AF932" s="1206"/>
      <c r="AG932" s="1206"/>
      <c r="AH932" s="1206"/>
      <c r="AI93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3" spans="2:35" ht="15.75" x14ac:dyDescent="0.25">
      <c r="B933" s="1195"/>
      <c r="C933" s="1202"/>
      <c r="D933" s="1206"/>
      <c r="E933" s="1206"/>
      <c r="F933" s="1206"/>
      <c r="G933" s="1206"/>
      <c r="H933" s="1206"/>
      <c r="I933" s="1206"/>
      <c r="J933" s="1206"/>
      <c r="K933" s="1206"/>
      <c r="L933" s="1206"/>
      <c r="M933" s="1206"/>
      <c r="N933" s="1206"/>
      <c r="O933" s="1206"/>
      <c r="P933" s="1206"/>
      <c r="Q933" s="1206"/>
      <c r="R933" s="1206"/>
      <c r="S933" s="1206"/>
      <c r="T933" s="1206"/>
      <c r="U933" s="1206"/>
      <c r="V933" s="1206"/>
      <c r="W933" s="1206"/>
      <c r="X933" s="1206"/>
      <c r="Y933" s="1206"/>
      <c r="Z933" s="1206"/>
      <c r="AA933" s="1206"/>
      <c r="AB933" s="1206"/>
      <c r="AC933" s="1206"/>
      <c r="AD933" s="1206"/>
      <c r="AE933" s="1206"/>
      <c r="AF933" s="1206"/>
      <c r="AG933" s="1206"/>
      <c r="AH933" s="1206"/>
      <c r="AI93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4" spans="2:35" ht="15.75" x14ac:dyDescent="0.25">
      <c r="B934" s="1195"/>
      <c r="C934" s="1202"/>
      <c r="D934" s="1206"/>
      <c r="E934" s="1206"/>
      <c r="F934" s="1206"/>
      <c r="G934" s="1206"/>
      <c r="H934" s="1206"/>
      <c r="I934" s="1206"/>
      <c r="J934" s="1206"/>
      <c r="K934" s="1206"/>
      <c r="L934" s="1206"/>
      <c r="M934" s="1206"/>
      <c r="N934" s="1206"/>
      <c r="O934" s="1206"/>
      <c r="P934" s="1206"/>
      <c r="Q934" s="1206"/>
      <c r="R934" s="1206"/>
      <c r="S934" s="1206"/>
      <c r="T934" s="1206"/>
      <c r="U934" s="1206"/>
      <c r="V934" s="1206"/>
      <c r="W934" s="1206"/>
      <c r="X934" s="1206"/>
      <c r="Y934" s="1206"/>
      <c r="Z934" s="1206"/>
      <c r="AA934" s="1206"/>
      <c r="AB934" s="1206"/>
      <c r="AC934" s="1206"/>
      <c r="AD934" s="1206"/>
      <c r="AE934" s="1206"/>
      <c r="AF934" s="1206"/>
      <c r="AG934" s="1206"/>
      <c r="AH934" s="1206"/>
      <c r="AI93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5" spans="2:35" ht="15.75" x14ac:dyDescent="0.25">
      <c r="B935" s="1195"/>
      <c r="C935" s="1202"/>
      <c r="D935" s="1206"/>
      <c r="E935" s="1206"/>
      <c r="F935" s="1206"/>
      <c r="G935" s="1206"/>
      <c r="H935" s="1206"/>
      <c r="I935" s="1206"/>
      <c r="J935" s="1206"/>
      <c r="K935" s="1206"/>
      <c r="L935" s="1206"/>
      <c r="M935" s="1206"/>
      <c r="N935" s="1206"/>
      <c r="O935" s="1206"/>
      <c r="P935" s="1206"/>
      <c r="Q935" s="1206"/>
      <c r="R935" s="1206"/>
      <c r="S935" s="1206"/>
      <c r="T935" s="1206"/>
      <c r="U935" s="1206"/>
      <c r="V935" s="1206"/>
      <c r="W935" s="1206"/>
      <c r="X935" s="1206"/>
      <c r="Y935" s="1206"/>
      <c r="Z935" s="1206"/>
      <c r="AA935" s="1206"/>
      <c r="AB935" s="1206"/>
      <c r="AC935" s="1206"/>
      <c r="AD935" s="1206"/>
      <c r="AE935" s="1206"/>
      <c r="AF935" s="1206"/>
      <c r="AG935" s="1206"/>
      <c r="AH935" s="1206"/>
      <c r="AI93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6" spans="2:35" ht="15.75" x14ac:dyDescent="0.25">
      <c r="B936" s="1195"/>
      <c r="C936" s="1202"/>
      <c r="D936" s="1206"/>
      <c r="E936" s="1206"/>
      <c r="F936" s="1206"/>
      <c r="G936" s="1206"/>
      <c r="H936" s="1206"/>
      <c r="I936" s="1206"/>
      <c r="J936" s="1206"/>
      <c r="K936" s="1206"/>
      <c r="L936" s="1206"/>
      <c r="M936" s="1206"/>
      <c r="N936" s="1206"/>
      <c r="O936" s="1206"/>
      <c r="P936" s="1206"/>
      <c r="Q936" s="1206"/>
      <c r="R936" s="1206"/>
      <c r="S936" s="1206"/>
      <c r="T936" s="1206"/>
      <c r="U936" s="1206"/>
      <c r="V936" s="1206"/>
      <c r="W936" s="1206"/>
      <c r="X936" s="1206"/>
      <c r="Y936" s="1206"/>
      <c r="Z936" s="1206"/>
      <c r="AA936" s="1206"/>
      <c r="AB936" s="1206"/>
      <c r="AC936" s="1206"/>
      <c r="AD936" s="1206"/>
      <c r="AE936" s="1206"/>
      <c r="AF936" s="1206"/>
      <c r="AG936" s="1206"/>
      <c r="AH936" s="1206"/>
      <c r="AI93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7" spans="2:35" ht="15.75" x14ac:dyDescent="0.25">
      <c r="B937" s="1195"/>
      <c r="C937" s="1202"/>
      <c r="D937" s="1206"/>
      <c r="E937" s="1206"/>
      <c r="F937" s="1206"/>
      <c r="G937" s="1206"/>
      <c r="H937" s="1206"/>
      <c r="I937" s="1206"/>
      <c r="J937" s="1206"/>
      <c r="K937" s="1206"/>
      <c r="L937" s="1206"/>
      <c r="M937" s="1206"/>
      <c r="N937" s="1206"/>
      <c r="O937" s="1206"/>
      <c r="P937" s="1206"/>
      <c r="Q937" s="1206"/>
      <c r="R937" s="1206"/>
      <c r="S937" s="1206"/>
      <c r="T937" s="1206"/>
      <c r="U937" s="1206"/>
      <c r="V937" s="1206"/>
      <c r="W937" s="1206"/>
      <c r="X937" s="1206"/>
      <c r="Y937" s="1206"/>
      <c r="Z937" s="1206"/>
      <c r="AA937" s="1206"/>
      <c r="AB937" s="1206"/>
      <c r="AC937" s="1206"/>
      <c r="AD937" s="1206"/>
      <c r="AE937" s="1206"/>
      <c r="AF937" s="1206"/>
      <c r="AG937" s="1206"/>
      <c r="AH937" s="1206"/>
      <c r="AI93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8" spans="2:35" ht="15.75" x14ac:dyDescent="0.25">
      <c r="B938" s="1195"/>
      <c r="C938" s="1202"/>
      <c r="D938" s="1206"/>
      <c r="E938" s="1206"/>
      <c r="F938" s="1206"/>
      <c r="G938" s="1206"/>
      <c r="H938" s="1206"/>
      <c r="I938" s="1206"/>
      <c r="J938" s="1206"/>
      <c r="K938" s="1206"/>
      <c r="L938" s="1206"/>
      <c r="M938" s="1206"/>
      <c r="N938" s="1206"/>
      <c r="O938" s="1206"/>
      <c r="P938" s="1206"/>
      <c r="Q938" s="1206"/>
      <c r="R938" s="1206"/>
      <c r="S938" s="1206"/>
      <c r="T938" s="1206"/>
      <c r="U938" s="1206"/>
      <c r="V938" s="1206"/>
      <c r="W938" s="1206"/>
      <c r="X938" s="1206"/>
      <c r="Y938" s="1206"/>
      <c r="Z938" s="1206"/>
      <c r="AA938" s="1206"/>
      <c r="AB938" s="1206"/>
      <c r="AC938" s="1206"/>
      <c r="AD938" s="1206"/>
      <c r="AE938" s="1206"/>
      <c r="AF938" s="1206"/>
      <c r="AG938" s="1206"/>
      <c r="AH938" s="1206"/>
      <c r="AI93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39" spans="2:35" ht="15.75" x14ac:dyDescent="0.25">
      <c r="B939" s="1195"/>
      <c r="C939" s="1202"/>
      <c r="D939" s="1206"/>
      <c r="E939" s="1206"/>
      <c r="F939" s="1206"/>
      <c r="G939" s="1206"/>
      <c r="H939" s="1206"/>
      <c r="I939" s="1206"/>
      <c r="J939" s="1206"/>
      <c r="K939" s="1206"/>
      <c r="L939" s="1206"/>
      <c r="M939" s="1206"/>
      <c r="N939" s="1206"/>
      <c r="O939" s="1206"/>
      <c r="P939" s="1206"/>
      <c r="Q939" s="1206"/>
      <c r="R939" s="1206"/>
      <c r="S939" s="1206"/>
      <c r="T939" s="1206"/>
      <c r="U939" s="1206"/>
      <c r="V939" s="1206"/>
      <c r="W939" s="1206"/>
      <c r="X939" s="1206"/>
      <c r="Y939" s="1206"/>
      <c r="Z939" s="1206"/>
      <c r="AA939" s="1206"/>
      <c r="AB939" s="1206"/>
      <c r="AC939" s="1206"/>
      <c r="AD939" s="1206"/>
      <c r="AE939" s="1206"/>
      <c r="AF939" s="1206"/>
      <c r="AG939" s="1206"/>
      <c r="AH939" s="1206"/>
      <c r="AI93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0" spans="2:35" ht="15.75" x14ac:dyDescent="0.25">
      <c r="B940" s="1195"/>
      <c r="C940" s="1202"/>
      <c r="D940" s="1206"/>
      <c r="E940" s="1206"/>
      <c r="F940" s="1206"/>
      <c r="G940" s="1206"/>
      <c r="H940" s="1206"/>
      <c r="I940" s="1206"/>
      <c r="J940" s="1206"/>
      <c r="K940" s="1206"/>
      <c r="L940" s="1206"/>
      <c r="M940" s="1206"/>
      <c r="N940" s="1206"/>
      <c r="O940" s="1206"/>
      <c r="P940" s="1206"/>
      <c r="Q940" s="1206"/>
      <c r="R940" s="1206"/>
      <c r="S940" s="1206"/>
      <c r="T940" s="1206"/>
      <c r="U940" s="1206"/>
      <c r="V940" s="1206"/>
      <c r="W940" s="1206"/>
      <c r="X940" s="1206"/>
      <c r="Y940" s="1206"/>
      <c r="Z940" s="1206"/>
      <c r="AA940" s="1206"/>
      <c r="AB940" s="1206"/>
      <c r="AC940" s="1206"/>
      <c r="AD940" s="1206"/>
      <c r="AE940" s="1206"/>
      <c r="AF940" s="1206"/>
      <c r="AG940" s="1206"/>
      <c r="AH940" s="1206"/>
      <c r="AI94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1" spans="2:35" ht="15.75" x14ac:dyDescent="0.25">
      <c r="B941" s="1195"/>
      <c r="C941" s="1202"/>
      <c r="D941" s="1206"/>
      <c r="E941" s="1206"/>
      <c r="F941" s="1206"/>
      <c r="G941" s="1206"/>
      <c r="H941" s="1206"/>
      <c r="I941" s="1206"/>
      <c r="J941" s="1206"/>
      <c r="K941" s="1206"/>
      <c r="L941" s="1206"/>
      <c r="M941" s="1206"/>
      <c r="N941" s="1206"/>
      <c r="O941" s="1206"/>
      <c r="P941" s="1206"/>
      <c r="Q941" s="1206"/>
      <c r="R941" s="1206"/>
      <c r="S941" s="1206"/>
      <c r="T941" s="1206"/>
      <c r="U941" s="1206"/>
      <c r="V941" s="1206"/>
      <c r="W941" s="1206"/>
      <c r="X941" s="1206"/>
      <c r="Y941" s="1206"/>
      <c r="Z941" s="1206"/>
      <c r="AA941" s="1206"/>
      <c r="AB941" s="1206"/>
      <c r="AC941" s="1206"/>
      <c r="AD941" s="1206"/>
      <c r="AE941" s="1206"/>
      <c r="AF941" s="1206"/>
      <c r="AG941" s="1206"/>
      <c r="AH941" s="1206"/>
      <c r="AI94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2" spans="2:35" ht="15.75" x14ac:dyDescent="0.25">
      <c r="B942" s="1195"/>
      <c r="C942" s="1202"/>
      <c r="D942" s="1206"/>
      <c r="E942" s="1206"/>
      <c r="F942" s="1206"/>
      <c r="G942" s="1206"/>
      <c r="H942" s="1206"/>
      <c r="I942" s="1206"/>
      <c r="J942" s="1206"/>
      <c r="K942" s="1206"/>
      <c r="L942" s="1206"/>
      <c r="M942" s="1206"/>
      <c r="N942" s="1206"/>
      <c r="O942" s="1206"/>
      <c r="P942" s="1206"/>
      <c r="Q942" s="1206"/>
      <c r="R942" s="1206"/>
      <c r="S942" s="1206"/>
      <c r="T942" s="1206"/>
      <c r="U942" s="1206"/>
      <c r="V942" s="1206"/>
      <c r="W942" s="1206"/>
      <c r="X942" s="1206"/>
      <c r="Y942" s="1206"/>
      <c r="Z942" s="1206"/>
      <c r="AA942" s="1206"/>
      <c r="AB942" s="1206"/>
      <c r="AC942" s="1206"/>
      <c r="AD942" s="1206"/>
      <c r="AE942" s="1206"/>
      <c r="AF942" s="1206"/>
      <c r="AG942" s="1206"/>
      <c r="AH942" s="1206"/>
      <c r="AI94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3" spans="2:35" ht="15.75" x14ac:dyDescent="0.25">
      <c r="B943" s="1195"/>
      <c r="C943" s="1202"/>
      <c r="D943" s="1206"/>
      <c r="E943" s="1206"/>
      <c r="F943" s="1206"/>
      <c r="G943" s="1206"/>
      <c r="H943" s="1206"/>
      <c r="I943" s="1206"/>
      <c r="J943" s="1206"/>
      <c r="K943" s="1206"/>
      <c r="L943" s="1206"/>
      <c r="M943" s="1206"/>
      <c r="N943" s="1206"/>
      <c r="O943" s="1206"/>
      <c r="P943" s="1206"/>
      <c r="Q943" s="1206"/>
      <c r="R943" s="1206"/>
      <c r="S943" s="1206"/>
      <c r="T943" s="1206"/>
      <c r="U943" s="1206"/>
      <c r="V943" s="1206"/>
      <c r="W943" s="1206"/>
      <c r="X943" s="1206"/>
      <c r="Y943" s="1206"/>
      <c r="Z943" s="1206"/>
      <c r="AA943" s="1206"/>
      <c r="AB943" s="1206"/>
      <c r="AC943" s="1206"/>
      <c r="AD943" s="1206"/>
      <c r="AE943" s="1206"/>
      <c r="AF943" s="1206"/>
      <c r="AG943" s="1206"/>
      <c r="AH943" s="1206"/>
      <c r="AI94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4" spans="2:35" ht="15.75" x14ac:dyDescent="0.25">
      <c r="B944" s="1195"/>
      <c r="C944" s="1202"/>
      <c r="D944" s="1206"/>
      <c r="E944" s="1206"/>
      <c r="F944" s="1206"/>
      <c r="G944" s="1206"/>
      <c r="H944" s="1206"/>
      <c r="I944" s="1206"/>
      <c r="J944" s="1206"/>
      <c r="K944" s="1206"/>
      <c r="L944" s="1206"/>
      <c r="M944" s="1206"/>
      <c r="N944" s="1206"/>
      <c r="O944" s="1206"/>
      <c r="P944" s="1206"/>
      <c r="Q944" s="1206"/>
      <c r="R944" s="1206"/>
      <c r="S944" s="1206"/>
      <c r="T944" s="1206"/>
      <c r="U944" s="1206"/>
      <c r="V944" s="1206"/>
      <c r="W944" s="1206"/>
      <c r="X944" s="1206"/>
      <c r="Y944" s="1206"/>
      <c r="Z944" s="1206"/>
      <c r="AA944" s="1206"/>
      <c r="AB944" s="1206"/>
      <c r="AC944" s="1206"/>
      <c r="AD944" s="1206"/>
      <c r="AE944" s="1206"/>
      <c r="AF944" s="1206"/>
      <c r="AG944" s="1206"/>
      <c r="AH944" s="1206"/>
      <c r="AI94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5" spans="2:35" ht="15.75" x14ac:dyDescent="0.25">
      <c r="B945" s="1195"/>
      <c r="C945" s="1202"/>
      <c r="D945" s="1206"/>
      <c r="E945" s="1206"/>
      <c r="F945" s="1206"/>
      <c r="G945" s="1206"/>
      <c r="H945" s="1206"/>
      <c r="I945" s="1206"/>
      <c r="J945" s="1206"/>
      <c r="K945" s="1206"/>
      <c r="L945" s="1206"/>
      <c r="M945" s="1206"/>
      <c r="N945" s="1206"/>
      <c r="O945" s="1206"/>
      <c r="P945" s="1206"/>
      <c r="Q945" s="1206"/>
      <c r="R945" s="1206"/>
      <c r="S945" s="1206"/>
      <c r="T945" s="1206"/>
      <c r="U945" s="1206"/>
      <c r="V945" s="1206"/>
      <c r="W945" s="1206"/>
      <c r="X945" s="1206"/>
      <c r="Y945" s="1206"/>
      <c r="Z945" s="1206"/>
      <c r="AA945" s="1206"/>
      <c r="AB945" s="1206"/>
      <c r="AC945" s="1206"/>
      <c r="AD945" s="1206"/>
      <c r="AE945" s="1206"/>
      <c r="AF945" s="1206"/>
      <c r="AG945" s="1206"/>
      <c r="AH945" s="1206"/>
      <c r="AI945"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6" spans="2:35" ht="15.75" x14ac:dyDescent="0.25">
      <c r="B946" s="1195"/>
      <c r="C946" s="1202"/>
      <c r="D946" s="1206"/>
      <c r="E946" s="1206"/>
      <c r="F946" s="1206"/>
      <c r="G946" s="1206"/>
      <c r="H946" s="1206"/>
      <c r="I946" s="1206"/>
      <c r="J946" s="1206"/>
      <c r="K946" s="1206"/>
      <c r="L946" s="1206"/>
      <c r="M946" s="1206"/>
      <c r="N946" s="1206"/>
      <c r="O946" s="1206"/>
      <c r="P946" s="1206"/>
      <c r="Q946" s="1206"/>
      <c r="R946" s="1206"/>
      <c r="S946" s="1206"/>
      <c r="T946" s="1206"/>
      <c r="U946" s="1206"/>
      <c r="V946" s="1206"/>
      <c r="W946" s="1206"/>
      <c r="X946" s="1206"/>
      <c r="Y946" s="1206"/>
      <c r="Z946" s="1206"/>
      <c r="AA946" s="1206"/>
      <c r="AB946" s="1206"/>
      <c r="AC946" s="1206"/>
      <c r="AD946" s="1206"/>
      <c r="AE946" s="1206"/>
      <c r="AF946" s="1206"/>
      <c r="AG946" s="1206"/>
      <c r="AH946" s="1206"/>
      <c r="AI946"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7" spans="2:35" ht="15.75" x14ac:dyDescent="0.25">
      <c r="B947" s="1195"/>
      <c r="C947" s="1202"/>
      <c r="D947" s="1206"/>
      <c r="E947" s="1206"/>
      <c r="F947" s="1206"/>
      <c r="G947" s="1206"/>
      <c r="H947" s="1206"/>
      <c r="I947" s="1206"/>
      <c r="J947" s="1206"/>
      <c r="K947" s="1206"/>
      <c r="L947" s="1206"/>
      <c r="M947" s="1206"/>
      <c r="N947" s="1206"/>
      <c r="O947" s="1206"/>
      <c r="P947" s="1206"/>
      <c r="Q947" s="1206"/>
      <c r="R947" s="1206"/>
      <c r="S947" s="1206"/>
      <c r="T947" s="1206"/>
      <c r="U947" s="1206"/>
      <c r="V947" s="1206"/>
      <c r="W947" s="1206"/>
      <c r="X947" s="1206"/>
      <c r="Y947" s="1206"/>
      <c r="Z947" s="1206"/>
      <c r="AA947" s="1206"/>
      <c r="AB947" s="1206"/>
      <c r="AC947" s="1206"/>
      <c r="AD947" s="1206"/>
      <c r="AE947" s="1206"/>
      <c r="AF947" s="1206"/>
      <c r="AG947" s="1206"/>
      <c r="AH947" s="1206"/>
      <c r="AI947"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8" spans="2:35" ht="15.75" x14ac:dyDescent="0.25">
      <c r="B948" s="1195"/>
      <c r="C948" s="1202"/>
      <c r="D948" s="1206"/>
      <c r="E948" s="1206"/>
      <c r="F948" s="1206"/>
      <c r="G948" s="1206"/>
      <c r="H948" s="1206"/>
      <c r="I948" s="1206"/>
      <c r="J948" s="1206"/>
      <c r="K948" s="1206"/>
      <c r="L948" s="1206"/>
      <c r="M948" s="1206"/>
      <c r="N948" s="1206"/>
      <c r="O948" s="1206"/>
      <c r="P948" s="1206"/>
      <c r="Q948" s="1206"/>
      <c r="R948" s="1206"/>
      <c r="S948" s="1206"/>
      <c r="T948" s="1206"/>
      <c r="U948" s="1206"/>
      <c r="V948" s="1206"/>
      <c r="W948" s="1206"/>
      <c r="X948" s="1206"/>
      <c r="Y948" s="1206"/>
      <c r="Z948" s="1206"/>
      <c r="AA948" s="1206"/>
      <c r="AB948" s="1206"/>
      <c r="AC948" s="1206"/>
      <c r="AD948" s="1206"/>
      <c r="AE948" s="1206"/>
      <c r="AF948" s="1206"/>
      <c r="AG948" s="1206"/>
      <c r="AH948" s="1206"/>
      <c r="AI948"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49" spans="2:35" ht="15.75" x14ac:dyDescent="0.25">
      <c r="B949" s="1195"/>
      <c r="C949" s="1202"/>
      <c r="D949" s="1206"/>
      <c r="E949" s="1206"/>
      <c r="F949" s="1206"/>
      <c r="G949" s="1206"/>
      <c r="H949" s="1206"/>
      <c r="I949" s="1206"/>
      <c r="J949" s="1206"/>
      <c r="K949" s="1206"/>
      <c r="L949" s="1206"/>
      <c r="M949" s="1206"/>
      <c r="N949" s="1206"/>
      <c r="O949" s="1206"/>
      <c r="P949" s="1206"/>
      <c r="Q949" s="1206"/>
      <c r="R949" s="1206"/>
      <c r="S949" s="1206"/>
      <c r="T949" s="1206"/>
      <c r="U949" s="1206"/>
      <c r="V949" s="1206"/>
      <c r="W949" s="1206"/>
      <c r="X949" s="1206"/>
      <c r="Y949" s="1206"/>
      <c r="Z949" s="1206"/>
      <c r="AA949" s="1206"/>
      <c r="AB949" s="1206"/>
      <c r="AC949" s="1206"/>
      <c r="AD949" s="1206"/>
      <c r="AE949" s="1206"/>
      <c r="AF949" s="1206"/>
      <c r="AG949" s="1206"/>
      <c r="AH949" s="1206"/>
      <c r="AI949"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50" spans="2:35" ht="15.75" x14ac:dyDescent="0.25">
      <c r="B950" s="1195"/>
      <c r="C950" s="1202"/>
      <c r="D950" s="1206"/>
      <c r="E950" s="1206"/>
      <c r="F950" s="1206"/>
      <c r="G950" s="1206"/>
      <c r="H950" s="1206"/>
      <c r="I950" s="1206"/>
      <c r="J950" s="1206"/>
      <c r="K950" s="1206"/>
      <c r="L950" s="1206"/>
      <c r="M950" s="1206"/>
      <c r="N950" s="1206"/>
      <c r="O950" s="1206"/>
      <c r="P950" s="1206"/>
      <c r="Q950" s="1206"/>
      <c r="R950" s="1206"/>
      <c r="S950" s="1206"/>
      <c r="T950" s="1206"/>
      <c r="U950" s="1206"/>
      <c r="V950" s="1206"/>
      <c r="W950" s="1206"/>
      <c r="X950" s="1206"/>
      <c r="Y950" s="1206"/>
      <c r="Z950" s="1206"/>
      <c r="AA950" s="1206"/>
      <c r="AB950" s="1206"/>
      <c r="AC950" s="1206"/>
      <c r="AD950" s="1206"/>
      <c r="AE950" s="1206"/>
      <c r="AF950" s="1206"/>
      <c r="AG950" s="1206"/>
      <c r="AH950" s="1206"/>
      <c r="AI950"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51" spans="2:35" ht="15.75" x14ac:dyDescent="0.25">
      <c r="B951" s="1195"/>
      <c r="C951" s="1202"/>
      <c r="D951" s="1206"/>
      <c r="E951" s="1206"/>
      <c r="F951" s="1206"/>
      <c r="G951" s="1206"/>
      <c r="H951" s="1206"/>
      <c r="I951" s="1206"/>
      <c r="J951" s="1206"/>
      <c r="K951" s="1206"/>
      <c r="L951" s="1206"/>
      <c r="M951" s="1206"/>
      <c r="N951" s="1206"/>
      <c r="O951" s="1206"/>
      <c r="P951" s="1206"/>
      <c r="Q951" s="1206"/>
      <c r="R951" s="1206"/>
      <c r="S951" s="1206"/>
      <c r="T951" s="1206"/>
      <c r="U951" s="1206"/>
      <c r="V951" s="1206"/>
      <c r="W951" s="1206"/>
      <c r="X951" s="1206"/>
      <c r="Y951" s="1206"/>
      <c r="Z951" s="1206"/>
      <c r="AA951" s="1206"/>
      <c r="AB951" s="1206"/>
      <c r="AC951" s="1206"/>
      <c r="AD951" s="1206"/>
      <c r="AE951" s="1206"/>
      <c r="AF951" s="1206"/>
      <c r="AG951" s="1206"/>
      <c r="AH951" s="1206"/>
      <c r="AI951"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52" spans="2:35" ht="15.75" x14ac:dyDescent="0.25">
      <c r="B952" s="1195"/>
      <c r="C952" s="1202"/>
      <c r="D952" s="1206"/>
      <c r="E952" s="1206"/>
      <c r="F952" s="1206"/>
      <c r="G952" s="1206"/>
      <c r="H952" s="1206"/>
      <c r="I952" s="1206"/>
      <c r="J952" s="1206"/>
      <c r="K952" s="1206"/>
      <c r="L952" s="1206"/>
      <c r="M952" s="1206"/>
      <c r="N952" s="1206"/>
      <c r="O952" s="1206"/>
      <c r="P952" s="1206"/>
      <c r="Q952" s="1206"/>
      <c r="R952" s="1206"/>
      <c r="S952" s="1206"/>
      <c r="T952" s="1206"/>
      <c r="U952" s="1206"/>
      <c r="V952" s="1206"/>
      <c r="W952" s="1206"/>
      <c r="X952" s="1206"/>
      <c r="Y952" s="1206"/>
      <c r="Z952" s="1206"/>
      <c r="AA952" s="1206"/>
      <c r="AB952" s="1206"/>
      <c r="AC952" s="1206"/>
      <c r="AD952" s="1206"/>
      <c r="AE952" s="1206"/>
      <c r="AF952" s="1206"/>
      <c r="AG952" s="1206"/>
      <c r="AH952" s="1206"/>
      <c r="AI952"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53" spans="2:35" ht="15.75" x14ac:dyDescent="0.25">
      <c r="B953" s="1195"/>
      <c r="C953" s="1202"/>
      <c r="D953" s="1206"/>
      <c r="E953" s="1206"/>
      <c r="F953" s="1206"/>
      <c r="G953" s="1206"/>
      <c r="H953" s="1206"/>
      <c r="I953" s="1206"/>
      <c r="J953" s="1206"/>
      <c r="K953" s="1206"/>
      <c r="L953" s="1206"/>
      <c r="M953" s="1206"/>
      <c r="N953" s="1206"/>
      <c r="O953" s="1206"/>
      <c r="P953" s="1206"/>
      <c r="Q953" s="1206"/>
      <c r="R953" s="1206"/>
      <c r="S953" s="1206"/>
      <c r="T953" s="1206"/>
      <c r="U953" s="1206"/>
      <c r="V953" s="1206"/>
      <c r="W953" s="1206"/>
      <c r="X953" s="1206"/>
      <c r="Y953" s="1206"/>
      <c r="Z953" s="1206"/>
      <c r="AA953" s="1206"/>
      <c r="AB953" s="1206"/>
      <c r="AC953" s="1206"/>
      <c r="AD953" s="1206"/>
      <c r="AE953" s="1206"/>
      <c r="AF953" s="1206"/>
      <c r="AG953" s="1206"/>
      <c r="AH953" s="1206"/>
      <c r="AI953"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row r="954" spans="2:35" ht="15.75" x14ac:dyDescent="0.25">
      <c r="B954" s="1195"/>
      <c r="C954" s="1202"/>
      <c r="D954" s="1206"/>
      <c r="E954" s="1206"/>
      <c r="F954" s="1206"/>
      <c r="G954" s="1206"/>
      <c r="H954" s="1206"/>
      <c r="I954" s="1206"/>
      <c r="J954" s="1206"/>
      <c r="K954" s="1206"/>
      <c r="L954" s="1206"/>
      <c r="M954" s="1206"/>
      <c r="N954" s="1206"/>
      <c r="O954" s="1206"/>
      <c r="P954" s="1206"/>
      <c r="Q954" s="1206"/>
      <c r="R954" s="1206"/>
      <c r="S954" s="1206"/>
      <c r="T954" s="1206"/>
      <c r="U954" s="1206"/>
      <c r="V954" s="1206"/>
      <c r="W954" s="1206"/>
      <c r="X954" s="1206"/>
      <c r="Y954" s="1206"/>
      <c r="Z954" s="1206"/>
      <c r="AA954" s="1206"/>
      <c r="AB954" s="1206"/>
      <c r="AC954" s="1206"/>
      <c r="AD954" s="1206"/>
      <c r="AE954" s="1206"/>
      <c r="AF954" s="1206"/>
      <c r="AG954" s="1206"/>
      <c r="AH954" s="1206"/>
      <c r="AI954" s="1210">
        <f>COUNTA(Sheet3[[#This Row],[Monday]],Sheet3[[#This Row],[Tuesday]],Sheet3[[#This Row],[Wednesday]],Sheet3[[#This Row],[Thursday]],Sheet3[[#This Row],[Friday]],Sheet3[[#This Row],[Saturday]],Sheet3[[#This Row],[Sunday]],Sheet3[[#This Row],[Monday_1]],Sheet3[[#This Row],[Tuesday_2]],Sheet3[[#This Row],[Wednesday_3]],Sheet3[[#This Row],[Thursday_4]],Sheet3[[#This Row],[Friday_5]],Sheet3[[#This Row],[Saturday_6]],Sheet3[[#This Row],[Sunday_7]],Sheet3[[#This Row],[Monday_8]],Sheet3[[#This Row],[Tuesday_9]],Sheet3[[#This Row],[Wednesday_10]],Sheet3[[#This Row],[Thursday_11]],Sheet3[[#This Row],[Friday_12]],Sheet3[[#This Row],[Saturday_13]],Sheet3[[#This Row],[Sunday_14]],Sheet3[[#This Row],[Monday_15]],Sheet3[[#This Row],[Tuesday_16]],Sheet3[[#This Row],[Wednesday_17]],Sheet3[[#This Row],[Thursday_18]],Sheet3[[#This Row],[Friday_19]],Sheet3[[#This Row],[Saturday_20]],Sheet3[[#This Row],[Sunday_21]],Sheet3[[#This Row],[Monday_22]],Sheet3[[#This Row],[Tuesday_23]],Sheet3[[#This Row],[Wednesday_24]])</f>
        <v>0</v>
      </c>
    </row>
  </sheetData>
  <mergeCells count="1">
    <mergeCell ref="B4:C4"/>
  </mergeCells>
  <phoneticPr fontId="21" type="noConversion"/>
  <conditionalFormatting sqref="D5:AH5">
    <cfRule type="containsText" dxfId="116" priority="6" operator="containsText" text="frida">
      <formula>NOT(ISERROR(SEARCH("frida",D5)))</formula>
    </cfRule>
  </conditionalFormatting>
  <conditionalFormatting sqref="D7:AH954">
    <cfRule type="containsText" dxfId="115" priority="2" operator="containsText" text="T">
      <formula>NOT(ISERROR(SEARCH("T",D7)))</formula>
    </cfRule>
    <cfRule type="containsText" dxfId="114" priority="3" operator="containsText" text="H">
      <formula>NOT(ISERROR(SEARCH("H",D7)))</formula>
    </cfRule>
    <cfRule type="containsText" dxfId="113" priority="4" operator="containsText" text="A">
      <formula>NOT(ISERROR(SEARCH("A",D7)))</formula>
    </cfRule>
    <cfRule type="containsText" dxfId="112" priority="5" operator="containsText" text="P">
      <formula>NOT(ISERROR(SEARCH("P",D7)))</formula>
    </cfRule>
  </conditionalFormatting>
  <conditionalFormatting sqref="D4:AH4">
    <cfRule type="containsText" dxfId="111" priority="1" operator="containsText" text="sun">
      <formula>NOT(ISERROR(SEARCH("sun",D4)))</formula>
    </cfRule>
  </conditionalFormatting>
  <pageMargins left="0.7" right="0.7" top="0.75" bottom="0.75" header="0.3" footer="0.3"/>
  <pageSetup scale="24" orientation="portrait" r:id="rId1"/>
  <rowBreaks count="1" manualBreakCount="1">
    <brk id="14" min="1" max="33" man="1"/>
  </rowBreaks>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526680"/>
  </sheetPr>
  <dimension ref="D3:L80"/>
  <sheetViews>
    <sheetView showGridLines="0" showRowColHeaders="0" view="pageBreakPreview" zoomScaleSheetLayoutView="100" workbookViewId="0">
      <pane ySplit="8" topLeftCell="A9" activePane="bottomLeft" state="frozen"/>
      <selection activeCell="K115" sqref="K115"/>
      <selection pane="bottomLeft" activeCell="I23" sqref="I23"/>
    </sheetView>
  </sheetViews>
  <sheetFormatPr defaultRowHeight="15" x14ac:dyDescent="0.25"/>
  <cols>
    <col min="1" max="1" width="24.140625" customWidth="1"/>
    <col min="3" max="3" width="23" customWidth="1"/>
    <col min="4" max="4" width="13" customWidth="1"/>
    <col min="5" max="5" width="24.28515625" customWidth="1"/>
    <col min="6" max="6" width="22.140625" customWidth="1"/>
    <col min="7" max="7" width="5.42578125" customWidth="1"/>
    <col min="8" max="8" width="18.28515625" customWidth="1"/>
    <col min="9" max="9" width="18.7109375" customWidth="1"/>
    <col min="10" max="10" width="19.42578125" customWidth="1"/>
  </cols>
  <sheetData>
    <row r="3" spans="4:12" ht="22.5" customHeight="1" x14ac:dyDescent="0.25"/>
    <row r="4" spans="4:12" ht="15" customHeight="1" x14ac:dyDescent="0.25"/>
    <row r="5" spans="4:12" ht="15" customHeight="1" x14ac:dyDescent="0.25"/>
    <row r="6" spans="4:12" ht="15" customHeight="1" thickBot="1" x14ac:dyDescent="0.3"/>
    <row r="7" spans="4:12" ht="29.25" customHeight="1" x14ac:dyDescent="0.25">
      <c r="D7" s="1074" t="s">
        <v>9</v>
      </c>
      <c r="E7" s="1076" t="s">
        <v>10</v>
      </c>
      <c r="F7" s="1078" t="s">
        <v>139</v>
      </c>
      <c r="G7" s="1080" t="s">
        <v>11</v>
      </c>
      <c r="H7" s="1082" t="s">
        <v>12</v>
      </c>
      <c r="I7" s="1068" t="s">
        <v>13</v>
      </c>
      <c r="J7" s="1070" t="s">
        <v>7</v>
      </c>
      <c r="K7" s="66"/>
      <c r="L7" s="66"/>
    </row>
    <row r="8" spans="4:12" ht="15.75" customHeight="1" x14ac:dyDescent="0.25">
      <c r="D8" s="1075"/>
      <c r="E8" s="1077"/>
      <c r="F8" s="1079"/>
      <c r="G8" s="1081"/>
      <c r="H8" s="1083"/>
      <c r="I8" s="1069"/>
      <c r="J8" s="1071"/>
      <c r="K8" s="66"/>
      <c r="L8" s="66"/>
    </row>
    <row r="9" spans="4:12" ht="18.75" customHeight="1" x14ac:dyDescent="0.25">
      <c r="D9" s="1072">
        <v>136</v>
      </c>
      <c r="E9" s="727" t="s">
        <v>136</v>
      </c>
      <c r="F9" s="646">
        <f>COUNTIF(Sheet3!D7:AH7,"P")</f>
        <v>5</v>
      </c>
      <c r="G9" s="64">
        <f>COUNTIF(Sheet3!D7:AH7,"H")</f>
        <v>0</v>
      </c>
      <c r="H9" s="644">
        <f>COUNTIF(Sheet3!D7:AH7,"T")</f>
        <v>0</v>
      </c>
      <c r="I9" s="642">
        <f>COUNTIF(Sheet3!D7:AH7,"A")</f>
        <v>4</v>
      </c>
      <c r="J9" s="641"/>
      <c r="K9" s="66" t="e">
        <f>G9+#REF!</f>
        <v>#REF!</v>
      </c>
      <c r="L9" s="66">
        <f>Sheet3!AI7</f>
        <v>9</v>
      </c>
    </row>
    <row r="10" spans="4:12" ht="18.75" customHeight="1" x14ac:dyDescent="0.25">
      <c r="D10" s="1072"/>
      <c r="E10" s="727"/>
      <c r="F10" s="646">
        <f>COUNTIF(Sheet3!D8:AH8,"P")</f>
        <v>0</v>
      </c>
      <c r="G10" s="64">
        <f>COUNTIF(Sheet3!D8:AH8,"H")</f>
        <v>0</v>
      </c>
      <c r="H10" s="644">
        <f>COUNTIF(Sheet3!D8:AH8,"T")</f>
        <v>0</v>
      </c>
      <c r="I10" s="642">
        <f>COUNTIF(Sheet3!D8:AH8,"A")</f>
        <v>0</v>
      </c>
      <c r="J10" s="641"/>
      <c r="K10" s="66" t="e">
        <f>G10+#REF!</f>
        <v>#REF!</v>
      </c>
      <c r="L10" s="66"/>
    </row>
    <row r="11" spans="4:12" ht="18.75" customHeight="1" x14ac:dyDescent="0.25">
      <c r="D11" s="1073">
        <v>137</v>
      </c>
      <c r="E11" s="728" t="s">
        <v>25</v>
      </c>
      <c r="F11" s="647">
        <f>COUNTIF(Sheet3!D9:AH9,"P")</f>
        <v>8</v>
      </c>
      <c r="G11" s="82">
        <f>COUNTIF(Sheet3!D9:AH9,"H")</f>
        <v>1</v>
      </c>
      <c r="H11" s="645">
        <f>COUNTIF(Sheet3!D9:AH9,"T")</f>
        <v>0</v>
      </c>
      <c r="I11" s="643">
        <f>COUNTIF(Sheet3!D9:AH9,"A")</f>
        <v>0</v>
      </c>
      <c r="J11" s="641"/>
      <c r="K11" s="66" t="e">
        <f>G11+#REF!</f>
        <v>#REF!</v>
      </c>
      <c r="L11" s="66">
        <f>Sheet3!AI9</f>
        <v>9</v>
      </c>
    </row>
    <row r="12" spans="4:12" ht="18.75" customHeight="1" x14ac:dyDescent="0.25">
      <c r="D12" s="1073"/>
      <c r="E12" s="728"/>
      <c r="F12" s="647">
        <f>COUNTIF(Sheet3!D10:AH10,"P")</f>
        <v>0</v>
      </c>
      <c r="G12" s="82">
        <f>COUNTIF(Sheet3!D10:AH10,"H")</f>
        <v>0</v>
      </c>
      <c r="H12" s="645">
        <f>COUNTIF(Sheet3!D10:AH10,"T")</f>
        <v>0</v>
      </c>
      <c r="I12" s="643">
        <f>COUNTIF(Sheet3!D10:AH10,"A")</f>
        <v>0</v>
      </c>
      <c r="J12" s="641"/>
      <c r="K12" s="66" t="e">
        <f>G12+#REF!</f>
        <v>#REF!</v>
      </c>
      <c r="L12" s="66"/>
    </row>
    <row r="13" spans="4:12" ht="18.75" customHeight="1" x14ac:dyDescent="0.25">
      <c r="D13" s="1072">
        <v>138</v>
      </c>
      <c r="E13" s="727" t="s">
        <v>137</v>
      </c>
      <c r="F13" s="646">
        <f>COUNTIF(Sheet3!D11:AH11,"P")</f>
        <v>8</v>
      </c>
      <c r="G13" s="64">
        <f>COUNTIF(Sheet3!D11:AH11,"H")</f>
        <v>1</v>
      </c>
      <c r="H13" s="644">
        <f>COUNTIF(Sheet3!D11:AH11,"T")</f>
        <v>0</v>
      </c>
      <c r="I13" s="642">
        <f>COUNTIF(Sheet3!D11:AH11,"A")</f>
        <v>0</v>
      </c>
      <c r="J13" s="641"/>
      <c r="K13" s="66" t="e">
        <f>G13+#REF!</f>
        <v>#REF!</v>
      </c>
      <c r="L13" s="66">
        <f>Sheet3!AI11</f>
        <v>9</v>
      </c>
    </row>
    <row r="14" spans="4:12" ht="18.75" customHeight="1" x14ac:dyDescent="0.25">
      <c r="D14" s="1072"/>
      <c r="E14" s="727"/>
      <c r="F14" s="646">
        <f>COUNTIF(Sheet3!D12:AH12,"P")</f>
        <v>0</v>
      </c>
      <c r="G14" s="64">
        <f>COUNTIF(Sheet3!D12:AH12,"H")</f>
        <v>0</v>
      </c>
      <c r="H14" s="644">
        <f>COUNTIF(Sheet3!D12:AH12,"T")</f>
        <v>0</v>
      </c>
      <c r="I14" s="642">
        <f>COUNTIF(Sheet3!D12:AH12,"A")</f>
        <v>0</v>
      </c>
      <c r="J14" s="641"/>
      <c r="K14" s="66" t="e">
        <f>G14+#REF!</f>
        <v>#REF!</v>
      </c>
      <c r="L14" s="66"/>
    </row>
    <row r="15" spans="4:12" ht="18.75" customHeight="1" x14ac:dyDescent="0.25">
      <c r="D15" s="1073">
        <v>139</v>
      </c>
      <c r="E15" s="728" t="s">
        <v>138</v>
      </c>
      <c r="F15" s="647">
        <f>COUNTIF(Sheet3!D13:AH13,"P")</f>
        <v>0</v>
      </c>
      <c r="G15" s="82">
        <f>COUNTIF(Sheet3!D13:AH13,"H")</f>
        <v>0</v>
      </c>
      <c r="H15" s="645">
        <f>COUNTIF(Sheet3!D13:AH13,"T")</f>
        <v>0</v>
      </c>
      <c r="I15" s="643">
        <f>COUNTIF(Sheet3!D13:AH13,"A")</f>
        <v>0</v>
      </c>
      <c r="J15" s="641"/>
      <c r="K15" s="66" t="e">
        <f>G15+#REF!</f>
        <v>#REF!</v>
      </c>
      <c r="L15" s="66">
        <f>Sheet3!AI13</f>
        <v>0</v>
      </c>
    </row>
    <row r="16" spans="4:12" ht="18.75" customHeight="1" x14ac:dyDescent="0.25">
      <c r="D16" s="1073"/>
      <c r="E16" s="728"/>
      <c r="F16" s="647">
        <f>COUNTIF(Sheet3!D14:AH14,"P")</f>
        <v>0</v>
      </c>
      <c r="G16" s="82">
        <f>COUNTIF(Sheet3!D14:AH14,"H")</f>
        <v>0</v>
      </c>
      <c r="H16" s="645">
        <f>COUNTIF(Sheet3!D14:AH14,"T")</f>
        <v>0</v>
      </c>
      <c r="I16" s="643">
        <f>COUNTIF(Sheet3!D14:AH14,"A")</f>
        <v>0</v>
      </c>
      <c r="J16" s="641"/>
      <c r="K16" s="66" t="e">
        <f>G16+#REF!</f>
        <v>#REF!</v>
      </c>
      <c r="L16" s="66"/>
    </row>
    <row r="17" spans="4:12" ht="18.75" customHeight="1" x14ac:dyDescent="0.25">
      <c r="D17" s="1084"/>
      <c r="E17" s="1085"/>
      <c r="F17" s="58"/>
      <c r="G17" s="55"/>
      <c r="H17" s="58"/>
      <c r="I17" s="58"/>
      <c r="K17" s="66"/>
      <c r="L17" s="66"/>
    </row>
    <row r="18" spans="4:12" ht="18.75" customHeight="1" x14ac:dyDescent="0.25">
      <c r="D18" s="1084"/>
      <c r="E18" s="1085"/>
      <c r="F18" s="56"/>
      <c r="G18" s="55"/>
      <c r="H18" s="58"/>
      <c r="I18" s="58"/>
      <c r="K18" s="66"/>
      <c r="L18" s="66"/>
    </row>
    <row r="19" spans="4:12" ht="18.75" customHeight="1" x14ac:dyDescent="0.25">
      <c r="D19" s="1084"/>
      <c r="E19" s="1085"/>
      <c r="F19" s="58"/>
      <c r="G19" s="59"/>
      <c r="H19" s="58"/>
      <c r="I19" s="58"/>
      <c r="J19" s="60"/>
    </row>
    <row r="20" spans="4:12" ht="18.75" customHeight="1" x14ac:dyDescent="0.25">
      <c r="D20" s="1084"/>
      <c r="E20" s="1085"/>
      <c r="F20" s="61"/>
      <c r="G20" s="59"/>
      <c r="H20" s="58"/>
      <c r="I20" s="58"/>
      <c r="J20" s="60"/>
    </row>
    <row r="21" spans="4:12" ht="18.75" customHeight="1" x14ac:dyDescent="0.25">
      <c r="D21" s="1084"/>
      <c r="E21" s="1085"/>
      <c r="F21" s="58"/>
      <c r="G21" s="55"/>
      <c r="H21" s="58"/>
      <c r="I21" s="58"/>
    </row>
    <row r="22" spans="4:12" ht="18.75" customHeight="1" x14ac:dyDescent="0.25">
      <c r="D22" s="1084"/>
      <c r="E22" s="1085"/>
      <c r="F22" s="56"/>
      <c r="G22" s="55"/>
      <c r="H22" s="58"/>
      <c r="I22" s="58"/>
    </row>
    <row r="23" spans="4:12" ht="18.75" customHeight="1" x14ac:dyDescent="0.25">
      <c r="D23" s="1084"/>
      <c r="E23" s="1085"/>
      <c r="F23" s="58"/>
      <c r="G23" s="59"/>
      <c r="H23" s="58"/>
      <c r="I23" s="58"/>
      <c r="J23" s="60"/>
    </row>
    <row r="24" spans="4:12" ht="18.75" customHeight="1" x14ac:dyDescent="0.25">
      <c r="D24" s="1084"/>
      <c r="E24" s="1085"/>
      <c r="F24" s="61"/>
      <c r="G24" s="59"/>
      <c r="H24" s="58"/>
      <c r="I24" s="58"/>
      <c r="J24" s="60"/>
    </row>
    <row r="25" spans="4:12" ht="18.75" customHeight="1" x14ac:dyDescent="0.25">
      <c r="D25" s="1084"/>
      <c r="E25" s="1085"/>
      <c r="F25" s="58"/>
      <c r="G25" s="55"/>
      <c r="H25" s="58"/>
      <c r="I25" s="58"/>
    </row>
    <row r="26" spans="4:12" ht="18.75" customHeight="1" x14ac:dyDescent="0.25">
      <c r="D26" s="1084"/>
      <c r="E26" s="1085"/>
      <c r="F26" s="56"/>
      <c r="G26" s="55"/>
      <c r="H26" s="58"/>
      <c r="I26" s="58"/>
    </row>
    <row r="27" spans="4:12" ht="18.75" customHeight="1" x14ac:dyDescent="0.25">
      <c r="D27" s="1084"/>
      <c r="E27" s="1085"/>
      <c r="F27" s="58"/>
      <c r="G27" s="59"/>
      <c r="H27" s="58"/>
      <c r="I27" s="58"/>
      <c r="J27" s="60"/>
    </row>
    <row r="28" spans="4:12" ht="18.75" customHeight="1" x14ac:dyDescent="0.25">
      <c r="D28" s="1084"/>
      <c r="E28" s="1085"/>
      <c r="F28" s="61"/>
      <c r="G28" s="59"/>
      <c r="H28" s="58"/>
      <c r="I28" s="58"/>
      <c r="J28" s="60"/>
    </row>
    <row r="29" spans="4:12" ht="18.75" customHeight="1" x14ac:dyDescent="0.25">
      <c r="D29" s="1084"/>
      <c r="E29" s="1085"/>
      <c r="F29" s="58"/>
      <c r="G29" s="55"/>
      <c r="H29" s="58"/>
      <c r="I29" s="58"/>
    </row>
    <row r="30" spans="4:12" ht="18.75" customHeight="1" x14ac:dyDescent="0.25">
      <c r="D30" s="1084"/>
      <c r="E30" s="1085"/>
      <c r="F30" s="56"/>
      <c r="G30" s="55"/>
      <c r="H30" s="58"/>
      <c r="I30" s="58"/>
    </row>
    <row r="31" spans="4:12" ht="18.75" customHeight="1" x14ac:dyDescent="0.25">
      <c r="D31" s="1084"/>
      <c r="E31" s="1085"/>
      <c r="F31" s="58"/>
      <c r="G31" s="59"/>
      <c r="H31" s="58"/>
      <c r="I31" s="58"/>
      <c r="J31" s="60"/>
    </row>
    <row r="32" spans="4:12" ht="18.75" customHeight="1" x14ac:dyDescent="0.25">
      <c r="D32" s="1084"/>
      <c r="E32" s="1085"/>
      <c r="F32" s="61"/>
      <c r="G32" s="59"/>
      <c r="H32" s="58"/>
      <c r="I32" s="58"/>
      <c r="J32" s="60"/>
    </row>
    <row r="33" spans="4:10" ht="18.75" customHeight="1" x14ac:dyDescent="0.25">
      <c r="D33" s="1084"/>
      <c r="E33" s="1085"/>
      <c r="F33" s="58"/>
      <c r="G33" s="55"/>
      <c r="H33" s="58"/>
      <c r="I33" s="58"/>
    </row>
    <row r="34" spans="4:10" ht="18.75" customHeight="1" x14ac:dyDescent="0.25">
      <c r="D34" s="1084"/>
      <c r="E34" s="1085"/>
      <c r="F34" s="56"/>
      <c r="G34" s="55"/>
      <c r="H34" s="58"/>
      <c r="I34" s="58"/>
    </row>
    <row r="35" spans="4:10" ht="18.75" customHeight="1" x14ac:dyDescent="0.25">
      <c r="D35" s="1084"/>
      <c r="E35" s="1085"/>
      <c r="F35" s="58"/>
      <c r="G35" s="59"/>
      <c r="H35" s="58"/>
      <c r="I35" s="58"/>
      <c r="J35" s="60"/>
    </row>
    <row r="36" spans="4:10" ht="18.75" customHeight="1" x14ac:dyDescent="0.25">
      <c r="D36" s="1084"/>
      <c r="E36" s="1085"/>
      <c r="F36" s="61"/>
      <c r="G36" s="59"/>
      <c r="H36" s="58"/>
      <c r="I36" s="58"/>
      <c r="J36" s="60"/>
    </row>
    <row r="37" spans="4:10" ht="18.75" customHeight="1" x14ac:dyDescent="0.25">
      <c r="D37" s="1084"/>
      <c r="E37" s="1085"/>
      <c r="F37" s="58"/>
      <c r="G37" s="55"/>
      <c r="H37" s="58"/>
      <c r="I37" s="58"/>
    </row>
    <row r="38" spans="4:10" ht="18.75" customHeight="1" x14ac:dyDescent="0.25">
      <c r="D38" s="1084"/>
      <c r="E38" s="1085"/>
      <c r="F38" s="56"/>
      <c r="G38" s="55"/>
      <c r="H38" s="58"/>
      <c r="I38" s="58"/>
    </row>
    <row r="39" spans="4:10" ht="18.75" customHeight="1" x14ac:dyDescent="0.25">
      <c r="D39" s="1084"/>
      <c r="E39" s="1085"/>
      <c r="F39" s="58"/>
      <c r="G39" s="59"/>
      <c r="H39" s="58"/>
      <c r="I39" s="58"/>
      <c r="J39" s="60"/>
    </row>
    <row r="40" spans="4:10" ht="18.75" customHeight="1" x14ac:dyDescent="0.25">
      <c r="D40" s="1084"/>
      <c r="E40" s="1085"/>
      <c r="F40" s="61"/>
      <c r="G40" s="59"/>
      <c r="H40" s="58"/>
      <c r="I40" s="58"/>
      <c r="J40" s="60"/>
    </row>
    <row r="41" spans="4:10" ht="18.75" customHeight="1" x14ac:dyDescent="0.25">
      <c r="D41" s="1084"/>
      <c r="E41" s="1085"/>
      <c r="F41" s="58"/>
      <c r="G41" s="55"/>
      <c r="H41" s="58"/>
      <c r="I41" s="58"/>
    </row>
    <row r="42" spans="4:10" ht="18.75" customHeight="1" x14ac:dyDescent="0.25">
      <c r="D42" s="1084"/>
      <c r="E42" s="1085"/>
      <c r="F42" s="56"/>
      <c r="G42" s="55"/>
      <c r="H42" s="58"/>
      <c r="I42" s="58"/>
    </row>
    <row r="43" spans="4:10" ht="18.75" customHeight="1" x14ac:dyDescent="0.25">
      <c r="D43" s="1084"/>
      <c r="E43" s="1085"/>
      <c r="F43" s="58"/>
      <c r="G43" s="59"/>
      <c r="H43" s="58"/>
      <c r="I43" s="58"/>
      <c r="J43" s="60"/>
    </row>
    <row r="44" spans="4:10" ht="18.75" customHeight="1" x14ac:dyDescent="0.25">
      <c r="D44" s="1084"/>
      <c r="E44" s="1085"/>
      <c r="F44" s="61"/>
      <c r="G44" s="59"/>
      <c r="H44" s="58"/>
      <c r="I44" s="58"/>
      <c r="J44" s="60"/>
    </row>
    <row r="45" spans="4:10" ht="18.75" customHeight="1" x14ac:dyDescent="0.25">
      <c r="D45" s="1084"/>
      <c r="E45" s="1085"/>
      <c r="F45" s="58"/>
      <c r="G45" s="55"/>
      <c r="H45" s="58"/>
      <c r="I45" s="58"/>
    </row>
    <row r="46" spans="4:10" ht="18.75" customHeight="1" x14ac:dyDescent="0.25">
      <c r="D46" s="1084"/>
      <c r="E46" s="1085"/>
      <c r="F46" s="56"/>
      <c r="G46" s="55"/>
      <c r="H46" s="58"/>
      <c r="I46" s="58"/>
    </row>
    <row r="47" spans="4:10" ht="18.75" customHeight="1" x14ac:dyDescent="0.25">
      <c r="D47" s="1084"/>
      <c r="E47" s="1085"/>
      <c r="F47" s="58"/>
      <c r="G47" s="59"/>
      <c r="H47" s="58"/>
      <c r="I47" s="58"/>
      <c r="J47" s="60"/>
    </row>
    <row r="48" spans="4:10" ht="18.75" customHeight="1" x14ac:dyDescent="0.25">
      <c r="D48" s="1084"/>
      <c r="E48" s="1085"/>
      <c r="F48" s="61"/>
      <c r="G48" s="59"/>
      <c r="H48" s="58"/>
      <c r="I48" s="58"/>
      <c r="J48" s="60"/>
    </row>
    <row r="49" spans="4:10" ht="18.75" customHeight="1" x14ac:dyDescent="0.25">
      <c r="D49" s="1084"/>
      <c r="E49" s="1085"/>
      <c r="F49" s="58"/>
      <c r="G49" s="55"/>
      <c r="H49" s="58"/>
      <c r="I49" s="58"/>
    </row>
    <row r="50" spans="4:10" ht="18.75" customHeight="1" x14ac:dyDescent="0.25">
      <c r="D50" s="1084"/>
      <c r="E50" s="1085"/>
      <c r="F50" s="56"/>
      <c r="G50" s="55"/>
      <c r="H50" s="58"/>
      <c r="I50" s="58"/>
    </row>
    <row r="51" spans="4:10" ht="18.75" customHeight="1" x14ac:dyDescent="0.25">
      <c r="D51" s="1084"/>
      <c r="E51" s="1085"/>
      <c r="F51" s="58"/>
      <c r="G51" s="59"/>
      <c r="H51" s="58"/>
      <c r="I51" s="58"/>
      <c r="J51" s="60"/>
    </row>
    <row r="52" spans="4:10" ht="18.75" customHeight="1" x14ac:dyDescent="0.25">
      <c r="D52" s="1084"/>
      <c r="E52" s="1085"/>
      <c r="F52" s="61"/>
      <c r="G52" s="59"/>
      <c r="H52" s="58"/>
      <c r="I52" s="58"/>
      <c r="J52" s="60"/>
    </row>
    <row r="53" spans="4:10" ht="18.75" customHeight="1" x14ac:dyDescent="0.25">
      <c r="D53" s="1084"/>
      <c r="E53" s="1085"/>
      <c r="F53" s="58"/>
      <c r="G53" s="55"/>
      <c r="H53" s="58"/>
      <c r="I53" s="58"/>
    </row>
    <row r="54" spans="4:10" ht="18.75" customHeight="1" x14ac:dyDescent="0.25">
      <c r="D54" s="1084"/>
      <c r="E54" s="1085"/>
      <c r="F54" s="56"/>
      <c r="G54" s="55"/>
      <c r="H54" s="58"/>
      <c r="I54" s="58"/>
    </row>
    <row r="55" spans="4:10" ht="18.75" customHeight="1" x14ac:dyDescent="0.25">
      <c r="D55" s="1084"/>
      <c r="E55" s="1085"/>
      <c r="F55" s="58"/>
      <c r="G55" s="59"/>
      <c r="H55" s="58"/>
      <c r="I55" s="58"/>
      <c r="J55" s="60"/>
    </row>
    <row r="56" spans="4:10" ht="18.75" customHeight="1" x14ac:dyDescent="0.25">
      <c r="D56" s="1084"/>
      <c r="E56" s="1085"/>
      <c r="F56" s="61"/>
      <c r="G56" s="59"/>
      <c r="H56" s="58"/>
      <c r="I56" s="58"/>
      <c r="J56" s="60"/>
    </row>
    <row r="57" spans="4:10" ht="18.75" customHeight="1" x14ac:dyDescent="0.25">
      <c r="D57" s="1084"/>
      <c r="E57" s="1085"/>
      <c r="F57" s="58"/>
      <c r="G57" s="55"/>
      <c r="H57" s="58"/>
      <c r="I57" s="58"/>
    </row>
    <row r="58" spans="4:10" ht="18.75" customHeight="1" x14ac:dyDescent="0.25">
      <c r="D58" s="1084"/>
      <c r="E58" s="1085"/>
      <c r="F58" s="56"/>
      <c r="G58" s="55"/>
      <c r="H58" s="58"/>
      <c r="I58" s="58"/>
    </row>
    <row r="59" spans="4:10" ht="18.75" customHeight="1" x14ac:dyDescent="0.25">
      <c r="D59" s="1084"/>
      <c r="E59" s="1086"/>
      <c r="F59" s="58"/>
      <c r="G59" s="59"/>
      <c r="H59" s="58"/>
      <c r="I59" s="58"/>
      <c r="J59" s="60"/>
    </row>
    <row r="60" spans="4:10" ht="18.75" customHeight="1" x14ac:dyDescent="0.25">
      <c r="D60" s="1084"/>
      <c r="E60" s="1086"/>
      <c r="F60" s="57"/>
      <c r="G60" s="59"/>
      <c r="H60" s="58"/>
      <c r="I60" s="58"/>
      <c r="J60" s="60"/>
    </row>
    <row r="61" spans="4:10" ht="18.75" customHeight="1" x14ac:dyDescent="0.25">
      <c r="D61" s="1084"/>
      <c r="E61" s="1086"/>
      <c r="F61" s="58"/>
      <c r="G61" s="55"/>
      <c r="H61" s="58"/>
      <c r="I61" s="58"/>
    </row>
    <row r="62" spans="4:10" ht="18.75" customHeight="1" x14ac:dyDescent="0.25">
      <c r="D62" s="1084"/>
      <c r="E62" s="1086"/>
      <c r="F62" s="57"/>
      <c r="G62" s="55"/>
      <c r="H62" s="58"/>
      <c r="I62" s="58"/>
    </row>
    <row r="63" spans="4:10" ht="18.75" customHeight="1" x14ac:dyDescent="0.25">
      <c r="D63" s="1084"/>
      <c r="E63" s="1086"/>
      <c r="F63" s="58"/>
      <c r="G63" s="59"/>
      <c r="H63" s="58"/>
      <c r="I63" s="58"/>
      <c r="J63" s="60"/>
    </row>
    <row r="64" spans="4:10" ht="18.75" customHeight="1" x14ac:dyDescent="0.25">
      <c r="D64" s="1084"/>
      <c r="E64" s="1086"/>
      <c r="F64" s="57"/>
      <c r="G64" s="59"/>
      <c r="H64" s="58"/>
      <c r="I64" s="58"/>
      <c r="J64" s="60"/>
    </row>
    <row r="65" spans="4:10" ht="18.75" customHeight="1" x14ac:dyDescent="0.25">
      <c r="D65" s="1084"/>
      <c r="E65" s="1086"/>
      <c r="F65" s="58"/>
      <c r="G65" s="55"/>
      <c r="H65" s="58"/>
      <c r="I65" s="58"/>
    </row>
    <row r="66" spans="4:10" ht="18.75" customHeight="1" x14ac:dyDescent="0.25">
      <c r="D66" s="1084"/>
      <c r="E66" s="1086"/>
      <c r="F66" s="57"/>
      <c r="G66" s="55"/>
      <c r="H66" s="58"/>
      <c r="I66" s="58"/>
    </row>
    <row r="67" spans="4:10" ht="18.75" customHeight="1" x14ac:dyDescent="0.25">
      <c r="D67" s="1084"/>
      <c r="E67" s="1086"/>
      <c r="F67" s="58"/>
      <c r="G67" s="59"/>
      <c r="H67" s="58"/>
      <c r="I67" s="58"/>
      <c r="J67" s="60"/>
    </row>
    <row r="68" spans="4:10" ht="18.75" customHeight="1" x14ac:dyDescent="0.25">
      <c r="D68" s="1084"/>
      <c r="E68" s="1086"/>
      <c r="F68" s="57"/>
      <c r="G68" s="59"/>
      <c r="H68" s="58"/>
      <c r="I68" s="58"/>
      <c r="J68" s="60"/>
    </row>
    <row r="69" spans="4:10" ht="18.75" customHeight="1" x14ac:dyDescent="0.25">
      <c r="D69" s="1084"/>
      <c r="E69" s="1086"/>
      <c r="F69" s="58"/>
      <c r="G69" s="55"/>
      <c r="H69" s="58"/>
      <c r="I69" s="58"/>
    </row>
    <row r="70" spans="4:10" ht="18.75" customHeight="1" x14ac:dyDescent="0.25">
      <c r="D70" s="1084"/>
      <c r="E70" s="1086"/>
      <c r="F70" s="62"/>
      <c r="G70" s="55"/>
      <c r="H70" s="58"/>
      <c r="I70" s="58"/>
    </row>
    <row r="71" spans="4:10" ht="18.75" customHeight="1" x14ac:dyDescent="0.25">
      <c r="D71" s="1084"/>
      <c r="E71" s="1086"/>
      <c r="F71" s="58"/>
      <c r="G71" s="59"/>
      <c r="H71" s="58"/>
      <c r="I71" s="58"/>
      <c r="J71" s="60"/>
    </row>
    <row r="72" spans="4:10" ht="18.75" customHeight="1" x14ac:dyDescent="0.25">
      <c r="D72" s="1084"/>
      <c r="E72" s="1086"/>
      <c r="F72" s="57"/>
      <c r="G72" s="59"/>
      <c r="H72" s="58"/>
      <c r="I72" s="58"/>
      <c r="J72" s="60"/>
    </row>
    <row r="73" spans="4:10" ht="18.75" customHeight="1" x14ac:dyDescent="0.25">
      <c r="D73" s="1084"/>
      <c r="E73" s="1086"/>
      <c r="F73" s="58"/>
      <c r="G73" s="55"/>
      <c r="H73" s="58"/>
      <c r="I73" s="58"/>
    </row>
    <row r="74" spans="4:10" ht="18.75" customHeight="1" x14ac:dyDescent="0.25">
      <c r="D74" s="1084"/>
      <c r="E74" s="1086"/>
      <c r="F74" s="57"/>
      <c r="G74" s="55"/>
      <c r="H74" s="58"/>
      <c r="I74" s="58"/>
    </row>
    <row r="75" spans="4:10" ht="18.75" customHeight="1" x14ac:dyDescent="0.25">
      <c r="D75" s="1084"/>
      <c r="E75" s="1086"/>
      <c r="F75" s="58"/>
      <c r="G75" s="59"/>
      <c r="H75" s="58"/>
      <c r="I75" s="58"/>
      <c r="J75" s="60"/>
    </row>
    <row r="76" spans="4:10" ht="18.75" customHeight="1" x14ac:dyDescent="0.25">
      <c r="D76" s="1084"/>
      <c r="E76" s="1086"/>
      <c r="F76" s="57"/>
      <c r="G76" s="59"/>
      <c r="H76" s="58"/>
      <c r="I76" s="58"/>
      <c r="J76" s="60"/>
    </row>
    <row r="77" spans="4:10" ht="18.75" customHeight="1" x14ac:dyDescent="0.25">
      <c r="D77" s="1084"/>
      <c r="E77" s="1086"/>
      <c r="F77" s="58"/>
      <c r="G77" s="55"/>
      <c r="H77" s="58"/>
      <c r="I77" s="58"/>
    </row>
    <row r="78" spans="4:10" ht="18.75" customHeight="1" x14ac:dyDescent="0.25">
      <c r="D78" s="1084"/>
      <c r="E78" s="1086"/>
      <c r="F78" s="57"/>
      <c r="G78" s="55"/>
      <c r="H78" s="58"/>
      <c r="I78" s="58"/>
    </row>
    <row r="79" spans="4:10" ht="18.75" customHeight="1" x14ac:dyDescent="0.25">
      <c r="D79" s="1084"/>
      <c r="E79" s="1086"/>
      <c r="F79" s="58"/>
      <c r="G79" s="59"/>
      <c r="H79" s="58"/>
      <c r="I79" s="58"/>
      <c r="J79" s="60"/>
    </row>
    <row r="80" spans="4:10" ht="19.5" customHeight="1" x14ac:dyDescent="0.25">
      <c r="D80" s="1084"/>
      <c r="E80" s="1086"/>
      <c r="F80" s="57"/>
      <c r="G80" s="59"/>
      <c r="H80" s="58"/>
      <c r="I80" s="58"/>
      <c r="J80" s="60"/>
    </row>
  </sheetData>
  <sheetProtection algorithmName="SHA-512" hashValue="XCU4Yh4EuCQfS8jusP3m/0mG8cDfUuL/2y7ubsovxrkau3ov46ZwAafQiOtvZ/1dQEex5HWKnQrNKH08fbSJdw==" saltValue="pP4d/ozyH9rDmvXNEtllXA==" spinCount="100000" sheet="1" objects="1" scenarios="1"/>
  <mergeCells count="79">
    <mergeCell ref="D79:D80"/>
    <mergeCell ref="E79:E80"/>
    <mergeCell ref="D73:D74"/>
    <mergeCell ref="E73:E74"/>
    <mergeCell ref="D75:D76"/>
    <mergeCell ref="E75:E76"/>
    <mergeCell ref="D77:D78"/>
    <mergeCell ref="E77:E78"/>
    <mergeCell ref="D67:D68"/>
    <mergeCell ref="E67:E68"/>
    <mergeCell ref="D69:D70"/>
    <mergeCell ref="E69:E70"/>
    <mergeCell ref="D71:D72"/>
    <mergeCell ref="E71:E72"/>
    <mergeCell ref="D61:D62"/>
    <mergeCell ref="E61:E62"/>
    <mergeCell ref="D63:D64"/>
    <mergeCell ref="E63:E64"/>
    <mergeCell ref="D65:D66"/>
    <mergeCell ref="E65:E66"/>
    <mergeCell ref="D55:D56"/>
    <mergeCell ref="E55:E56"/>
    <mergeCell ref="D57:D58"/>
    <mergeCell ref="E57:E58"/>
    <mergeCell ref="D59:D60"/>
    <mergeCell ref="E59:E60"/>
    <mergeCell ref="D49:D50"/>
    <mergeCell ref="E49:E50"/>
    <mergeCell ref="D51:D52"/>
    <mergeCell ref="E51:E52"/>
    <mergeCell ref="D53:D54"/>
    <mergeCell ref="E53:E54"/>
    <mergeCell ref="D43:D44"/>
    <mergeCell ref="E43:E44"/>
    <mergeCell ref="D45:D46"/>
    <mergeCell ref="E45:E46"/>
    <mergeCell ref="D47:D48"/>
    <mergeCell ref="E47:E48"/>
    <mergeCell ref="D37:D38"/>
    <mergeCell ref="E37:E38"/>
    <mergeCell ref="D39:D40"/>
    <mergeCell ref="E39:E40"/>
    <mergeCell ref="D41:D42"/>
    <mergeCell ref="E41:E42"/>
    <mergeCell ref="D31:D32"/>
    <mergeCell ref="E31:E32"/>
    <mergeCell ref="D33:D34"/>
    <mergeCell ref="E33:E34"/>
    <mergeCell ref="D35:D36"/>
    <mergeCell ref="E35:E36"/>
    <mergeCell ref="D25:D26"/>
    <mergeCell ref="E25:E26"/>
    <mergeCell ref="D27:D28"/>
    <mergeCell ref="E27:E28"/>
    <mergeCell ref="D29:D30"/>
    <mergeCell ref="E29:E30"/>
    <mergeCell ref="D19:D20"/>
    <mergeCell ref="E19:E20"/>
    <mergeCell ref="D21:D22"/>
    <mergeCell ref="E21:E22"/>
    <mergeCell ref="D23:D24"/>
    <mergeCell ref="E23:E24"/>
    <mergeCell ref="D13:D14"/>
    <mergeCell ref="E13:E14"/>
    <mergeCell ref="D15:D16"/>
    <mergeCell ref="E15:E16"/>
    <mergeCell ref="D17:D18"/>
    <mergeCell ref="E17:E18"/>
    <mergeCell ref="I7:I8"/>
    <mergeCell ref="J7:J8"/>
    <mergeCell ref="D9:D10"/>
    <mergeCell ref="E9:E10"/>
    <mergeCell ref="D11:D12"/>
    <mergeCell ref="E11:E12"/>
    <mergeCell ref="D7:D8"/>
    <mergeCell ref="E7:E8"/>
    <mergeCell ref="F7:F8"/>
    <mergeCell ref="G7:G8"/>
    <mergeCell ref="H7:H8"/>
  </mergeCells>
  <conditionalFormatting sqref="D9:D10 D13:D14">
    <cfRule type="expression" dxfId="110" priority="2">
      <formula>D$11&lt;&gt;""</formula>
    </cfRule>
  </conditionalFormatting>
  <conditionalFormatting sqref="J9 J11 J13 J15">
    <cfRule type="notContainsBlanks" dxfId="109" priority="1">
      <formula>LEN(TRIM(J9))&gt;0</formula>
    </cfRule>
  </conditionalFormatting>
  <pageMargins left="0.7" right="0.7" top="0.75" bottom="0.75" header="0.3" footer="0.3"/>
  <pageSetup scale="5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rgb="FF526680"/>
  </sheetPr>
  <dimension ref="A2:J29"/>
  <sheetViews>
    <sheetView showGridLines="0" showRowColHeaders="0" view="pageBreakPreview" zoomScale="85" zoomScaleSheetLayoutView="85" workbookViewId="0">
      <pane ySplit="6" topLeftCell="A7" activePane="bottomLeft" state="frozen"/>
      <selection pane="bottomLeft"/>
    </sheetView>
  </sheetViews>
  <sheetFormatPr defaultRowHeight="15" x14ac:dyDescent="0.25"/>
  <cols>
    <col min="1" max="1" width="43" customWidth="1"/>
    <col min="2" max="2" width="7.85546875" customWidth="1"/>
    <col min="3" max="3" width="16.42578125" customWidth="1"/>
    <col min="4" max="4" width="19.28515625" customWidth="1"/>
    <col min="5" max="5" width="19.85546875" customWidth="1"/>
    <col min="6" max="6" width="23.28515625" customWidth="1"/>
    <col min="7" max="7" width="18.140625" customWidth="1"/>
    <col min="8" max="8" width="22.5703125" customWidth="1"/>
    <col min="9" max="9" width="23" customWidth="1"/>
    <col min="10" max="10" width="25" style="47" customWidth="1"/>
  </cols>
  <sheetData>
    <row r="2" spans="1:10" ht="80.25" customHeight="1" x14ac:dyDescent="0.25"/>
    <row r="3" spans="1:10" ht="60" customHeight="1" x14ac:dyDescent="0.25">
      <c r="F3" s="1112" t="s">
        <v>140</v>
      </c>
      <c r="G3" s="1112"/>
      <c r="H3" s="1112"/>
    </row>
    <row r="4" spans="1:10" ht="27" customHeight="1" thickBot="1" x14ac:dyDescent="0.3">
      <c r="A4" s="83"/>
    </row>
    <row r="5" spans="1:10" ht="30.75" customHeight="1" x14ac:dyDescent="0.25">
      <c r="C5" s="1074" t="s">
        <v>9</v>
      </c>
      <c r="D5" s="1076" t="s">
        <v>10</v>
      </c>
      <c r="E5" s="1093" t="s">
        <v>3</v>
      </c>
      <c r="F5" s="1095" t="s">
        <v>4</v>
      </c>
      <c r="G5" s="1118" t="s">
        <v>11</v>
      </c>
      <c r="H5" s="1097" t="s">
        <v>5</v>
      </c>
      <c r="I5" s="1103" t="s">
        <v>7</v>
      </c>
      <c r="J5" s="1087" t="s">
        <v>8</v>
      </c>
    </row>
    <row r="6" spans="1:10" ht="24.75" customHeight="1" thickBot="1" x14ac:dyDescent="0.3">
      <c r="C6" s="1075"/>
      <c r="D6" s="1077"/>
      <c r="E6" s="1094"/>
      <c r="F6" s="1096"/>
      <c r="G6" s="1119"/>
      <c r="H6" s="1098"/>
      <c r="I6" s="1104"/>
      <c r="J6" s="1088"/>
    </row>
    <row r="7" spans="1:10" ht="15" customHeight="1" x14ac:dyDescent="0.25">
      <c r="C7" s="1089">
        <v>136</v>
      </c>
      <c r="D7" s="776" t="s">
        <v>136</v>
      </c>
      <c r="E7" s="1091">
        <f>Sheet3!Z31</f>
        <v>15000</v>
      </c>
      <c r="F7" s="779">
        <f>E7/29*('P rajshahi'!F9)</f>
        <v>2586.2068965517246</v>
      </c>
      <c r="G7" s="779">
        <f>E7/29*'P rajshahi'!G9</f>
        <v>0</v>
      </c>
      <c r="H7" s="779">
        <f>E7/30/2*'P rajshahi'!H9</f>
        <v>0</v>
      </c>
      <c r="I7" s="1099"/>
      <c r="J7" s="1101">
        <f>F7+G7+H7+I7</f>
        <v>2586.2068965517246</v>
      </c>
    </row>
    <row r="8" spans="1:10" ht="15.75" customHeight="1" x14ac:dyDescent="0.25">
      <c r="C8" s="1090"/>
      <c r="D8" s="727"/>
      <c r="E8" s="1092"/>
      <c r="F8" s="762"/>
      <c r="G8" s="762"/>
      <c r="H8" s="762"/>
      <c r="I8" s="1100"/>
      <c r="J8" s="1102"/>
    </row>
    <row r="9" spans="1:10" ht="15" customHeight="1" x14ac:dyDescent="0.25">
      <c r="C9" s="1105">
        <v>137</v>
      </c>
      <c r="D9" s="728" t="s">
        <v>25</v>
      </c>
      <c r="E9" s="1108">
        <f>Sheet3!Z32</f>
        <v>11000</v>
      </c>
      <c r="F9" s="1110">
        <f>E9/29*('P rajshahi'!F11)</f>
        <v>3034.4827586206898</v>
      </c>
      <c r="G9" s="1110">
        <f>E9/29*'P rajshahi'!G11</f>
        <v>379.31034482758622</v>
      </c>
      <c r="H9" s="1110">
        <f>E9/30/2*'P rajshahi'!H11</f>
        <v>0</v>
      </c>
      <c r="I9" s="1219">
        <f t="shared" ref="I9:I14" si="0">E9/30*1</f>
        <v>366.66666666666669</v>
      </c>
      <c r="J9" s="1120">
        <f t="shared" ref="J9" si="1">F9+G9+H9+I9</f>
        <v>3780.4597701149423</v>
      </c>
    </row>
    <row r="10" spans="1:10" ht="15.75" customHeight="1" x14ac:dyDescent="0.25">
      <c r="C10" s="1105"/>
      <c r="D10" s="728"/>
      <c r="E10" s="1108"/>
      <c r="F10" s="1110"/>
      <c r="G10" s="1110"/>
      <c r="H10" s="1110"/>
      <c r="I10" s="1219"/>
      <c r="J10" s="1120"/>
    </row>
    <row r="11" spans="1:10" ht="15" customHeight="1" x14ac:dyDescent="0.25">
      <c r="C11" s="1090">
        <v>138</v>
      </c>
      <c r="D11" s="727" t="s">
        <v>137</v>
      </c>
      <c r="E11" s="1092">
        <f>Sheet3!Z34</f>
        <v>8000</v>
      </c>
      <c r="F11" s="762">
        <f>E11/29*('P rajshahi'!F13)</f>
        <v>2206.8965517241381</v>
      </c>
      <c r="G11" s="762">
        <f>E11/29*'P rajshahi'!G13</f>
        <v>275.86206896551727</v>
      </c>
      <c r="H11" s="762">
        <f>E11/30/2*'P rajshahi'!H13</f>
        <v>0</v>
      </c>
      <c r="I11" s="1100">
        <f t="shared" ref="I11:I14" si="2">E11/30*1</f>
        <v>266.66666666666669</v>
      </c>
      <c r="J11" s="1102">
        <f t="shared" ref="J11" si="3">F11+G11+H11+I11</f>
        <v>2749.4252873563219</v>
      </c>
    </row>
    <row r="12" spans="1:10" ht="15.75" customHeight="1" x14ac:dyDescent="0.25">
      <c r="C12" s="1090"/>
      <c r="D12" s="727"/>
      <c r="E12" s="1092"/>
      <c r="F12" s="762"/>
      <c r="G12" s="762"/>
      <c r="H12" s="762"/>
      <c r="I12" s="1100"/>
      <c r="J12" s="1102"/>
    </row>
    <row r="13" spans="1:10" ht="15" customHeight="1" x14ac:dyDescent="0.25">
      <c r="C13" s="1105">
        <v>139</v>
      </c>
      <c r="D13" s="728" t="s">
        <v>138</v>
      </c>
      <c r="E13" s="1108">
        <f>Sheet3!Z33</f>
        <v>4000</v>
      </c>
      <c r="F13" s="1110">
        <f>E13/29*('P rajshahi'!F15)</f>
        <v>0</v>
      </c>
      <c r="G13" s="1110">
        <f>E13/29*'P rajshahi'!G15</f>
        <v>0</v>
      </c>
      <c r="H13" s="1110">
        <f>E13/30/2*'P rajshahi'!H15</f>
        <v>0</v>
      </c>
      <c r="I13" s="1219">
        <f t="shared" ref="I13:I14" si="4">E13/30*1</f>
        <v>133.33333333333334</v>
      </c>
      <c r="J13" s="1120">
        <f t="shared" ref="J13" si="5">F13+G13+H13+I13</f>
        <v>133.33333333333334</v>
      </c>
    </row>
    <row r="14" spans="1:10" ht="15.75" customHeight="1" thickBot="1" x14ac:dyDescent="0.3">
      <c r="C14" s="1106"/>
      <c r="D14" s="1107"/>
      <c r="E14" s="1109"/>
      <c r="F14" s="1111"/>
      <c r="G14" s="1111"/>
      <c r="H14" s="1111"/>
      <c r="I14" s="1220"/>
      <c r="J14" s="1121"/>
    </row>
    <row r="15" spans="1:10" ht="39" customHeight="1" x14ac:dyDescent="0.25">
      <c r="E15" s="193">
        <f>SUM(E7:E14)</f>
        <v>38000</v>
      </c>
      <c r="F15" s="194">
        <f t="shared" ref="F15:J15" si="6">SUM(F7:F14)</f>
        <v>7827.5862068965525</v>
      </c>
      <c r="G15" s="194">
        <f t="shared" si="6"/>
        <v>655.17241379310349</v>
      </c>
      <c r="H15" s="194">
        <f t="shared" si="6"/>
        <v>0</v>
      </c>
      <c r="I15" s="194">
        <f t="shared" si="6"/>
        <v>766.66666666666674</v>
      </c>
      <c r="J15" s="195">
        <f t="shared" si="6"/>
        <v>9249.4252873563219</v>
      </c>
    </row>
    <row r="16" spans="1:10" ht="49.5" thickBot="1" x14ac:dyDescent="0.3">
      <c r="E16" s="1114" t="s">
        <v>48</v>
      </c>
      <c r="F16" s="1115"/>
      <c r="G16" s="1115"/>
      <c r="H16" s="1115"/>
      <c r="I16" s="1116">
        <f>J15</f>
        <v>9249.4252873563219</v>
      </c>
      <c r="J16" s="1117"/>
    </row>
    <row r="18" spans="2:10" ht="49.5" customHeight="1" x14ac:dyDescent="0.25"/>
    <row r="19" spans="2:10" ht="93.75" customHeight="1" thickBot="1" x14ac:dyDescent="0.3">
      <c r="J19"/>
    </row>
    <row r="20" spans="2:10" ht="84" customHeight="1" x14ac:dyDescent="0.25">
      <c r="D20" s="4"/>
      <c r="E20" s="5"/>
      <c r="F20" s="805" t="s">
        <v>77</v>
      </c>
      <c r="G20" s="806"/>
      <c r="H20" s="806"/>
      <c r="I20" s="7"/>
      <c r="J20"/>
    </row>
    <row r="21" spans="2:10" ht="15.75" thickBot="1" x14ac:dyDescent="0.3">
      <c r="D21" s="8"/>
      <c r="H21" s="67"/>
      <c r="I21" s="10"/>
      <c r="J21"/>
    </row>
    <row r="22" spans="2:10" ht="24" thickBot="1" x14ac:dyDescent="0.3">
      <c r="D22" s="68" t="s">
        <v>51</v>
      </c>
      <c r="E22" s="69" t="s">
        <v>52</v>
      </c>
      <c r="F22" s="69" t="s">
        <v>69</v>
      </c>
      <c r="G22" s="69" t="s">
        <v>70</v>
      </c>
      <c r="H22" s="70" t="s">
        <v>73</v>
      </c>
      <c r="I22" s="71" t="s">
        <v>72</v>
      </c>
      <c r="J22"/>
    </row>
    <row r="23" spans="2:10" ht="26.25" x14ac:dyDescent="0.25">
      <c r="B23" s="2" t="s">
        <v>652</v>
      </c>
      <c r="C23" s="1221">
        <v>2759</v>
      </c>
      <c r="D23" s="183">
        <v>136</v>
      </c>
      <c r="E23" s="199" t="s">
        <v>136</v>
      </c>
      <c r="F23" s="185">
        <f>J7</f>
        <v>2586.2068965517246</v>
      </c>
      <c r="G23" s="186">
        <f>Sheet3!AB19+C23</f>
        <v>4759</v>
      </c>
      <c r="H23" s="187">
        <f>F23-G23</f>
        <v>-2172.7931034482754</v>
      </c>
      <c r="I23" s="188" t="str">
        <f>IF(H23&lt;0,"ঋণী","ঋণী না")</f>
        <v>ঋণী</v>
      </c>
      <c r="J23"/>
    </row>
    <row r="24" spans="2:10" ht="26.25" x14ac:dyDescent="0.25">
      <c r="D24" s="182">
        <v>137</v>
      </c>
      <c r="E24" s="180" t="s">
        <v>25</v>
      </c>
      <c r="F24" s="189">
        <f>J9</f>
        <v>3780.4597701149423</v>
      </c>
      <c r="G24" s="190">
        <f>Sheet3!AB20</f>
        <v>2000</v>
      </c>
      <c r="H24" s="191">
        <f>F24-G24</f>
        <v>1780.4597701149423</v>
      </c>
      <c r="I24" s="192" t="str">
        <f>IF(H24&lt;0,"ঋণী","ঋণী না")</f>
        <v>ঋণী না</v>
      </c>
      <c r="J24"/>
    </row>
    <row r="25" spans="2:10" ht="26.25" x14ac:dyDescent="0.25">
      <c r="D25" s="181">
        <v>138</v>
      </c>
      <c r="E25" s="179" t="s">
        <v>137</v>
      </c>
      <c r="F25" s="88">
        <f>J11</f>
        <v>2749.4252873563219</v>
      </c>
      <c r="G25" s="184">
        <f>Sheet3!AB21</f>
        <v>0</v>
      </c>
      <c r="H25" s="89">
        <f>F25-G25</f>
        <v>2749.4252873563219</v>
      </c>
      <c r="I25" s="90" t="str">
        <f>IF(H25&lt;0,"ঋণী","ঋণী না")</f>
        <v>ঋণী না</v>
      </c>
      <c r="J25"/>
    </row>
    <row r="26" spans="2:10" ht="27" thickBot="1" x14ac:dyDescent="0.3">
      <c r="D26" s="200">
        <v>139</v>
      </c>
      <c r="E26" s="201" t="s">
        <v>138</v>
      </c>
      <c r="F26" s="202">
        <f>J13</f>
        <v>133.33333333333334</v>
      </c>
      <c r="G26" s="203">
        <f>Sheet3!AB22</f>
        <v>0</v>
      </c>
      <c r="H26" s="204">
        <f>F26-G26</f>
        <v>133.33333333333334</v>
      </c>
      <c r="I26" s="205" t="str">
        <f>IF(H26&lt;0,"ঋণী","ঋণী না")</f>
        <v>ঋণী না</v>
      </c>
      <c r="J26"/>
    </row>
    <row r="27" spans="2:10" ht="27" thickBot="1" x14ac:dyDescent="0.3">
      <c r="D27" s="820"/>
      <c r="E27" s="1113"/>
      <c r="F27" s="196">
        <f>SUM(F23:F26)</f>
        <v>9249.4252873563219</v>
      </c>
      <c r="G27" s="197">
        <f>SUM(G23:G26)</f>
        <v>6759</v>
      </c>
      <c r="H27" s="197">
        <f>SUMIF(I23:I26,"ঋণী না",H23:H26)</f>
        <v>4663.2183908045972</v>
      </c>
      <c r="I27" s="198">
        <f>SUMIF(I23:I26,"ঋণী",H23:H26)</f>
        <v>-2172.7931034482754</v>
      </c>
      <c r="J27"/>
    </row>
    <row r="28" spans="2:10" ht="36" customHeight="1" thickBot="1" x14ac:dyDescent="0.3">
      <c r="D28" s="820"/>
      <c r="E28" s="1113"/>
      <c r="F28" s="78" t="s">
        <v>74</v>
      </c>
      <c r="G28" s="79" t="s">
        <v>61</v>
      </c>
      <c r="H28" s="80" t="s">
        <v>75</v>
      </c>
      <c r="I28" s="81" t="s">
        <v>76</v>
      </c>
      <c r="J28"/>
    </row>
    <row r="29" spans="2:10" x14ac:dyDescent="0.25">
      <c r="J29"/>
    </row>
  </sheetData>
  <sheetProtection algorithmName="SHA-512" hashValue="bjsKAINVz+zLqZ8K3Fdp5Sn5Nj2rk5Q/I+y/S4+d9a5L0dtsBPnLyv87uv4lZzhPMe4XKRzrnvU+WpJn5b0r6g==" saltValue="D4OFFvK7bGTiwxRqifHnEA==" spinCount="100000" sheet="1" objects="1" scenarios="1"/>
  <mergeCells count="45">
    <mergeCell ref="F3:H3"/>
    <mergeCell ref="D27:E28"/>
    <mergeCell ref="F20:H20"/>
    <mergeCell ref="E16:H16"/>
    <mergeCell ref="I16:J16"/>
    <mergeCell ref="G5:G6"/>
    <mergeCell ref="G7:G8"/>
    <mergeCell ref="G9:G10"/>
    <mergeCell ref="G11:G12"/>
    <mergeCell ref="G13:G14"/>
    <mergeCell ref="I13:I14"/>
    <mergeCell ref="J13:J14"/>
    <mergeCell ref="I9:I10"/>
    <mergeCell ref="J9:J10"/>
    <mergeCell ref="I11:I12"/>
    <mergeCell ref="J11:J12"/>
    <mergeCell ref="C9:C10"/>
    <mergeCell ref="D9:D10"/>
    <mergeCell ref="E9:E10"/>
    <mergeCell ref="F9:F10"/>
    <mergeCell ref="H9:H10"/>
    <mergeCell ref="C11:C12"/>
    <mergeCell ref="D11:D12"/>
    <mergeCell ref="E11:E12"/>
    <mergeCell ref="F11:F12"/>
    <mergeCell ref="H11:H12"/>
    <mergeCell ref="C13:C14"/>
    <mergeCell ref="D13:D14"/>
    <mergeCell ref="E13:E14"/>
    <mergeCell ref="F13:F14"/>
    <mergeCell ref="H13:H14"/>
    <mergeCell ref="J5:J6"/>
    <mergeCell ref="C7:C8"/>
    <mergeCell ref="D7:D8"/>
    <mergeCell ref="E7:E8"/>
    <mergeCell ref="F7:F8"/>
    <mergeCell ref="H7:H8"/>
    <mergeCell ref="C5:C6"/>
    <mergeCell ref="D5:D6"/>
    <mergeCell ref="E5:E6"/>
    <mergeCell ref="F5:F6"/>
    <mergeCell ref="H5:H6"/>
    <mergeCell ref="I7:I8"/>
    <mergeCell ref="J7:J8"/>
    <mergeCell ref="I5:I6"/>
  </mergeCells>
  <conditionalFormatting sqref="C7:C8 C11:C12 D25">
    <cfRule type="expression" dxfId="108" priority="3">
      <formula>C$12&lt;&gt;""</formula>
    </cfRule>
  </conditionalFormatting>
  <conditionalFormatting sqref="D23">
    <cfRule type="expression" dxfId="107" priority="1">
      <formula>D$12&lt;&gt;""</formula>
    </cfRule>
  </conditionalFormatting>
  <conditionalFormatting sqref="I23:I26">
    <cfRule type="containsText" dxfId="106" priority="2" operator="containsText" text="&quot;ঋণী&quot;">
      <formula>NOT(ISERROR(SEARCH("""ঋণী""",I23)))</formula>
    </cfRule>
  </conditionalFormatting>
  <pageMargins left="0.46958333333333335" right="0.7" top="0.31645833333333334" bottom="0.39812500000000001" header="0.3" footer="0.3"/>
  <pageSetup scale="36" orientation="portrait" r:id="rId1"/>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00B050"/>
    <pageSetUpPr fitToPage="1"/>
  </sheetPr>
  <dimension ref="C1:Q91"/>
  <sheetViews>
    <sheetView showGridLines="0" showRowColHeaders="0" showZeros="0" showWhiteSpace="0" view="pageBreakPreview" zoomScale="85" zoomScaleSheetLayoutView="85" workbookViewId="0">
      <pane ySplit="4" topLeftCell="A5" activePane="bottomLeft" state="frozen"/>
      <selection activeCell="D16" sqref="D16:E17"/>
      <selection pane="bottomLeft" activeCell="A8" sqref="A8"/>
    </sheetView>
  </sheetViews>
  <sheetFormatPr defaultRowHeight="15" x14ac:dyDescent="0.25"/>
  <cols>
    <col min="1" max="1" width="75.140625" style="246" customWidth="1"/>
    <col min="2" max="2" width="3.140625" style="246" customWidth="1"/>
    <col min="3" max="3" width="4.140625" style="246" customWidth="1"/>
    <col min="4" max="4" width="23.28515625" style="246" customWidth="1"/>
    <col min="5" max="5" width="20.7109375" style="391" customWidth="1"/>
    <col min="6" max="6" width="20.7109375" style="246" customWidth="1"/>
    <col min="7" max="7" width="20.7109375" style="391" customWidth="1"/>
    <col min="8" max="8" width="4.28515625" style="246" customWidth="1"/>
    <col min="9" max="9" width="3" customWidth="1"/>
    <col min="10" max="10" width="4.140625" style="246" customWidth="1"/>
    <col min="11" max="11" width="23.28515625" style="246" customWidth="1"/>
    <col min="12" max="12" width="20.7109375" style="391" customWidth="1"/>
    <col min="13" max="13" width="20.7109375" style="246" customWidth="1"/>
    <col min="14" max="14" width="20.7109375" style="391" customWidth="1"/>
    <col min="15" max="15" width="4.28515625" style="246" customWidth="1"/>
    <col min="16" max="16" width="3.5703125" style="246" customWidth="1"/>
    <col min="17" max="16384" width="9.140625" style="246"/>
  </cols>
  <sheetData>
    <row r="1" spans="3:17" ht="31.5" customHeight="1" x14ac:dyDescent="0.25"/>
    <row r="2" spans="3:17" ht="29.25" customHeight="1" thickBot="1" x14ac:dyDescent="0.3">
      <c r="E2" s="464">
        <v>1</v>
      </c>
      <c r="F2" s="464">
        <v>2</v>
      </c>
      <c r="G2" s="464">
        <v>3</v>
      </c>
      <c r="H2" s="698">
        <v>4</v>
      </c>
      <c r="I2" s="698"/>
      <c r="J2" s="698"/>
      <c r="K2" s="464">
        <v>5</v>
      </c>
      <c r="L2" s="464">
        <v>6</v>
      </c>
    </row>
    <row r="3" spans="3:17" ht="30" customHeight="1" thickTop="1" thickBot="1" x14ac:dyDescent="0.3">
      <c r="C3" s="699" t="s">
        <v>245</v>
      </c>
      <c r="D3" s="699"/>
      <c r="E3" s="372">
        <v>11</v>
      </c>
      <c r="F3" s="372">
        <v>2</v>
      </c>
      <c r="G3" s="372">
        <v>3</v>
      </c>
      <c r="H3" s="700">
        <v>4</v>
      </c>
      <c r="I3" s="700"/>
      <c r="J3" s="700"/>
      <c r="K3" s="372">
        <v>5</v>
      </c>
      <c r="L3" s="372">
        <v>6</v>
      </c>
      <c r="M3" s="373" t="s">
        <v>296</v>
      </c>
      <c r="N3" s="701">
        <f ca="1">TODAY()</f>
        <v>45360</v>
      </c>
      <c r="O3" s="701"/>
    </row>
    <row r="4" spans="3:17" ht="28.5" customHeight="1" thickTop="1" thickBot="1" x14ac:dyDescent="0.3">
      <c r="C4" s="241"/>
      <c r="D4" s="241"/>
      <c r="E4" s="392"/>
      <c r="F4" s="241"/>
      <c r="G4" s="392"/>
      <c r="H4" s="241"/>
      <c r="J4" s="241"/>
      <c r="K4" s="241"/>
      <c r="L4" s="392"/>
      <c r="M4" s="241"/>
      <c r="N4" s="392"/>
      <c r="O4" s="241"/>
    </row>
    <row r="5" spans="3:17" ht="14.25" customHeight="1" thickTop="1" x14ac:dyDescent="0.25">
      <c r="C5" s="374"/>
      <c r="D5" s="375"/>
      <c r="E5" s="393"/>
      <c r="F5" s="375"/>
      <c r="G5" s="393"/>
      <c r="H5" s="376"/>
      <c r="J5" s="374"/>
      <c r="K5" s="375"/>
      <c r="L5" s="393"/>
      <c r="M5" s="375"/>
      <c r="N5" s="393"/>
      <c r="O5" s="376"/>
    </row>
    <row r="6" spans="3:17" ht="36.75" x14ac:dyDescent="0.7">
      <c r="C6" s="377"/>
      <c r="D6" s="697" t="s">
        <v>242</v>
      </c>
      <c r="E6" s="697"/>
      <c r="F6" s="697"/>
      <c r="G6" s="697"/>
      <c r="H6" s="378"/>
      <c r="J6" s="377"/>
      <c r="K6" s="697" t="s">
        <v>242</v>
      </c>
      <c r="L6" s="697"/>
      <c r="M6" s="697"/>
      <c r="N6" s="697"/>
      <c r="O6" s="378"/>
    </row>
    <row r="7" spans="3:17" x14ac:dyDescent="0.25">
      <c r="C7" s="377"/>
      <c r="D7" s="692" t="s">
        <v>243</v>
      </c>
      <c r="E7" s="692"/>
      <c r="F7" s="692"/>
      <c r="G7" s="692"/>
      <c r="H7" s="378"/>
      <c r="J7" s="377"/>
      <c r="K7" s="692" t="s">
        <v>243</v>
      </c>
      <c r="L7" s="692"/>
      <c r="M7" s="692"/>
      <c r="N7" s="692"/>
      <c r="O7" s="378"/>
    </row>
    <row r="8" spans="3:17" ht="14.25" customHeight="1" x14ac:dyDescent="0.25">
      <c r="C8" s="377"/>
      <c r="D8" s="241"/>
      <c r="E8" s="392"/>
      <c r="F8" s="241"/>
      <c r="G8" s="392"/>
      <c r="H8" s="378"/>
      <c r="J8" s="377"/>
      <c r="K8" s="241"/>
      <c r="L8" s="392"/>
      <c r="M8" s="241"/>
      <c r="N8" s="392"/>
      <c r="O8" s="378"/>
    </row>
    <row r="9" spans="3:17" ht="19.5" thickBot="1" x14ac:dyDescent="0.45">
      <c r="C9" s="377"/>
      <c r="D9" s="241"/>
      <c r="E9" s="693" t="s">
        <v>244</v>
      </c>
      <c r="F9" s="693"/>
      <c r="G9" s="392"/>
      <c r="H9" s="378"/>
      <c r="J9" s="377"/>
      <c r="K9" s="241"/>
      <c r="L9" s="693" t="s">
        <v>244</v>
      </c>
      <c r="M9" s="693"/>
      <c r="N9" s="392"/>
      <c r="O9" s="378"/>
    </row>
    <row r="10" spans="3:17" ht="16.5" thickTop="1" thickBot="1" x14ac:dyDescent="0.3">
      <c r="C10" s="377"/>
      <c r="D10" s="332"/>
      <c r="E10" s="244"/>
      <c r="F10" s="332"/>
      <c r="G10" s="244"/>
      <c r="H10" s="378"/>
      <c r="J10" s="377"/>
      <c r="K10" s="332"/>
      <c r="L10" s="244"/>
      <c r="M10" s="332"/>
      <c r="N10" s="244"/>
      <c r="O10" s="378"/>
    </row>
    <row r="11" spans="3:17" ht="19.5" x14ac:dyDescent="0.25">
      <c r="C11" s="377"/>
      <c r="D11" s="406" t="s">
        <v>245</v>
      </c>
      <c r="E11" s="394">
        <f>E3</f>
        <v>11</v>
      </c>
      <c r="F11" s="408" t="s">
        <v>247</v>
      </c>
      <c r="G11" s="333" t="str">
        <f>VLOOKUP(E11,S.Jan!C4:L79,2,0)</f>
        <v>মাসুম-2</v>
      </c>
      <c r="H11" s="378"/>
      <c r="J11" s="377"/>
      <c r="K11" s="406" t="s">
        <v>245</v>
      </c>
      <c r="L11" s="394">
        <f>F3</f>
        <v>2</v>
      </c>
      <c r="M11" s="408" t="s">
        <v>247</v>
      </c>
      <c r="N11" s="333" t="str">
        <f>VLOOKUP(L11,S.Jan!C4:L79,2,0)</f>
        <v>মারুফ</v>
      </c>
      <c r="O11" s="378"/>
    </row>
    <row r="12" spans="3:17" ht="20.25" thickBot="1" x14ac:dyDescent="0.3">
      <c r="C12" s="377"/>
      <c r="D12" s="407" t="s">
        <v>246</v>
      </c>
      <c r="E12" s="395"/>
      <c r="F12" s="409" t="s">
        <v>248</v>
      </c>
      <c r="G12" s="371">
        <f ca="1">N3</f>
        <v>45360</v>
      </c>
      <c r="H12" s="378"/>
      <c r="J12" s="377"/>
      <c r="K12" s="407" t="s">
        <v>246</v>
      </c>
      <c r="L12" s="395"/>
      <c r="M12" s="409" t="s">
        <v>248</v>
      </c>
      <c r="N12" s="371">
        <f ca="1">N3</f>
        <v>45360</v>
      </c>
      <c r="O12" s="378"/>
    </row>
    <row r="13" spans="3:17" ht="15.75" thickBot="1" x14ac:dyDescent="0.3">
      <c r="C13" s="377"/>
      <c r="D13" s="241"/>
      <c r="E13" s="392"/>
      <c r="F13" s="241"/>
      <c r="G13" s="392"/>
      <c r="H13" s="378"/>
      <c r="J13" s="377"/>
      <c r="K13" s="241"/>
      <c r="L13" s="392"/>
      <c r="M13" s="241"/>
      <c r="N13" s="392"/>
      <c r="O13" s="378"/>
    </row>
    <row r="14" spans="3:17" ht="22.5" customHeight="1" thickBot="1" x14ac:dyDescent="0.5">
      <c r="C14" s="377"/>
      <c r="D14" s="694" t="s">
        <v>249</v>
      </c>
      <c r="E14" s="695"/>
      <c r="F14" s="695" t="s">
        <v>259</v>
      </c>
      <c r="G14" s="696"/>
      <c r="H14" s="378"/>
      <c r="J14" s="377"/>
      <c r="K14" s="694" t="s">
        <v>249</v>
      </c>
      <c r="L14" s="695"/>
      <c r="M14" s="695" t="s">
        <v>259</v>
      </c>
      <c r="N14" s="696"/>
      <c r="O14" s="378"/>
      <c r="P14" s="248"/>
      <c r="Q14" s="247"/>
    </row>
    <row r="15" spans="3:17" s="387" customFormat="1" ht="18" customHeight="1" x14ac:dyDescent="0.25">
      <c r="C15" s="382"/>
      <c r="D15" s="383" t="s">
        <v>3</v>
      </c>
      <c r="E15" s="396">
        <f>VLOOKUP($E$11,S.Jan!C:L,3,0)</f>
        <v>11500</v>
      </c>
      <c r="F15" s="384" t="s">
        <v>255</v>
      </c>
      <c r="G15" s="399">
        <f>VLOOKUP($E$11,Jan.খরচ!B4:H34,3,0)</f>
        <v>5000</v>
      </c>
      <c r="H15" s="385"/>
      <c r="I15" s="386"/>
      <c r="J15" s="382"/>
      <c r="K15" s="383" t="s">
        <v>3</v>
      </c>
      <c r="L15" s="396">
        <f>VLOOKUP($L$11,S.Jan!C6:L79,3,0)</f>
        <v>20000</v>
      </c>
      <c r="M15" s="384" t="s">
        <v>255</v>
      </c>
      <c r="N15" s="399">
        <f>VLOOKUP($L$11,Jan.খরচ!B7:H32,3,0)</f>
        <v>1500</v>
      </c>
      <c r="O15" s="385"/>
    </row>
    <row r="16" spans="3:17" s="387" customFormat="1" ht="18" customHeight="1" x14ac:dyDescent="0.25">
      <c r="C16" s="382"/>
      <c r="D16" s="388" t="s">
        <v>4</v>
      </c>
      <c r="E16" s="397">
        <f>VLOOKUP($E$11,S.Jan!C:L,4,0)</f>
        <v>11500</v>
      </c>
      <c r="F16" s="389" t="s">
        <v>256</v>
      </c>
      <c r="G16" s="400">
        <f>VLOOKUP($E$11,Jan.খরচ!B5:H35,4,0)</f>
        <v>0</v>
      </c>
      <c r="H16" s="385"/>
      <c r="I16" s="386"/>
      <c r="J16" s="382"/>
      <c r="K16" s="388" t="s">
        <v>4</v>
      </c>
      <c r="L16" s="396">
        <f>VLOOKUP($L$11,S.Jan!C7:L80,4,0)</f>
        <v>18666.666666666664</v>
      </c>
      <c r="M16" s="389" t="s">
        <v>256</v>
      </c>
      <c r="N16" s="399">
        <f>VLOOKUP($L$11,Jan.খরচ!B8:H33,4,0)</f>
        <v>1500</v>
      </c>
      <c r="O16" s="385"/>
    </row>
    <row r="17" spans="3:15" s="387" customFormat="1" ht="18" customHeight="1" x14ac:dyDescent="0.25">
      <c r="C17" s="382"/>
      <c r="D17" s="388" t="s">
        <v>5</v>
      </c>
      <c r="E17" s="397">
        <f>VLOOKUP($E$11,S.Jan!C:L,5,0)</f>
        <v>0</v>
      </c>
      <c r="F17" s="389" t="s">
        <v>257</v>
      </c>
      <c r="G17" s="400">
        <f>VLOOKUP($E$11,Jan.খরচ!B6:H36,5,0)</f>
        <v>300</v>
      </c>
      <c r="H17" s="385"/>
      <c r="I17" s="386"/>
      <c r="J17" s="382"/>
      <c r="K17" s="388" t="s">
        <v>5</v>
      </c>
      <c r="L17" s="396">
        <f>VLOOKUP($L$11,S.Jan!C8:L81,5,0)</f>
        <v>0</v>
      </c>
      <c r="M17" s="389" t="s">
        <v>257</v>
      </c>
      <c r="N17" s="399">
        <f>VLOOKUP($L$11,Jan.খরচ!B7:H32,5,0)</f>
        <v>1500</v>
      </c>
      <c r="O17" s="385"/>
    </row>
    <row r="18" spans="3:15" s="387" customFormat="1" ht="18" customHeight="1" x14ac:dyDescent="0.25">
      <c r="C18" s="382"/>
      <c r="D18" s="388" t="s">
        <v>6</v>
      </c>
      <c r="E18" s="397">
        <f>VLOOKUP($E$11,S.Jan!C:L,6,0)</f>
        <v>958.33333333333326</v>
      </c>
      <c r="F18" s="389" t="s">
        <v>258</v>
      </c>
      <c r="G18" s="400">
        <f>VLOOKUP($E$11,Jan.খরচ!B7:H37,6,0)</f>
        <v>0</v>
      </c>
      <c r="H18" s="385"/>
      <c r="I18" s="386"/>
      <c r="J18" s="382"/>
      <c r="K18" s="388" t="s">
        <v>6</v>
      </c>
      <c r="L18" s="396">
        <f>VLOOKUP($L$11,S.Jan!C6:L79,6,0)</f>
        <v>2166.6666666666665</v>
      </c>
      <c r="M18" s="389" t="s">
        <v>258</v>
      </c>
      <c r="N18" s="399">
        <f>VLOOKUP($L$11,Jan.খরচ!B7:H32,6,0)</f>
        <v>0</v>
      </c>
      <c r="O18" s="385"/>
    </row>
    <row r="19" spans="3:15" s="387" customFormat="1" ht="18" customHeight="1" x14ac:dyDescent="0.25">
      <c r="C19" s="382"/>
      <c r="D19" s="388" t="s">
        <v>94</v>
      </c>
      <c r="E19" s="397">
        <f>VLOOKUP($E$11,S.Jan!C:L,7,0)</f>
        <v>0</v>
      </c>
      <c r="F19" s="389"/>
      <c r="G19" s="400"/>
      <c r="H19" s="385"/>
      <c r="I19" s="386"/>
      <c r="J19" s="382"/>
      <c r="K19" s="388" t="s">
        <v>94</v>
      </c>
      <c r="L19" s="396">
        <f>VLOOKUP($L$11,S.Jan!C7:L80,7,0)</f>
        <v>0</v>
      </c>
      <c r="M19" s="389"/>
      <c r="N19" s="400"/>
      <c r="O19" s="385"/>
    </row>
    <row r="20" spans="3:15" s="387" customFormat="1" ht="18" customHeight="1" x14ac:dyDescent="0.25">
      <c r="C20" s="382"/>
      <c r="D20" s="388" t="s">
        <v>7</v>
      </c>
      <c r="E20" s="397">
        <f>VLOOKUP($E$11,S.Jan!C:L,8,0)</f>
        <v>383.33333333333331</v>
      </c>
      <c r="F20" s="390"/>
      <c r="G20" s="401"/>
      <c r="H20" s="385"/>
      <c r="I20" s="386"/>
      <c r="J20" s="382"/>
      <c r="K20" s="388" t="s">
        <v>7</v>
      </c>
      <c r="L20" s="396">
        <f>VLOOKUP($L$11,S.Jan!C8:L81,8,0)</f>
        <v>0</v>
      </c>
      <c r="M20" s="390"/>
      <c r="N20" s="401"/>
      <c r="O20" s="385"/>
    </row>
    <row r="21" spans="3:15" s="387" customFormat="1" ht="18" customHeight="1" x14ac:dyDescent="0.25">
      <c r="C21" s="382"/>
      <c r="D21" s="388"/>
      <c r="E21" s="397"/>
      <c r="F21" s="389"/>
      <c r="G21" s="400"/>
      <c r="H21" s="385"/>
      <c r="I21" s="386"/>
      <c r="J21" s="382"/>
      <c r="K21" s="388"/>
      <c r="L21" s="397"/>
      <c r="M21" s="389"/>
      <c r="N21" s="400"/>
      <c r="O21" s="385"/>
    </row>
    <row r="22" spans="3:15" ht="18.75" thickBot="1" x14ac:dyDescent="0.3">
      <c r="C22" s="377"/>
      <c r="D22" s="330" t="s">
        <v>250</v>
      </c>
      <c r="E22" s="402">
        <f>SUM(E16:E21)</f>
        <v>12841.666666666668</v>
      </c>
      <c r="F22" s="331" t="s">
        <v>260</v>
      </c>
      <c r="G22" s="403">
        <f>SUM(G15:G21)</f>
        <v>5300</v>
      </c>
      <c r="H22" s="378"/>
      <c r="J22" s="377"/>
      <c r="K22" s="330" t="s">
        <v>250</v>
      </c>
      <c r="L22" s="402">
        <f>SUM(L16:L21)</f>
        <v>20833.333333333332</v>
      </c>
      <c r="M22" s="331" t="s">
        <v>260</v>
      </c>
      <c r="N22" s="403">
        <f>SUM(N15:N21)</f>
        <v>4500</v>
      </c>
      <c r="O22" s="378"/>
    </row>
    <row r="23" spans="3:15" ht="15.75" thickBot="1" x14ac:dyDescent="0.3">
      <c r="C23" s="377"/>
      <c r="D23" s="241"/>
      <c r="E23" s="392"/>
      <c r="F23" s="241"/>
      <c r="G23" s="392"/>
      <c r="H23" s="378"/>
      <c r="J23" s="377"/>
      <c r="K23" s="241"/>
      <c r="L23" s="392"/>
      <c r="M23" s="241"/>
      <c r="N23" s="392"/>
      <c r="O23" s="378"/>
    </row>
    <row r="24" spans="3:15" ht="33" x14ac:dyDescent="0.6">
      <c r="C24" s="377"/>
      <c r="D24" s="404" t="s">
        <v>251</v>
      </c>
      <c r="E24" s="688">
        <f>E22-G22</f>
        <v>7541.6666666666679</v>
      </c>
      <c r="F24" s="689"/>
      <c r="G24" s="450" t="str">
        <f>IF(E24&lt;0,"ঋণ","ঋণী না")</f>
        <v>ঋণী না</v>
      </c>
      <c r="H24" s="378"/>
      <c r="J24" s="377"/>
      <c r="K24" s="404" t="s">
        <v>251</v>
      </c>
      <c r="L24" s="688">
        <f>L22-N22</f>
        <v>16333.333333333332</v>
      </c>
      <c r="M24" s="689"/>
      <c r="N24" s="450" t="str">
        <f>IF(L24&lt;0,"ঋণ","ঋণী না")</f>
        <v>ঋণী না</v>
      </c>
      <c r="O24" s="378"/>
    </row>
    <row r="25" spans="3:15" ht="21" thickBot="1" x14ac:dyDescent="0.3">
      <c r="C25" s="377"/>
      <c r="D25" s="405" t="s">
        <v>252</v>
      </c>
      <c r="E25" s="1122" t="str">
        <f>taka(E24)</f>
        <v>mvZ nvRvi cvuPkZ GKPwj­k UvKv †QlwÆ cqmv</v>
      </c>
      <c r="F25" s="1122"/>
      <c r="G25" s="1123"/>
      <c r="H25" s="378"/>
      <c r="J25" s="377"/>
      <c r="K25" s="405" t="s">
        <v>252</v>
      </c>
      <c r="L25" s="690" t="str">
        <f>SpellNumber(L24)</f>
        <v xml:space="preserve">Rupees Sixteen Thousand Three Hundred ThirtyThree Taka ThirtyThree Only </v>
      </c>
      <c r="M25" s="690"/>
      <c r="N25" s="691"/>
      <c r="O25" s="378"/>
    </row>
    <row r="26" spans="3:15" x14ac:dyDescent="0.25">
      <c r="C26" s="377"/>
      <c r="D26" s="241"/>
      <c r="E26" s="392"/>
      <c r="F26" s="241"/>
      <c r="G26" s="392"/>
      <c r="H26" s="378"/>
      <c r="J26" s="377"/>
      <c r="K26" s="241"/>
      <c r="L26" s="392"/>
      <c r="M26" s="241"/>
      <c r="N26" s="392"/>
      <c r="O26" s="378"/>
    </row>
    <row r="27" spans="3:15" ht="22.5" x14ac:dyDescent="0.4">
      <c r="C27" s="377"/>
      <c r="D27" s="242" t="s">
        <v>253</v>
      </c>
      <c r="E27" s="243" t="s">
        <v>254</v>
      </c>
      <c r="F27" s="243" t="s">
        <v>304</v>
      </c>
      <c r="G27" s="392"/>
      <c r="H27" s="378"/>
      <c r="J27" s="377"/>
      <c r="K27" s="242" t="s">
        <v>253</v>
      </c>
      <c r="L27" s="243" t="s">
        <v>254</v>
      </c>
      <c r="M27" s="243" t="s">
        <v>304</v>
      </c>
      <c r="N27" s="392"/>
      <c r="O27" s="378"/>
    </row>
    <row r="28" spans="3:15" x14ac:dyDescent="0.25">
      <c r="C28" s="377"/>
      <c r="D28" s="241"/>
      <c r="E28" s="392"/>
      <c r="F28" s="241"/>
      <c r="G28" s="392"/>
      <c r="H28" s="378"/>
      <c r="J28" s="377"/>
      <c r="K28" s="241"/>
      <c r="L28" s="392"/>
      <c r="M28" s="241"/>
      <c r="N28" s="392"/>
      <c r="O28" s="378"/>
    </row>
    <row r="29" spans="3:15" x14ac:dyDescent="0.25">
      <c r="C29" s="377"/>
      <c r="D29" s="241"/>
      <c r="E29" s="392"/>
      <c r="F29" s="241"/>
      <c r="G29" s="392"/>
      <c r="H29" s="378"/>
      <c r="J29" s="377"/>
      <c r="K29" s="241"/>
      <c r="L29" s="392"/>
      <c r="M29" s="241"/>
      <c r="N29" s="392"/>
      <c r="O29" s="378"/>
    </row>
    <row r="30" spans="3:15" ht="27" customHeight="1" thickBot="1" x14ac:dyDescent="0.3">
      <c r="C30" s="377"/>
      <c r="D30" s="241"/>
      <c r="E30" s="392"/>
      <c r="F30" s="241"/>
      <c r="G30" s="392"/>
      <c r="H30" s="378"/>
      <c r="J30" s="377"/>
      <c r="K30" s="241"/>
      <c r="L30" s="392"/>
      <c r="M30" s="241"/>
      <c r="N30" s="392"/>
      <c r="O30" s="378"/>
    </row>
    <row r="31" spans="3:15" ht="15.75" thickTop="1" x14ac:dyDescent="0.25">
      <c r="C31" s="377"/>
      <c r="D31" s="244" t="s">
        <v>261</v>
      </c>
      <c r="E31" s="392"/>
      <c r="F31" s="245"/>
      <c r="G31" s="244" t="s">
        <v>262</v>
      </c>
      <c r="H31" s="378"/>
      <c r="J31" s="377"/>
      <c r="K31" s="244" t="s">
        <v>261</v>
      </c>
      <c r="L31" s="392"/>
      <c r="M31" s="245"/>
      <c r="N31" s="244" t="s">
        <v>262</v>
      </c>
      <c r="O31" s="378"/>
    </row>
    <row r="32" spans="3:15" ht="15.75" thickBot="1" x14ac:dyDescent="0.3">
      <c r="C32" s="379"/>
      <c r="D32" s="380"/>
      <c r="E32" s="398"/>
      <c r="F32" s="380"/>
      <c r="G32" s="398"/>
      <c r="H32" s="381"/>
      <c r="J32" s="379"/>
      <c r="K32" s="380"/>
      <c r="L32" s="398"/>
      <c r="M32" s="380"/>
      <c r="N32" s="398"/>
      <c r="O32" s="381"/>
    </row>
    <row r="33" spans="3:17" customFormat="1" ht="12" customHeight="1" thickTop="1" thickBot="1" x14ac:dyDescent="0.3">
      <c r="E33" s="2"/>
      <c r="G33" s="2"/>
      <c r="L33" s="2"/>
      <c r="N33" s="2"/>
    </row>
    <row r="34" spans="3:17" ht="14.25" customHeight="1" thickTop="1" x14ac:dyDescent="0.25">
      <c r="C34" s="374"/>
      <c r="D34" s="375"/>
      <c r="E34" s="393"/>
      <c r="F34" s="375"/>
      <c r="G34" s="393"/>
      <c r="H34" s="376"/>
      <c r="J34" s="374"/>
      <c r="K34" s="375"/>
      <c r="L34" s="393"/>
      <c r="M34" s="375"/>
      <c r="N34" s="393"/>
      <c r="O34" s="376"/>
    </row>
    <row r="35" spans="3:17" ht="36.75" x14ac:dyDescent="0.7">
      <c r="C35" s="377"/>
      <c r="D35" s="697" t="s">
        <v>242</v>
      </c>
      <c r="E35" s="697"/>
      <c r="F35" s="697"/>
      <c r="G35" s="697"/>
      <c r="H35" s="378"/>
      <c r="J35" s="377"/>
      <c r="K35" s="697" t="s">
        <v>242</v>
      </c>
      <c r="L35" s="697"/>
      <c r="M35" s="697"/>
      <c r="N35" s="697"/>
      <c r="O35" s="378"/>
    </row>
    <row r="36" spans="3:17" x14ac:dyDescent="0.25">
      <c r="C36" s="377"/>
      <c r="D36" s="692" t="s">
        <v>243</v>
      </c>
      <c r="E36" s="692"/>
      <c r="F36" s="692"/>
      <c r="G36" s="692"/>
      <c r="H36" s="378"/>
      <c r="J36" s="377"/>
      <c r="K36" s="692" t="s">
        <v>243</v>
      </c>
      <c r="L36" s="692"/>
      <c r="M36" s="692"/>
      <c r="N36" s="692"/>
      <c r="O36" s="378"/>
    </row>
    <row r="37" spans="3:17" ht="14.25" customHeight="1" x14ac:dyDescent="0.25">
      <c r="C37" s="377"/>
      <c r="D37" s="241"/>
      <c r="E37" s="392"/>
      <c r="F37" s="241"/>
      <c r="G37" s="392"/>
      <c r="H37" s="378"/>
      <c r="J37" s="377"/>
      <c r="K37" s="241"/>
      <c r="L37" s="392"/>
      <c r="M37" s="241"/>
      <c r="N37" s="392"/>
      <c r="O37" s="378"/>
    </row>
    <row r="38" spans="3:17" ht="19.5" thickBot="1" x14ac:dyDescent="0.45">
      <c r="C38" s="377"/>
      <c r="D38" s="241"/>
      <c r="E38" s="693" t="s">
        <v>244</v>
      </c>
      <c r="F38" s="693"/>
      <c r="G38" s="392"/>
      <c r="H38" s="378"/>
      <c r="J38" s="377"/>
      <c r="K38" s="241"/>
      <c r="L38" s="693" t="s">
        <v>244</v>
      </c>
      <c r="M38" s="693"/>
      <c r="N38" s="392"/>
      <c r="O38" s="378"/>
    </row>
    <row r="39" spans="3:17" ht="16.5" thickTop="1" thickBot="1" x14ac:dyDescent="0.3">
      <c r="C39" s="377"/>
      <c r="D39" s="332"/>
      <c r="E39" s="244"/>
      <c r="F39" s="332"/>
      <c r="G39" s="244"/>
      <c r="H39" s="378"/>
      <c r="J39" s="377"/>
      <c r="K39" s="332"/>
      <c r="L39" s="244"/>
      <c r="M39" s="332"/>
      <c r="N39" s="244"/>
      <c r="O39" s="378"/>
    </row>
    <row r="40" spans="3:17" ht="19.5" x14ac:dyDescent="0.25">
      <c r="C40" s="377"/>
      <c r="D40" s="406" t="s">
        <v>245</v>
      </c>
      <c r="E40" s="394">
        <f>G3</f>
        <v>3</v>
      </c>
      <c r="F40" s="408" t="s">
        <v>247</v>
      </c>
      <c r="G40" s="333" t="str">
        <f>VLOOKUP($E$40,P.Jan!D9:U82,2,0)</f>
        <v>খাইরুল</v>
      </c>
      <c r="H40" s="378"/>
      <c r="J40" s="377"/>
      <c r="K40" s="406" t="s">
        <v>245</v>
      </c>
      <c r="L40" s="394">
        <f>H3</f>
        <v>4</v>
      </c>
      <c r="M40" s="408" t="s">
        <v>247</v>
      </c>
      <c r="N40" s="333" t="str">
        <f>VLOOKUP($L$40,P.Jan!D9:E82,2,0)</f>
        <v>আরিফুল</v>
      </c>
      <c r="O40" s="378"/>
    </row>
    <row r="41" spans="3:17" ht="20.25" thickBot="1" x14ac:dyDescent="0.3">
      <c r="C41" s="377"/>
      <c r="D41" s="407" t="s">
        <v>246</v>
      </c>
      <c r="E41" s="395"/>
      <c r="F41" s="409" t="s">
        <v>248</v>
      </c>
      <c r="G41" s="371">
        <f ca="1">N3</f>
        <v>45360</v>
      </c>
      <c r="H41" s="378"/>
      <c r="J41" s="377"/>
      <c r="K41" s="407" t="s">
        <v>246</v>
      </c>
      <c r="L41" s="395"/>
      <c r="M41" s="409" t="s">
        <v>248</v>
      </c>
      <c r="N41" s="371">
        <f ca="1">N3</f>
        <v>45360</v>
      </c>
      <c r="O41" s="378"/>
    </row>
    <row r="42" spans="3:17" ht="15.75" thickBot="1" x14ac:dyDescent="0.3">
      <c r="C42" s="377"/>
      <c r="D42" s="241"/>
      <c r="E42" s="392"/>
      <c r="F42" s="241"/>
      <c r="G42" s="392"/>
      <c r="H42" s="378"/>
      <c r="J42" s="377"/>
      <c r="K42" s="241"/>
      <c r="L42" s="392"/>
      <c r="M42" s="241"/>
      <c r="N42" s="392"/>
      <c r="O42" s="378"/>
    </row>
    <row r="43" spans="3:17" ht="22.5" customHeight="1" thickBot="1" x14ac:dyDescent="0.5">
      <c r="C43" s="377"/>
      <c r="D43" s="694" t="s">
        <v>249</v>
      </c>
      <c r="E43" s="695"/>
      <c r="F43" s="695" t="s">
        <v>259</v>
      </c>
      <c r="G43" s="696"/>
      <c r="H43" s="378"/>
      <c r="J43" s="377"/>
      <c r="K43" s="694" t="s">
        <v>249</v>
      </c>
      <c r="L43" s="695"/>
      <c r="M43" s="695" t="s">
        <v>259</v>
      </c>
      <c r="N43" s="696"/>
      <c r="O43" s="378"/>
      <c r="P43" s="248"/>
      <c r="Q43" s="247"/>
    </row>
    <row r="44" spans="3:17" s="387" customFormat="1" ht="18" customHeight="1" x14ac:dyDescent="0.25">
      <c r="C44" s="382"/>
      <c r="D44" s="383" t="s">
        <v>3</v>
      </c>
      <c r="E44" s="396">
        <f>VLOOKUP($E$40,S.Jan!C:L,3,0)</f>
        <v>18000</v>
      </c>
      <c r="F44" s="384" t="s">
        <v>255</v>
      </c>
      <c r="G44" s="399">
        <f>VLOOKUP($E$40,Jan.খরচ!B7:H32,3,0)</f>
        <v>0</v>
      </c>
      <c r="H44" s="385"/>
      <c r="I44" s="386"/>
      <c r="J44" s="382"/>
      <c r="K44" s="383" t="s">
        <v>3</v>
      </c>
      <c r="L44" s="396">
        <f>VLOOKUP($L$40,S.Jan!C6:L79,3,0)</f>
        <v>13000</v>
      </c>
      <c r="M44" s="384" t="s">
        <v>255</v>
      </c>
      <c r="N44" s="399">
        <f>VLOOKUP($L$40,Jan.খরচ!B7:H32,3,0)</f>
        <v>1000</v>
      </c>
      <c r="O44" s="385"/>
    </row>
    <row r="45" spans="3:17" s="387" customFormat="1" ht="18" customHeight="1" x14ac:dyDescent="0.25">
      <c r="C45" s="382"/>
      <c r="D45" s="388" t="s">
        <v>4</v>
      </c>
      <c r="E45" s="396">
        <f>VLOOKUP($E$40,S.Jan!C:L,4,0)</f>
        <v>18000</v>
      </c>
      <c r="F45" s="389" t="s">
        <v>256</v>
      </c>
      <c r="G45" s="399">
        <f>VLOOKUP($E$40,Jan.খরচ!B8:H33,4,0)</f>
        <v>0</v>
      </c>
      <c r="H45" s="385"/>
      <c r="I45" s="386"/>
      <c r="J45" s="382"/>
      <c r="K45" s="388" t="s">
        <v>4</v>
      </c>
      <c r="L45" s="396">
        <f>VLOOKUP($L$40,S.Jan!C7:L80,4,0)</f>
        <v>12133.333333333332</v>
      </c>
      <c r="M45" s="389" t="s">
        <v>256</v>
      </c>
      <c r="N45" s="399">
        <f>VLOOKUP($L$40,Jan.খরচ!B8:H33,4,0)</f>
        <v>3000</v>
      </c>
      <c r="O45" s="385"/>
    </row>
    <row r="46" spans="3:17" s="387" customFormat="1" ht="18" customHeight="1" x14ac:dyDescent="0.25">
      <c r="C46" s="382"/>
      <c r="D46" s="388" t="s">
        <v>5</v>
      </c>
      <c r="E46" s="396">
        <f>VLOOKUP($E$40,S.Jan!C:L,5,0)</f>
        <v>0</v>
      </c>
      <c r="F46" s="389" t="s">
        <v>257</v>
      </c>
      <c r="G46" s="399">
        <f>VLOOKUP($E$40,Jan.খরচ!B9:H34,5,0)</f>
        <v>0</v>
      </c>
      <c r="H46" s="385"/>
      <c r="I46" s="386"/>
      <c r="J46" s="382"/>
      <c r="K46" s="388" t="s">
        <v>5</v>
      </c>
      <c r="L46" s="396">
        <f>VLOOKUP($L$40,S.Jan!C8:L81,5,0)</f>
        <v>0</v>
      </c>
      <c r="M46" s="389" t="s">
        <v>257</v>
      </c>
      <c r="N46" s="399">
        <f>VLOOKUP($L$40,Jan.খরচ!B9:H34,5,0)</f>
        <v>0</v>
      </c>
      <c r="O46" s="385"/>
    </row>
    <row r="47" spans="3:17" s="387" customFormat="1" ht="18" customHeight="1" x14ac:dyDescent="0.25">
      <c r="C47" s="382"/>
      <c r="D47" s="388" t="s">
        <v>6</v>
      </c>
      <c r="E47" s="396">
        <f>VLOOKUP($E$40,S.Jan!C:L,6,0)</f>
        <v>1500</v>
      </c>
      <c r="F47" s="389" t="s">
        <v>258</v>
      </c>
      <c r="G47" s="399">
        <f>VLOOKUP($E$40,Jan.খরচ!B7:H32,6,0)</f>
        <v>0</v>
      </c>
      <c r="H47" s="385"/>
      <c r="I47" s="386"/>
      <c r="J47" s="382"/>
      <c r="K47" s="388" t="s">
        <v>6</v>
      </c>
      <c r="L47" s="396">
        <f>VLOOKUP($L$40,S.Jan!C9:L82,6,0)</f>
        <v>2058.333333333333</v>
      </c>
      <c r="M47" s="389" t="s">
        <v>258</v>
      </c>
      <c r="N47" s="399">
        <f>VLOOKUP($L$40,Jan.খরচ!B10:H35,6,0)</f>
        <v>1000</v>
      </c>
      <c r="O47" s="385"/>
    </row>
    <row r="48" spans="3:17" s="387" customFormat="1" ht="18" customHeight="1" x14ac:dyDescent="0.25">
      <c r="C48" s="382"/>
      <c r="D48" s="388" t="s">
        <v>94</v>
      </c>
      <c r="E48" s="396">
        <f>VLOOKUP($E$40,S.Jan!C:L,7,0)</f>
        <v>0</v>
      </c>
      <c r="F48" s="389"/>
      <c r="G48" s="400"/>
      <c r="H48" s="385"/>
      <c r="I48" s="386"/>
      <c r="J48" s="382"/>
      <c r="K48" s="388" t="s">
        <v>94</v>
      </c>
      <c r="L48" s="396">
        <f>VLOOKUP($L$40,S.Jan!C10:L83,7,0)</f>
        <v>0</v>
      </c>
      <c r="M48" s="389"/>
      <c r="N48" s="400"/>
      <c r="O48" s="385"/>
    </row>
    <row r="49" spans="3:15" s="387" customFormat="1" ht="18" customHeight="1" x14ac:dyDescent="0.25">
      <c r="C49" s="382"/>
      <c r="D49" s="388" t="s">
        <v>7</v>
      </c>
      <c r="E49" s="396">
        <f>VLOOKUP($E$40,S.Jan!C:L,8,0)</f>
        <v>600</v>
      </c>
      <c r="F49" s="390"/>
      <c r="G49" s="401"/>
      <c r="H49" s="385"/>
      <c r="I49" s="386"/>
      <c r="J49" s="382"/>
      <c r="K49" s="388" t="s">
        <v>7</v>
      </c>
      <c r="L49" s="396">
        <f>VLOOKUP($L$40,S.Jan!C11:L84,8,0)</f>
        <v>0</v>
      </c>
      <c r="M49" s="390"/>
      <c r="N49" s="401"/>
      <c r="O49" s="385"/>
    </row>
    <row r="50" spans="3:15" s="387" customFormat="1" ht="18" customHeight="1" x14ac:dyDescent="0.25">
      <c r="C50" s="382"/>
      <c r="D50" s="388"/>
      <c r="E50" s="397"/>
      <c r="F50" s="389"/>
      <c r="G50" s="400"/>
      <c r="H50" s="385"/>
      <c r="I50" s="386"/>
      <c r="J50" s="382"/>
      <c r="K50" s="388"/>
      <c r="L50" s="397"/>
      <c r="M50" s="389"/>
      <c r="N50" s="400"/>
      <c r="O50" s="385"/>
    </row>
    <row r="51" spans="3:15" ht="18.75" thickBot="1" x14ac:dyDescent="0.3">
      <c r="C51" s="377"/>
      <c r="D51" s="330" t="s">
        <v>250</v>
      </c>
      <c r="E51" s="402">
        <f>SUM(E45:E50)</f>
        <v>20100</v>
      </c>
      <c r="F51" s="331" t="s">
        <v>260</v>
      </c>
      <c r="G51" s="403">
        <f>SUM(G44:G50)</f>
        <v>0</v>
      </c>
      <c r="H51" s="378"/>
      <c r="J51" s="377"/>
      <c r="K51" s="330" t="s">
        <v>250</v>
      </c>
      <c r="L51" s="402">
        <f>SUM(L45:L50)</f>
        <v>14191.666666666664</v>
      </c>
      <c r="M51" s="331" t="s">
        <v>260</v>
      </c>
      <c r="N51" s="403">
        <f>SUM(N44:N50)</f>
        <v>5000</v>
      </c>
      <c r="O51" s="378"/>
    </row>
    <row r="52" spans="3:15" ht="15.75" thickBot="1" x14ac:dyDescent="0.3">
      <c r="C52" s="377"/>
      <c r="D52" s="241"/>
      <c r="E52" s="392"/>
      <c r="F52" s="241"/>
      <c r="G52" s="392"/>
      <c r="H52" s="378"/>
      <c r="J52" s="377"/>
      <c r="K52" s="241"/>
      <c r="L52" s="392"/>
      <c r="M52" s="241"/>
      <c r="N52" s="392"/>
      <c r="O52" s="378"/>
    </row>
    <row r="53" spans="3:15" ht="33" x14ac:dyDescent="0.6">
      <c r="C53" s="377"/>
      <c r="D53" s="404" t="s">
        <v>251</v>
      </c>
      <c r="E53" s="688">
        <f>E51-G51</f>
        <v>20100</v>
      </c>
      <c r="F53" s="689"/>
      <c r="G53" s="450" t="str">
        <f>IF(E53&lt;0,"ঋণ","ঋণী না")</f>
        <v>ঋণী না</v>
      </c>
      <c r="H53" s="378"/>
      <c r="J53" s="377"/>
      <c r="K53" s="404" t="s">
        <v>251</v>
      </c>
      <c r="L53" s="688">
        <f>L51-N51</f>
        <v>9191.6666666666642</v>
      </c>
      <c r="M53" s="689"/>
      <c r="N53" s="450" t="str">
        <f>IF(L53&lt;0,"ঋণ","ঋণী না")</f>
        <v>ঋণী না</v>
      </c>
      <c r="O53" s="378"/>
    </row>
    <row r="54" spans="3:15" ht="21" thickBot="1" x14ac:dyDescent="0.3">
      <c r="C54" s="377"/>
      <c r="D54" s="405" t="s">
        <v>252</v>
      </c>
      <c r="E54" s="690" t="str">
        <f>SpellNumber(E53)</f>
        <v xml:space="preserve">Rupees Twenty Thousand One Hundred  Only </v>
      </c>
      <c r="F54" s="690"/>
      <c r="G54" s="691"/>
      <c r="H54" s="378"/>
      <c r="J54" s="377"/>
      <c r="K54" s="405" t="s">
        <v>252</v>
      </c>
      <c r="L54" s="690" t="str">
        <f>SpellNumber(L53)</f>
        <v xml:space="preserve">Rupees Nine Thousand One Hundred NinetyOne Taka SixtySeven Only </v>
      </c>
      <c r="M54" s="690"/>
      <c r="N54" s="691"/>
      <c r="O54" s="378"/>
    </row>
    <row r="55" spans="3:15" x14ac:dyDescent="0.25">
      <c r="C55" s="377"/>
      <c r="D55" s="241"/>
      <c r="E55" s="392"/>
      <c r="F55" s="241"/>
      <c r="G55" s="392"/>
      <c r="H55" s="378"/>
      <c r="J55" s="377"/>
      <c r="K55" s="241"/>
      <c r="L55" s="392"/>
      <c r="M55" s="241"/>
      <c r="N55" s="392"/>
      <c r="O55" s="378"/>
    </row>
    <row r="56" spans="3:15" ht="22.5" x14ac:dyDescent="0.4">
      <c r="C56" s="377"/>
      <c r="D56" s="242" t="s">
        <v>253</v>
      </c>
      <c r="E56" s="243" t="s">
        <v>254</v>
      </c>
      <c r="F56" s="243" t="s">
        <v>304</v>
      </c>
      <c r="G56" s="392"/>
      <c r="H56" s="378"/>
      <c r="J56" s="377"/>
      <c r="K56" s="242" t="s">
        <v>253</v>
      </c>
      <c r="L56" s="243" t="s">
        <v>254</v>
      </c>
      <c r="M56" s="243" t="s">
        <v>304</v>
      </c>
      <c r="N56" s="392"/>
      <c r="O56" s="378"/>
    </row>
    <row r="57" spans="3:15" x14ac:dyDescent="0.25">
      <c r="C57" s="377"/>
      <c r="D57" s="241"/>
      <c r="E57" s="392"/>
      <c r="F57" s="241"/>
      <c r="G57" s="392"/>
      <c r="H57" s="378"/>
      <c r="J57" s="377"/>
      <c r="K57" s="241"/>
      <c r="L57" s="392"/>
      <c r="M57" s="241"/>
      <c r="N57" s="392"/>
      <c r="O57" s="378"/>
    </row>
    <row r="58" spans="3:15" x14ac:dyDescent="0.25">
      <c r="C58" s="377"/>
      <c r="D58" s="241"/>
      <c r="E58" s="392"/>
      <c r="F58" s="241"/>
      <c r="G58" s="392"/>
      <c r="H58" s="378"/>
      <c r="J58" s="377"/>
      <c r="K58" s="241"/>
      <c r="L58" s="392"/>
      <c r="M58" s="241"/>
      <c r="N58" s="392"/>
      <c r="O58" s="378"/>
    </row>
    <row r="59" spans="3:15" ht="27" customHeight="1" thickBot="1" x14ac:dyDescent="0.3">
      <c r="C59" s="377"/>
      <c r="D59" s="241"/>
      <c r="E59" s="392"/>
      <c r="F59" s="241"/>
      <c r="G59" s="392"/>
      <c r="H59" s="378"/>
      <c r="J59" s="377"/>
      <c r="K59" s="241"/>
      <c r="L59" s="392"/>
      <c r="M59" s="241"/>
      <c r="N59" s="392"/>
      <c r="O59" s="378"/>
    </row>
    <row r="60" spans="3:15" ht="15.75" thickTop="1" x14ac:dyDescent="0.25">
      <c r="C60" s="377"/>
      <c r="D60" s="244" t="s">
        <v>261</v>
      </c>
      <c r="E60" s="392"/>
      <c r="F60" s="245"/>
      <c r="G60" s="244" t="s">
        <v>262</v>
      </c>
      <c r="H60" s="378"/>
      <c r="J60" s="377"/>
      <c r="K60" s="244" t="s">
        <v>261</v>
      </c>
      <c r="L60" s="392"/>
      <c r="M60" s="245"/>
      <c r="N60" s="244" t="s">
        <v>262</v>
      </c>
      <c r="O60" s="378"/>
    </row>
    <row r="61" spans="3:15" ht="15.75" thickBot="1" x14ac:dyDescent="0.3">
      <c r="C61" s="379"/>
      <c r="D61" s="380"/>
      <c r="E61" s="398"/>
      <c r="F61" s="380"/>
      <c r="G61" s="398"/>
      <c r="H61" s="381"/>
      <c r="J61" s="379"/>
      <c r="K61" s="380"/>
      <c r="L61" s="398"/>
      <c r="M61" s="380"/>
      <c r="N61" s="398"/>
      <c r="O61" s="381"/>
    </row>
    <row r="62" spans="3:15" ht="16.5" thickTop="1" thickBot="1" x14ac:dyDescent="0.3">
      <c r="C62"/>
      <c r="D62"/>
      <c r="E62" s="2"/>
      <c r="F62"/>
      <c r="G62" s="2"/>
      <c r="H62"/>
      <c r="J62"/>
      <c r="K62"/>
      <c r="L62" s="2"/>
      <c r="M62"/>
      <c r="N62" s="2"/>
      <c r="O62"/>
    </row>
    <row r="63" spans="3:15" ht="14.25" customHeight="1" thickTop="1" x14ac:dyDescent="0.25">
      <c r="C63" s="374"/>
      <c r="D63" s="375"/>
      <c r="E63" s="393"/>
      <c r="F63" s="375"/>
      <c r="G63" s="393"/>
      <c r="H63" s="376"/>
      <c r="J63" s="374"/>
      <c r="K63" s="375"/>
      <c r="L63" s="393"/>
      <c r="M63" s="375"/>
      <c r="N63" s="393"/>
      <c r="O63" s="376"/>
    </row>
    <row r="64" spans="3:15" ht="36.75" x14ac:dyDescent="0.7">
      <c r="C64" s="377"/>
      <c r="D64" s="697" t="s">
        <v>242</v>
      </c>
      <c r="E64" s="697"/>
      <c r="F64" s="697"/>
      <c r="G64" s="697"/>
      <c r="H64" s="378"/>
      <c r="J64" s="377"/>
      <c r="K64" s="697" t="s">
        <v>242</v>
      </c>
      <c r="L64" s="697"/>
      <c r="M64" s="697"/>
      <c r="N64" s="697"/>
      <c r="O64" s="378"/>
    </row>
    <row r="65" spans="3:17" x14ac:dyDescent="0.25">
      <c r="C65" s="377"/>
      <c r="D65" s="692" t="s">
        <v>243</v>
      </c>
      <c r="E65" s="692"/>
      <c r="F65" s="692"/>
      <c r="G65" s="692"/>
      <c r="H65" s="378"/>
      <c r="J65" s="377"/>
      <c r="K65" s="692" t="s">
        <v>243</v>
      </c>
      <c r="L65" s="692"/>
      <c r="M65" s="692"/>
      <c r="N65" s="692"/>
      <c r="O65" s="378"/>
    </row>
    <row r="66" spans="3:17" ht="14.25" customHeight="1" x14ac:dyDescent="0.25">
      <c r="C66" s="377"/>
      <c r="D66" s="241"/>
      <c r="E66" s="392"/>
      <c r="F66" s="241"/>
      <c r="G66" s="392"/>
      <c r="H66" s="378"/>
      <c r="J66" s="377"/>
      <c r="K66" s="241"/>
      <c r="L66" s="392"/>
      <c r="M66" s="241"/>
      <c r="N66" s="392"/>
      <c r="O66" s="378"/>
    </row>
    <row r="67" spans="3:17" ht="19.5" thickBot="1" x14ac:dyDescent="0.45">
      <c r="C67" s="377"/>
      <c r="D67" s="241"/>
      <c r="E67" s="693" t="s">
        <v>244</v>
      </c>
      <c r="F67" s="693"/>
      <c r="G67" s="392"/>
      <c r="H67" s="378"/>
      <c r="J67" s="377"/>
      <c r="K67" s="241"/>
      <c r="L67" s="693" t="s">
        <v>244</v>
      </c>
      <c r="M67" s="693"/>
      <c r="N67" s="392"/>
      <c r="O67" s="378"/>
    </row>
    <row r="68" spans="3:17" ht="16.5" thickTop="1" thickBot="1" x14ac:dyDescent="0.3">
      <c r="C68" s="377"/>
      <c r="D68" s="332"/>
      <c r="E68" s="244"/>
      <c r="F68" s="332"/>
      <c r="G68" s="244"/>
      <c r="H68" s="378"/>
      <c r="J68" s="377"/>
      <c r="K68" s="332"/>
      <c r="L68" s="244"/>
      <c r="M68" s="332"/>
      <c r="N68" s="244"/>
      <c r="O68" s="378"/>
    </row>
    <row r="69" spans="3:17" ht="19.5" x14ac:dyDescent="0.25">
      <c r="C69" s="377"/>
      <c r="D69" s="406" t="s">
        <v>245</v>
      </c>
      <c r="E69" s="394">
        <f>K3</f>
        <v>5</v>
      </c>
      <c r="F69" s="408" t="s">
        <v>247</v>
      </c>
      <c r="G69" s="333" t="str">
        <f>VLOOKUP(E69,S.Jan!C6:D79,2,0)</f>
        <v>সৌরভ</v>
      </c>
      <c r="H69" s="378"/>
      <c r="J69" s="377"/>
      <c r="K69" s="406" t="s">
        <v>245</v>
      </c>
      <c r="L69" s="394">
        <f>L3</f>
        <v>6</v>
      </c>
      <c r="M69" s="408" t="s">
        <v>247</v>
      </c>
      <c r="N69" s="333" t="str">
        <f>VLOOKUP($L$69,S.Jan!C6:D79,2,0)</f>
        <v>মোমিন</v>
      </c>
      <c r="O69" s="378"/>
    </row>
    <row r="70" spans="3:17" ht="20.25" thickBot="1" x14ac:dyDescent="0.3">
      <c r="C70" s="377"/>
      <c r="D70" s="407" t="s">
        <v>246</v>
      </c>
      <c r="E70" s="395"/>
      <c r="F70" s="409" t="s">
        <v>248</v>
      </c>
      <c r="G70" s="371">
        <f ca="1">N3</f>
        <v>45360</v>
      </c>
      <c r="H70" s="378"/>
      <c r="J70" s="377"/>
      <c r="K70" s="407" t="s">
        <v>246</v>
      </c>
      <c r="L70" s="395"/>
      <c r="M70" s="409" t="s">
        <v>248</v>
      </c>
      <c r="N70" s="371">
        <f ca="1">N3</f>
        <v>45360</v>
      </c>
      <c r="O70" s="378"/>
    </row>
    <row r="71" spans="3:17" ht="15.75" thickBot="1" x14ac:dyDescent="0.3">
      <c r="C71" s="377"/>
      <c r="D71" s="241"/>
      <c r="E71" s="392"/>
      <c r="F71" s="241"/>
      <c r="G71" s="392"/>
      <c r="H71" s="378"/>
      <c r="J71" s="377"/>
      <c r="K71" s="241"/>
      <c r="L71" s="392"/>
      <c r="M71" s="241"/>
      <c r="N71" s="392"/>
      <c r="O71" s="378"/>
    </row>
    <row r="72" spans="3:17" ht="22.5" customHeight="1" thickBot="1" x14ac:dyDescent="0.5">
      <c r="C72" s="377"/>
      <c r="D72" s="694" t="s">
        <v>249</v>
      </c>
      <c r="E72" s="695"/>
      <c r="F72" s="695" t="s">
        <v>259</v>
      </c>
      <c r="G72" s="696"/>
      <c r="H72" s="378"/>
      <c r="J72" s="377"/>
      <c r="K72" s="694" t="s">
        <v>249</v>
      </c>
      <c r="L72" s="695"/>
      <c r="M72" s="695" t="s">
        <v>259</v>
      </c>
      <c r="N72" s="696"/>
      <c r="O72" s="378"/>
      <c r="P72" s="248"/>
      <c r="Q72" s="247"/>
    </row>
    <row r="73" spans="3:17" s="387" customFormat="1" ht="18" customHeight="1" x14ac:dyDescent="0.25">
      <c r="C73" s="382"/>
      <c r="D73" s="383" t="s">
        <v>3</v>
      </c>
      <c r="E73" s="396">
        <f>VLOOKUP($E$69,S.Jan!C6:L79,3,0)</f>
        <v>11500</v>
      </c>
      <c r="F73" s="384" t="s">
        <v>255</v>
      </c>
      <c r="G73" s="399">
        <f>VLOOKUP($E$69,Jan.খরচ!B7:H32,3,0)</f>
        <v>1000</v>
      </c>
      <c r="H73" s="385"/>
      <c r="I73" s="386"/>
      <c r="J73" s="382"/>
      <c r="K73" s="383" t="s">
        <v>3</v>
      </c>
      <c r="L73" s="396">
        <f>VLOOKUP($L$69,S.Jan!C6:L79,3,0)</f>
        <v>12000</v>
      </c>
      <c r="M73" s="384" t="s">
        <v>255</v>
      </c>
      <c r="N73" s="399">
        <f>VLOOKUP($L$69,Jan.খরচ!B7:H32,3,0)</f>
        <v>0</v>
      </c>
      <c r="O73" s="385"/>
    </row>
    <row r="74" spans="3:17" s="387" customFormat="1" ht="18" customHeight="1" x14ac:dyDescent="0.25">
      <c r="C74" s="382"/>
      <c r="D74" s="388" t="s">
        <v>4</v>
      </c>
      <c r="E74" s="396">
        <f>VLOOKUP($E$69,S.Jan!C7:L80,4,0)</f>
        <v>11500</v>
      </c>
      <c r="F74" s="389" t="s">
        <v>256</v>
      </c>
      <c r="G74" s="399">
        <f>VLOOKUP($E$69,Jan.খরচ!B8:H33,4,0)</f>
        <v>1000</v>
      </c>
      <c r="H74" s="385"/>
      <c r="I74" s="386"/>
      <c r="J74" s="382"/>
      <c r="K74" s="388" t="s">
        <v>4</v>
      </c>
      <c r="L74" s="396">
        <f>VLOOKUP($L$69,S.Jan!C7:L80,4,0)</f>
        <v>9200</v>
      </c>
      <c r="M74" s="389" t="s">
        <v>256</v>
      </c>
      <c r="N74" s="399">
        <f>VLOOKUP($L$69,Jan.খরচ!B8:H33,4,0)</f>
        <v>1000</v>
      </c>
      <c r="O74" s="385"/>
    </row>
    <row r="75" spans="3:17" s="387" customFormat="1" ht="18" customHeight="1" x14ac:dyDescent="0.25">
      <c r="C75" s="382"/>
      <c r="D75" s="388" t="s">
        <v>5</v>
      </c>
      <c r="E75" s="396">
        <f>VLOOKUP($E$69,S.Jan!C8:L81,5,0)</f>
        <v>0</v>
      </c>
      <c r="F75" s="389" t="s">
        <v>257</v>
      </c>
      <c r="G75" s="399">
        <f>VLOOKUP($E$69,Jan.খরচ!B9:H34,5,0)</f>
        <v>1000</v>
      </c>
      <c r="H75" s="385"/>
      <c r="I75" s="386"/>
      <c r="J75" s="382"/>
      <c r="K75" s="388" t="s">
        <v>5</v>
      </c>
      <c r="L75" s="396">
        <f>VLOOKUP($L$69,S.Jan!C8:L81,5,0)</f>
        <v>0</v>
      </c>
      <c r="M75" s="389" t="s">
        <v>257</v>
      </c>
      <c r="N75" s="399">
        <f>VLOOKUP($L$69,Jan.খরচ!B9:H34,5,0)</f>
        <v>1000</v>
      </c>
      <c r="O75" s="385"/>
    </row>
    <row r="76" spans="3:17" s="387" customFormat="1" ht="18" customHeight="1" x14ac:dyDescent="0.25">
      <c r="C76" s="382"/>
      <c r="D76" s="388" t="s">
        <v>6</v>
      </c>
      <c r="E76" s="396">
        <f>VLOOKUP($E$69,S.Jan!C9:L82,6,0)</f>
        <v>1988.5416666666665</v>
      </c>
      <c r="F76" s="389" t="s">
        <v>258</v>
      </c>
      <c r="G76" s="399">
        <f>VLOOKUP($E$69,Jan.খরচ!B10:H35,6,0)</f>
        <v>1000</v>
      </c>
      <c r="H76" s="385"/>
      <c r="I76" s="386"/>
      <c r="J76" s="382"/>
      <c r="K76" s="388" t="s">
        <v>6</v>
      </c>
      <c r="L76" s="396">
        <f>VLOOKUP($L$69,S.Jan!C9:L82,6,0)</f>
        <v>700</v>
      </c>
      <c r="M76" s="389" t="s">
        <v>258</v>
      </c>
      <c r="N76" s="399">
        <f>VLOOKUP($L$69,Jan.খরচ!B10:H35,6,0)</f>
        <v>1500</v>
      </c>
      <c r="O76" s="385"/>
    </row>
    <row r="77" spans="3:17" s="387" customFormat="1" ht="18" customHeight="1" x14ac:dyDescent="0.25">
      <c r="C77" s="382"/>
      <c r="D77" s="388" t="s">
        <v>94</v>
      </c>
      <c r="E77" s="396">
        <f>VLOOKUP($E$69,S.Jan!C10:L83,7,0)</f>
        <v>0</v>
      </c>
      <c r="F77" s="389"/>
      <c r="G77" s="400"/>
      <c r="H77" s="385"/>
      <c r="I77" s="386"/>
      <c r="J77" s="382"/>
      <c r="K77" s="388" t="s">
        <v>94</v>
      </c>
      <c r="L77" s="396">
        <f>VLOOKUP($L$69,S.Jan!C10:L83,7,0)</f>
        <v>0</v>
      </c>
      <c r="M77" s="389"/>
      <c r="N77" s="400"/>
      <c r="O77" s="385"/>
    </row>
    <row r="78" spans="3:17" s="387" customFormat="1" ht="18" customHeight="1" x14ac:dyDescent="0.25">
      <c r="C78" s="382"/>
      <c r="D78" s="388" t="s">
        <v>7</v>
      </c>
      <c r="E78" s="396">
        <f>VLOOKUP($E$69,S.Jan!C11:L84,8,0)</f>
        <v>383.33333333333331</v>
      </c>
      <c r="F78" s="390"/>
      <c r="G78" s="401"/>
      <c r="H78" s="385"/>
      <c r="I78" s="386"/>
      <c r="J78" s="382"/>
      <c r="K78" s="388" t="s">
        <v>7</v>
      </c>
      <c r="L78" s="396">
        <f>VLOOKUP($L$69,S.Jan!C11:L84,8,0)</f>
        <v>400</v>
      </c>
      <c r="M78" s="390"/>
      <c r="N78" s="401"/>
      <c r="O78" s="385"/>
    </row>
    <row r="79" spans="3:17" s="387" customFormat="1" ht="18" customHeight="1" x14ac:dyDescent="0.25">
      <c r="C79" s="382"/>
      <c r="D79" s="388"/>
      <c r="E79" s="397"/>
      <c r="F79" s="389"/>
      <c r="G79" s="400"/>
      <c r="H79" s="385"/>
      <c r="I79" s="386"/>
      <c r="J79" s="382"/>
      <c r="K79" s="388"/>
      <c r="L79" s="397"/>
      <c r="M79" s="389"/>
      <c r="N79" s="400"/>
      <c r="O79" s="385"/>
    </row>
    <row r="80" spans="3:17" ht="18.75" thickBot="1" x14ac:dyDescent="0.3">
      <c r="C80" s="377"/>
      <c r="D80" s="330" t="s">
        <v>250</v>
      </c>
      <c r="E80" s="402">
        <f>SUM(E74:E79)</f>
        <v>13871.875</v>
      </c>
      <c r="F80" s="331" t="s">
        <v>260</v>
      </c>
      <c r="G80" s="403">
        <f>SUM(G73:G79)</f>
        <v>4000</v>
      </c>
      <c r="H80" s="378"/>
      <c r="J80" s="377"/>
      <c r="K80" s="330" t="s">
        <v>250</v>
      </c>
      <c r="L80" s="402">
        <f>SUM(L74:L79)</f>
        <v>10300</v>
      </c>
      <c r="M80" s="331" t="s">
        <v>260</v>
      </c>
      <c r="N80" s="403">
        <f>SUM(N73:N79)</f>
        <v>3500</v>
      </c>
      <c r="O80" s="378"/>
    </row>
    <row r="81" spans="3:15" ht="15.75" thickBot="1" x14ac:dyDescent="0.3">
      <c r="C81" s="377"/>
      <c r="D81" s="241"/>
      <c r="E81" s="392"/>
      <c r="F81" s="241"/>
      <c r="G81" s="392"/>
      <c r="H81" s="378"/>
      <c r="J81" s="377"/>
      <c r="K81" s="241"/>
      <c r="L81" s="392"/>
      <c r="M81" s="241"/>
      <c r="N81" s="392"/>
      <c r="O81" s="378"/>
    </row>
    <row r="82" spans="3:15" ht="33" x14ac:dyDescent="0.6">
      <c r="C82" s="377"/>
      <c r="D82" s="404" t="s">
        <v>251</v>
      </c>
      <c r="E82" s="688">
        <f>E80-G80</f>
        <v>9871.875</v>
      </c>
      <c r="F82" s="689"/>
      <c r="G82" s="450" t="str">
        <f>IF(E82&lt;0,"ঋণ","ঋণী না")</f>
        <v>ঋণী না</v>
      </c>
      <c r="H82" s="378"/>
      <c r="J82" s="377"/>
      <c r="K82" s="404" t="s">
        <v>251</v>
      </c>
      <c r="L82" s="688">
        <f>L80-N80</f>
        <v>6800</v>
      </c>
      <c r="M82" s="689"/>
      <c r="N82" s="450" t="str">
        <f>IF(L82&lt;0,"ঋণ","ঋণী না")</f>
        <v>ঋণী না</v>
      </c>
      <c r="O82" s="378"/>
    </row>
    <row r="83" spans="3:15" ht="21" thickBot="1" x14ac:dyDescent="0.3">
      <c r="C83" s="377"/>
      <c r="D83" s="405" t="s">
        <v>252</v>
      </c>
      <c r="E83" s="690" t="str">
        <f>SpellNumber(E82)</f>
        <v xml:space="preserve">Rupees Nine Thousand Eight Hundred SeventyOne Taka EightyEight Only </v>
      </c>
      <c r="F83" s="690"/>
      <c r="G83" s="691"/>
      <c r="H83" s="378"/>
      <c r="J83" s="377"/>
      <c r="K83" s="405" t="s">
        <v>252</v>
      </c>
      <c r="L83" s="690" t="str">
        <f>SpellNumber(L82)</f>
        <v xml:space="preserve">Rupees Six Thousand Eight Hundred  Only </v>
      </c>
      <c r="M83" s="690"/>
      <c r="N83" s="691"/>
      <c r="O83" s="378"/>
    </row>
    <row r="84" spans="3:15" x14ac:dyDescent="0.25">
      <c r="C84" s="377"/>
      <c r="D84" s="241"/>
      <c r="E84" s="392"/>
      <c r="F84" s="241"/>
      <c r="G84" s="392"/>
      <c r="H84" s="378"/>
      <c r="J84" s="377"/>
      <c r="K84" s="241"/>
      <c r="L84" s="392"/>
      <c r="M84" s="241"/>
      <c r="N84" s="392"/>
      <c r="O84" s="378"/>
    </row>
    <row r="85" spans="3:15" ht="22.5" x14ac:dyDescent="0.4">
      <c r="C85" s="377"/>
      <c r="D85" s="242" t="s">
        <v>253</v>
      </c>
      <c r="E85" s="243" t="s">
        <v>254</v>
      </c>
      <c r="F85" s="243" t="s">
        <v>304</v>
      </c>
      <c r="G85" s="392"/>
      <c r="H85" s="378"/>
      <c r="J85" s="377"/>
      <c r="K85" s="242" t="s">
        <v>253</v>
      </c>
      <c r="L85" s="243" t="s">
        <v>254</v>
      </c>
      <c r="M85" s="243" t="s">
        <v>304</v>
      </c>
      <c r="N85" s="392"/>
      <c r="O85" s="378"/>
    </row>
    <row r="86" spans="3:15" x14ac:dyDescent="0.25">
      <c r="C86" s="377"/>
      <c r="D86" s="241"/>
      <c r="E86" s="392"/>
      <c r="F86" s="241"/>
      <c r="G86" s="392"/>
      <c r="H86" s="378"/>
      <c r="J86" s="377"/>
      <c r="K86" s="241"/>
      <c r="L86" s="392"/>
      <c r="M86" s="241"/>
      <c r="N86" s="392"/>
      <c r="O86" s="378"/>
    </row>
    <row r="87" spans="3:15" x14ac:dyDescent="0.25">
      <c r="C87" s="377"/>
      <c r="D87" s="241"/>
      <c r="E87" s="392"/>
      <c r="F87" s="241"/>
      <c r="G87" s="392"/>
      <c r="H87" s="378"/>
      <c r="J87" s="377"/>
      <c r="K87" s="241"/>
      <c r="L87" s="392"/>
      <c r="M87" s="241"/>
      <c r="N87" s="392"/>
      <c r="O87" s="378"/>
    </row>
    <row r="88" spans="3:15" ht="27" customHeight="1" thickBot="1" x14ac:dyDescent="0.3">
      <c r="C88" s="377"/>
      <c r="D88" s="241"/>
      <c r="E88" s="392"/>
      <c r="F88" s="241"/>
      <c r="G88" s="392"/>
      <c r="H88" s="378"/>
      <c r="J88" s="377"/>
      <c r="K88" s="241"/>
      <c r="L88" s="392"/>
      <c r="M88" s="241"/>
      <c r="N88" s="392"/>
      <c r="O88" s="378"/>
    </row>
    <row r="89" spans="3:15" ht="15.75" thickTop="1" x14ac:dyDescent="0.25">
      <c r="C89" s="377"/>
      <c r="D89" s="244" t="s">
        <v>261</v>
      </c>
      <c r="E89" s="392"/>
      <c r="F89" s="245"/>
      <c r="G89" s="244" t="s">
        <v>262</v>
      </c>
      <c r="H89" s="378"/>
      <c r="J89" s="377"/>
      <c r="K89" s="244" t="s">
        <v>261</v>
      </c>
      <c r="L89" s="392"/>
      <c r="M89" s="245"/>
      <c r="N89" s="244" t="s">
        <v>262</v>
      </c>
      <c r="O89" s="378"/>
    </row>
    <row r="90" spans="3:15" ht="15.75" thickBot="1" x14ac:dyDescent="0.3">
      <c r="C90" s="379"/>
      <c r="D90" s="380"/>
      <c r="E90" s="398"/>
      <c r="F90" s="380"/>
      <c r="G90" s="398"/>
      <c r="H90" s="381"/>
      <c r="J90" s="379"/>
      <c r="K90" s="380"/>
      <c r="L90" s="398"/>
      <c r="M90" s="380"/>
      <c r="N90" s="398"/>
      <c r="O90" s="381"/>
    </row>
    <row r="91" spans="3:15" ht="15.75" thickTop="1" x14ac:dyDescent="0.25"/>
  </sheetData>
  <mergeCells count="46">
    <mergeCell ref="N3:O3"/>
    <mergeCell ref="E83:G83"/>
    <mergeCell ref="L83:N83"/>
    <mergeCell ref="D72:E72"/>
    <mergeCell ref="F72:G72"/>
    <mergeCell ref="K72:L72"/>
    <mergeCell ref="M72:N72"/>
    <mergeCell ref="E82:F82"/>
    <mergeCell ref="L82:M82"/>
    <mergeCell ref="D64:G64"/>
    <mergeCell ref="K64:N64"/>
    <mergeCell ref="D65:G65"/>
    <mergeCell ref="K65:N65"/>
    <mergeCell ref="E67:F67"/>
    <mergeCell ref="L67:M67"/>
    <mergeCell ref="E53:F53"/>
    <mergeCell ref="L53:M53"/>
    <mergeCell ref="E54:G54"/>
    <mergeCell ref="L54:N54"/>
    <mergeCell ref="E38:F38"/>
    <mergeCell ref="L38:M38"/>
    <mergeCell ref="D43:E43"/>
    <mergeCell ref="F43:G43"/>
    <mergeCell ref="K43:L43"/>
    <mergeCell ref="M43:N43"/>
    <mergeCell ref="L24:M24"/>
    <mergeCell ref="L25:N25"/>
    <mergeCell ref="D35:G35"/>
    <mergeCell ref="K35:N35"/>
    <mergeCell ref="D36:G36"/>
    <mergeCell ref="K36:N36"/>
    <mergeCell ref="E25:G25"/>
    <mergeCell ref="E24:F24"/>
    <mergeCell ref="K6:N6"/>
    <mergeCell ref="K7:N7"/>
    <mergeCell ref="L9:M9"/>
    <mergeCell ref="K14:L14"/>
    <mergeCell ref="M14:N14"/>
    <mergeCell ref="H2:J2"/>
    <mergeCell ref="D6:G6"/>
    <mergeCell ref="D7:G7"/>
    <mergeCell ref="E9:F9"/>
    <mergeCell ref="F14:G14"/>
    <mergeCell ref="D14:E14"/>
    <mergeCell ref="C3:D3"/>
    <mergeCell ref="H3:J3"/>
  </mergeCells>
  <conditionalFormatting sqref="G24 N24 G53 N53 G82 N82">
    <cfRule type="containsText" dxfId="105" priority="1" operator="containsText" text="ঋণী">
      <formula>NOT(ISERROR(SEARCH("ঋণী",G24)))</formula>
    </cfRule>
  </conditionalFormatting>
  <dataValidations count="1">
    <dataValidation showDropDown="1" showInputMessage="1" showErrorMessage="1" sqref="E11 L11 E40 L69 E69 L40" xr:uid="{00000000-0002-0000-1300-000000000000}"/>
  </dataValidations>
  <printOptions horizontalCentered="1"/>
  <pageMargins left="0.12" right="0.12" top="0.12" bottom="0.12" header="0" footer="0.12"/>
  <pageSetup paperSize="9" scale="52"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Check Box 2">
              <controlPr defaultSize="0" autoFill="0" autoLine="0" autoPict="0">
                <anchor moveWithCells="1">
                  <from>
                    <xdr:col>4</xdr:col>
                    <xdr:colOff>200025</xdr:colOff>
                    <xdr:row>25</xdr:row>
                    <xdr:rowOff>180975</xdr:rowOff>
                  </from>
                  <to>
                    <xdr:col>4</xdr:col>
                    <xdr:colOff>457200</xdr:colOff>
                    <xdr:row>26</xdr:row>
                    <xdr:rowOff>257175</xdr:rowOff>
                  </to>
                </anchor>
              </controlPr>
            </control>
          </mc:Choice>
        </mc:AlternateContent>
        <mc:AlternateContent xmlns:mc="http://schemas.openxmlformats.org/markup-compatibility/2006">
          <mc:Choice Requires="x14">
            <control shapeId="20483" r:id="rId5" name="Check Box 3">
              <controlPr defaultSize="0" autoFill="0" autoLine="0" autoPict="0">
                <anchor moveWithCells="1">
                  <from>
                    <xdr:col>5</xdr:col>
                    <xdr:colOff>133350</xdr:colOff>
                    <xdr:row>25</xdr:row>
                    <xdr:rowOff>180975</xdr:rowOff>
                  </from>
                  <to>
                    <xdr:col>5</xdr:col>
                    <xdr:colOff>390525</xdr:colOff>
                    <xdr:row>26</xdr:row>
                    <xdr:rowOff>257175</xdr:rowOff>
                  </to>
                </anchor>
              </controlPr>
            </control>
          </mc:Choice>
        </mc:AlternateContent>
        <mc:AlternateContent xmlns:mc="http://schemas.openxmlformats.org/markup-compatibility/2006">
          <mc:Choice Requires="x14">
            <control shapeId="20486" r:id="rId6" name="Check Box 6">
              <controlPr defaultSize="0" autoFill="0" autoLine="0" autoPict="0">
                <anchor moveWithCells="1">
                  <from>
                    <xdr:col>11</xdr:col>
                    <xdr:colOff>200025</xdr:colOff>
                    <xdr:row>25</xdr:row>
                    <xdr:rowOff>180975</xdr:rowOff>
                  </from>
                  <to>
                    <xdr:col>11</xdr:col>
                    <xdr:colOff>457200</xdr:colOff>
                    <xdr:row>26</xdr:row>
                    <xdr:rowOff>257175</xdr:rowOff>
                  </to>
                </anchor>
              </controlPr>
            </control>
          </mc:Choice>
        </mc:AlternateContent>
        <mc:AlternateContent xmlns:mc="http://schemas.openxmlformats.org/markup-compatibility/2006">
          <mc:Choice Requires="x14">
            <control shapeId="20487" r:id="rId7" name="Check Box 7">
              <controlPr defaultSize="0" autoFill="0" autoLine="0" autoPict="0">
                <anchor moveWithCells="1">
                  <from>
                    <xdr:col>12</xdr:col>
                    <xdr:colOff>114300</xdr:colOff>
                    <xdr:row>26</xdr:row>
                    <xdr:rowOff>9525</xdr:rowOff>
                  </from>
                  <to>
                    <xdr:col>12</xdr:col>
                    <xdr:colOff>371475</xdr:colOff>
                    <xdr:row>26</xdr:row>
                    <xdr:rowOff>266700</xdr:rowOff>
                  </to>
                </anchor>
              </controlPr>
            </control>
          </mc:Choice>
        </mc:AlternateContent>
        <mc:AlternateContent xmlns:mc="http://schemas.openxmlformats.org/markup-compatibility/2006">
          <mc:Choice Requires="x14">
            <control shapeId="20495" r:id="rId8" name="Check Box 15">
              <controlPr defaultSize="0" autoFill="0" autoLine="0" autoPict="0">
                <anchor moveWithCells="1">
                  <from>
                    <xdr:col>4</xdr:col>
                    <xdr:colOff>209550</xdr:colOff>
                    <xdr:row>54</xdr:row>
                    <xdr:rowOff>180975</xdr:rowOff>
                  </from>
                  <to>
                    <xdr:col>4</xdr:col>
                    <xdr:colOff>466725</xdr:colOff>
                    <xdr:row>55</xdr:row>
                    <xdr:rowOff>257175</xdr:rowOff>
                  </to>
                </anchor>
              </controlPr>
            </control>
          </mc:Choice>
        </mc:AlternateContent>
        <mc:AlternateContent xmlns:mc="http://schemas.openxmlformats.org/markup-compatibility/2006">
          <mc:Choice Requires="x14">
            <control shapeId="20496" r:id="rId9" name="Check Box 16">
              <controlPr defaultSize="0" autoFill="0" autoLine="0" autoPict="0">
                <anchor moveWithCells="1">
                  <from>
                    <xdr:col>5</xdr:col>
                    <xdr:colOff>133350</xdr:colOff>
                    <xdr:row>54</xdr:row>
                    <xdr:rowOff>180975</xdr:rowOff>
                  </from>
                  <to>
                    <xdr:col>5</xdr:col>
                    <xdr:colOff>390525</xdr:colOff>
                    <xdr:row>55</xdr:row>
                    <xdr:rowOff>257175</xdr:rowOff>
                  </to>
                </anchor>
              </controlPr>
            </control>
          </mc:Choice>
        </mc:AlternateContent>
        <mc:AlternateContent xmlns:mc="http://schemas.openxmlformats.org/markup-compatibility/2006">
          <mc:Choice Requires="x14">
            <control shapeId="20497" r:id="rId10" name="Check Box 17">
              <controlPr defaultSize="0" autoFill="0" autoLine="0" autoPict="0">
                <anchor moveWithCells="1">
                  <from>
                    <xdr:col>11</xdr:col>
                    <xdr:colOff>209550</xdr:colOff>
                    <xdr:row>54</xdr:row>
                    <xdr:rowOff>180975</xdr:rowOff>
                  </from>
                  <to>
                    <xdr:col>11</xdr:col>
                    <xdr:colOff>466725</xdr:colOff>
                    <xdr:row>55</xdr:row>
                    <xdr:rowOff>257175</xdr:rowOff>
                  </to>
                </anchor>
              </controlPr>
            </control>
          </mc:Choice>
        </mc:AlternateContent>
        <mc:AlternateContent xmlns:mc="http://schemas.openxmlformats.org/markup-compatibility/2006">
          <mc:Choice Requires="x14">
            <control shapeId="20498" r:id="rId11" name="Check Box 18">
              <controlPr defaultSize="0" autoFill="0" autoLine="0" autoPict="0">
                <anchor moveWithCells="1">
                  <from>
                    <xdr:col>12</xdr:col>
                    <xdr:colOff>133350</xdr:colOff>
                    <xdr:row>54</xdr:row>
                    <xdr:rowOff>180975</xdr:rowOff>
                  </from>
                  <to>
                    <xdr:col>12</xdr:col>
                    <xdr:colOff>390525</xdr:colOff>
                    <xdr:row>55</xdr:row>
                    <xdr:rowOff>257175</xdr:rowOff>
                  </to>
                </anchor>
              </controlPr>
            </control>
          </mc:Choice>
        </mc:AlternateContent>
        <mc:AlternateContent xmlns:mc="http://schemas.openxmlformats.org/markup-compatibility/2006">
          <mc:Choice Requires="x14">
            <control shapeId="20505" r:id="rId12" name="Check Box 25">
              <controlPr defaultSize="0" autoFill="0" autoLine="0" autoPict="0">
                <anchor moveWithCells="1">
                  <from>
                    <xdr:col>4</xdr:col>
                    <xdr:colOff>219075</xdr:colOff>
                    <xdr:row>83</xdr:row>
                    <xdr:rowOff>180975</xdr:rowOff>
                  </from>
                  <to>
                    <xdr:col>4</xdr:col>
                    <xdr:colOff>476250</xdr:colOff>
                    <xdr:row>84</xdr:row>
                    <xdr:rowOff>257175</xdr:rowOff>
                  </to>
                </anchor>
              </controlPr>
            </control>
          </mc:Choice>
        </mc:AlternateContent>
        <mc:AlternateContent xmlns:mc="http://schemas.openxmlformats.org/markup-compatibility/2006">
          <mc:Choice Requires="x14">
            <control shapeId="20506" r:id="rId13" name="Check Box 26">
              <controlPr defaultSize="0" autoFill="0" autoLine="0" autoPict="0">
                <anchor moveWithCells="1">
                  <from>
                    <xdr:col>5</xdr:col>
                    <xdr:colOff>133350</xdr:colOff>
                    <xdr:row>83</xdr:row>
                    <xdr:rowOff>180975</xdr:rowOff>
                  </from>
                  <to>
                    <xdr:col>5</xdr:col>
                    <xdr:colOff>400050</xdr:colOff>
                    <xdr:row>84</xdr:row>
                    <xdr:rowOff>257175</xdr:rowOff>
                  </to>
                </anchor>
              </controlPr>
            </control>
          </mc:Choice>
        </mc:AlternateContent>
        <mc:AlternateContent xmlns:mc="http://schemas.openxmlformats.org/markup-compatibility/2006">
          <mc:Choice Requires="x14">
            <control shapeId="20507" r:id="rId14" name="Check Box 27">
              <controlPr defaultSize="0" autoFill="0" autoLine="0" autoPict="0">
                <anchor moveWithCells="1">
                  <from>
                    <xdr:col>11</xdr:col>
                    <xdr:colOff>219075</xdr:colOff>
                    <xdr:row>83</xdr:row>
                    <xdr:rowOff>180975</xdr:rowOff>
                  </from>
                  <to>
                    <xdr:col>11</xdr:col>
                    <xdr:colOff>476250</xdr:colOff>
                    <xdr:row>84</xdr:row>
                    <xdr:rowOff>257175</xdr:rowOff>
                  </to>
                </anchor>
              </controlPr>
            </control>
          </mc:Choice>
        </mc:AlternateContent>
        <mc:AlternateContent xmlns:mc="http://schemas.openxmlformats.org/markup-compatibility/2006">
          <mc:Choice Requires="x14">
            <control shapeId="20508" r:id="rId15" name="Check Box 28">
              <controlPr defaultSize="0" autoFill="0" autoLine="0" autoPict="0">
                <anchor moveWithCells="1">
                  <from>
                    <xdr:col>12</xdr:col>
                    <xdr:colOff>133350</xdr:colOff>
                    <xdr:row>84</xdr:row>
                    <xdr:rowOff>9525</xdr:rowOff>
                  </from>
                  <to>
                    <xdr:col>12</xdr:col>
                    <xdr:colOff>400050</xdr:colOff>
                    <xdr:row>84</xdr:row>
                    <xdr:rowOff>266700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
    <tabColor rgb="FF00B050"/>
  </sheetPr>
  <dimension ref="A1:CB208"/>
  <sheetViews>
    <sheetView showGridLines="0" showRowColHeaders="0" showZeros="0" view="pageBreakPreview" zoomScale="85" zoomScaleNormal="90" zoomScaleSheetLayoutView="85" workbookViewId="0">
      <pane ySplit="9" topLeftCell="A10" activePane="bottomLeft" state="frozen"/>
      <selection activeCell="D16" sqref="D16:E17"/>
      <selection pane="bottomLeft"/>
    </sheetView>
  </sheetViews>
  <sheetFormatPr defaultRowHeight="15" x14ac:dyDescent="0.25"/>
  <cols>
    <col min="1" max="1" width="8.28515625" customWidth="1"/>
    <col min="2" max="2" width="9" customWidth="1"/>
    <col min="3" max="3" width="7.85546875" customWidth="1"/>
    <col min="4" max="4" width="9.85546875" style="2" customWidth="1"/>
    <col min="5" max="5" width="18.28515625" style="2" customWidth="1"/>
    <col min="6" max="6" width="6.7109375" hidden="1" customWidth="1"/>
    <col min="7" max="40" width="6.7109375" customWidth="1"/>
    <col min="41" max="41" width="7" customWidth="1"/>
    <col min="42" max="42" width="10.28515625" customWidth="1"/>
    <col min="45" max="45" width="13.140625" customWidth="1"/>
    <col min="46" max="46" width="12.7109375" style="31" customWidth="1"/>
  </cols>
  <sheetData>
    <row r="1" spans="1:80" ht="21.75" customHeight="1" x14ac:dyDescent="0.25">
      <c r="A1" s="227"/>
    </row>
    <row r="5" spans="1:80" ht="24.75" customHeight="1" x14ac:dyDescent="0.25"/>
    <row r="6" spans="1:80" ht="17.25" customHeight="1" thickBot="1" x14ac:dyDescent="0.3"/>
    <row r="7" spans="1:80" ht="33" customHeight="1" thickBot="1" x14ac:dyDescent="0.65">
      <c r="D7" s="718" t="s">
        <v>0</v>
      </c>
      <c r="E7" s="718"/>
      <c r="F7" s="719" t="s">
        <v>1</v>
      </c>
      <c r="G7" s="719"/>
      <c r="H7" s="719"/>
      <c r="J7" s="486">
        <v>30</v>
      </c>
      <c r="L7" s="720">
        <f>DATEVALUE(1&amp;F7&amp;AF7)</f>
        <v>45292</v>
      </c>
      <c r="M7" s="708"/>
      <c r="N7" s="708"/>
      <c r="O7" s="708"/>
      <c r="P7" s="708"/>
      <c r="Q7" s="708"/>
      <c r="R7" s="228" t="s">
        <v>2</v>
      </c>
      <c r="S7" s="708">
        <f>EOMONTH(L7,0)</f>
        <v>45322</v>
      </c>
      <c r="T7" s="708"/>
      <c r="U7" s="708"/>
      <c r="V7" s="708"/>
      <c r="W7" s="708"/>
      <c r="X7" s="709"/>
      <c r="Z7" s="236">
        <f>WEEKDAY($L$7,16)</f>
        <v>3</v>
      </c>
      <c r="AF7" s="710">
        <v>2024</v>
      </c>
      <c r="AG7" s="710"/>
      <c r="AH7" s="710"/>
      <c r="AI7" s="710"/>
      <c r="AJ7" s="710"/>
      <c r="BO7" s="99"/>
      <c r="BP7" s="99"/>
      <c r="BQ7" s="99"/>
      <c r="BR7" s="99"/>
      <c r="BS7" s="99"/>
      <c r="BT7" s="99"/>
      <c r="BU7" s="99"/>
      <c r="BV7" s="99"/>
      <c r="BW7" s="99"/>
      <c r="BX7" s="99"/>
      <c r="BY7" s="99"/>
      <c r="BZ7" s="99"/>
      <c r="CA7" s="99"/>
      <c r="CB7" s="99"/>
    </row>
    <row r="8" spans="1:80" ht="43.5" customHeight="1" thickBot="1" x14ac:dyDescent="0.4">
      <c r="D8" s="714" t="s">
        <v>245</v>
      </c>
      <c r="E8" s="716" t="s">
        <v>10</v>
      </c>
      <c r="F8" s="3" t="s">
        <v>227</v>
      </c>
      <c r="G8" s="211" t="s">
        <v>221</v>
      </c>
      <c r="H8" s="212" t="s">
        <v>222</v>
      </c>
      <c r="I8" s="212" t="s">
        <v>223</v>
      </c>
      <c r="J8" s="212" t="s">
        <v>224</v>
      </c>
      <c r="K8" s="212" t="s">
        <v>225</v>
      </c>
      <c r="L8" s="212" t="s">
        <v>226</v>
      </c>
      <c r="M8" s="212" t="s">
        <v>227</v>
      </c>
      <c r="N8" s="212" t="s">
        <v>221</v>
      </c>
      <c r="O8" s="212" t="s">
        <v>222</v>
      </c>
      <c r="P8" s="212" t="s">
        <v>223</v>
      </c>
      <c r="Q8" s="212" t="s">
        <v>224</v>
      </c>
      <c r="R8" s="212" t="s">
        <v>225</v>
      </c>
      <c r="S8" s="212" t="s">
        <v>226</v>
      </c>
      <c r="T8" s="212" t="s">
        <v>227</v>
      </c>
      <c r="U8" s="212" t="s">
        <v>221</v>
      </c>
      <c r="V8" s="212" t="s">
        <v>222</v>
      </c>
      <c r="W8" s="212" t="s">
        <v>223</v>
      </c>
      <c r="X8" s="212" t="s">
        <v>224</v>
      </c>
      <c r="Y8" s="212" t="s">
        <v>225</v>
      </c>
      <c r="Z8" s="212" t="s">
        <v>226</v>
      </c>
      <c r="AA8" s="212" t="s">
        <v>227</v>
      </c>
      <c r="AB8" s="212" t="s">
        <v>221</v>
      </c>
      <c r="AC8" s="212" t="s">
        <v>222</v>
      </c>
      <c r="AD8" s="212" t="s">
        <v>223</v>
      </c>
      <c r="AE8" s="212" t="s">
        <v>224</v>
      </c>
      <c r="AF8" s="212" t="s">
        <v>225</v>
      </c>
      <c r="AG8" s="212" t="s">
        <v>226</v>
      </c>
      <c r="AH8" s="212" t="s">
        <v>227</v>
      </c>
      <c r="AI8" s="212" t="s">
        <v>221</v>
      </c>
      <c r="AJ8" s="212" t="s">
        <v>222</v>
      </c>
      <c r="AK8" s="212" t="s">
        <v>223</v>
      </c>
      <c r="AL8" s="212" t="s">
        <v>224</v>
      </c>
      <c r="AM8" s="212" t="s">
        <v>225</v>
      </c>
      <c r="AN8" s="213" t="s">
        <v>226</v>
      </c>
      <c r="AO8" s="213" t="s">
        <v>227</v>
      </c>
      <c r="BO8" s="99"/>
      <c r="BP8" s="99" t="s">
        <v>1</v>
      </c>
      <c r="BQ8" s="99" t="s">
        <v>230</v>
      </c>
      <c r="BR8" s="99" t="s">
        <v>231</v>
      </c>
      <c r="BS8" s="99" t="s">
        <v>232</v>
      </c>
      <c r="BT8" s="99" t="s">
        <v>233</v>
      </c>
      <c r="BU8" s="99" t="s">
        <v>234</v>
      </c>
      <c r="BV8" s="99" t="s">
        <v>235</v>
      </c>
      <c r="BW8" s="99" t="s">
        <v>236</v>
      </c>
      <c r="BX8" s="99" t="s">
        <v>237</v>
      </c>
      <c r="BY8" s="99" t="s">
        <v>238</v>
      </c>
      <c r="BZ8" s="99" t="s">
        <v>239</v>
      </c>
      <c r="CA8" s="99" t="s">
        <v>240</v>
      </c>
      <c r="CB8" s="99"/>
    </row>
    <row r="9" spans="1:80" ht="24.95" customHeight="1" thickBot="1" x14ac:dyDescent="0.4">
      <c r="D9" s="715"/>
      <c r="E9" s="717"/>
      <c r="F9" s="32">
        <f>L7-Z7</f>
        <v>45289</v>
      </c>
      <c r="G9" s="229">
        <f>F9+1</f>
        <v>45290</v>
      </c>
      <c r="H9" s="230">
        <f t="shared" ref="H9:AO9" si="0">G9+1</f>
        <v>45291</v>
      </c>
      <c r="I9" s="230">
        <f t="shared" si="0"/>
        <v>45292</v>
      </c>
      <c r="J9" s="230">
        <f t="shared" si="0"/>
        <v>45293</v>
      </c>
      <c r="K9" s="230">
        <f t="shared" si="0"/>
        <v>45294</v>
      </c>
      <c r="L9" s="230">
        <f t="shared" si="0"/>
        <v>45295</v>
      </c>
      <c r="M9" s="230">
        <f t="shared" si="0"/>
        <v>45296</v>
      </c>
      <c r="N9" s="230">
        <f t="shared" si="0"/>
        <v>45297</v>
      </c>
      <c r="O9" s="230">
        <f t="shared" si="0"/>
        <v>45298</v>
      </c>
      <c r="P9" s="230">
        <f t="shared" si="0"/>
        <v>45299</v>
      </c>
      <c r="Q9" s="230">
        <f t="shared" si="0"/>
        <v>45300</v>
      </c>
      <c r="R9" s="230">
        <f t="shared" si="0"/>
        <v>45301</v>
      </c>
      <c r="S9" s="230">
        <f t="shared" si="0"/>
        <v>45302</v>
      </c>
      <c r="T9" s="230">
        <f t="shared" si="0"/>
        <v>45303</v>
      </c>
      <c r="U9" s="230">
        <f t="shared" si="0"/>
        <v>45304</v>
      </c>
      <c r="V9" s="230">
        <f t="shared" si="0"/>
        <v>45305</v>
      </c>
      <c r="W9" s="230">
        <f t="shared" si="0"/>
        <v>45306</v>
      </c>
      <c r="X9" s="230">
        <f t="shared" si="0"/>
        <v>45307</v>
      </c>
      <c r="Y9" s="230">
        <f t="shared" si="0"/>
        <v>45308</v>
      </c>
      <c r="Z9" s="230">
        <f t="shared" si="0"/>
        <v>45309</v>
      </c>
      <c r="AA9" s="230">
        <f t="shared" si="0"/>
        <v>45310</v>
      </c>
      <c r="AB9" s="230">
        <f t="shared" si="0"/>
        <v>45311</v>
      </c>
      <c r="AC9" s="230">
        <f t="shared" si="0"/>
        <v>45312</v>
      </c>
      <c r="AD9" s="230">
        <f t="shared" si="0"/>
        <v>45313</v>
      </c>
      <c r="AE9" s="230">
        <f t="shared" si="0"/>
        <v>45314</v>
      </c>
      <c r="AF9" s="230">
        <f t="shared" si="0"/>
        <v>45315</v>
      </c>
      <c r="AG9" s="230">
        <f t="shared" si="0"/>
        <v>45316</v>
      </c>
      <c r="AH9" s="230">
        <f t="shared" si="0"/>
        <v>45317</v>
      </c>
      <c r="AI9" s="230">
        <f t="shared" si="0"/>
        <v>45318</v>
      </c>
      <c r="AJ9" s="230">
        <f t="shared" si="0"/>
        <v>45319</v>
      </c>
      <c r="AK9" s="230">
        <f t="shared" si="0"/>
        <v>45320</v>
      </c>
      <c r="AL9" s="230">
        <f t="shared" si="0"/>
        <v>45321</v>
      </c>
      <c r="AM9" s="230">
        <f t="shared" si="0"/>
        <v>45322</v>
      </c>
      <c r="AN9" s="231">
        <f t="shared" si="0"/>
        <v>45323</v>
      </c>
      <c r="AO9" s="232">
        <f t="shared" si="0"/>
        <v>45324</v>
      </c>
      <c r="BO9" s="99"/>
      <c r="BP9" s="99"/>
      <c r="BQ9" s="99"/>
      <c r="BR9" s="99"/>
      <c r="BS9" s="99"/>
      <c r="BT9" s="99"/>
      <c r="BU9" s="99"/>
      <c r="BV9" s="99"/>
      <c r="BW9" s="99"/>
      <c r="BX9" s="99"/>
      <c r="BY9" s="99"/>
      <c r="BZ9" s="99"/>
      <c r="CA9" s="99"/>
      <c r="CB9" s="99"/>
    </row>
    <row r="10" spans="1:80" ht="20.100000000000001" customHeight="1" x14ac:dyDescent="0.35">
      <c r="D10" s="711">
        <v>1</v>
      </c>
      <c r="E10" s="1125" t="s">
        <v>14</v>
      </c>
      <c r="F10" s="30"/>
      <c r="G10" s="253"/>
      <c r="H10" s="253"/>
      <c r="I10" s="254" t="s">
        <v>79</v>
      </c>
      <c r="J10" s="254" t="s">
        <v>78</v>
      </c>
      <c r="K10" s="254" t="s">
        <v>79</v>
      </c>
      <c r="L10" s="254" t="s">
        <v>79</v>
      </c>
      <c r="M10" s="254" t="s">
        <v>79</v>
      </c>
      <c r="N10" s="254" t="s">
        <v>79</v>
      </c>
      <c r="O10" s="254" t="s">
        <v>141</v>
      </c>
      <c r="P10" s="254" t="s">
        <v>79</v>
      </c>
      <c r="Q10" s="254" t="s">
        <v>79</v>
      </c>
      <c r="R10" s="254" t="s">
        <v>79</v>
      </c>
      <c r="S10" s="254" t="s">
        <v>79</v>
      </c>
      <c r="T10" s="254" t="s">
        <v>141</v>
      </c>
      <c r="U10" s="254" t="s">
        <v>79</v>
      </c>
      <c r="V10" s="254" t="s">
        <v>79</v>
      </c>
      <c r="W10" s="254" t="s">
        <v>79</v>
      </c>
      <c r="X10" s="254" t="s">
        <v>79</v>
      </c>
      <c r="Y10" s="254" t="s">
        <v>79</v>
      </c>
      <c r="Z10" s="254" t="s">
        <v>79</v>
      </c>
      <c r="AA10" s="254" t="s">
        <v>141</v>
      </c>
      <c r="AB10" s="254" t="s">
        <v>79</v>
      </c>
      <c r="AC10" s="254" t="s">
        <v>78</v>
      </c>
      <c r="AD10" s="254" t="s">
        <v>79</v>
      </c>
      <c r="AE10" s="254" t="s">
        <v>79</v>
      </c>
      <c r="AF10" s="254" t="s">
        <v>79</v>
      </c>
      <c r="AG10" s="254" t="s">
        <v>79</v>
      </c>
      <c r="AH10" s="254" t="s">
        <v>141</v>
      </c>
      <c r="AI10" s="254" t="s">
        <v>79</v>
      </c>
      <c r="AJ10" s="254" t="s">
        <v>78</v>
      </c>
      <c r="AK10" s="253" t="s">
        <v>78</v>
      </c>
      <c r="AL10" s="253" t="s">
        <v>78</v>
      </c>
      <c r="AM10" s="253" t="s">
        <v>78</v>
      </c>
      <c r="AN10" s="253"/>
      <c r="AO10" s="255"/>
      <c r="BO10" s="99"/>
      <c r="BP10" s="99"/>
      <c r="BQ10" s="99"/>
      <c r="BR10" s="99"/>
      <c r="BS10" s="99"/>
      <c r="BT10" s="99"/>
      <c r="BU10" s="99"/>
      <c r="BV10" s="99"/>
      <c r="BW10" s="99"/>
      <c r="BX10" s="99"/>
      <c r="BY10" s="99"/>
      <c r="BZ10" s="99"/>
      <c r="CA10" s="99"/>
      <c r="CB10" s="99"/>
    </row>
    <row r="11" spans="1:80" ht="20.100000000000001" customHeight="1" x14ac:dyDescent="0.25">
      <c r="D11" s="702"/>
      <c r="E11" s="1126"/>
      <c r="F11" s="30"/>
      <c r="G11" s="255"/>
      <c r="H11" s="255"/>
      <c r="I11" s="256">
        <v>2</v>
      </c>
      <c r="J11" s="256">
        <v>2</v>
      </c>
      <c r="K11" s="256">
        <v>2</v>
      </c>
      <c r="L11" s="256">
        <v>2</v>
      </c>
      <c r="M11" s="256">
        <v>2</v>
      </c>
      <c r="N11" s="256"/>
      <c r="O11" s="256"/>
      <c r="P11" s="256">
        <v>2</v>
      </c>
      <c r="Q11" s="256">
        <v>2</v>
      </c>
      <c r="R11" s="256">
        <v>2</v>
      </c>
      <c r="S11" s="256">
        <v>2</v>
      </c>
      <c r="T11" s="256"/>
      <c r="U11" s="256">
        <v>2</v>
      </c>
      <c r="V11" s="256">
        <v>2</v>
      </c>
      <c r="W11" s="256">
        <v>2</v>
      </c>
      <c r="X11" s="256">
        <v>2</v>
      </c>
      <c r="Y11" s="256">
        <v>2</v>
      </c>
      <c r="Z11" s="256"/>
      <c r="AA11" s="256"/>
      <c r="AB11" s="256">
        <v>2</v>
      </c>
      <c r="AC11" s="256">
        <v>2</v>
      </c>
      <c r="AD11" s="256">
        <v>2</v>
      </c>
      <c r="AE11" s="256">
        <v>2</v>
      </c>
      <c r="AF11" s="256">
        <v>2</v>
      </c>
      <c r="AG11" s="256"/>
      <c r="AH11" s="256"/>
      <c r="AI11" s="256"/>
      <c r="AJ11" s="256"/>
      <c r="AK11" s="255"/>
      <c r="AL11" s="255">
        <v>2</v>
      </c>
      <c r="AM11" s="255">
        <v>2</v>
      </c>
      <c r="AN11" s="255"/>
      <c r="AO11" s="255"/>
    </row>
    <row r="12" spans="1:80" ht="20.100000000000001" customHeight="1" x14ac:dyDescent="0.25">
      <c r="D12" s="702">
        <v>2</v>
      </c>
      <c r="E12" s="1124" t="s">
        <v>15</v>
      </c>
      <c r="F12" s="30"/>
      <c r="G12" s="255"/>
      <c r="H12" s="255"/>
      <c r="I12" s="256" t="s">
        <v>79</v>
      </c>
      <c r="J12" s="256" t="s">
        <v>79</v>
      </c>
      <c r="K12" s="256" t="s">
        <v>79</v>
      </c>
      <c r="L12" s="256" t="s">
        <v>79</v>
      </c>
      <c r="M12" s="256" t="s">
        <v>79</v>
      </c>
      <c r="N12" s="256" t="s">
        <v>79</v>
      </c>
      <c r="O12" s="256" t="s">
        <v>141</v>
      </c>
      <c r="P12" s="256" t="s">
        <v>79</v>
      </c>
      <c r="Q12" s="256" t="s">
        <v>79</v>
      </c>
      <c r="R12" s="256" t="s">
        <v>79</v>
      </c>
      <c r="S12" s="256" t="s">
        <v>79</v>
      </c>
      <c r="T12" s="256" t="s">
        <v>141</v>
      </c>
      <c r="U12" s="256" t="s">
        <v>79</v>
      </c>
      <c r="V12" s="256" t="s">
        <v>79</v>
      </c>
      <c r="W12" s="256" t="s">
        <v>79</v>
      </c>
      <c r="X12" s="256" t="s">
        <v>79</v>
      </c>
      <c r="Y12" s="256" t="s">
        <v>79</v>
      </c>
      <c r="Z12" s="256" t="s">
        <v>79</v>
      </c>
      <c r="AA12" s="256" t="s">
        <v>141</v>
      </c>
      <c r="AB12" s="256" t="s">
        <v>79</v>
      </c>
      <c r="AC12" s="256" t="s">
        <v>78</v>
      </c>
      <c r="AD12" s="256" t="s">
        <v>79</v>
      </c>
      <c r="AE12" s="256" t="s">
        <v>79</v>
      </c>
      <c r="AF12" s="256" t="s">
        <v>80</v>
      </c>
      <c r="AG12" s="256" t="s">
        <v>80</v>
      </c>
      <c r="AH12" s="256" t="s">
        <v>141</v>
      </c>
      <c r="AI12" s="256" t="s">
        <v>79</v>
      </c>
      <c r="AJ12" s="256" t="s">
        <v>78</v>
      </c>
      <c r="AK12" s="255" t="s">
        <v>79</v>
      </c>
      <c r="AL12" s="255" t="s">
        <v>79</v>
      </c>
      <c r="AM12" s="255" t="s">
        <v>79</v>
      </c>
      <c r="AN12" s="253"/>
      <c r="AO12" s="255"/>
    </row>
    <row r="13" spans="1:80" ht="20.100000000000001" customHeight="1" x14ac:dyDescent="0.25">
      <c r="D13" s="702"/>
      <c r="E13" s="1124"/>
      <c r="F13" s="30"/>
      <c r="G13" s="255"/>
      <c r="H13" s="255"/>
      <c r="I13" s="256">
        <v>3</v>
      </c>
      <c r="J13" s="256">
        <v>3</v>
      </c>
      <c r="K13" s="256">
        <v>3</v>
      </c>
      <c r="L13" s="256">
        <v>3</v>
      </c>
      <c r="M13" s="256">
        <v>3</v>
      </c>
      <c r="N13" s="256">
        <v>3</v>
      </c>
      <c r="O13" s="256"/>
      <c r="P13" s="256">
        <v>3</v>
      </c>
      <c r="Q13" s="256">
        <v>3</v>
      </c>
      <c r="R13" s="256">
        <v>3</v>
      </c>
      <c r="S13" s="256">
        <v>3</v>
      </c>
      <c r="T13" s="256"/>
      <c r="U13" s="256"/>
      <c r="V13" s="256"/>
      <c r="W13" s="256">
        <v>3</v>
      </c>
      <c r="X13" s="256">
        <v>3</v>
      </c>
      <c r="Y13" s="256">
        <v>3</v>
      </c>
      <c r="Z13" s="256"/>
      <c r="AA13" s="256"/>
      <c r="AB13" s="256"/>
      <c r="AC13" s="256"/>
      <c r="AD13" s="256"/>
      <c r="AE13" s="256"/>
      <c r="AF13" s="256"/>
      <c r="AG13" s="256"/>
      <c r="AH13" s="256"/>
      <c r="AI13" s="256"/>
      <c r="AJ13" s="256"/>
      <c r="AK13" s="255"/>
      <c r="AL13" s="255"/>
      <c r="AM13" s="255"/>
      <c r="AN13" s="255"/>
      <c r="AO13" s="255"/>
    </row>
    <row r="14" spans="1:80" ht="20.100000000000001" customHeight="1" x14ac:dyDescent="0.25">
      <c r="D14" s="702">
        <v>3</v>
      </c>
      <c r="E14" s="1124" t="s">
        <v>16</v>
      </c>
      <c r="F14" s="30"/>
      <c r="G14" s="255"/>
      <c r="H14" s="255"/>
      <c r="I14" s="256" t="s">
        <v>79</v>
      </c>
      <c r="J14" s="256" t="s">
        <v>79</v>
      </c>
      <c r="K14" s="256" t="s">
        <v>79</v>
      </c>
      <c r="L14" s="256" t="s">
        <v>79</v>
      </c>
      <c r="M14" s="256" t="s">
        <v>79</v>
      </c>
      <c r="N14" s="256" t="s">
        <v>79</v>
      </c>
      <c r="O14" s="256" t="s">
        <v>141</v>
      </c>
      <c r="P14" s="256" t="s">
        <v>79</v>
      </c>
      <c r="Q14" s="256" t="s">
        <v>79</v>
      </c>
      <c r="R14" s="256" t="s">
        <v>79</v>
      </c>
      <c r="S14" s="256" t="s">
        <v>79</v>
      </c>
      <c r="T14" s="256" t="s">
        <v>141</v>
      </c>
      <c r="U14" s="256" t="s">
        <v>79</v>
      </c>
      <c r="V14" s="256" t="s">
        <v>79</v>
      </c>
      <c r="W14" s="256" t="s">
        <v>79</v>
      </c>
      <c r="X14" s="256" t="s">
        <v>79</v>
      </c>
      <c r="Y14" s="256" t="s">
        <v>79</v>
      </c>
      <c r="Z14" s="256" t="s">
        <v>79</v>
      </c>
      <c r="AA14" s="256" t="s">
        <v>141</v>
      </c>
      <c r="AB14" s="256" t="s">
        <v>79</v>
      </c>
      <c r="AC14" s="256" t="s">
        <v>78</v>
      </c>
      <c r="AD14" s="256" t="s">
        <v>79</v>
      </c>
      <c r="AE14" s="256" t="s">
        <v>79</v>
      </c>
      <c r="AF14" s="256" t="s">
        <v>79</v>
      </c>
      <c r="AG14" s="256" t="s">
        <v>79</v>
      </c>
      <c r="AH14" s="256" t="s">
        <v>141</v>
      </c>
      <c r="AI14" s="256" t="s">
        <v>79</v>
      </c>
      <c r="AJ14" s="256" t="s">
        <v>78</v>
      </c>
      <c r="AK14" s="255" t="s">
        <v>79</v>
      </c>
      <c r="AL14" s="255" t="s">
        <v>79</v>
      </c>
      <c r="AM14" s="255" t="s">
        <v>79</v>
      </c>
      <c r="AN14" s="253"/>
      <c r="AO14" s="255"/>
    </row>
    <row r="15" spans="1:80" ht="20.100000000000001" customHeight="1" x14ac:dyDescent="0.25">
      <c r="D15" s="702"/>
      <c r="E15" s="1124"/>
      <c r="F15" s="30"/>
      <c r="G15" s="255"/>
      <c r="H15" s="255"/>
      <c r="I15" s="256">
        <v>3</v>
      </c>
      <c r="J15" s="256">
        <v>3</v>
      </c>
      <c r="K15" s="256"/>
      <c r="L15" s="256">
        <v>3</v>
      </c>
      <c r="M15" s="256"/>
      <c r="N15" s="256">
        <v>3</v>
      </c>
      <c r="O15" s="256"/>
      <c r="P15" s="256">
        <v>3</v>
      </c>
      <c r="Q15" s="256">
        <v>3</v>
      </c>
      <c r="R15" s="256"/>
      <c r="S15" s="256">
        <v>3</v>
      </c>
      <c r="T15" s="256"/>
      <c r="U15" s="256"/>
      <c r="V15" s="256"/>
      <c r="W15" s="256">
        <v>3</v>
      </c>
      <c r="X15" s="256">
        <v>3</v>
      </c>
      <c r="Y15" s="256">
        <v>3</v>
      </c>
      <c r="Z15" s="256"/>
      <c r="AA15" s="256"/>
      <c r="AB15" s="256"/>
      <c r="AC15" s="256"/>
      <c r="AD15" s="256"/>
      <c r="AE15" s="256"/>
      <c r="AF15" s="256"/>
      <c r="AG15" s="256"/>
      <c r="AH15" s="256"/>
      <c r="AI15" s="256"/>
      <c r="AJ15" s="256"/>
      <c r="AK15" s="255"/>
      <c r="AL15" s="255"/>
      <c r="AM15" s="255"/>
      <c r="AN15" s="255"/>
      <c r="AO15" s="255"/>
    </row>
    <row r="16" spans="1:80" ht="20.100000000000001" customHeight="1" x14ac:dyDescent="0.25">
      <c r="D16" s="702">
        <v>4</v>
      </c>
      <c r="E16" s="1124" t="s">
        <v>17</v>
      </c>
      <c r="F16" s="30"/>
      <c r="G16" s="255"/>
      <c r="H16" s="255"/>
      <c r="I16" s="256" t="s">
        <v>79</v>
      </c>
      <c r="J16" s="256" t="s">
        <v>79</v>
      </c>
      <c r="K16" s="256" t="s">
        <v>79</v>
      </c>
      <c r="L16" s="256" t="s">
        <v>79</v>
      </c>
      <c r="M16" s="256" t="s">
        <v>79</v>
      </c>
      <c r="N16" s="256" t="s">
        <v>79</v>
      </c>
      <c r="O16" s="256" t="s">
        <v>141</v>
      </c>
      <c r="P16" s="256" t="s">
        <v>79</v>
      </c>
      <c r="Q16" s="256" t="s">
        <v>79</v>
      </c>
      <c r="R16" s="256" t="s">
        <v>79</v>
      </c>
      <c r="S16" s="256" t="s">
        <v>79</v>
      </c>
      <c r="T16" s="256" t="s">
        <v>141</v>
      </c>
      <c r="U16" s="256" t="s">
        <v>79</v>
      </c>
      <c r="V16" s="256" t="s">
        <v>79</v>
      </c>
      <c r="W16" s="256" t="s">
        <v>79</v>
      </c>
      <c r="X16" s="256" t="s">
        <v>79</v>
      </c>
      <c r="Y16" s="256" t="s">
        <v>80</v>
      </c>
      <c r="Z16" s="256" t="s">
        <v>80</v>
      </c>
      <c r="AA16" s="256" t="s">
        <v>141</v>
      </c>
      <c r="AB16" s="256" t="s">
        <v>79</v>
      </c>
      <c r="AC16" s="256" t="s">
        <v>78</v>
      </c>
      <c r="AD16" s="256" t="s">
        <v>79</v>
      </c>
      <c r="AE16" s="256" t="s">
        <v>79</v>
      </c>
      <c r="AF16" s="256" t="s">
        <v>79</v>
      </c>
      <c r="AG16" s="256" t="s">
        <v>79</v>
      </c>
      <c r="AH16" s="256" t="s">
        <v>141</v>
      </c>
      <c r="AI16" s="256" t="s">
        <v>79</v>
      </c>
      <c r="AJ16" s="256" t="s">
        <v>78</v>
      </c>
      <c r="AK16" s="255" t="s">
        <v>79</v>
      </c>
      <c r="AL16" s="255" t="s">
        <v>79</v>
      </c>
      <c r="AM16" s="255" t="s">
        <v>79</v>
      </c>
      <c r="AN16" s="253"/>
      <c r="AO16" s="255"/>
    </row>
    <row r="17" spans="4:41" ht="20.100000000000001" customHeight="1" x14ac:dyDescent="0.25">
      <c r="D17" s="702"/>
      <c r="E17" s="1124"/>
      <c r="F17" s="30"/>
      <c r="G17" s="255"/>
      <c r="H17" s="255"/>
      <c r="I17" s="256">
        <v>3</v>
      </c>
      <c r="J17" s="256">
        <v>3</v>
      </c>
      <c r="K17" s="256">
        <v>3</v>
      </c>
      <c r="L17" s="256">
        <v>3</v>
      </c>
      <c r="M17" s="256">
        <v>3</v>
      </c>
      <c r="N17" s="256"/>
      <c r="O17" s="256"/>
      <c r="P17" s="256">
        <v>3</v>
      </c>
      <c r="Q17" s="256">
        <v>3</v>
      </c>
      <c r="R17" s="256">
        <v>3</v>
      </c>
      <c r="S17" s="256">
        <v>3</v>
      </c>
      <c r="T17" s="256"/>
      <c r="U17" s="256">
        <v>3</v>
      </c>
      <c r="V17" s="256">
        <v>3</v>
      </c>
      <c r="W17" s="256">
        <v>3</v>
      </c>
      <c r="X17" s="256"/>
      <c r="Y17" s="256"/>
      <c r="Z17" s="256"/>
      <c r="AA17" s="256"/>
      <c r="AB17" s="256">
        <v>3</v>
      </c>
      <c r="AC17" s="256">
        <v>3</v>
      </c>
      <c r="AD17" s="256">
        <v>3</v>
      </c>
      <c r="AE17" s="256">
        <v>3</v>
      </c>
      <c r="AF17" s="256">
        <v>3</v>
      </c>
      <c r="AG17" s="256"/>
      <c r="AH17" s="256"/>
      <c r="AI17" s="256"/>
      <c r="AJ17" s="256"/>
      <c r="AK17" s="255"/>
      <c r="AL17" s="255">
        <v>3</v>
      </c>
      <c r="AM17" s="255">
        <v>3</v>
      </c>
      <c r="AN17" s="255"/>
      <c r="AO17" s="255"/>
    </row>
    <row r="18" spans="4:41" ht="20.100000000000001" customHeight="1" x14ac:dyDescent="0.25">
      <c r="D18" s="702">
        <v>5</v>
      </c>
      <c r="E18" s="1124" t="s">
        <v>18</v>
      </c>
      <c r="F18" s="30"/>
      <c r="G18" s="255"/>
      <c r="H18" s="255"/>
      <c r="I18" s="256" t="s">
        <v>79</v>
      </c>
      <c r="J18" s="256" t="s">
        <v>79</v>
      </c>
      <c r="K18" s="256" t="s">
        <v>79</v>
      </c>
      <c r="L18" s="256" t="s">
        <v>79</v>
      </c>
      <c r="M18" s="256" t="s">
        <v>79</v>
      </c>
      <c r="N18" s="256" t="s">
        <v>79</v>
      </c>
      <c r="O18" s="256" t="s">
        <v>141</v>
      </c>
      <c r="P18" s="256" t="s">
        <v>79</v>
      </c>
      <c r="Q18" s="256" t="s">
        <v>79</v>
      </c>
      <c r="R18" s="256" t="s">
        <v>79</v>
      </c>
      <c r="S18" s="256" t="s">
        <v>79</v>
      </c>
      <c r="T18" s="256" t="s">
        <v>141</v>
      </c>
      <c r="U18" s="256" t="s">
        <v>79</v>
      </c>
      <c r="V18" s="256" t="s">
        <v>79</v>
      </c>
      <c r="W18" s="256" t="s">
        <v>79</v>
      </c>
      <c r="X18" s="256" t="s">
        <v>79</v>
      </c>
      <c r="Y18" s="256" t="s">
        <v>79</v>
      </c>
      <c r="Z18" s="256" t="s">
        <v>79</v>
      </c>
      <c r="AA18" s="256" t="s">
        <v>141</v>
      </c>
      <c r="AB18" s="256" t="s">
        <v>79</v>
      </c>
      <c r="AC18" s="256" t="s">
        <v>78</v>
      </c>
      <c r="AD18" s="256" t="s">
        <v>79</v>
      </c>
      <c r="AE18" s="256" t="s">
        <v>79</v>
      </c>
      <c r="AF18" s="256" t="s">
        <v>79</v>
      </c>
      <c r="AG18" s="256" t="s">
        <v>79</v>
      </c>
      <c r="AH18" s="256" t="s">
        <v>141</v>
      </c>
      <c r="AI18" s="256" t="s">
        <v>79</v>
      </c>
      <c r="AJ18" s="256" t="s">
        <v>78</v>
      </c>
      <c r="AK18" s="255" t="s">
        <v>79</v>
      </c>
      <c r="AL18" s="255" t="s">
        <v>79</v>
      </c>
      <c r="AM18" s="255" t="s">
        <v>79</v>
      </c>
      <c r="AN18" s="253"/>
      <c r="AO18" s="255"/>
    </row>
    <row r="19" spans="4:41" ht="20.100000000000001" customHeight="1" x14ac:dyDescent="0.25">
      <c r="D19" s="702"/>
      <c r="E19" s="1124"/>
      <c r="F19" s="30"/>
      <c r="G19" s="255"/>
      <c r="H19" s="255"/>
      <c r="I19" s="256">
        <v>3</v>
      </c>
      <c r="J19" s="256">
        <v>3</v>
      </c>
      <c r="K19" s="256">
        <v>3</v>
      </c>
      <c r="L19" s="256">
        <v>3</v>
      </c>
      <c r="M19" s="256"/>
      <c r="N19" s="256">
        <v>3</v>
      </c>
      <c r="O19" s="256"/>
      <c r="P19" s="256">
        <v>3</v>
      </c>
      <c r="Q19" s="256">
        <v>3</v>
      </c>
      <c r="R19" s="256">
        <v>3</v>
      </c>
      <c r="S19" s="256">
        <v>3</v>
      </c>
      <c r="T19" s="256"/>
      <c r="U19" s="256">
        <v>3</v>
      </c>
      <c r="V19" s="256">
        <v>3</v>
      </c>
      <c r="W19" s="256">
        <v>3</v>
      </c>
      <c r="X19" s="256">
        <v>3</v>
      </c>
      <c r="Y19" s="256">
        <v>3</v>
      </c>
      <c r="Z19" s="256">
        <v>3</v>
      </c>
      <c r="AA19" s="256"/>
      <c r="AB19" s="256">
        <v>3</v>
      </c>
      <c r="AC19" s="256">
        <v>3</v>
      </c>
      <c r="AD19" s="256"/>
      <c r="AE19" s="256">
        <v>3</v>
      </c>
      <c r="AF19" s="256">
        <v>2.25</v>
      </c>
      <c r="AG19" s="256"/>
      <c r="AH19" s="256"/>
      <c r="AI19" s="256"/>
      <c r="AJ19" s="256"/>
      <c r="AK19" s="255"/>
      <c r="AL19" s="255">
        <v>3</v>
      </c>
      <c r="AM19" s="255">
        <v>3</v>
      </c>
      <c r="AN19" s="255"/>
      <c r="AO19" s="255"/>
    </row>
    <row r="20" spans="4:41" ht="20.100000000000001" customHeight="1" x14ac:dyDescent="0.25">
      <c r="D20" s="702">
        <v>6</v>
      </c>
      <c r="E20" s="1124" t="s">
        <v>19</v>
      </c>
      <c r="F20" s="30"/>
      <c r="G20" s="255"/>
      <c r="H20" s="255"/>
      <c r="I20" s="256" t="s">
        <v>220</v>
      </c>
      <c r="J20" s="256" t="s">
        <v>220</v>
      </c>
      <c r="K20" s="256" t="s">
        <v>220</v>
      </c>
      <c r="L20" s="256" t="s">
        <v>220</v>
      </c>
      <c r="M20" s="256" t="s">
        <v>220</v>
      </c>
      <c r="N20" s="256" t="s">
        <v>220</v>
      </c>
      <c r="O20" s="256" t="s">
        <v>220</v>
      </c>
      <c r="P20" s="256" t="s">
        <v>79</v>
      </c>
      <c r="Q20" s="256" t="s">
        <v>79</v>
      </c>
      <c r="R20" s="256" t="s">
        <v>79</v>
      </c>
      <c r="S20" s="256" t="s">
        <v>79</v>
      </c>
      <c r="T20" s="256" t="s">
        <v>141</v>
      </c>
      <c r="U20" s="256" t="s">
        <v>79</v>
      </c>
      <c r="V20" s="256" t="s">
        <v>79</v>
      </c>
      <c r="W20" s="256" t="s">
        <v>79</v>
      </c>
      <c r="X20" s="256" t="s">
        <v>79</v>
      </c>
      <c r="Y20" s="256" t="s">
        <v>79</v>
      </c>
      <c r="Z20" s="256" t="s">
        <v>79</v>
      </c>
      <c r="AA20" s="256" t="s">
        <v>141</v>
      </c>
      <c r="AB20" s="256" t="s">
        <v>79</v>
      </c>
      <c r="AC20" s="256" t="s">
        <v>78</v>
      </c>
      <c r="AD20" s="256" t="s">
        <v>79</v>
      </c>
      <c r="AE20" s="256" t="s">
        <v>79</v>
      </c>
      <c r="AF20" s="256" t="s">
        <v>79</v>
      </c>
      <c r="AG20" s="256" t="s">
        <v>79</v>
      </c>
      <c r="AH20" s="256" t="s">
        <v>141</v>
      </c>
      <c r="AI20" s="256" t="s">
        <v>79</v>
      </c>
      <c r="AJ20" s="256" t="s">
        <v>78</v>
      </c>
      <c r="AK20" s="255" t="s">
        <v>79</v>
      </c>
      <c r="AL20" s="255" t="s">
        <v>79</v>
      </c>
      <c r="AM20" s="255" t="s">
        <v>79</v>
      </c>
      <c r="AN20" s="253"/>
      <c r="AO20" s="255"/>
    </row>
    <row r="21" spans="4:41" ht="20.100000000000001" customHeight="1" x14ac:dyDescent="0.25">
      <c r="D21" s="702"/>
      <c r="E21" s="1124"/>
      <c r="F21" s="30"/>
      <c r="G21" s="255"/>
      <c r="H21" s="255"/>
      <c r="I21" s="256"/>
      <c r="J21" s="256"/>
      <c r="K21" s="256"/>
      <c r="L21" s="256"/>
      <c r="M21" s="256"/>
      <c r="N21" s="256"/>
      <c r="O21" s="256"/>
      <c r="P21" s="256">
        <v>3</v>
      </c>
      <c r="Q21" s="256">
        <v>3</v>
      </c>
      <c r="R21" s="256"/>
      <c r="S21" s="256">
        <v>3</v>
      </c>
      <c r="T21" s="256"/>
      <c r="U21" s="256"/>
      <c r="V21" s="256"/>
      <c r="W21" s="256">
        <v>3</v>
      </c>
      <c r="X21" s="256">
        <v>3</v>
      </c>
      <c r="Y21" s="256">
        <v>3</v>
      </c>
      <c r="Z21" s="256">
        <v>3</v>
      </c>
      <c r="AA21" s="256"/>
      <c r="AB21" s="256"/>
      <c r="AC21" s="256"/>
      <c r="AD21" s="256"/>
      <c r="AE21" s="256"/>
      <c r="AF21" s="256"/>
      <c r="AG21" s="256"/>
      <c r="AH21" s="256"/>
      <c r="AI21" s="256"/>
      <c r="AJ21" s="256"/>
      <c r="AK21" s="255"/>
      <c r="AL21" s="255"/>
      <c r="AM21" s="255"/>
      <c r="AN21" s="255"/>
      <c r="AO21" s="255"/>
    </row>
    <row r="22" spans="4:41" ht="20.100000000000001" customHeight="1" x14ac:dyDescent="0.25">
      <c r="D22" s="702">
        <v>7</v>
      </c>
      <c r="E22" s="1124" t="s">
        <v>20</v>
      </c>
      <c r="F22" s="30"/>
      <c r="G22" s="255"/>
      <c r="H22" s="255"/>
      <c r="I22" s="256" t="s">
        <v>79</v>
      </c>
      <c r="J22" s="256" t="s">
        <v>79</v>
      </c>
      <c r="K22" s="256" t="s">
        <v>79</v>
      </c>
      <c r="L22" s="256" t="s">
        <v>79</v>
      </c>
      <c r="M22" s="256" t="s">
        <v>79</v>
      </c>
      <c r="N22" s="256" t="s">
        <v>79</v>
      </c>
      <c r="O22" s="256" t="s">
        <v>141</v>
      </c>
      <c r="P22" s="256" t="s">
        <v>79</v>
      </c>
      <c r="Q22" s="256" t="s">
        <v>79</v>
      </c>
      <c r="R22" s="256" t="s">
        <v>79</v>
      </c>
      <c r="S22" s="256" t="s">
        <v>79</v>
      </c>
      <c r="T22" s="256" t="s">
        <v>141</v>
      </c>
      <c r="U22" s="256" t="s">
        <v>79</v>
      </c>
      <c r="V22" s="256" t="s">
        <v>79</v>
      </c>
      <c r="W22" s="256" t="s">
        <v>79</v>
      </c>
      <c r="X22" s="256" t="s">
        <v>79</v>
      </c>
      <c r="Y22" s="256" t="s">
        <v>79</v>
      </c>
      <c r="Z22" s="256" t="s">
        <v>79</v>
      </c>
      <c r="AA22" s="256" t="s">
        <v>141</v>
      </c>
      <c r="AB22" s="256" t="s">
        <v>79</v>
      </c>
      <c r="AC22" s="256" t="s">
        <v>78</v>
      </c>
      <c r="AD22" s="256" t="s">
        <v>79</v>
      </c>
      <c r="AE22" s="256" t="s">
        <v>79</v>
      </c>
      <c r="AF22" s="256" t="s">
        <v>79</v>
      </c>
      <c r="AG22" s="256" t="s">
        <v>79</v>
      </c>
      <c r="AH22" s="256" t="s">
        <v>141</v>
      </c>
      <c r="AI22" s="256" t="s">
        <v>79</v>
      </c>
      <c r="AJ22" s="256" t="s">
        <v>78</v>
      </c>
      <c r="AK22" s="255" t="s">
        <v>79</v>
      </c>
      <c r="AL22" s="255" t="s">
        <v>79</v>
      </c>
      <c r="AM22" s="255" t="s">
        <v>79</v>
      </c>
      <c r="AN22" s="253"/>
      <c r="AO22" s="255"/>
    </row>
    <row r="23" spans="4:41" ht="20.100000000000001" customHeight="1" x14ac:dyDescent="0.25">
      <c r="D23" s="702"/>
      <c r="E23" s="1124"/>
      <c r="F23" s="30"/>
      <c r="G23" s="255"/>
      <c r="H23" s="255"/>
      <c r="I23" s="256">
        <v>3</v>
      </c>
      <c r="J23" s="256">
        <v>3</v>
      </c>
      <c r="K23" s="256"/>
      <c r="L23" s="256">
        <v>3</v>
      </c>
      <c r="M23" s="256"/>
      <c r="N23" s="256">
        <v>3</v>
      </c>
      <c r="O23" s="256"/>
      <c r="P23" s="256">
        <v>3</v>
      </c>
      <c r="Q23" s="256">
        <v>3</v>
      </c>
      <c r="R23" s="256"/>
      <c r="S23" s="256">
        <v>3</v>
      </c>
      <c r="T23" s="256"/>
      <c r="U23" s="256"/>
      <c r="V23" s="256"/>
      <c r="W23" s="256">
        <v>3</v>
      </c>
      <c r="X23" s="256">
        <v>3</v>
      </c>
      <c r="Y23" s="256">
        <v>3</v>
      </c>
      <c r="Z23" s="256"/>
      <c r="AA23" s="256"/>
      <c r="AB23" s="256"/>
      <c r="AC23" s="256"/>
      <c r="AD23" s="256"/>
      <c r="AE23" s="256"/>
      <c r="AF23" s="256"/>
      <c r="AG23" s="256"/>
      <c r="AH23" s="256"/>
      <c r="AI23" s="256"/>
      <c r="AJ23" s="256"/>
      <c r="AK23" s="255"/>
      <c r="AL23" s="255"/>
      <c r="AM23" s="255"/>
      <c r="AN23" s="255"/>
      <c r="AO23" s="255"/>
    </row>
    <row r="24" spans="4:41" ht="20.100000000000001" customHeight="1" x14ac:dyDescent="0.25">
      <c r="D24" s="702">
        <v>8</v>
      </c>
      <c r="E24" s="1124" t="s">
        <v>21</v>
      </c>
      <c r="F24" s="30"/>
      <c r="G24" s="255"/>
      <c r="H24" s="255"/>
      <c r="I24" s="256" t="s">
        <v>79</v>
      </c>
      <c r="J24" s="256" t="s">
        <v>79</v>
      </c>
      <c r="K24" s="256" t="s">
        <v>79</v>
      </c>
      <c r="L24" s="256" t="s">
        <v>79</v>
      </c>
      <c r="M24" s="256" t="s">
        <v>79</v>
      </c>
      <c r="N24" s="256" t="s">
        <v>79</v>
      </c>
      <c r="O24" s="256" t="s">
        <v>141</v>
      </c>
      <c r="P24" s="256" t="s">
        <v>79</v>
      </c>
      <c r="Q24" s="256" t="s">
        <v>79</v>
      </c>
      <c r="R24" s="256" t="s">
        <v>79</v>
      </c>
      <c r="S24" s="256" t="s">
        <v>79</v>
      </c>
      <c r="T24" s="256" t="s">
        <v>141</v>
      </c>
      <c r="U24" s="256" t="s">
        <v>79</v>
      </c>
      <c r="V24" s="256" t="s">
        <v>79</v>
      </c>
      <c r="W24" s="256" t="s">
        <v>79</v>
      </c>
      <c r="X24" s="256" t="s">
        <v>79</v>
      </c>
      <c r="Y24" s="256" t="s">
        <v>79</v>
      </c>
      <c r="Z24" s="256" t="s">
        <v>79</v>
      </c>
      <c r="AA24" s="256" t="s">
        <v>141</v>
      </c>
      <c r="AB24" s="256" t="s">
        <v>79</v>
      </c>
      <c r="AC24" s="256" t="s">
        <v>78</v>
      </c>
      <c r="AD24" s="256" t="s">
        <v>79</v>
      </c>
      <c r="AE24" s="256" t="s">
        <v>79</v>
      </c>
      <c r="AF24" s="256" t="s">
        <v>79</v>
      </c>
      <c r="AG24" s="256" t="s">
        <v>79</v>
      </c>
      <c r="AH24" s="256" t="s">
        <v>141</v>
      </c>
      <c r="AI24" s="256" t="s">
        <v>79</v>
      </c>
      <c r="AJ24" s="256" t="s">
        <v>78</v>
      </c>
      <c r="AK24" s="255" t="s">
        <v>79</v>
      </c>
      <c r="AL24" s="255" t="s">
        <v>79</v>
      </c>
      <c r="AM24" s="255" t="s">
        <v>79</v>
      </c>
      <c r="AN24" s="253"/>
      <c r="AO24" s="255"/>
    </row>
    <row r="25" spans="4:41" ht="20.100000000000001" customHeight="1" x14ac:dyDescent="0.25">
      <c r="D25" s="702"/>
      <c r="E25" s="1124"/>
      <c r="F25" s="30"/>
      <c r="G25" s="255"/>
      <c r="H25" s="255"/>
      <c r="I25" s="256">
        <v>3</v>
      </c>
      <c r="J25" s="256">
        <v>3</v>
      </c>
      <c r="K25" s="256"/>
      <c r="L25" s="256">
        <v>3</v>
      </c>
      <c r="M25" s="256"/>
      <c r="N25" s="256">
        <v>3</v>
      </c>
      <c r="O25" s="256"/>
      <c r="P25" s="256">
        <v>3</v>
      </c>
      <c r="Q25" s="256">
        <v>3</v>
      </c>
      <c r="R25" s="256"/>
      <c r="S25" s="256">
        <v>3</v>
      </c>
      <c r="T25" s="256"/>
      <c r="U25" s="256"/>
      <c r="V25" s="256"/>
      <c r="W25" s="256">
        <v>3</v>
      </c>
      <c r="X25" s="256">
        <v>3</v>
      </c>
      <c r="Y25" s="256"/>
      <c r="Z25" s="256"/>
      <c r="AA25" s="256"/>
      <c r="AB25" s="256"/>
      <c r="AC25" s="256"/>
      <c r="AD25" s="256"/>
      <c r="AE25" s="256"/>
      <c r="AF25" s="256"/>
      <c r="AG25" s="256"/>
      <c r="AH25" s="256"/>
      <c r="AI25" s="256"/>
      <c r="AJ25" s="256"/>
      <c r="AK25" s="255"/>
      <c r="AL25" s="255"/>
      <c r="AM25" s="255"/>
      <c r="AN25" s="255"/>
      <c r="AO25" s="255"/>
    </row>
    <row r="26" spans="4:41" ht="20.100000000000001" customHeight="1" x14ac:dyDescent="0.25">
      <c r="D26" s="702">
        <v>9</v>
      </c>
      <c r="E26" s="1124" t="s">
        <v>22</v>
      </c>
      <c r="F26" s="30"/>
      <c r="G26" s="255"/>
      <c r="H26" s="255"/>
      <c r="I26" s="256" t="s">
        <v>79</v>
      </c>
      <c r="J26" s="256" t="s">
        <v>79</v>
      </c>
      <c r="K26" s="256" t="s">
        <v>79</v>
      </c>
      <c r="L26" s="256" t="s">
        <v>79</v>
      </c>
      <c r="M26" s="256" t="s">
        <v>79</v>
      </c>
      <c r="N26" s="256" t="s">
        <v>79</v>
      </c>
      <c r="O26" s="256" t="s">
        <v>141</v>
      </c>
      <c r="P26" s="256" t="s">
        <v>79</v>
      </c>
      <c r="Q26" s="256" t="s">
        <v>79</v>
      </c>
      <c r="R26" s="256" t="s">
        <v>79</v>
      </c>
      <c r="S26" s="256" t="s">
        <v>79</v>
      </c>
      <c r="T26" s="256" t="s">
        <v>141</v>
      </c>
      <c r="U26" s="256" t="s">
        <v>93</v>
      </c>
      <c r="V26" s="256" t="s">
        <v>79</v>
      </c>
      <c r="W26" s="256" t="s">
        <v>79</v>
      </c>
      <c r="X26" s="256" t="s">
        <v>79</v>
      </c>
      <c r="Y26" s="256" t="s">
        <v>79</v>
      </c>
      <c r="Z26" s="256" t="s">
        <v>79</v>
      </c>
      <c r="AA26" s="256" t="s">
        <v>141</v>
      </c>
      <c r="AB26" s="256" t="s">
        <v>79</v>
      </c>
      <c r="AC26" s="256" t="s">
        <v>78</v>
      </c>
      <c r="AD26" s="256" t="s">
        <v>79</v>
      </c>
      <c r="AE26" s="256" t="s">
        <v>79</v>
      </c>
      <c r="AF26" s="256" t="s">
        <v>80</v>
      </c>
      <c r="AG26" s="256" t="s">
        <v>80</v>
      </c>
      <c r="AH26" s="256" t="s">
        <v>141</v>
      </c>
      <c r="AI26" s="256" t="s">
        <v>79</v>
      </c>
      <c r="AJ26" s="256" t="s">
        <v>78</v>
      </c>
      <c r="AK26" s="255" t="s">
        <v>79</v>
      </c>
      <c r="AL26" s="255" t="s">
        <v>79</v>
      </c>
      <c r="AM26" s="255" t="s">
        <v>79</v>
      </c>
      <c r="AN26" s="253"/>
      <c r="AO26" s="255"/>
    </row>
    <row r="27" spans="4:41" ht="20.100000000000001" customHeight="1" x14ac:dyDescent="0.25">
      <c r="D27" s="702"/>
      <c r="E27" s="1124"/>
      <c r="F27" s="30"/>
      <c r="G27" s="255"/>
      <c r="H27" s="255"/>
      <c r="I27" s="256">
        <v>3</v>
      </c>
      <c r="J27" s="256">
        <v>3</v>
      </c>
      <c r="K27" s="256"/>
      <c r="L27" s="256">
        <v>3</v>
      </c>
      <c r="M27" s="256"/>
      <c r="N27" s="256">
        <v>3</v>
      </c>
      <c r="O27" s="256"/>
      <c r="P27" s="256">
        <v>3</v>
      </c>
      <c r="Q27" s="256"/>
      <c r="R27" s="256"/>
      <c r="S27" s="256">
        <v>3</v>
      </c>
      <c r="T27" s="256"/>
      <c r="U27" s="256"/>
      <c r="V27" s="256"/>
      <c r="W27" s="256">
        <v>3</v>
      </c>
      <c r="X27" s="256">
        <v>3</v>
      </c>
      <c r="Y27" s="256">
        <v>3</v>
      </c>
      <c r="Z27" s="256"/>
      <c r="AA27" s="256"/>
      <c r="AB27" s="256"/>
      <c r="AC27" s="256"/>
      <c r="AD27" s="256"/>
      <c r="AE27" s="256"/>
      <c r="AF27" s="256"/>
      <c r="AG27" s="256"/>
      <c r="AH27" s="256"/>
      <c r="AI27" s="256"/>
      <c r="AJ27" s="256"/>
      <c r="AK27" s="255"/>
      <c r="AL27" s="255"/>
      <c r="AM27" s="255"/>
      <c r="AN27" s="255"/>
      <c r="AO27" s="255"/>
    </row>
    <row r="28" spans="4:41" ht="20.100000000000001" customHeight="1" x14ac:dyDescent="0.25">
      <c r="D28" s="702">
        <v>10</v>
      </c>
      <c r="E28" s="1124" t="s">
        <v>154</v>
      </c>
      <c r="F28" s="30"/>
      <c r="G28" s="255"/>
      <c r="H28" s="255"/>
      <c r="I28" s="256" t="s">
        <v>220</v>
      </c>
      <c r="J28" s="256" t="s">
        <v>220</v>
      </c>
      <c r="K28" s="256" t="s">
        <v>220</v>
      </c>
      <c r="L28" s="256" t="s">
        <v>220</v>
      </c>
      <c r="M28" s="256" t="s">
        <v>220</v>
      </c>
      <c r="N28" s="256" t="s">
        <v>220</v>
      </c>
      <c r="O28" s="256" t="s">
        <v>220</v>
      </c>
      <c r="P28" s="256" t="s">
        <v>220</v>
      </c>
      <c r="Q28" s="256" t="s">
        <v>220</v>
      </c>
      <c r="R28" s="256" t="s">
        <v>220</v>
      </c>
      <c r="S28" s="256" t="s">
        <v>220</v>
      </c>
      <c r="T28" s="256" t="s">
        <v>220</v>
      </c>
      <c r="U28" s="256" t="s">
        <v>79</v>
      </c>
      <c r="V28" s="256" t="s">
        <v>79</v>
      </c>
      <c r="W28" s="256" t="s">
        <v>79</v>
      </c>
      <c r="X28" s="256" t="s">
        <v>79</v>
      </c>
      <c r="Y28" s="256" t="s">
        <v>79</v>
      </c>
      <c r="Z28" s="256" t="s">
        <v>79</v>
      </c>
      <c r="AA28" s="256" t="s">
        <v>141</v>
      </c>
      <c r="AB28" s="256" t="s">
        <v>79</v>
      </c>
      <c r="AC28" s="256" t="s">
        <v>78</v>
      </c>
      <c r="AD28" s="256" t="s">
        <v>79</v>
      </c>
      <c r="AE28" s="256" t="s">
        <v>79</v>
      </c>
      <c r="AF28" s="256" t="s">
        <v>79</v>
      </c>
      <c r="AG28" s="256" t="s">
        <v>79</v>
      </c>
      <c r="AH28" s="256" t="s">
        <v>141</v>
      </c>
      <c r="AI28" s="256" t="s">
        <v>79</v>
      </c>
      <c r="AJ28" s="256" t="s">
        <v>78</v>
      </c>
      <c r="AK28" s="255" t="s">
        <v>79</v>
      </c>
      <c r="AL28" s="255" t="s">
        <v>79</v>
      </c>
      <c r="AM28" s="255" t="s">
        <v>79</v>
      </c>
      <c r="AN28" s="253"/>
      <c r="AO28" s="255"/>
    </row>
    <row r="29" spans="4:41" ht="20.100000000000001" customHeight="1" x14ac:dyDescent="0.25">
      <c r="D29" s="702"/>
      <c r="E29" s="1124"/>
      <c r="F29" s="30"/>
      <c r="G29" s="255"/>
      <c r="H29" s="255"/>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5"/>
      <c r="AL29" s="255"/>
      <c r="AM29" s="255"/>
      <c r="AN29" s="255"/>
      <c r="AO29" s="255"/>
    </row>
    <row r="30" spans="4:41" ht="20.100000000000001" customHeight="1" x14ac:dyDescent="0.25">
      <c r="D30" s="702">
        <v>11</v>
      </c>
      <c r="E30" s="1124" t="s">
        <v>23</v>
      </c>
      <c r="F30" s="30"/>
      <c r="G30" s="255"/>
      <c r="H30" s="255"/>
      <c r="I30" s="256" t="s">
        <v>79</v>
      </c>
      <c r="J30" s="256" t="s">
        <v>79</v>
      </c>
      <c r="K30" s="256" t="s">
        <v>78</v>
      </c>
      <c r="L30" s="256" t="s">
        <v>79</v>
      </c>
      <c r="M30" s="256" t="s">
        <v>79</v>
      </c>
      <c r="N30" s="256" t="s">
        <v>79</v>
      </c>
      <c r="O30" s="256" t="s">
        <v>141</v>
      </c>
      <c r="P30" s="256" t="s">
        <v>79</v>
      </c>
      <c r="Q30" s="256" t="s">
        <v>79</v>
      </c>
      <c r="R30" s="256" t="s">
        <v>79</v>
      </c>
      <c r="S30" s="256" t="s">
        <v>79</v>
      </c>
      <c r="T30" s="256" t="s">
        <v>141</v>
      </c>
      <c r="U30" s="256" t="s">
        <v>79</v>
      </c>
      <c r="V30" s="256" t="s">
        <v>79</v>
      </c>
      <c r="W30" s="256" t="s">
        <v>79</v>
      </c>
      <c r="X30" s="256" t="s">
        <v>79</v>
      </c>
      <c r="Y30" s="256" t="s">
        <v>79</v>
      </c>
      <c r="Z30" s="256" t="s">
        <v>79</v>
      </c>
      <c r="AA30" s="256" t="s">
        <v>141</v>
      </c>
      <c r="AB30" s="256" t="s">
        <v>79</v>
      </c>
      <c r="AC30" s="256" t="s">
        <v>78</v>
      </c>
      <c r="AD30" s="256" t="s">
        <v>79</v>
      </c>
      <c r="AE30" s="256" t="s">
        <v>79</v>
      </c>
      <c r="AF30" s="256" t="s">
        <v>79</v>
      </c>
      <c r="AG30" s="256" t="s">
        <v>79</v>
      </c>
      <c r="AH30" s="256" t="s">
        <v>141</v>
      </c>
      <c r="AI30" s="256" t="s">
        <v>79</v>
      </c>
      <c r="AJ30" s="256" t="s">
        <v>78</v>
      </c>
      <c r="AK30" s="255" t="s">
        <v>79</v>
      </c>
      <c r="AL30" s="255" t="s">
        <v>79</v>
      </c>
      <c r="AM30" s="255" t="s">
        <v>79</v>
      </c>
      <c r="AN30" s="253"/>
      <c r="AO30" s="255"/>
    </row>
    <row r="31" spans="4:41" ht="20.100000000000001" customHeight="1" x14ac:dyDescent="0.25">
      <c r="D31" s="702"/>
      <c r="E31" s="1124"/>
      <c r="F31" s="30"/>
      <c r="G31" s="255"/>
      <c r="H31" s="255"/>
      <c r="I31" s="256">
        <v>3</v>
      </c>
      <c r="J31" s="256">
        <v>3</v>
      </c>
      <c r="K31" s="256"/>
      <c r="L31" s="256">
        <v>3</v>
      </c>
      <c r="M31" s="256"/>
      <c r="N31" s="256">
        <v>3</v>
      </c>
      <c r="O31" s="256"/>
      <c r="P31" s="256">
        <v>3</v>
      </c>
      <c r="Q31" s="256">
        <v>3</v>
      </c>
      <c r="R31" s="256"/>
      <c r="S31" s="256">
        <v>3</v>
      </c>
      <c r="T31" s="256"/>
      <c r="U31" s="256"/>
      <c r="V31" s="256"/>
      <c r="W31" s="256">
        <v>3</v>
      </c>
      <c r="X31" s="256">
        <v>3</v>
      </c>
      <c r="Y31" s="256">
        <v>3</v>
      </c>
      <c r="Z31" s="256"/>
      <c r="AA31" s="256"/>
      <c r="AB31" s="256"/>
      <c r="AC31" s="256"/>
      <c r="AD31" s="256"/>
      <c r="AE31" s="256"/>
      <c r="AF31" s="256"/>
      <c r="AG31" s="256"/>
      <c r="AH31" s="256"/>
      <c r="AI31" s="256"/>
      <c r="AJ31" s="256"/>
      <c r="AK31" s="255"/>
      <c r="AL31" s="255"/>
      <c r="AM31" s="255"/>
      <c r="AN31" s="255"/>
      <c r="AO31" s="255"/>
    </row>
    <row r="32" spans="4:41" ht="20.100000000000001" customHeight="1" x14ac:dyDescent="0.25">
      <c r="D32" s="702">
        <v>12</v>
      </c>
      <c r="E32" s="1124" t="s">
        <v>24</v>
      </c>
      <c r="F32" s="30"/>
      <c r="G32" s="255"/>
      <c r="H32" s="255"/>
      <c r="I32" s="256" t="s">
        <v>79</v>
      </c>
      <c r="J32" s="256" t="s">
        <v>79</v>
      </c>
      <c r="K32" s="256" t="s">
        <v>78</v>
      </c>
      <c r="L32" s="256" t="s">
        <v>79</v>
      </c>
      <c r="M32" s="256" t="s">
        <v>79</v>
      </c>
      <c r="N32" s="256" t="s">
        <v>79</v>
      </c>
      <c r="O32" s="256" t="s">
        <v>141</v>
      </c>
      <c r="P32" s="256" t="s">
        <v>93</v>
      </c>
      <c r="Q32" s="256" t="s">
        <v>79</v>
      </c>
      <c r="R32" s="256" t="s">
        <v>79</v>
      </c>
      <c r="S32" s="256" t="s">
        <v>79</v>
      </c>
      <c r="T32" s="256" t="s">
        <v>141</v>
      </c>
      <c r="U32" s="256" t="s">
        <v>79</v>
      </c>
      <c r="V32" s="256" t="s">
        <v>79</v>
      </c>
      <c r="W32" s="256" t="s">
        <v>79</v>
      </c>
      <c r="X32" s="256" t="s">
        <v>79</v>
      </c>
      <c r="Y32" s="256" t="s">
        <v>79</v>
      </c>
      <c r="Z32" s="256" t="s">
        <v>79</v>
      </c>
      <c r="AA32" s="256" t="s">
        <v>141</v>
      </c>
      <c r="AB32" s="256" t="s">
        <v>79</v>
      </c>
      <c r="AC32" s="256" t="s">
        <v>78</v>
      </c>
      <c r="AD32" s="256" t="s">
        <v>79</v>
      </c>
      <c r="AE32" s="256" t="s">
        <v>79</v>
      </c>
      <c r="AF32" s="256" t="s">
        <v>79</v>
      </c>
      <c r="AG32" s="256" t="s">
        <v>79</v>
      </c>
      <c r="AH32" s="256" t="s">
        <v>141</v>
      </c>
      <c r="AI32" s="256" t="s">
        <v>79</v>
      </c>
      <c r="AJ32" s="256" t="s">
        <v>78</v>
      </c>
      <c r="AK32" s="255" t="s">
        <v>79</v>
      </c>
      <c r="AL32" s="255" t="s">
        <v>79</v>
      </c>
      <c r="AM32" s="255" t="s">
        <v>79</v>
      </c>
      <c r="AN32" s="253"/>
      <c r="AO32" s="255"/>
    </row>
    <row r="33" spans="4:41" ht="20.100000000000001" customHeight="1" x14ac:dyDescent="0.25">
      <c r="D33" s="702"/>
      <c r="E33" s="1124"/>
      <c r="F33" s="30"/>
      <c r="G33" s="255"/>
      <c r="H33" s="255"/>
      <c r="I33" s="256">
        <v>3</v>
      </c>
      <c r="J33" s="256">
        <v>3</v>
      </c>
      <c r="K33" s="256"/>
      <c r="L33" s="256">
        <v>3</v>
      </c>
      <c r="M33" s="256"/>
      <c r="N33" s="256">
        <v>3</v>
      </c>
      <c r="O33" s="256"/>
      <c r="P33" s="256"/>
      <c r="Q33" s="256">
        <v>3</v>
      </c>
      <c r="R33" s="256"/>
      <c r="S33" s="256">
        <v>3</v>
      </c>
      <c r="T33" s="256"/>
      <c r="U33" s="256"/>
      <c r="V33" s="256"/>
      <c r="W33" s="256">
        <v>3</v>
      </c>
      <c r="X33" s="256">
        <v>3</v>
      </c>
      <c r="Y33" s="256">
        <v>3</v>
      </c>
      <c r="Z33" s="256"/>
      <c r="AA33" s="256"/>
      <c r="AB33" s="256"/>
      <c r="AC33" s="256"/>
      <c r="AD33" s="256"/>
      <c r="AE33" s="256"/>
      <c r="AF33" s="256"/>
      <c r="AG33" s="256"/>
      <c r="AH33" s="256"/>
      <c r="AI33" s="256"/>
      <c r="AJ33" s="256"/>
      <c r="AK33" s="255"/>
      <c r="AL33" s="255"/>
      <c r="AM33" s="255"/>
      <c r="AN33" s="255"/>
      <c r="AO33" s="255"/>
    </row>
    <row r="34" spans="4:41" ht="20.100000000000001" customHeight="1" x14ac:dyDescent="0.25">
      <c r="D34" s="702">
        <v>13</v>
      </c>
      <c r="E34" s="1124" t="s">
        <v>25</v>
      </c>
      <c r="F34" s="30"/>
      <c r="G34" s="255"/>
      <c r="H34" s="255"/>
      <c r="I34" s="256" t="s">
        <v>220</v>
      </c>
      <c r="J34" s="256" t="s">
        <v>220</v>
      </c>
      <c r="K34" s="256" t="s">
        <v>220</v>
      </c>
      <c r="L34" s="256" t="s">
        <v>220</v>
      </c>
      <c r="M34" s="256" t="s">
        <v>79</v>
      </c>
      <c r="N34" s="256" t="s">
        <v>79</v>
      </c>
      <c r="O34" s="256" t="s">
        <v>141</v>
      </c>
      <c r="P34" s="256" t="s">
        <v>79</v>
      </c>
      <c r="Q34" s="256" t="s">
        <v>79</v>
      </c>
      <c r="R34" s="256" t="s">
        <v>79</v>
      </c>
      <c r="S34" s="256" t="s">
        <v>79</v>
      </c>
      <c r="T34" s="256" t="s">
        <v>141</v>
      </c>
      <c r="U34" s="256" t="s">
        <v>79</v>
      </c>
      <c r="V34" s="256" t="s">
        <v>80</v>
      </c>
      <c r="W34" s="256" t="s">
        <v>79</v>
      </c>
      <c r="X34" s="256" t="s">
        <v>79</v>
      </c>
      <c r="Y34" s="256" t="s">
        <v>79</v>
      </c>
      <c r="Z34" s="256" t="s">
        <v>79</v>
      </c>
      <c r="AA34" s="256" t="s">
        <v>141</v>
      </c>
      <c r="AB34" s="256" t="s">
        <v>79</v>
      </c>
      <c r="AC34" s="256" t="s">
        <v>78</v>
      </c>
      <c r="AD34" s="256" t="s">
        <v>79</v>
      </c>
      <c r="AE34" s="256" t="s">
        <v>80</v>
      </c>
      <c r="AF34" s="256" t="s">
        <v>79</v>
      </c>
      <c r="AG34" s="256" t="s">
        <v>79</v>
      </c>
      <c r="AH34" s="256" t="s">
        <v>141</v>
      </c>
      <c r="AI34" s="256" t="s">
        <v>79</v>
      </c>
      <c r="AJ34" s="256" t="s">
        <v>78</v>
      </c>
      <c r="AK34" s="255" t="s">
        <v>79</v>
      </c>
      <c r="AL34" s="255" t="s">
        <v>79</v>
      </c>
      <c r="AM34" s="255" t="s">
        <v>80</v>
      </c>
      <c r="AN34" s="253"/>
      <c r="AO34" s="255"/>
    </row>
    <row r="35" spans="4:41" ht="20.100000000000001" customHeight="1" x14ac:dyDescent="0.25">
      <c r="D35" s="702"/>
      <c r="E35" s="1124"/>
      <c r="F35" s="30"/>
      <c r="G35" s="255"/>
      <c r="H35" s="255"/>
      <c r="I35" s="256"/>
      <c r="J35" s="256"/>
      <c r="K35" s="256"/>
      <c r="L35" s="256"/>
      <c r="M35" s="256"/>
      <c r="N35" s="256">
        <v>3</v>
      </c>
      <c r="O35" s="256"/>
      <c r="P35" s="256">
        <v>3</v>
      </c>
      <c r="Q35" s="256">
        <v>3</v>
      </c>
      <c r="R35" s="256"/>
      <c r="S35" s="256">
        <v>3</v>
      </c>
      <c r="T35" s="256"/>
      <c r="U35" s="256"/>
      <c r="V35" s="256"/>
      <c r="W35" s="256">
        <v>3</v>
      </c>
      <c r="X35" s="256">
        <v>3</v>
      </c>
      <c r="Y35" s="256">
        <v>3</v>
      </c>
      <c r="Z35" s="256"/>
      <c r="AA35" s="256"/>
      <c r="AB35" s="256"/>
      <c r="AC35" s="256"/>
      <c r="AD35" s="256"/>
      <c r="AE35" s="256"/>
      <c r="AF35" s="256"/>
      <c r="AG35" s="256"/>
      <c r="AH35" s="256"/>
      <c r="AI35" s="256"/>
      <c r="AJ35" s="256"/>
      <c r="AK35" s="255"/>
      <c r="AL35" s="255"/>
      <c r="AM35" s="255"/>
      <c r="AN35" s="255"/>
      <c r="AO35" s="255"/>
    </row>
    <row r="36" spans="4:41" ht="20.100000000000001" customHeight="1" x14ac:dyDescent="0.25">
      <c r="D36" s="702">
        <v>14</v>
      </c>
      <c r="E36" s="1124" t="s">
        <v>26</v>
      </c>
      <c r="F36" s="30"/>
      <c r="G36" s="255"/>
      <c r="H36" s="255"/>
      <c r="I36" s="256" t="s">
        <v>79</v>
      </c>
      <c r="J36" s="256" t="s">
        <v>79</v>
      </c>
      <c r="K36" s="256" t="s">
        <v>78</v>
      </c>
      <c r="L36" s="256" t="s">
        <v>79</v>
      </c>
      <c r="M36" s="256" t="s">
        <v>79</v>
      </c>
      <c r="N36" s="256" t="s">
        <v>79</v>
      </c>
      <c r="O36" s="256" t="s">
        <v>141</v>
      </c>
      <c r="P36" s="256" t="s">
        <v>79</v>
      </c>
      <c r="Q36" s="256" t="s">
        <v>79</v>
      </c>
      <c r="R36" s="256" t="s">
        <v>79</v>
      </c>
      <c r="S36" s="256" t="s">
        <v>79</v>
      </c>
      <c r="T36" s="256" t="s">
        <v>141</v>
      </c>
      <c r="U36" s="256" t="s">
        <v>79</v>
      </c>
      <c r="V36" s="256" t="s">
        <v>79</v>
      </c>
      <c r="W36" s="256" t="s">
        <v>80</v>
      </c>
      <c r="X36" s="256" t="s">
        <v>80</v>
      </c>
      <c r="Y36" s="256" t="s">
        <v>79</v>
      </c>
      <c r="Z36" s="256" t="s">
        <v>79</v>
      </c>
      <c r="AA36" s="256" t="s">
        <v>141</v>
      </c>
      <c r="AB36" s="256" t="s">
        <v>79</v>
      </c>
      <c r="AC36" s="256" t="s">
        <v>78</v>
      </c>
      <c r="AD36" s="256" t="s">
        <v>79</v>
      </c>
      <c r="AE36" s="256" t="s">
        <v>79</v>
      </c>
      <c r="AF36" s="256" t="s">
        <v>79</v>
      </c>
      <c r="AG36" s="256" t="s">
        <v>79</v>
      </c>
      <c r="AH36" s="256" t="s">
        <v>141</v>
      </c>
      <c r="AI36" s="256" t="s">
        <v>79</v>
      </c>
      <c r="AJ36" s="256" t="s">
        <v>78</v>
      </c>
      <c r="AK36" s="255" t="s">
        <v>79</v>
      </c>
      <c r="AL36" s="255" t="s">
        <v>79</v>
      </c>
      <c r="AM36" s="255" t="s">
        <v>79</v>
      </c>
      <c r="AN36" s="253"/>
      <c r="AO36" s="255"/>
    </row>
    <row r="37" spans="4:41" ht="20.100000000000001" customHeight="1" x14ac:dyDescent="0.25">
      <c r="D37" s="702"/>
      <c r="E37" s="1124"/>
      <c r="F37" s="30"/>
      <c r="G37" s="255"/>
      <c r="H37" s="255"/>
      <c r="I37" s="256">
        <v>3</v>
      </c>
      <c r="J37" s="256">
        <v>3</v>
      </c>
      <c r="K37" s="256"/>
      <c r="L37" s="256">
        <v>3</v>
      </c>
      <c r="M37" s="256"/>
      <c r="N37" s="256">
        <v>3</v>
      </c>
      <c r="O37" s="256"/>
      <c r="P37" s="256">
        <v>3</v>
      </c>
      <c r="Q37" s="256">
        <v>3</v>
      </c>
      <c r="R37" s="256"/>
      <c r="S37" s="256">
        <v>3</v>
      </c>
      <c r="T37" s="256"/>
      <c r="U37" s="256"/>
      <c r="V37" s="256"/>
      <c r="W37" s="256"/>
      <c r="X37" s="256"/>
      <c r="Y37" s="256">
        <v>3</v>
      </c>
      <c r="Z37" s="256"/>
      <c r="AA37" s="256"/>
      <c r="AB37" s="256"/>
      <c r="AC37" s="256"/>
      <c r="AD37" s="256"/>
      <c r="AE37" s="256"/>
      <c r="AF37" s="256"/>
      <c r="AG37" s="256"/>
      <c r="AH37" s="256"/>
      <c r="AI37" s="256"/>
      <c r="AJ37" s="256"/>
      <c r="AK37" s="255"/>
      <c r="AL37" s="255"/>
      <c r="AM37" s="255"/>
      <c r="AN37" s="255"/>
      <c r="AO37" s="255"/>
    </row>
    <row r="38" spans="4:41" ht="20.100000000000001" customHeight="1" x14ac:dyDescent="0.25">
      <c r="D38" s="702">
        <v>15</v>
      </c>
      <c r="E38" s="1124" t="s">
        <v>27</v>
      </c>
      <c r="F38" s="30"/>
      <c r="G38" s="255"/>
      <c r="H38" s="255"/>
      <c r="I38" s="256" t="s">
        <v>79</v>
      </c>
      <c r="J38" s="256" t="s">
        <v>79</v>
      </c>
      <c r="K38" s="256" t="s">
        <v>78</v>
      </c>
      <c r="L38" s="256" t="s">
        <v>79</v>
      </c>
      <c r="M38" s="256" t="s">
        <v>79</v>
      </c>
      <c r="N38" s="256" t="s">
        <v>79</v>
      </c>
      <c r="O38" s="256" t="s">
        <v>141</v>
      </c>
      <c r="P38" s="256" t="s">
        <v>79</v>
      </c>
      <c r="Q38" s="256" t="s">
        <v>79</v>
      </c>
      <c r="R38" s="256" t="s">
        <v>79</v>
      </c>
      <c r="S38" s="256" t="s">
        <v>79</v>
      </c>
      <c r="T38" s="256" t="s">
        <v>141</v>
      </c>
      <c r="U38" s="256" t="s">
        <v>79</v>
      </c>
      <c r="V38" s="256" t="s">
        <v>79</v>
      </c>
      <c r="W38" s="256" t="s">
        <v>79</v>
      </c>
      <c r="X38" s="256" t="s">
        <v>79</v>
      </c>
      <c r="Y38" s="256" t="s">
        <v>79</v>
      </c>
      <c r="Z38" s="256" t="s">
        <v>79</v>
      </c>
      <c r="AA38" s="256" t="s">
        <v>141</v>
      </c>
      <c r="AB38" s="256" t="s">
        <v>79</v>
      </c>
      <c r="AC38" s="256" t="s">
        <v>78</v>
      </c>
      <c r="AD38" s="256" t="s">
        <v>79</v>
      </c>
      <c r="AE38" s="256" t="s">
        <v>79</v>
      </c>
      <c r="AF38" s="256" t="s">
        <v>79</v>
      </c>
      <c r="AG38" s="256" t="s">
        <v>79</v>
      </c>
      <c r="AH38" s="256" t="s">
        <v>141</v>
      </c>
      <c r="AI38" s="256" t="s">
        <v>79</v>
      </c>
      <c r="AJ38" s="256" t="s">
        <v>78</v>
      </c>
      <c r="AK38" s="255" t="s">
        <v>79</v>
      </c>
      <c r="AL38" s="255" t="s">
        <v>79</v>
      </c>
      <c r="AM38" s="255" t="s">
        <v>79</v>
      </c>
      <c r="AN38" s="253"/>
      <c r="AO38" s="255"/>
    </row>
    <row r="39" spans="4:41" ht="20.100000000000001" customHeight="1" x14ac:dyDescent="0.25">
      <c r="D39" s="702"/>
      <c r="E39" s="1124"/>
      <c r="F39" s="30"/>
      <c r="G39" s="255"/>
      <c r="H39" s="255"/>
      <c r="I39" s="256">
        <v>3</v>
      </c>
      <c r="J39" s="256">
        <v>3</v>
      </c>
      <c r="K39" s="256"/>
      <c r="L39" s="256">
        <v>3</v>
      </c>
      <c r="M39" s="256"/>
      <c r="N39" s="256">
        <v>3</v>
      </c>
      <c r="O39" s="256"/>
      <c r="P39" s="256">
        <v>3</v>
      </c>
      <c r="Q39" s="256">
        <v>3</v>
      </c>
      <c r="R39" s="256"/>
      <c r="S39" s="256">
        <v>3</v>
      </c>
      <c r="T39" s="256"/>
      <c r="U39" s="256"/>
      <c r="V39" s="256"/>
      <c r="W39" s="256">
        <v>3</v>
      </c>
      <c r="X39" s="256">
        <v>3</v>
      </c>
      <c r="Y39" s="256">
        <v>3</v>
      </c>
      <c r="Z39" s="256">
        <v>3</v>
      </c>
      <c r="AA39" s="256"/>
      <c r="AB39" s="256"/>
      <c r="AC39" s="256"/>
      <c r="AD39" s="256"/>
      <c r="AE39" s="256"/>
      <c r="AF39" s="256"/>
      <c r="AG39" s="256"/>
      <c r="AH39" s="256"/>
      <c r="AI39" s="256"/>
      <c r="AJ39" s="256"/>
      <c r="AK39" s="255"/>
      <c r="AL39" s="255"/>
      <c r="AM39" s="255"/>
      <c r="AN39" s="255"/>
      <c r="AO39" s="255"/>
    </row>
    <row r="40" spans="4:41" ht="20.100000000000001" customHeight="1" x14ac:dyDescent="0.25">
      <c r="D40" s="702">
        <v>16</v>
      </c>
      <c r="E40" s="1124" t="s">
        <v>28</v>
      </c>
      <c r="F40" s="30"/>
      <c r="G40" s="255"/>
      <c r="H40" s="255"/>
      <c r="I40" s="256" t="s">
        <v>79</v>
      </c>
      <c r="J40" s="256" t="s">
        <v>79</v>
      </c>
      <c r="K40" s="256" t="s">
        <v>78</v>
      </c>
      <c r="L40" s="256" t="s">
        <v>79</v>
      </c>
      <c r="M40" s="256" t="s">
        <v>79</v>
      </c>
      <c r="N40" s="256" t="s">
        <v>79</v>
      </c>
      <c r="O40" s="256" t="s">
        <v>141</v>
      </c>
      <c r="P40" s="256" t="s">
        <v>79</v>
      </c>
      <c r="Q40" s="256" t="s">
        <v>79</v>
      </c>
      <c r="R40" s="256" t="s">
        <v>79</v>
      </c>
      <c r="S40" s="256" t="s">
        <v>79</v>
      </c>
      <c r="T40" s="256" t="s">
        <v>141</v>
      </c>
      <c r="U40" s="256" t="s">
        <v>79</v>
      </c>
      <c r="V40" s="256" t="s">
        <v>79</v>
      </c>
      <c r="W40" s="256" t="s">
        <v>79</v>
      </c>
      <c r="X40" s="256" t="s">
        <v>79</v>
      </c>
      <c r="Y40" s="256" t="s">
        <v>79</v>
      </c>
      <c r="Z40" s="256" t="s">
        <v>79</v>
      </c>
      <c r="AA40" s="256" t="s">
        <v>141</v>
      </c>
      <c r="AB40" s="256" t="s">
        <v>79</v>
      </c>
      <c r="AC40" s="256" t="s">
        <v>78</v>
      </c>
      <c r="AD40" s="256" t="s">
        <v>79</v>
      </c>
      <c r="AE40" s="256" t="s">
        <v>79</v>
      </c>
      <c r="AF40" s="256" t="s">
        <v>79</v>
      </c>
      <c r="AG40" s="256" t="s">
        <v>79</v>
      </c>
      <c r="AH40" s="256" t="s">
        <v>141</v>
      </c>
      <c r="AI40" s="256" t="s">
        <v>79</v>
      </c>
      <c r="AJ40" s="256" t="s">
        <v>78</v>
      </c>
      <c r="AK40" s="255" t="s">
        <v>79</v>
      </c>
      <c r="AL40" s="255" t="s">
        <v>79</v>
      </c>
      <c r="AM40" s="255" t="s">
        <v>79</v>
      </c>
      <c r="AN40" s="253"/>
      <c r="AO40" s="255"/>
    </row>
    <row r="41" spans="4:41" ht="20.100000000000001" customHeight="1" x14ac:dyDescent="0.25">
      <c r="D41" s="702"/>
      <c r="E41" s="1124"/>
      <c r="F41" s="30"/>
      <c r="G41" s="255"/>
      <c r="H41" s="255"/>
      <c r="I41" s="256">
        <v>3</v>
      </c>
      <c r="J41" s="256">
        <v>3</v>
      </c>
      <c r="K41" s="256"/>
      <c r="L41" s="256">
        <v>3</v>
      </c>
      <c r="M41" s="256"/>
      <c r="N41" s="256">
        <v>3</v>
      </c>
      <c r="O41" s="256"/>
      <c r="P41" s="256">
        <v>3</v>
      </c>
      <c r="Q41" s="256">
        <v>3</v>
      </c>
      <c r="R41" s="256"/>
      <c r="S41" s="256">
        <v>3</v>
      </c>
      <c r="T41" s="256"/>
      <c r="U41" s="256"/>
      <c r="V41" s="256"/>
      <c r="W41" s="256">
        <v>3</v>
      </c>
      <c r="X41" s="256"/>
      <c r="Y41" s="256">
        <v>3</v>
      </c>
      <c r="Z41" s="256"/>
      <c r="AA41" s="256"/>
      <c r="AB41" s="256"/>
      <c r="AC41" s="256"/>
      <c r="AD41" s="256"/>
      <c r="AE41" s="256"/>
      <c r="AF41" s="256"/>
      <c r="AG41" s="256"/>
      <c r="AH41" s="256"/>
      <c r="AI41" s="256"/>
      <c r="AJ41" s="256"/>
      <c r="AK41" s="255"/>
      <c r="AL41" s="255"/>
      <c r="AM41" s="255"/>
      <c r="AN41" s="255"/>
      <c r="AO41" s="255"/>
    </row>
    <row r="42" spans="4:41" ht="20.100000000000001" customHeight="1" x14ac:dyDescent="0.25">
      <c r="D42" s="702">
        <v>17</v>
      </c>
      <c r="E42" s="1124" t="s">
        <v>29</v>
      </c>
      <c r="F42" s="30"/>
      <c r="G42" s="255"/>
      <c r="H42" s="255"/>
      <c r="I42" s="256" t="s">
        <v>79</v>
      </c>
      <c r="J42" s="256" t="s">
        <v>79</v>
      </c>
      <c r="K42" s="256" t="s">
        <v>78</v>
      </c>
      <c r="L42" s="256" t="s">
        <v>79</v>
      </c>
      <c r="M42" s="256" t="s">
        <v>79</v>
      </c>
      <c r="N42" s="256" t="s">
        <v>79</v>
      </c>
      <c r="O42" s="256" t="s">
        <v>141</v>
      </c>
      <c r="P42" s="256" t="s">
        <v>79</v>
      </c>
      <c r="Q42" s="256" t="s">
        <v>79</v>
      </c>
      <c r="R42" s="256" t="s">
        <v>79</v>
      </c>
      <c r="S42" s="256" t="s">
        <v>79</v>
      </c>
      <c r="T42" s="256" t="s">
        <v>141</v>
      </c>
      <c r="U42" s="256" t="s">
        <v>79</v>
      </c>
      <c r="V42" s="256" t="s">
        <v>79</v>
      </c>
      <c r="W42" s="256" t="s">
        <v>79</v>
      </c>
      <c r="X42" s="256" t="s">
        <v>79</v>
      </c>
      <c r="Y42" s="256" t="s">
        <v>79</v>
      </c>
      <c r="Z42" s="256" t="s">
        <v>79</v>
      </c>
      <c r="AA42" s="256" t="s">
        <v>141</v>
      </c>
      <c r="AB42" s="256" t="s">
        <v>79</v>
      </c>
      <c r="AC42" s="256" t="s">
        <v>78</v>
      </c>
      <c r="AD42" s="256" t="s">
        <v>79</v>
      </c>
      <c r="AE42" s="256" t="s">
        <v>79</v>
      </c>
      <c r="AF42" s="256" t="s">
        <v>79</v>
      </c>
      <c r="AG42" s="256" t="s">
        <v>79</v>
      </c>
      <c r="AH42" s="256" t="s">
        <v>141</v>
      </c>
      <c r="AI42" s="256" t="s">
        <v>79</v>
      </c>
      <c r="AJ42" s="256" t="s">
        <v>78</v>
      </c>
      <c r="AK42" s="255" t="s">
        <v>79</v>
      </c>
      <c r="AL42" s="255" t="s">
        <v>79</v>
      </c>
      <c r="AM42" s="255" t="s">
        <v>79</v>
      </c>
      <c r="AN42" s="253"/>
      <c r="AO42" s="255"/>
    </row>
    <row r="43" spans="4:41" ht="20.100000000000001" customHeight="1" x14ac:dyDescent="0.25">
      <c r="D43" s="702"/>
      <c r="E43" s="1124"/>
      <c r="F43" s="30"/>
      <c r="G43" s="255"/>
      <c r="H43" s="255"/>
      <c r="I43" s="256">
        <v>3</v>
      </c>
      <c r="J43" s="256">
        <v>3</v>
      </c>
      <c r="K43" s="256"/>
      <c r="L43" s="256">
        <v>3</v>
      </c>
      <c r="M43" s="256"/>
      <c r="N43" s="256">
        <v>3</v>
      </c>
      <c r="O43" s="256"/>
      <c r="P43" s="256">
        <v>3</v>
      </c>
      <c r="Q43" s="256">
        <v>3</v>
      </c>
      <c r="R43" s="256"/>
      <c r="S43" s="256">
        <v>3</v>
      </c>
      <c r="T43" s="256"/>
      <c r="U43" s="256">
        <v>3</v>
      </c>
      <c r="V43" s="256"/>
      <c r="W43" s="256">
        <v>3</v>
      </c>
      <c r="X43" s="256">
        <v>3</v>
      </c>
      <c r="Y43" s="256">
        <v>3</v>
      </c>
      <c r="Z43" s="256">
        <v>3</v>
      </c>
      <c r="AA43" s="256"/>
      <c r="AB43" s="256"/>
      <c r="AC43" s="256"/>
      <c r="AD43" s="256"/>
      <c r="AE43" s="256"/>
      <c r="AF43" s="256"/>
      <c r="AG43" s="256"/>
      <c r="AH43" s="256"/>
      <c r="AI43" s="256"/>
      <c r="AJ43" s="256"/>
      <c r="AK43" s="255"/>
      <c r="AL43" s="255"/>
      <c r="AM43" s="255"/>
      <c r="AN43" s="255"/>
      <c r="AO43" s="255"/>
    </row>
    <row r="44" spans="4:41" ht="20.100000000000001" customHeight="1" x14ac:dyDescent="0.25">
      <c r="D44" s="702">
        <v>18</v>
      </c>
      <c r="E44" s="1127" t="s">
        <v>275</v>
      </c>
      <c r="F44" s="30"/>
      <c r="G44" s="255"/>
      <c r="H44" s="255"/>
      <c r="I44" s="256" t="s">
        <v>220</v>
      </c>
      <c r="J44" s="256" t="s">
        <v>220</v>
      </c>
      <c r="K44" s="256" t="s">
        <v>220</v>
      </c>
      <c r="L44" s="256" t="s">
        <v>220</v>
      </c>
      <c r="M44" s="256" t="s">
        <v>220</v>
      </c>
      <c r="N44" s="256" t="s">
        <v>220</v>
      </c>
      <c r="O44" s="256" t="s">
        <v>220</v>
      </c>
      <c r="P44" s="256" t="s">
        <v>220</v>
      </c>
      <c r="Q44" s="256" t="s">
        <v>220</v>
      </c>
      <c r="R44" s="256" t="s">
        <v>220</v>
      </c>
      <c r="S44" s="256" t="s">
        <v>220</v>
      </c>
      <c r="T44" s="256" t="s">
        <v>220</v>
      </c>
      <c r="U44" s="256" t="s">
        <v>220</v>
      </c>
      <c r="V44" s="256" t="s">
        <v>220</v>
      </c>
      <c r="W44" s="256" t="s">
        <v>220</v>
      </c>
      <c r="X44" s="256" t="s">
        <v>220</v>
      </c>
      <c r="Y44" s="256" t="s">
        <v>220</v>
      </c>
      <c r="Z44" s="256" t="s">
        <v>220</v>
      </c>
      <c r="AA44" s="256" t="s">
        <v>220</v>
      </c>
      <c r="AB44" s="256" t="s">
        <v>220</v>
      </c>
      <c r="AC44" s="256" t="s">
        <v>220</v>
      </c>
      <c r="AD44" s="256" t="s">
        <v>220</v>
      </c>
      <c r="AE44" s="256" t="s">
        <v>220</v>
      </c>
      <c r="AF44" s="256" t="s">
        <v>220</v>
      </c>
      <c r="AG44" s="256" t="s">
        <v>220</v>
      </c>
      <c r="AH44" s="256" t="s">
        <v>220</v>
      </c>
      <c r="AI44" s="256" t="s">
        <v>79</v>
      </c>
      <c r="AJ44" s="256" t="s">
        <v>78</v>
      </c>
      <c r="AK44" s="255" t="s">
        <v>79</v>
      </c>
      <c r="AL44" s="255" t="s">
        <v>79</v>
      </c>
      <c r="AM44" s="255" t="s">
        <v>79</v>
      </c>
      <c r="AN44" s="253"/>
      <c r="AO44" s="255"/>
    </row>
    <row r="45" spans="4:41" ht="20.100000000000001" customHeight="1" x14ac:dyDescent="0.25">
      <c r="D45" s="702"/>
      <c r="E45" s="1128"/>
      <c r="F45" s="30"/>
      <c r="G45" s="255"/>
      <c r="H45" s="255"/>
      <c r="I45" s="256"/>
      <c r="J45" s="256"/>
      <c r="K45" s="256"/>
      <c r="L45" s="256"/>
      <c r="M45" s="256"/>
      <c r="N45" s="256"/>
      <c r="O45" s="256"/>
      <c r="P45" s="256"/>
      <c r="Q45" s="256"/>
      <c r="R45" s="256"/>
      <c r="S45" s="256"/>
      <c r="T45" s="256"/>
      <c r="U45" s="256"/>
      <c r="V45" s="256"/>
      <c r="W45" s="256"/>
      <c r="X45" s="256"/>
      <c r="Y45" s="256"/>
      <c r="Z45" s="256"/>
      <c r="AA45" s="256"/>
      <c r="AB45" s="256"/>
      <c r="AC45" s="256"/>
      <c r="AD45" s="256"/>
      <c r="AE45" s="256"/>
      <c r="AF45" s="256"/>
      <c r="AG45" s="256"/>
      <c r="AH45" s="256"/>
      <c r="AI45" s="256"/>
      <c r="AJ45" s="256"/>
      <c r="AK45" s="255"/>
      <c r="AL45" s="255"/>
      <c r="AM45" s="255"/>
      <c r="AN45" s="253"/>
      <c r="AO45" s="255"/>
    </row>
    <row r="46" spans="4:41" ht="20.100000000000001" customHeight="1" x14ac:dyDescent="0.25">
      <c r="D46" s="702">
        <v>19</v>
      </c>
      <c r="E46" s="1124" t="s">
        <v>30</v>
      </c>
      <c r="F46" s="30"/>
      <c r="G46" s="255"/>
      <c r="H46" s="255"/>
      <c r="I46" s="256" t="s">
        <v>79</v>
      </c>
      <c r="J46" s="256" t="s">
        <v>79</v>
      </c>
      <c r="K46" s="256" t="s">
        <v>78</v>
      </c>
      <c r="L46" s="256" t="s">
        <v>79</v>
      </c>
      <c r="M46" s="256" t="s">
        <v>79</v>
      </c>
      <c r="N46" s="256" t="s">
        <v>79</v>
      </c>
      <c r="O46" s="256" t="s">
        <v>141</v>
      </c>
      <c r="P46" s="256" t="s">
        <v>79</v>
      </c>
      <c r="Q46" s="256" t="s">
        <v>79</v>
      </c>
      <c r="R46" s="256" t="s">
        <v>79</v>
      </c>
      <c r="S46" s="256" t="s">
        <v>79</v>
      </c>
      <c r="T46" s="256" t="s">
        <v>141</v>
      </c>
      <c r="U46" s="256" t="s">
        <v>79</v>
      </c>
      <c r="V46" s="256" t="s">
        <v>79</v>
      </c>
      <c r="W46" s="256" t="s">
        <v>79</v>
      </c>
      <c r="X46" s="256" t="s">
        <v>79</v>
      </c>
      <c r="Y46" s="256" t="s">
        <v>79</v>
      </c>
      <c r="Z46" s="256" t="s">
        <v>79</v>
      </c>
      <c r="AA46" s="256" t="s">
        <v>141</v>
      </c>
      <c r="AB46" s="256" t="s">
        <v>79</v>
      </c>
      <c r="AC46" s="256" t="s">
        <v>78</v>
      </c>
      <c r="AD46" s="256" t="s">
        <v>79</v>
      </c>
      <c r="AE46" s="256" t="s">
        <v>79</v>
      </c>
      <c r="AF46" s="256" t="s">
        <v>79</v>
      </c>
      <c r="AG46" s="256" t="s">
        <v>79</v>
      </c>
      <c r="AH46" s="256" t="s">
        <v>141</v>
      </c>
      <c r="AI46" s="256" t="s">
        <v>79</v>
      </c>
      <c r="AJ46" s="256" t="s">
        <v>78</v>
      </c>
      <c r="AK46" s="255" t="s">
        <v>79</v>
      </c>
      <c r="AL46" s="255" t="s">
        <v>79</v>
      </c>
      <c r="AM46" s="255" t="s">
        <v>79</v>
      </c>
      <c r="AN46" s="253"/>
      <c r="AO46" s="255"/>
    </row>
    <row r="47" spans="4:41" ht="20.100000000000001" customHeight="1" x14ac:dyDescent="0.25">
      <c r="D47" s="702"/>
      <c r="E47" s="1124"/>
      <c r="F47" s="30"/>
      <c r="G47" s="255"/>
      <c r="H47" s="255"/>
      <c r="I47" s="256">
        <v>3</v>
      </c>
      <c r="J47" s="256">
        <v>3</v>
      </c>
      <c r="K47" s="256">
        <v>3</v>
      </c>
      <c r="L47" s="256">
        <v>3</v>
      </c>
      <c r="M47" s="256"/>
      <c r="N47" s="256">
        <v>3</v>
      </c>
      <c r="O47" s="256"/>
      <c r="P47" s="256">
        <v>3</v>
      </c>
      <c r="Q47" s="256">
        <v>3</v>
      </c>
      <c r="R47" s="256">
        <v>3</v>
      </c>
      <c r="S47" s="256">
        <v>3</v>
      </c>
      <c r="T47" s="256"/>
      <c r="U47" s="256"/>
      <c r="V47" s="256">
        <v>3</v>
      </c>
      <c r="W47" s="256">
        <v>3</v>
      </c>
      <c r="X47" s="256">
        <v>3</v>
      </c>
      <c r="Y47" s="256">
        <v>3</v>
      </c>
      <c r="Z47" s="256">
        <v>3</v>
      </c>
      <c r="AA47" s="256"/>
      <c r="AB47" s="256"/>
      <c r="AC47" s="256">
        <v>3</v>
      </c>
      <c r="AD47" s="256"/>
      <c r="AE47" s="256"/>
      <c r="AF47" s="256"/>
      <c r="AG47" s="256"/>
      <c r="AH47" s="256"/>
      <c r="AI47" s="256"/>
      <c r="AJ47" s="256"/>
      <c r="AK47" s="255"/>
      <c r="AL47" s="255"/>
      <c r="AM47" s="255"/>
      <c r="AN47" s="255"/>
      <c r="AO47" s="255"/>
    </row>
    <row r="48" spans="4:41" ht="20.100000000000001" customHeight="1" x14ac:dyDescent="0.25">
      <c r="D48" s="702">
        <v>20</v>
      </c>
      <c r="E48" s="1124" t="s">
        <v>31</v>
      </c>
      <c r="F48" s="30"/>
      <c r="G48" s="255"/>
      <c r="H48" s="255"/>
      <c r="I48" s="256" t="s">
        <v>79</v>
      </c>
      <c r="J48" s="256" t="s">
        <v>79</v>
      </c>
      <c r="K48" s="256" t="s">
        <v>78</v>
      </c>
      <c r="L48" s="256" t="s">
        <v>79</v>
      </c>
      <c r="M48" s="256" t="s">
        <v>79</v>
      </c>
      <c r="N48" s="256" t="s">
        <v>79</v>
      </c>
      <c r="O48" s="256" t="s">
        <v>141</v>
      </c>
      <c r="P48" s="256" t="s">
        <v>93</v>
      </c>
      <c r="Q48" s="256" t="s">
        <v>79</v>
      </c>
      <c r="R48" s="256" t="s">
        <v>79</v>
      </c>
      <c r="S48" s="256" t="s">
        <v>79</v>
      </c>
      <c r="T48" s="256" t="s">
        <v>141</v>
      </c>
      <c r="U48" s="256" t="s">
        <v>80</v>
      </c>
      <c r="V48" s="256" t="s">
        <v>79</v>
      </c>
      <c r="W48" s="256" t="s">
        <v>79</v>
      </c>
      <c r="X48" s="256" t="s">
        <v>79</v>
      </c>
      <c r="Y48" s="256" t="s">
        <v>79</v>
      </c>
      <c r="Z48" s="256" t="s">
        <v>79</v>
      </c>
      <c r="AA48" s="256" t="s">
        <v>141</v>
      </c>
      <c r="AB48" s="256" t="s">
        <v>79</v>
      </c>
      <c r="AC48" s="256" t="s">
        <v>78</v>
      </c>
      <c r="AD48" s="256" t="s">
        <v>79</v>
      </c>
      <c r="AE48" s="256" t="s">
        <v>79</v>
      </c>
      <c r="AF48" s="256" t="s">
        <v>79</v>
      </c>
      <c r="AG48" s="256" t="s">
        <v>79</v>
      </c>
      <c r="AH48" s="256" t="s">
        <v>141</v>
      </c>
      <c r="AI48" s="256" t="s">
        <v>79</v>
      </c>
      <c r="AJ48" s="256" t="s">
        <v>78</v>
      </c>
      <c r="AK48" s="255" t="s">
        <v>79</v>
      </c>
      <c r="AL48" s="255" t="s">
        <v>79</v>
      </c>
      <c r="AM48" s="255" t="s">
        <v>79</v>
      </c>
      <c r="AN48" s="253"/>
      <c r="AO48" s="255"/>
    </row>
    <row r="49" spans="4:41" ht="20.100000000000001" customHeight="1" x14ac:dyDescent="0.25">
      <c r="D49" s="702"/>
      <c r="E49" s="1124"/>
      <c r="F49" s="30"/>
      <c r="G49" s="255"/>
      <c r="H49" s="255"/>
      <c r="I49" s="256">
        <v>3</v>
      </c>
      <c r="J49" s="256">
        <v>3</v>
      </c>
      <c r="K49" s="256">
        <v>3</v>
      </c>
      <c r="L49" s="256">
        <v>3</v>
      </c>
      <c r="M49" s="256"/>
      <c r="N49" s="256">
        <v>3</v>
      </c>
      <c r="O49" s="256"/>
      <c r="P49" s="256">
        <v>3</v>
      </c>
      <c r="Q49" s="256"/>
      <c r="R49" s="256"/>
      <c r="S49" s="256">
        <v>3</v>
      </c>
      <c r="T49" s="256"/>
      <c r="U49" s="256"/>
      <c r="V49" s="256">
        <v>3</v>
      </c>
      <c r="W49" s="256">
        <v>3</v>
      </c>
      <c r="X49" s="256">
        <v>3</v>
      </c>
      <c r="Y49" s="256">
        <v>3</v>
      </c>
      <c r="Z49" s="256">
        <v>3</v>
      </c>
      <c r="AA49" s="256"/>
      <c r="AB49" s="256"/>
      <c r="AC49" s="256"/>
      <c r="AD49" s="256"/>
      <c r="AE49" s="256"/>
      <c r="AF49" s="256"/>
      <c r="AG49" s="256"/>
      <c r="AH49" s="256"/>
      <c r="AI49" s="256"/>
      <c r="AJ49" s="256"/>
      <c r="AK49" s="255"/>
      <c r="AL49" s="255"/>
      <c r="AM49" s="255"/>
      <c r="AN49" s="255"/>
      <c r="AO49" s="255"/>
    </row>
    <row r="50" spans="4:41" ht="20.100000000000001" customHeight="1" x14ac:dyDescent="0.25">
      <c r="D50" s="702">
        <v>21</v>
      </c>
      <c r="E50" s="1124" t="s">
        <v>32</v>
      </c>
      <c r="F50" s="30"/>
      <c r="G50" s="255"/>
      <c r="H50" s="255"/>
      <c r="I50" s="256" t="s">
        <v>220</v>
      </c>
      <c r="J50" s="256" t="s">
        <v>220</v>
      </c>
      <c r="K50" s="256" t="s">
        <v>220</v>
      </c>
      <c r="L50" s="256" t="s">
        <v>220</v>
      </c>
      <c r="M50" s="256" t="s">
        <v>220</v>
      </c>
      <c r="N50" s="256" t="s">
        <v>220</v>
      </c>
      <c r="O50" s="256" t="s">
        <v>220</v>
      </c>
      <c r="P50" s="256" t="s">
        <v>220</v>
      </c>
      <c r="Q50" s="256" t="s">
        <v>220</v>
      </c>
      <c r="R50" s="256" t="s">
        <v>220</v>
      </c>
      <c r="S50" s="256" t="s">
        <v>220</v>
      </c>
      <c r="T50" s="256" t="s">
        <v>220</v>
      </c>
      <c r="U50" s="256" t="s">
        <v>220</v>
      </c>
      <c r="V50" s="256" t="s">
        <v>220</v>
      </c>
      <c r="W50" s="256" t="s">
        <v>220</v>
      </c>
      <c r="X50" s="256" t="s">
        <v>220</v>
      </c>
      <c r="Y50" s="256" t="s">
        <v>220</v>
      </c>
      <c r="Z50" s="256" t="s">
        <v>220</v>
      </c>
      <c r="AA50" s="256" t="s">
        <v>220</v>
      </c>
      <c r="AB50" s="256" t="s">
        <v>79</v>
      </c>
      <c r="AC50" s="256" t="s">
        <v>78</v>
      </c>
      <c r="AD50" s="256" t="s">
        <v>79</v>
      </c>
      <c r="AE50" s="256" t="s">
        <v>79</v>
      </c>
      <c r="AF50" s="256" t="s">
        <v>79</v>
      </c>
      <c r="AG50" s="256" t="s">
        <v>79</v>
      </c>
      <c r="AH50" s="256" t="s">
        <v>141</v>
      </c>
      <c r="AI50" s="256" t="s">
        <v>79</v>
      </c>
      <c r="AJ50" s="256" t="s">
        <v>78</v>
      </c>
      <c r="AK50" s="255" t="s">
        <v>79</v>
      </c>
      <c r="AL50" s="255" t="s">
        <v>79</v>
      </c>
      <c r="AM50" s="255" t="s">
        <v>80</v>
      </c>
      <c r="AN50" s="253"/>
      <c r="AO50" s="255"/>
    </row>
    <row r="51" spans="4:41" ht="20.100000000000001" customHeight="1" x14ac:dyDescent="0.25">
      <c r="D51" s="702"/>
      <c r="E51" s="1124"/>
      <c r="F51" s="30"/>
      <c r="G51" s="255"/>
      <c r="H51" s="255"/>
      <c r="I51" s="256"/>
      <c r="J51" s="256"/>
      <c r="K51" s="256"/>
      <c r="L51" s="256"/>
      <c r="M51" s="256"/>
      <c r="N51" s="256"/>
      <c r="O51" s="256"/>
      <c r="P51" s="256"/>
      <c r="Q51" s="256"/>
      <c r="R51" s="256"/>
      <c r="S51" s="256"/>
      <c r="T51" s="256"/>
      <c r="U51" s="256"/>
      <c r="V51" s="256"/>
      <c r="W51" s="256"/>
      <c r="X51" s="256"/>
      <c r="Y51" s="256"/>
      <c r="Z51" s="256"/>
      <c r="AA51" s="256"/>
      <c r="AB51" s="256"/>
      <c r="AC51" s="256">
        <v>3</v>
      </c>
      <c r="AD51" s="256"/>
      <c r="AE51" s="256"/>
      <c r="AF51" s="256"/>
      <c r="AG51" s="256"/>
      <c r="AH51" s="256"/>
      <c r="AI51" s="256"/>
      <c r="AJ51" s="256"/>
      <c r="AK51" s="255"/>
      <c r="AL51" s="255"/>
      <c r="AM51" s="255"/>
      <c r="AN51" s="255"/>
      <c r="AO51" s="255"/>
    </row>
    <row r="52" spans="4:41" ht="20.100000000000001" customHeight="1" x14ac:dyDescent="0.25">
      <c r="D52" s="702">
        <v>22</v>
      </c>
      <c r="E52" s="1124" t="s">
        <v>33</v>
      </c>
      <c r="F52" s="30"/>
      <c r="G52" s="255"/>
      <c r="H52" s="255"/>
      <c r="I52" s="256" t="s">
        <v>79</v>
      </c>
      <c r="J52" s="256" t="s">
        <v>79</v>
      </c>
      <c r="K52" s="256" t="s">
        <v>78</v>
      </c>
      <c r="L52" s="256" t="s">
        <v>79</v>
      </c>
      <c r="M52" s="256" t="s">
        <v>79</v>
      </c>
      <c r="N52" s="256" t="s">
        <v>79</v>
      </c>
      <c r="O52" s="256" t="s">
        <v>141</v>
      </c>
      <c r="P52" s="256" t="s">
        <v>79</v>
      </c>
      <c r="Q52" s="256" t="s">
        <v>79</v>
      </c>
      <c r="R52" s="256" t="s">
        <v>79</v>
      </c>
      <c r="S52" s="256" t="s">
        <v>79</v>
      </c>
      <c r="T52" s="256" t="s">
        <v>141</v>
      </c>
      <c r="U52" s="256" t="s">
        <v>79</v>
      </c>
      <c r="V52" s="256" t="s">
        <v>79</v>
      </c>
      <c r="W52" s="256" t="s">
        <v>79</v>
      </c>
      <c r="X52" s="256" t="s">
        <v>79</v>
      </c>
      <c r="Y52" s="256" t="s">
        <v>79</v>
      </c>
      <c r="Z52" s="256" t="s">
        <v>79</v>
      </c>
      <c r="AA52" s="256" t="s">
        <v>141</v>
      </c>
      <c r="AB52" s="256" t="s">
        <v>79</v>
      </c>
      <c r="AC52" s="256" t="s">
        <v>78</v>
      </c>
      <c r="AD52" s="256" t="s">
        <v>79</v>
      </c>
      <c r="AE52" s="256" t="s">
        <v>79</v>
      </c>
      <c r="AF52" s="256" t="s">
        <v>79</v>
      </c>
      <c r="AG52" s="256" t="s">
        <v>93</v>
      </c>
      <c r="AH52" s="256" t="s">
        <v>141</v>
      </c>
      <c r="AI52" s="256" t="s">
        <v>79</v>
      </c>
      <c r="AJ52" s="256" t="s">
        <v>78</v>
      </c>
      <c r="AK52" s="255" t="s">
        <v>79</v>
      </c>
      <c r="AL52" s="255" t="s">
        <v>79</v>
      </c>
      <c r="AM52" s="255" t="s">
        <v>79</v>
      </c>
      <c r="AN52" s="253"/>
      <c r="AO52" s="255"/>
    </row>
    <row r="53" spans="4:41" ht="20.100000000000001" customHeight="1" x14ac:dyDescent="0.25">
      <c r="D53" s="702"/>
      <c r="E53" s="1124"/>
      <c r="F53" s="30"/>
      <c r="G53" s="255"/>
      <c r="H53" s="255"/>
      <c r="I53" s="256">
        <v>3</v>
      </c>
      <c r="J53" s="256">
        <v>3</v>
      </c>
      <c r="K53" s="256">
        <v>3</v>
      </c>
      <c r="L53" s="256">
        <v>3</v>
      </c>
      <c r="M53" s="256"/>
      <c r="N53" s="256">
        <v>3</v>
      </c>
      <c r="O53" s="256"/>
      <c r="P53" s="256">
        <v>3</v>
      </c>
      <c r="Q53" s="256">
        <v>3</v>
      </c>
      <c r="R53" s="256">
        <v>3</v>
      </c>
      <c r="S53" s="256">
        <v>3</v>
      </c>
      <c r="T53" s="256"/>
      <c r="U53" s="256">
        <v>3</v>
      </c>
      <c r="V53" s="256">
        <v>3</v>
      </c>
      <c r="W53" s="256">
        <v>3</v>
      </c>
      <c r="X53" s="256">
        <v>3</v>
      </c>
      <c r="Y53" s="256">
        <v>3</v>
      </c>
      <c r="Z53" s="256">
        <v>3</v>
      </c>
      <c r="AA53" s="256"/>
      <c r="AB53" s="256"/>
      <c r="AC53" s="256">
        <v>3</v>
      </c>
      <c r="AD53" s="256"/>
      <c r="AE53" s="256"/>
      <c r="AF53" s="256"/>
      <c r="AG53" s="256"/>
      <c r="AH53" s="256"/>
      <c r="AI53" s="256"/>
      <c r="AJ53" s="256"/>
      <c r="AK53" s="255"/>
      <c r="AL53" s="255"/>
      <c r="AM53" s="255"/>
      <c r="AN53" s="255"/>
      <c r="AO53" s="255"/>
    </row>
    <row r="54" spans="4:41" ht="20.100000000000001" customHeight="1" x14ac:dyDescent="0.25">
      <c r="D54" s="702">
        <v>23</v>
      </c>
      <c r="E54" s="1124" t="s">
        <v>34</v>
      </c>
      <c r="F54" s="30"/>
      <c r="G54" s="255"/>
      <c r="H54" s="255"/>
      <c r="I54" s="256" t="s">
        <v>79</v>
      </c>
      <c r="J54" s="256" t="s">
        <v>79</v>
      </c>
      <c r="K54" s="256" t="s">
        <v>78</v>
      </c>
      <c r="L54" s="256" t="s">
        <v>93</v>
      </c>
      <c r="M54" s="256" t="s">
        <v>79</v>
      </c>
      <c r="N54" s="256" t="s">
        <v>79</v>
      </c>
      <c r="O54" s="256" t="s">
        <v>141</v>
      </c>
      <c r="P54" s="256" t="s">
        <v>79</v>
      </c>
      <c r="Q54" s="256" t="s">
        <v>79</v>
      </c>
      <c r="R54" s="256" t="s">
        <v>79</v>
      </c>
      <c r="S54" s="256" t="s">
        <v>79</v>
      </c>
      <c r="T54" s="256" t="s">
        <v>141</v>
      </c>
      <c r="U54" s="256" t="s">
        <v>79</v>
      </c>
      <c r="V54" s="256" t="s">
        <v>79</v>
      </c>
      <c r="W54" s="256" t="s">
        <v>79</v>
      </c>
      <c r="X54" s="256" t="s">
        <v>79</v>
      </c>
      <c r="Y54" s="256" t="s">
        <v>79</v>
      </c>
      <c r="Z54" s="256" t="s">
        <v>79</v>
      </c>
      <c r="AA54" s="256" t="s">
        <v>141</v>
      </c>
      <c r="AB54" s="256" t="s">
        <v>79</v>
      </c>
      <c r="AC54" s="256" t="s">
        <v>78</v>
      </c>
      <c r="AD54" s="256" t="s">
        <v>79</v>
      </c>
      <c r="AE54" s="256" t="s">
        <v>79</v>
      </c>
      <c r="AF54" s="256" t="s">
        <v>79</v>
      </c>
      <c r="AG54" s="256" t="s">
        <v>79</v>
      </c>
      <c r="AH54" s="256" t="s">
        <v>141</v>
      </c>
      <c r="AI54" s="256" t="s">
        <v>79</v>
      </c>
      <c r="AJ54" s="256" t="s">
        <v>78</v>
      </c>
      <c r="AK54" s="255" t="s">
        <v>79</v>
      </c>
      <c r="AL54" s="255" t="s">
        <v>79</v>
      </c>
      <c r="AM54" s="255" t="s">
        <v>79</v>
      </c>
      <c r="AN54" s="253"/>
      <c r="AO54" s="255"/>
    </row>
    <row r="55" spans="4:41" ht="20.100000000000001" customHeight="1" x14ac:dyDescent="0.25">
      <c r="D55" s="702"/>
      <c r="E55" s="1124"/>
      <c r="F55" s="30"/>
      <c r="G55" s="255"/>
      <c r="H55" s="255"/>
      <c r="I55" s="256">
        <v>3</v>
      </c>
      <c r="J55" s="256">
        <v>3</v>
      </c>
      <c r="K55" s="256">
        <v>3</v>
      </c>
      <c r="L55" s="256"/>
      <c r="M55" s="256"/>
      <c r="N55" s="256"/>
      <c r="O55" s="256"/>
      <c r="P55" s="256">
        <v>3</v>
      </c>
      <c r="Q55" s="256"/>
      <c r="R55" s="256">
        <v>3</v>
      </c>
      <c r="S55" s="256">
        <v>3</v>
      </c>
      <c r="T55" s="256"/>
      <c r="U55" s="256">
        <v>3</v>
      </c>
      <c r="V55" s="256">
        <v>3</v>
      </c>
      <c r="W55" s="256">
        <v>3</v>
      </c>
      <c r="X55" s="256">
        <v>3</v>
      </c>
      <c r="Y55" s="256"/>
      <c r="Z55" s="256"/>
      <c r="AA55" s="256"/>
      <c r="AB55" s="256">
        <v>3</v>
      </c>
      <c r="AC55" s="256"/>
      <c r="AD55" s="256"/>
      <c r="AE55" s="256">
        <v>3</v>
      </c>
      <c r="AF55" s="256">
        <v>2.25</v>
      </c>
      <c r="AG55" s="256"/>
      <c r="AH55" s="256"/>
      <c r="AI55" s="256"/>
      <c r="AJ55" s="256"/>
      <c r="AK55" s="255"/>
      <c r="AL55" s="255"/>
      <c r="AM55" s="255">
        <v>3</v>
      </c>
      <c r="AN55" s="255"/>
      <c r="AO55" s="255"/>
    </row>
    <row r="56" spans="4:41" ht="20.100000000000001" customHeight="1" x14ac:dyDescent="0.25">
      <c r="D56" s="702">
        <v>24</v>
      </c>
      <c r="E56" s="1124" t="s">
        <v>35</v>
      </c>
      <c r="F56" s="30"/>
      <c r="G56" s="255"/>
      <c r="H56" s="255"/>
      <c r="I56" s="256" t="s">
        <v>79</v>
      </c>
      <c r="J56" s="256" t="s">
        <v>79</v>
      </c>
      <c r="K56" s="256" t="s">
        <v>78</v>
      </c>
      <c r="L56" s="256" t="s">
        <v>79</v>
      </c>
      <c r="M56" s="256" t="s">
        <v>79</v>
      </c>
      <c r="N56" s="256" t="s">
        <v>79</v>
      </c>
      <c r="O56" s="256" t="s">
        <v>141</v>
      </c>
      <c r="P56" s="256" t="s">
        <v>79</v>
      </c>
      <c r="Q56" s="256" t="s">
        <v>79</v>
      </c>
      <c r="R56" s="256" t="s">
        <v>79</v>
      </c>
      <c r="S56" s="256" t="s">
        <v>79</v>
      </c>
      <c r="T56" s="256" t="s">
        <v>141</v>
      </c>
      <c r="U56" s="256" t="s">
        <v>79</v>
      </c>
      <c r="V56" s="256" t="s">
        <v>79</v>
      </c>
      <c r="W56" s="256" t="s">
        <v>79</v>
      </c>
      <c r="X56" s="256" t="s">
        <v>79</v>
      </c>
      <c r="Y56" s="256" t="s">
        <v>79</v>
      </c>
      <c r="Z56" s="256" t="s">
        <v>79</v>
      </c>
      <c r="AA56" s="256" t="s">
        <v>141</v>
      </c>
      <c r="AB56" s="256" t="s">
        <v>79</v>
      </c>
      <c r="AC56" s="256" t="s">
        <v>78</v>
      </c>
      <c r="AD56" s="256" t="s">
        <v>79</v>
      </c>
      <c r="AE56" s="256" t="s">
        <v>79</v>
      </c>
      <c r="AF56" s="256" t="s">
        <v>79</v>
      </c>
      <c r="AG56" s="256" t="s">
        <v>79</v>
      </c>
      <c r="AH56" s="256" t="s">
        <v>141</v>
      </c>
      <c r="AI56" s="256" t="s">
        <v>79</v>
      </c>
      <c r="AJ56" s="256" t="s">
        <v>78</v>
      </c>
      <c r="AK56" s="255" t="s">
        <v>79</v>
      </c>
      <c r="AL56" s="255" t="s">
        <v>79</v>
      </c>
      <c r="AM56" s="255" t="s">
        <v>93</v>
      </c>
      <c r="AN56" s="253"/>
      <c r="AO56" s="255"/>
    </row>
    <row r="57" spans="4:41" ht="20.100000000000001" customHeight="1" x14ac:dyDescent="0.25">
      <c r="D57" s="702"/>
      <c r="E57" s="1124"/>
      <c r="F57" s="30"/>
      <c r="G57" s="255"/>
      <c r="H57" s="255"/>
      <c r="I57" s="256">
        <v>3</v>
      </c>
      <c r="J57" s="256">
        <v>3</v>
      </c>
      <c r="K57" s="256"/>
      <c r="L57" s="256"/>
      <c r="M57" s="256"/>
      <c r="N57" s="256"/>
      <c r="O57" s="256"/>
      <c r="P57" s="256">
        <v>3</v>
      </c>
      <c r="Q57" s="256">
        <v>3</v>
      </c>
      <c r="R57" s="256"/>
      <c r="S57" s="256">
        <v>3</v>
      </c>
      <c r="T57" s="256"/>
      <c r="U57" s="256">
        <v>3</v>
      </c>
      <c r="V57" s="256">
        <v>3</v>
      </c>
      <c r="W57" s="256">
        <v>3</v>
      </c>
      <c r="X57" s="256">
        <v>3</v>
      </c>
      <c r="Y57" s="256">
        <v>3</v>
      </c>
      <c r="Z57" s="256">
        <v>3</v>
      </c>
      <c r="AA57" s="256"/>
      <c r="AB57" s="256"/>
      <c r="AC57" s="256">
        <v>3</v>
      </c>
      <c r="AD57" s="256"/>
      <c r="AE57" s="256"/>
      <c r="AF57" s="256">
        <v>2.2400000000000002</v>
      </c>
      <c r="AG57" s="256"/>
      <c r="AH57" s="256"/>
      <c r="AI57" s="256"/>
      <c r="AJ57" s="256"/>
      <c r="AK57" s="255"/>
      <c r="AL57" s="255"/>
      <c r="AM57" s="255"/>
      <c r="AN57" s="255"/>
      <c r="AO57" s="255"/>
    </row>
    <row r="58" spans="4:41" ht="20.100000000000001" customHeight="1" x14ac:dyDescent="0.25">
      <c r="D58" s="702">
        <v>25</v>
      </c>
      <c r="E58" s="1124" t="s">
        <v>36</v>
      </c>
      <c r="F58" s="30"/>
      <c r="G58" s="255"/>
      <c r="H58" s="255"/>
      <c r="I58" s="256" t="s">
        <v>79</v>
      </c>
      <c r="J58" s="256" t="s">
        <v>79</v>
      </c>
      <c r="K58" s="256" t="s">
        <v>78</v>
      </c>
      <c r="L58" s="256" t="s">
        <v>79</v>
      </c>
      <c r="M58" s="256" t="s">
        <v>79</v>
      </c>
      <c r="N58" s="256" t="s">
        <v>79</v>
      </c>
      <c r="O58" s="256" t="s">
        <v>141</v>
      </c>
      <c r="P58" s="256" t="s">
        <v>79</v>
      </c>
      <c r="Q58" s="256" t="s">
        <v>79</v>
      </c>
      <c r="R58" s="256" t="s">
        <v>79</v>
      </c>
      <c r="S58" s="256" t="s">
        <v>79</v>
      </c>
      <c r="T58" s="256" t="s">
        <v>141</v>
      </c>
      <c r="U58" s="256" t="s">
        <v>79</v>
      </c>
      <c r="V58" s="256" t="s">
        <v>79</v>
      </c>
      <c r="W58" s="256" t="s">
        <v>79</v>
      </c>
      <c r="X58" s="256" t="s">
        <v>79</v>
      </c>
      <c r="Y58" s="256" t="s">
        <v>79</v>
      </c>
      <c r="Z58" s="256" t="s">
        <v>79</v>
      </c>
      <c r="AA58" s="256" t="s">
        <v>141</v>
      </c>
      <c r="AB58" s="256" t="s">
        <v>79</v>
      </c>
      <c r="AC58" s="256" t="s">
        <v>78</v>
      </c>
      <c r="AD58" s="256" t="s">
        <v>79</v>
      </c>
      <c r="AE58" s="256" t="s">
        <v>79</v>
      </c>
      <c r="AF58" s="256" t="s">
        <v>79</v>
      </c>
      <c r="AG58" s="256" t="s">
        <v>79</v>
      </c>
      <c r="AH58" s="256" t="s">
        <v>141</v>
      </c>
      <c r="AI58" s="256" t="s">
        <v>79</v>
      </c>
      <c r="AJ58" s="256" t="s">
        <v>78</v>
      </c>
      <c r="AK58" s="255" t="s">
        <v>79</v>
      </c>
      <c r="AL58" s="255" t="s">
        <v>80</v>
      </c>
      <c r="AM58" s="255" t="s">
        <v>79</v>
      </c>
      <c r="AN58" s="253"/>
      <c r="AO58" s="255"/>
    </row>
    <row r="59" spans="4:41" ht="20.100000000000001" customHeight="1" x14ac:dyDescent="0.25">
      <c r="D59" s="702"/>
      <c r="E59" s="1124"/>
      <c r="F59" s="30"/>
      <c r="G59" s="255"/>
      <c r="H59" s="255"/>
      <c r="I59" s="256"/>
      <c r="J59" s="256"/>
      <c r="K59" s="256"/>
      <c r="L59" s="256"/>
      <c r="M59" s="256"/>
      <c r="N59" s="256">
        <v>3</v>
      </c>
      <c r="O59" s="256"/>
      <c r="P59" s="256">
        <v>3</v>
      </c>
      <c r="Q59" s="256">
        <v>3</v>
      </c>
      <c r="R59" s="256">
        <v>3</v>
      </c>
      <c r="S59" s="256">
        <v>3</v>
      </c>
      <c r="T59" s="256"/>
      <c r="U59" s="256"/>
      <c r="V59" s="256"/>
      <c r="W59" s="256">
        <v>3</v>
      </c>
      <c r="X59" s="256">
        <v>3</v>
      </c>
      <c r="Y59" s="256">
        <v>3</v>
      </c>
      <c r="Z59" s="256"/>
      <c r="AA59" s="256"/>
      <c r="AB59" s="256"/>
      <c r="AC59" s="256"/>
      <c r="AD59" s="256"/>
      <c r="AE59" s="256"/>
      <c r="AF59" s="256"/>
      <c r="AG59" s="256"/>
      <c r="AH59" s="256"/>
      <c r="AI59" s="256"/>
      <c r="AJ59" s="256"/>
      <c r="AK59" s="255"/>
      <c r="AL59" s="255"/>
      <c r="AM59" s="255"/>
      <c r="AN59" s="255"/>
      <c r="AO59" s="255"/>
    </row>
    <row r="60" spans="4:41" ht="20.100000000000001" customHeight="1" x14ac:dyDescent="0.25">
      <c r="D60" s="702">
        <v>26</v>
      </c>
      <c r="E60" s="1124" t="s">
        <v>37</v>
      </c>
      <c r="F60" s="30"/>
      <c r="G60" s="255"/>
      <c r="H60" s="255"/>
      <c r="I60" s="256" t="s">
        <v>79</v>
      </c>
      <c r="J60" s="256" t="s">
        <v>79</v>
      </c>
      <c r="K60" s="256" t="s">
        <v>78</v>
      </c>
      <c r="L60" s="256" t="s">
        <v>79</v>
      </c>
      <c r="M60" s="256" t="s">
        <v>79</v>
      </c>
      <c r="N60" s="256" t="s">
        <v>79</v>
      </c>
      <c r="O60" s="256" t="s">
        <v>141</v>
      </c>
      <c r="P60" s="256" t="s">
        <v>79</v>
      </c>
      <c r="Q60" s="256" t="s">
        <v>79</v>
      </c>
      <c r="R60" s="256" t="s">
        <v>79</v>
      </c>
      <c r="S60" s="256" t="s">
        <v>79</v>
      </c>
      <c r="T60" s="256" t="s">
        <v>141</v>
      </c>
      <c r="U60" s="256" t="s">
        <v>80</v>
      </c>
      <c r="V60" s="256" t="s">
        <v>80</v>
      </c>
      <c r="W60" s="256" t="s">
        <v>80</v>
      </c>
      <c r="X60" s="256" t="s">
        <v>79</v>
      </c>
      <c r="Y60" s="256" t="s">
        <v>79</v>
      </c>
      <c r="Z60" s="256" t="s">
        <v>79</v>
      </c>
      <c r="AA60" s="256" t="s">
        <v>141</v>
      </c>
      <c r="AB60" s="256" t="s">
        <v>79</v>
      </c>
      <c r="AC60" s="256" t="s">
        <v>78</v>
      </c>
      <c r="AD60" s="256" t="s">
        <v>79</v>
      </c>
      <c r="AE60" s="256" t="s">
        <v>79</v>
      </c>
      <c r="AF60" s="256" t="s">
        <v>80</v>
      </c>
      <c r="AG60" s="256" t="s">
        <v>80</v>
      </c>
      <c r="AH60" s="256" t="s">
        <v>141</v>
      </c>
      <c r="AI60" s="256" t="s">
        <v>79</v>
      </c>
      <c r="AJ60" s="256" t="s">
        <v>78</v>
      </c>
      <c r="AK60" s="255" t="s">
        <v>79</v>
      </c>
      <c r="AL60" s="255" t="s">
        <v>79</v>
      </c>
      <c r="AM60" s="255" t="s">
        <v>79</v>
      </c>
      <c r="AN60" s="253"/>
      <c r="AO60" s="255"/>
    </row>
    <row r="61" spans="4:41" ht="20.100000000000001" customHeight="1" x14ac:dyDescent="0.25">
      <c r="D61" s="702"/>
      <c r="E61" s="1124"/>
      <c r="F61" s="30"/>
      <c r="G61" s="255"/>
      <c r="H61" s="255"/>
      <c r="I61" s="256"/>
      <c r="J61" s="256"/>
      <c r="K61" s="256"/>
      <c r="L61" s="256"/>
      <c r="M61" s="256"/>
      <c r="N61" s="256"/>
      <c r="O61" s="256"/>
      <c r="P61" s="256"/>
      <c r="Q61" s="256"/>
      <c r="R61" s="256"/>
      <c r="S61" s="256"/>
      <c r="T61" s="256"/>
      <c r="U61" s="256"/>
      <c r="V61" s="256"/>
      <c r="W61" s="256"/>
      <c r="X61" s="256"/>
      <c r="Y61" s="256"/>
      <c r="Z61" s="256"/>
      <c r="AA61" s="256"/>
      <c r="AB61" s="256"/>
      <c r="AC61" s="256"/>
      <c r="AD61" s="256"/>
      <c r="AE61" s="256"/>
      <c r="AF61" s="256"/>
      <c r="AG61" s="256"/>
      <c r="AH61" s="256"/>
      <c r="AI61" s="256"/>
      <c r="AJ61" s="256"/>
      <c r="AK61" s="255"/>
      <c r="AL61" s="255"/>
      <c r="AM61" s="255"/>
      <c r="AN61" s="255"/>
      <c r="AO61" s="255"/>
    </row>
    <row r="62" spans="4:41" ht="20.100000000000001" customHeight="1" x14ac:dyDescent="0.25">
      <c r="D62" s="702">
        <v>27</v>
      </c>
      <c r="E62" s="1129" t="s">
        <v>38</v>
      </c>
      <c r="F62" s="30"/>
      <c r="G62" s="435"/>
      <c r="H62" s="435"/>
      <c r="I62" s="235" t="s">
        <v>79</v>
      </c>
      <c r="J62" s="235" t="s">
        <v>79</v>
      </c>
      <c r="K62" s="235" t="s">
        <v>78</v>
      </c>
      <c r="L62" s="235" t="s">
        <v>79</v>
      </c>
      <c r="M62" s="235" t="s">
        <v>79</v>
      </c>
      <c r="N62" s="235" t="s">
        <v>79</v>
      </c>
      <c r="O62" s="235" t="s">
        <v>141</v>
      </c>
      <c r="P62" s="235" t="s">
        <v>80</v>
      </c>
      <c r="Q62" s="235" t="s">
        <v>80</v>
      </c>
      <c r="R62" s="235" t="s">
        <v>80</v>
      </c>
      <c r="S62" s="235" t="s">
        <v>80</v>
      </c>
      <c r="T62" s="235" t="s">
        <v>141</v>
      </c>
      <c r="U62" s="235" t="s">
        <v>80</v>
      </c>
      <c r="V62" s="235" t="s">
        <v>80</v>
      </c>
      <c r="W62" s="235" t="s">
        <v>80</v>
      </c>
      <c r="X62" s="235" t="s">
        <v>80</v>
      </c>
      <c r="Y62" s="235" t="s">
        <v>79</v>
      </c>
      <c r="Z62" s="235" t="s">
        <v>79</v>
      </c>
      <c r="AA62" s="235" t="s">
        <v>141</v>
      </c>
      <c r="AB62" s="235" t="s">
        <v>79</v>
      </c>
      <c r="AC62" s="235" t="s">
        <v>78</v>
      </c>
      <c r="AD62" s="235" t="s">
        <v>79</v>
      </c>
      <c r="AE62" s="235" t="s">
        <v>79</v>
      </c>
      <c r="AF62" s="235" t="s">
        <v>79</v>
      </c>
      <c r="AG62" s="235" t="s">
        <v>79</v>
      </c>
      <c r="AH62" s="235" t="s">
        <v>141</v>
      </c>
      <c r="AI62" s="235" t="s">
        <v>79</v>
      </c>
      <c r="AJ62" s="235" t="s">
        <v>78</v>
      </c>
      <c r="AK62" s="435" t="s">
        <v>79</v>
      </c>
      <c r="AL62" s="435" t="s">
        <v>79</v>
      </c>
      <c r="AM62" s="435" t="s">
        <v>79</v>
      </c>
      <c r="AN62" s="435"/>
      <c r="AO62" s="435"/>
    </row>
    <row r="63" spans="4:41" ht="20.100000000000001" customHeight="1" x14ac:dyDescent="0.25">
      <c r="D63" s="702"/>
      <c r="E63" s="1129"/>
      <c r="F63" s="30"/>
      <c r="G63" s="436"/>
      <c r="H63" s="436"/>
      <c r="I63" s="437">
        <f>Jan.Production!H18</f>
        <v>0</v>
      </c>
      <c r="J63" s="437">
        <f>Jan.Production!I18</f>
        <v>0</v>
      </c>
      <c r="K63" s="437">
        <f>Jan.Production!J18</f>
        <v>0</v>
      </c>
      <c r="L63" s="437">
        <f>Jan.Production!K18</f>
        <v>0</v>
      </c>
      <c r="M63" s="437">
        <f>Jan.Production!L18</f>
        <v>0</v>
      </c>
      <c r="N63" s="437">
        <f>Jan.Production!M18</f>
        <v>0</v>
      </c>
      <c r="O63" s="437">
        <f>Jan.Production!N18</f>
        <v>0</v>
      </c>
      <c r="P63" s="437">
        <f>Jan.Production!O18</f>
        <v>0</v>
      </c>
      <c r="Q63" s="437">
        <f>Jan.Production!P18</f>
        <v>0</v>
      </c>
      <c r="R63" s="437">
        <f>Jan.Production!Q18</f>
        <v>0</v>
      </c>
      <c r="S63" s="437">
        <f>Jan.Production!R18</f>
        <v>0</v>
      </c>
      <c r="T63" s="437">
        <f>Jan.Production!S18</f>
        <v>0</v>
      </c>
      <c r="U63" s="437">
        <f>Jan.Production!T18</f>
        <v>0</v>
      </c>
      <c r="V63" s="437">
        <f>Jan.Production!U18</f>
        <v>0</v>
      </c>
      <c r="W63" s="437">
        <f>Jan.Production!V18</f>
        <v>0</v>
      </c>
      <c r="X63" s="437">
        <f>Jan.Production!W18</f>
        <v>0</v>
      </c>
      <c r="Y63" s="437">
        <f>Jan.Production!X18</f>
        <v>0</v>
      </c>
      <c r="Z63" s="437">
        <f>Jan.Production!Y18</f>
        <v>0</v>
      </c>
      <c r="AA63" s="437">
        <f>Jan.Production!Z18</f>
        <v>0</v>
      </c>
      <c r="AB63" s="437">
        <f>Jan.Production!AA18</f>
        <v>0</v>
      </c>
      <c r="AC63" s="437">
        <f>Jan.Production!AB18</f>
        <v>0</v>
      </c>
      <c r="AD63" s="437">
        <f>Jan.Production!AC18</f>
        <v>0</v>
      </c>
      <c r="AE63" s="437">
        <f>Jan.Production!AD18</f>
        <v>0</v>
      </c>
      <c r="AF63" s="437">
        <f>Jan.Production!AE18</f>
        <v>0</v>
      </c>
      <c r="AG63" s="437">
        <f>Jan.Production!AF18</f>
        <v>0</v>
      </c>
      <c r="AH63" s="437">
        <f>Jan.Production!AG18</f>
        <v>0</v>
      </c>
      <c r="AI63" s="437">
        <f>Jan.Production!AH18</f>
        <v>0</v>
      </c>
      <c r="AJ63" s="437">
        <f>Jan.Production!AI18</f>
        <v>0</v>
      </c>
      <c r="AK63" s="437">
        <f>Jan.Production!AJ18</f>
        <v>0</v>
      </c>
      <c r="AL63" s="437">
        <f>Jan.Production!AK18</f>
        <v>0</v>
      </c>
      <c r="AM63" s="437">
        <f>Jan.Production!AL18</f>
        <v>0</v>
      </c>
      <c r="AN63" s="436"/>
      <c r="AO63" s="436"/>
    </row>
    <row r="64" spans="4:41" ht="20.100000000000001" customHeight="1" x14ac:dyDescent="0.25">
      <c r="D64" s="702">
        <v>28</v>
      </c>
      <c r="E64" s="1129" t="s">
        <v>39</v>
      </c>
      <c r="F64" s="30"/>
      <c r="G64" s="435"/>
      <c r="H64" s="435"/>
      <c r="I64" s="235" t="s">
        <v>79</v>
      </c>
      <c r="J64" s="235" t="s">
        <v>79</v>
      </c>
      <c r="K64" s="235" t="s">
        <v>78</v>
      </c>
      <c r="L64" s="235" t="s">
        <v>79</v>
      </c>
      <c r="M64" s="235" t="s">
        <v>79</v>
      </c>
      <c r="N64" s="235" t="s">
        <v>79</v>
      </c>
      <c r="O64" s="235" t="s">
        <v>141</v>
      </c>
      <c r="P64" s="235" t="s">
        <v>79</v>
      </c>
      <c r="Q64" s="235" t="s">
        <v>79</v>
      </c>
      <c r="R64" s="235" t="s">
        <v>79</v>
      </c>
      <c r="S64" s="235" t="s">
        <v>79</v>
      </c>
      <c r="T64" s="235" t="s">
        <v>141</v>
      </c>
      <c r="U64" s="235" t="s">
        <v>79</v>
      </c>
      <c r="V64" s="235" t="s">
        <v>79</v>
      </c>
      <c r="W64" s="235" t="s">
        <v>79</v>
      </c>
      <c r="X64" s="235" t="s">
        <v>79</v>
      </c>
      <c r="Y64" s="235" t="s">
        <v>79</v>
      </c>
      <c r="Z64" s="235" t="s">
        <v>79</v>
      </c>
      <c r="AA64" s="235" t="s">
        <v>141</v>
      </c>
      <c r="AB64" s="235" t="s">
        <v>79</v>
      </c>
      <c r="AC64" s="235" t="s">
        <v>78</v>
      </c>
      <c r="AD64" s="235" t="s">
        <v>79</v>
      </c>
      <c r="AE64" s="235" t="s">
        <v>79</v>
      </c>
      <c r="AF64" s="235" t="s">
        <v>79</v>
      </c>
      <c r="AG64" s="235" t="s">
        <v>79</v>
      </c>
      <c r="AH64" s="235" t="s">
        <v>141</v>
      </c>
      <c r="AI64" s="235" t="s">
        <v>79</v>
      </c>
      <c r="AJ64" s="235" t="s">
        <v>78</v>
      </c>
      <c r="AK64" s="435" t="s">
        <v>79</v>
      </c>
      <c r="AL64" s="435" t="s">
        <v>79</v>
      </c>
      <c r="AM64" s="435" t="s">
        <v>79</v>
      </c>
      <c r="AN64" s="435"/>
      <c r="AO64" s="435"/>
    </row>
    <row r="65" spans="4:41" ht="20.100000000000001" customHeight="1" x14ac:dyDescent="0.25">
      <c r="D65" s="702"/>
      <c r="E65" s="1129"/>
      <c r="F65" s="30"/>
      <c r="G65" s="436"/>
      <c r="H65" s="436"/>
      <c r="I65" s="437">
        <f>Jan.Production!H33</f>
        <v>0</v>
      </c>
      <c r="J65" s="437">
        <f>Jan.Production!I33</f>
        <v>0</v>
      </c>
      <c r="K65" s="437">
        <f>Jan.Production!J33</f>
        <v>0</v>
      </c>
      <c r="L65" s="437">
        <f>Jan.Production!K33</f>
        <v>0</v>
      </c>
      <c r="M65" s="437">
        <f>Jan.Production!L33</f>
        <v>0</v>
      </c>
      <c r="N65" s="437">
        <f>Jan.Production!M33</f>
        <v>0</v>
      </c>
      <c r="O65" s="437">
        <f>Jan.Production!N33</f>
        <v>0</v>
      </c>
      <c r="P65" s="437">
        <f>Jan.Production!O33</f>
        <v>0</v>
      </c>
      <c r="Q65" s="437">
        <f>Jan.Production!P33</f>
        <v>0</v>
      </c>
      <c r="R65" s="437">
        <f>Jan.Production!Q33</f>
        <v>0</v>
      </c>
      <c r="S65" s="437">
        <f>Jan.Production!R33</f>
        <v>0</v>
      </c>
      <c r="T65" s="437">
        <f>Jan.Production!S33</f>
        <v>0</v>
      </c>
      <c r="U65" s="437">
        <f>Jan.Production!T33</f>
        <v>0</v>
      </c>
      <c r="V65" s="437">
        <f>Jan.Production!U33</f>
        <v>0</v>
      </c>
      <c r="W65" s="437">
        <f>Jan.Production!V33</f>
        <v>0</v>
      </c>
      <c r="X65" s="437">
        <f>Jan.Production!W33</f>
        <v>0</v>
      </c>
      <c r="Y65" s="437">
        <f>Jan.Production!X33</f>
        <v>0</v>
      </c>
      <c r="Z65" s="437">
        <f>Jan.Production!Y33</f>
        <v>0</v>
      </c>
      <c r="AA65" s="437">
        <f>Jan.Production!Z33</f>
        <v>0</v>
      </c>
      <c r="AB65" s="437">
        <f>Jan.Production!AA33</f>
        <v>0</v>
      </c>
      <c r="AC65" s="437">
        <f>Jan.Production!AB33</f>
        <v>0</v>
      </c>
      <c r="AD65" s="437">
        <f>Jan.Production!AC33</f>
        <v>0</v>
      </c>
      <c r="AE65" s="437">
        <f>Jan.Production!AD33</f>
        <v>0</v>
      </c>
      <c r="AF65" s="437">
        <f>Jan.Production!AE33</f>
        <v>0</v>
      </c>
      <c r="AG65" s="437">
        <f>Jan.Production!AF33</f>
        <v>0</v>
      </c>
      <c r="AH65" s="437">
        <f>Jan.Production!AG33</f>
        <v>0</v>
      </c>
      <c r="AI65" s="437">
        <f>Jan.Production!AH33</f>
        <v>0</v>
      </c>
      <c r="AJ65" s="437">
        <f>Jan.Production!AI33</f>
        <v>0</v>
      </c>
      <c r="AK65" s="437">
        <f>Jan.Production!AJ33</f>
        <v>0</v>
      </c>
      <c r="AL65" s="437">
        <f>Jan.Production!AK33</f>
        <v>0</v>
      </c>
      <c r="AM65" s="437">
        <f>Jan.Production!AL33</f>
        <v>0</v>
      </c>
      <c r="AN65" s="436"/>
      <c r="AO65" s="436"/>
    </row>
    <row r="66" spans="4:41" ht="20.100000000000001" customHeight="1" x14ac:dyDescent="0.25">
      <c r="D66" s="702">
        <v>29</v>
      </c>
      <c r="E66" s="1129" t="s">
        <v>40</v>
      </c>
      <c r="F66" s="30"/>
      <c r="G66" s="435"/>
      <c r="H66" s="435"/>
      <c r="I66" s="235" t="s">
        <v>79</v>
      </c>
      <c r="J66" s="235" t="s">
        <v>79</v>
      </c>
      <c r="K66" s="235" t="s">
        <v>78</v>
      </c>
      <c r="L66" s="235" t="s">
        <v>79</v>
      </c>
      <c r="M66" s="235" t="s">
        <v>79</v>
      </c>
      <c r="N66" s="235" t="s">
        <v>79</v>
      </c>
      <c r="O66" s="235" t="s">
        <v>141</v>
      </c>
      <c r="P66" s="235" t="s">
        <v>79</v>
      </c>
      <c r="Q66" s="235" t="s">
        <v>79</v>
      </c>
      <c r="R66" s="235" t="s">
        <v>79</v>
      </c>
      <c r="S66" s="235" t="s">
        <v>79</v>
      </c>
      <c r="T66" s="235" t="s">
        <v>141</v>
      </c>
      <c r="U66" s="235" t="s">
        <v>79</v>
      </c>
      <c r="V66" s="235" t="s">
        <v>79</v>
      </c>
      <c r="W66" s="235" t="s">
        <v>79</v>
      </c>
      <c r="X66" s="235" t="s">
        <v>79</v>
      </c>
      <c r="Y66" s="235" t="s">
        <v>79</v>
      </c>
      <c r="Z66" s="235" t="s">
        <v>79</v>
      </c>
      <c r="AA66" s="235" t="s">
        <v>141</v>
      </c>
      <c r="AB66" s="235" t="s">
        <v>79</v>
      </c>
      <c r="AC66" s="235" t="s">
        <v>78</v>
      </c>
      <c r="AD66" s="235" t="s">
        <v>79</v>
      </c>
      <c r="AE66" s="235" t="s">
        <v>79</v>
      </c>
      <c r="AF66" s="235" t="s">
        <v>79</v>
      </c>
      <c r="AG66" s="235" t="s">
        <v>79</v>
      </c>
      <c r="AH66" s="235" t="s">
        <v>141</v>
      </c>
      <c r="AI66" s="235" t="s">
        <v>79</v>
      </c>
      <c r="AJ66" s="235" t="s">
        <v>78</v>
      </c>
      <c r="AK66" s="435" t="s">
        <v>79</v>
      </c>
      <c r="AL66" s="435" t="s">
        <v>79</v>
      </c>
      <c r="AM66" s="435" t="s">
        <v>79</v>
      </c>
      <c r="AN66" s="435"/>
      <c r="AO66" s="435"/>
    </row>
    <row r="67" spans="4:41" ht="20.100000000000001" customHeight="1" x14ac:dyDescent="0.25">
      <c r="D67" s="702"/>
      <c r="E67" s="1129"/>
      <c r="F67" s="30"/>
      <c r="G67" s="436"/>
      <c r="H67" s="436"/>
      <c r="I67" s="437">
        <f>Jan.Production!H48</f>
        <v>0</v>
      </c>
      <c r="J67" s="437">
        <f>Jan.Production!I48</f>
        <v>0</v>
      </c>
      <c r="K67" s="437">
        <f>Jan.Production!J48</f>
        <v>0</v>
      </c>
      <c r="L67" s="437">
        <f>Jan.Production!K48</f>
        <v>0</v>
      </c>
      <c r="M67" s="437">
        <f>Jan.Production!L48</f>
        <v>0</v>
      </c>
      <c r="N67" s="437">
        <f>Jan.Production!M48</f>
        <v>0</v>
      </c>
      <c r="O67" s="437">
        <f>Jan.Production!N48</f>
        <v>0</v>
      </c>
      <c r="P67" s="437">
        <f>Jan.Production!O48</f>
        <v>0</v>
      </c>
      <c r="Q67" s="437">
        <f>Jan.Production!P48</f>
        <v>0</v>
      </c>
      <c r="R67" s="437">
        <f>Jan.Production!Q48</f>
        <v>0</v>
      </c>
      <c r="S67" s="437">
        <f>Jan.Production!R48</f>
        <v>0</v>
      </c>
      <c r="T67" s="437">
        <f>Jan.Production!S48</f>
        <v>0</v>
      </c>
      <c r="U67" s="437">
        <f>Jan.Production!T48</f>
        <v>0</v>
      </c>
      <c r="V67" s="437">
        <f>Jan.Production!U48</f>
        <v>0</v>
      </c>
      <c r="W67" s="437">
        <f>Jan.Production!V48</f>
        <v>0</v>
      </c>
      <c r="X67" s="437">
        <f>Jan.Production!W48</f>
        <v>0</v>
      </c>
      <c r="Y67" s="437">
        <f>Jan.Production!X48</f>
        <v>0</v>
      </c>
      <c r="Z67" s="437">
        <f>Jan.Production!Y48</f>
        <v>0</v>
      </c>
      <c r="AA67" s="437">
        <f>Jan.Production!Z48</f>
        <v>0</v>
      </c>
      <c r="AB67" s="437">
        <f>Jan.Production!AA48</f>
        <v>0</v>
      </c>
      <c r="AC67" s="437">
        <f>Jan.Production!AB48</f>
        <v>0</v>
      </c>
      <c r="AD67" s="437">
        <f>Jan.Production!AC48</f>
        <v>0</v>
      </c>
      <c r="AE67" s="437">
        <f>Jan.Production!AD48</f>
        <v>0</v>
      </c>
      <c r="AF67" s="437">
        <f>Jan.Production!AE48</f>
        <v>0</v>
      </c>
      <c r="AG67" s="437">
        <f>Jan.Production!AF48</f>
        <v>0</v>
      </c>
      <c r="AH67" s="437">
        <f>Jan.Production!AG48</f>
        <v>0</v>
      </c>
      <c r="AI67" s="437">
        <f>Jan.Production!AH48</f>
        <v>0</v>
      </c>
      <c r="AJ67" s="437">
        <f>Jan.Production!AI48</f>
        <v>0</v>
      </c>
      <c r="AK67" s="437">
        <f>Jan.Production!AJ48</f>
        <v>0</v>
      </c>
      <c r="AL67" s="437">
        <f>Jan.Production!AK48</f>
        <v>0</v>
      </c>
      <c r="AM67" s="437">
        <f>Jan.Production!AL48</f>
        <v>0</v>
      </c>
      <c r="AN67" s="436"/>
      <c r="AO67" s="436"/>
    </row>
    <row r="68" spans="4:41" ht="20.100000000000001" customHeight="1" x14ac:dyDescent="0.25">
      <c r="D68" s="702">
        <v>30</v>
      </c>
      <c r="E68" s="1129" t="s">
        <v>41</v>
      </c>
      <c r="F68" s="30"/>
      <c r="G68" s="435"/>
      <c r="H68" s="435"/>
      <c r="I68" s="235" t="s">
        <v>79</v>
      </c>
      <c r="J68" s="235" t="s">
        <v>79</v>
      </c>
      <c r="K68" s="235" t="s">
        <v>78</v>
      </c>
      <c r="L68" s="235" t="s">
        <v>79</v>
      </c>
      <c r="M68" s="235" t="s">
        <v>79</v>
      </c>
      <c r="N68" s="235" t="s">
        <v>79</v>
      </c>
      <c r="O68" s="235" t="s">
        <v>141</v>
      </c>
      <c r="P68" s="235" t="s">
        <v>79</v>
      </c>
      <c r="Q68" s="235" t="s">
        <v>79</v>
      </c>
      <c r="R68" s="235" t="s">
        <v>79</v>
      </c>
      <c r="S68" s="235" t="s">
        <v>79</v>
      </c>
      <c r="T68" s="235" t="s">
        <v>141</v>
      </c>
      <c r="U68" s="235" t="s">
        <v>79</v>
      </c>
      <c r="V68" s="235" t="s">
        <v>79</v>
      </c>
      <c r="W68" s="235" t="s">
        <v>79</v>
      </c>
      <c r="X68" s="235" t="s">
        <v>79</v>
      </c>
      <c r="Y68" s="235" t="s">
        <v>79</v>
      </c>
      <c r="Z68" s="235" t="s">
        <v>79</v>
      </c>
      <c r="AA68" s="235" t="s">
        <v>141</v>
      </c>
      <c r="AB68" s="235" t="s">
        <v>79</v>
      </c>
      <c r="AC68" s="235" t="s">
        <v>78</v>
      </c>
      <c r="AD68" s="235" t="s">
        <v>79</v>
      </c>
      <c r="AE68" s="235" t="s">
        <v>79</v>
      </c>
      <c r="AF68" s="235" t="s">
        <v>79</v>
      </c>
      <c r="AG68" s="235" t="s">
        <v>79</v>
      </c>
      <c r="AH68" s="235" t="s">
        <v>141</v>
      </c>
      <c r="AI68" s="235" t="s">
        <v>79</v>
      </c>
      <c r="AJ68" s="235" t="s">
        <v>78</v>
      </c>
      <c r="AK68" s="435" t="s">
        <v>79</v>
      </c>
      <c r="AL68" s="435" t="s">
        <v>79</v>
      </c>
      <c r="AM68" s="435" t="s">
        <v>79</v>
      </c>
      <c r="AN68" s="435"/>
      <c r="AO68" s="435"/>
    </row>
    <row r="69" spans="4:41" ht="20.100000000000001" customHeight="1" x14ac:dyDescent="0.25">
      <c r="D69" s="702"/>
      <c r="E69" s="1129"/>
      <c r="F69" s="30"/>
      <c r="G69" s="436"/>
      <c r="H69" s="436"/>
      <c r="I69" s="437">
        <f>Jan.Production!H63</f>
        <v>0</v>
      </c>
      <c r="J69" s="437">
        <f>Jan.Production!I63</f>
        <v>0</v>
      </c>
      <c r="K69" s="437">
        <f>Jan.Production!J63</f>
        <v>0</v>
      </c>
      <c r="L69" s="437">
        <f>Jan.Production!K63</f>
        <v>0</v>
      </c>
      <c r="M69" s="437">
        <f>Jan.Production!L63</f>
        <v>0</v>
      </c>
      <c r="N69" s="437">
        <f>Jan.Production!M63</f>
        <v>0</v>
      </c>
      <c r="O69" s="437">
        <f>Jan.Production!N63</f>
        <v>0</v>
      </c>
      <c r="P69" s="437">
        <f>Jan.Production!O63</f>
        <v>0</v>
      </c>
      <c r="Q69" s="437">
        <f>Jan.Production!P63</f>
        <v>0</v>
      </c>
      <c r="R69" s="437">
        <f>Jan.Production!Q63</f>
        <v>0</v>
      </c>
      <c r="S69" s="437">
        <f>Jan.Production!R63</f>
        <v>0</v>
      </c>
      <c r="T69" s="437">
        <f>Jan.Production!S63</f>
        <v>0</v>
      </c>
      <c r="U69" s="437">
        <f>Jan.Production!T63</f>
        <v>0</v>
      </c>
      <c r="V69" s="437">
        <f>Jan.Production!U63</f>
        <v>0</v>
      </c>
      <c r="W69" s="437">
        <f>Jan.Production!V63</f>
        <v>0</v>
      </c>
      <c r="X69" s="437">
        <f>Jan.Production!W63</f>
        <v>0</v>
      </c>
      <c r="Y69" s="437">
        <f>Jan.Production!X63</f>
        <v>0</v>
      </c>
      <c r="Z69" s="437">
        <f>Jan.Production!Y63</f>
        <v>0</v>
      </c>
      <c r="AA69" s="437">
        <f>Jan.Production!Z63</f>
        <v>0</v>
      </c>
      <c r="AB69" s="437">
        <f>Jan.Production!AA63</f>
        <v>0</v>
      </c>
      <c r="AC69" s="437">
        <f>Jan.Production!AB63</f>
        <v>0</v>
      </c>
      <c r="AD69" s="437">
        <f>Jan.Production!AC63</f>
        <v>0</v>
      </c>
      <c r="AE69" s="437">
        <f>Jan.Production!AD63</f>
        <v>0</v>
      </c>
      <c r="AF69" s="437">
        <f>Jan.Production!AE63</f>
        <v>0</v>
      </c>
      <c r="AG69" s="437">
        <f>Jan.Production!AF63</f>
        <v>0</v>
      </c>
      <c r="AH69" s="437">
        <f>Jan.Production!AG63</f>
        <v>0</v>
      </c>
      <c r="AI69" s="437">
        <f>Jan.Production!AH63</f>
        <v>0</v>
      </c>
      <c r="AJ69" s="437">
        <f>Jan.Production!AI63</f>
        <v>0</v>
      </c>
      <c r="AK69" s="437">
        <f>Jan.Production!AJ63</f>
        <v>0</v>
      </c>
      <c r="AL69" s="437">
        <f>Jan.Production!AK63</f>
        <v>0</v>
      </c>
      <c r="AM69" s="437">
        <f>Jan.Production!AL63</f>
        <v>0</v>
      </c>
      <c r="AN69" s="436"/>
      <c r="AO69" s="436"/>
    </row>
    <row r="70" spans="4:41" ht="20.100000000000001" customHeight="1" x14ac:dyDescent="0.25">
      <c r="D70" s="702">
        <v>31</v>
      </c>
      <c r="E70" s="1129" t="s">
        <v>42</v>
      </c>
      <c r="F70" s="30"/>
      <c r="G70" s="435"/>
      <c r="H70" s="435"/>
      <c r="I70" s="235" t="s">
        <v>79</v>
      </c>
      <c r="J70" s="235" t="s">
        <v>79</v>
      </c>
      <c r="K70" s="235" t="s">
        <v>78</v>
      </c>
      <c r="L70" s="235" t="s">
        <v>79</v>
      </c>
      <c r="M70" s="235" t="s">
        <v>79</v>
      </c>
      <c r="N70" s="235" t="s">
        <v>79</v>
      </c>
      <c r="O70" s="235" t="s">
        <v>141</v>
      </c>
      <c r="P70" s="235" t="s">
        <v>79</v>
      </c>
      <c r="Q70" s="235" t="s">
        <v>79</v>
      </c>
      <c r="R70" s="235" t="s">
        <v>79</v>
      </c>
      <c r="S70" s="235" t="s">
        <v>79</v>
      </c>
      <c r="T70" s="235" t="s">
        <v>141</v>
      </c>
      <c r="U70" s="235" t="s">
        <v>79</v>
      </c>
      <c r="V70" s="235" t="s">
        <v>79</v>
      </c>
      <c r="W70" s="235" t="s">
        <v>79</v>
      </c>
      <c r="X70" s="235" t="s">
        <v>79</v>
      </c>
      <c r="Y70" s="235" t="s">
        <v>79</v>
      </c>
      <c r="Z70" s="235" t="s">
        <v>79</v>
      </c>
      <c r="AA70" s="235" t="s">
        <v>141</v>
      </c>
      <c r="AB70" s="235" t="s">
        <v>79</v>
      </c>
      <c r="AC70" s="235" t="s">
        <v>78</v>
      </c>
      <c r="AD70" s="235" t="s">
        <v>79</v>
      </c>
      <c r="AE70" s="235" t="s">
        <v>79</v>
      </c>
      <c r="AF70" s="235" t="s">
        <v>79</v>
      </c>
      <c r="AG70" s="235" t="s">
        <v>79</v>
      </c>
      <c r="AH70" s="235" t="s">
        <v>141</v>
      </c>
      <c r="AI70" s="235" t="s">
        <v>79</v>
      </c>
      <c r="AJ70" s="235" t="s">
        <v>78</v>
      </c>
      <c r="AK70" s="435" t="s">
        <v>79</v>
      </c>
      <c r="AL70" s="435" t="s">
        <v>79</v>
      </c>
      <c r="AM70" s="435" t="s">
        <v>79</v>
      </c>
      <c r="AN70" s="435"/>
      <c r="AO70" s="435"/>
    </row>
    <row r="71" spans="4:41" ht="20.100000000000001" customHeight="1" x14ac:dyDescent="0.25">
      <c r="D71" s="702"/>
      <c r="E71" s="1129"/>
      <c r="F71" s="30"/>
      <c r="G71" s="436"/>
      <c r="H71" s="436"/>
      <c r="I71" s="437">
        <f>Jan.Production!H78</f>
        <v>0</v>
      </c>
      <c r="J71" s="437">
        <f>Jan.Production!I78</f>
        <v>0</v>
      </c>
      <c r="K71" s="437">
        <f>Jan.Production!J78</f>
        <v>0</v>
      </c>
      <c r="L71" s="437">
        <f>Jan.Production!K78</f>
        <v>0</v>
      </c>
      <c r="M71" s="437">
        <f>Jan.Production!L78</f>
        <v>0</v>
      </c>
      <c r="N71" s="437">
        <f>Jan.Production!M78</f>
        <v>0</v>
      </c>
      <c r="O71" s="437">
        <f>Jan.Production!N78</f>
        <v>0</v>
      </c>
      <c r="P71" s="437">
        <f>Jan.Production!O78</f>
        <v>0</v>
      </c>
      <c r="Q71" s="437">
        <f>Jan.Production!P78</f>
        <v>0</v>
      </c>
      <c r="R71" s="437">
        <f>Jan.Production!Q78</f>
        <v>0</v>
      </c>
      <c r="S71" s="437">
        <f>Jan.Production!R78</f>
        <v>0</v>
      </c>
      <c r="T71" s="437">
        <f>Jan.Production!S78</f>
        <v>0</v>
      </c>
      <c r="U71" s="437">
        <f>Jan.Production!T78</f>
        <v>0</v>
      </c>
      <c r="V71" s="437">
        <f>Jan.Production!U78</f>
        <v>0</v>
      </c>
      <c r="W71" s="437">
        <f>Jan.Production!V78</f>
        <v>0</v>
      </c>
      <c r="X71" s="437">
        <f>Jan.Production!W78</f>
        <v>0</v>
      </c>
      <c r="Y71" s="437">
        <f>Jan.Production!X78</f>
        <v>0</v>
      </c>
      <c r="Z71" s="437">
        <f>Jan.Production!Y78</f>
        <v>0</v>
      </c>
      <c r="AA71" s="437">
        <f>Jan.Production!Z78</f>
        <v>0</v>
      </c>
      <c r="AB71" s="437">
        <f>Jan.Production!AA78</f>
        <v>0</v>
      </c>
      <c r="AC71" s="437">
        <f>Jan.Production!AB78</f>
        <v>0</v>
      </c>
      <c r="AD71" s="437">
        <f>Jan.Production!AC78</f>
        <v>0</v>
      </c>
      <c r="AE71" s="437">
        <f>Jan.Production!AD78</f>
        <v>0</v>
      </c>
      <c r="AF71" s="437">
        <f>Jan.Production!AE78</f>
        <v>0</v>
      </c>
      <c r="AG71" s="437">
        <f>Jan.Production!AF78</f>
        <v>0</v>
      </c>
      <c r="AH71" s="437">
        <f>Jan.Production!AG78</f>
        <v>0</v>
      </c>
      <c r="AI71" s="437">
        <f>Jan.Production!AH78</f>
        <v>0</v>
      </c>
      <c r="AJ71" s="437">
        <f>Jan.Production!AI78</f>
        <v>0</v>
      </c>
      <c r="AK71" s="437">
        <f>Jan.Production!AJ78</f>
        <v>0</v>
      </c>
      <c r="AL71" s="437">
        <f>Jan.Production!AK78</f>
        <v>0</v>
      </c>
      <c r="AM71" s="437">
        <f>Jan.Production!AL78</f>
        <v>0</v>
      </c>
      <c r="AN71" s="436"/>
      <c r="AO71" s="436"/>
    </row>
    <row r="72" spans="4:41" ht="20.100000000000001" customHeight="1" x14ac:dyDescent="0.25">
      <c r="D72" s="702">
        <v>32</v>
      </c>
      <c r="E72" s="1129" t="s">
        <v>43</v>
      </c>
      <c r="F72" s="30"/>
      <c r="G72" s="435"/>
      <c r="H72" s="435"/>
      <c r="I72" s="235" t="s">
        <v>79</v>
      </c>
      <c r="J72" s="235" t="s">
        <v>79</v>
      </c>
      <c r="K72" s="235" t="s">
        <v>78</v>
      </c>
      <c r="L72" s="235" t="s">
        <v>79</v>
      </c>
      <c r="M72" s="235" t="s">
        <v>79</v>
      </c>
      <c r="N72" s="235" t="s">
        <v>79</v>
      </c>
      <c r="O72" s="235" t="s">
        <v>141</v>
      </c>
      <c r="P72" s="235" t="s">
        <v>79</v>
      </c>
      <c r="Q72" s="235" t="s">
        <v>79</v>
      </c>
      <c r="R72" s="235" t="s">
        <v>79</v>
      </c>
      <c r="S72" s="235" t="s">
        <v>79</v>
      </c>
      <c r="T72" s="235" t="s">
        <v>141</v>
      </c>
      <c r="U72" s="235" t="s">
        <v>79</v>
      </c>
      <c r="V72" s="235" t="s">
        <v>79</v>
      </c>
      <c r="W72" s="235" t="s">
        <v>79</v>
      </c>
      <c r="X72" s="235" t="s">
        <v>79</v>
      </c>
      <c r="Y72" s="235" t="s">
        <v>79</v>
      </c>
      <c r="Z72" s="235" t="s">
        <v>79</v>
      </c>
      <c r="AA72" s="235" t="s">
        <v>141</v>
      </c>
      <c r="AB72" s="235" t="s">
        <v>79</v>
      </c>
      <c r="AC72" s="235" t="s">
        <v>78</v>
      </c>
      <c r="AD72" s="235" t="s">
        <v>79</v>
      </c>
      <c r="AE72" s="235" t="s">
        <v>79</v>
      </c>
      <c r="AF72" s="235" t="s">
        <v>79</v>
      </c>
      <c r="AG72" s="235" t="s">
        <v>79</v>
      </c>
      <c r="AH72" s="235" t="s">
        <v>141</v>
      </c>
      <c r="AI72" s="235" t="s">
        <v>79</v>
      </c>
      <c r="AJ72" s="235" t="s">
        <v>78</v>
      </c>
      <c r="AK72" s="435" t="s">
        <v>79</v>
      </c>
      <c r="AL72" s="435" t="s">
        <v>79</v>
      </c>
      <c r="AM72" s="435" t="s">
        <v>79</v>
      </c>
      <c r="AN72" s="435"/>
      <c r="AO72" s="435"/>
    </row>
    <row r="73" spans="4:41" ht="20.100000000000001" customHeight="1" x14ac:dyDescent="0.25">
      <c r="D73" s="702"/>
      <c r="E73" s="1129"/>
      <c r="F73" s="30"/>
      <c r="G73" s="436"/>
      <c r="H73" s="436"/>
      <c r="I73" s="437">
        <f>Jan.Production!H93</f>
        <v>0</v>
      </c>
      <c r="J73" s="437">
        <f>Jan.Production!I93</f>
        <v>0</v>
      </c>
      <c r="K73" s="437">
        <f>Jan.Production!J93</f>
        <v>0</v>
      </c>
      <c r="L73" s="437">
        <f>Jan.Production!K93</f>
        <v>0</v>
      </c>
      <c r="M73" s="437">
        <f>Jan.Production!L93</f>
        <v>0</v>
      </c>
      <c r="N73" s="437">
        <f>Jan.Production!M93</f>
        <v>0</v>
      </c>
      <c r="O73" s="437">
        <f>Jan.Production!N93</f>
        <v>0</v>
      </c>
      <c r="P73" s="437">
        <f>Jan.Production!O93</f>
        <v>0</v>
      </c>
      <c r="Q73" s="437">
        <f>Jan.Production!P93</f>
        <v>0</v>
      </c>
      <c r="R73" s="437">
        <f>Jan.Production!Q93</f>
        <v>0</v>
      </c>
      <c r="S73" s="437">
        <f>Jan.Production!R93</f>
        <v>0</v>
      </c>
      <c r="T73" s="437">
        <f>Jan.Production!S93</f>
        <v>0</v>
      </c>
      <c r="U73" s="437">
        <f>Jan.Production!T93</f>
        <v>0</v>
      </c>
      <c r="V73" s="437">
        <f>Jan.Production!U93</f>
        <v>0</v>
      </c>
      <c r="W73" s="437">
        <f>Jan.Production!V93</f>
        <v>0</v>
      </c>
      <c r="X73" s="437">
        <f>Jan.Production!W93</f>
        <v>0</v>
      </c>
      <c r="Y73" s="437">
        <f>Jan.Production!X93</f>
        <v>0</v>
      </c>
      <c r="Z73" s="437">
        <f>Jan.Production!Y93</f>
        <v>0</v>
      </c>
      <c r="AA73" s="437">
        <f>Jan.Production!Z93</f>
        <v>0</v>
      </c>
      <c r="AB73" s="437">
        <f>Jan.Production!AA93</f>
        <v>0</v>
      </c>
      <c r="AC73" s="437">
        <f>Jan.Production!AB93</f>
        <v>0</v>
      </c>
      <c r="AD73" s="437">
        <f>Jan.Production!AC93</f>
        <v>0</v>
      </c>
      <c r="AE73" s="437">
        <f>Jan.Production!AD93</f>
        <v>0</v>
      </c>
      <c r="AF73" s="437">
        <f>Jan.Production!AE93</f>
        <v>0</v>
      </c>
      <c r="AG73" s="437">
        <f>Jan.Production!AF93</f>
        <v>0</v>
      </c>
      <c r="AH73" s="437">
        <f>Jan.Production!AG93</f>
        <v>0</v>
      </c>
      <c r="AI73" s="437">
        <f>Jan.Production!AH93</f>
        <v>0</v>
      </c>
      <c r="AJ73" s="437">
        <f>Jan.Production!AI93</f>
        <v>0</v>
      </c>
      <c r="AK73" s="437">
        <f>Jan.Production!AJ93</f>
        <v>0</v>
      </c>
      <c r="AL73" s="437">
        <f>Jan.Production!AK93</f>
        <v>0</v>
      </c>
      <c r="AM73" s="437">
        <f>Jan.Production!AL93</f>
        <v>0</v>
      </c>
      <c r="AN73" s="436"/>
      <c r="AO73" s="436"/>
    </row>
    <row r="74" spans="4:41" ht="20.100000000000001" customHeight="1" x14ac:dyDescent="0.25">
      <c r="D74" s="702">
        <v>33</v>
      </c>
      <c r="E74" s="1129" t="s">
        <v>26</v>
      </c>
      <c r="F74" s="30"/>
      <c r="G74" s="435"/>
      <c r="H74" s="435"/>
      <c r="I74" s="235" t="s">
        <v>79</v>
      </c>
      <c r="J74" s="235" t="s">
        <v>79</v>
      </c>
      <c r="K74" s="235" t="s">
        <v>78</v>
      </c>
      <c r="L74" s="235" t="s">
        <v>79</v>
      </c>
      <c r="M74" s="235" t="s">
        <v>79</v>
      </c>
      <c r="N74" s="235" t="s">
        <v>79</v>
      </c>
      <c r="O74" s="235" t="s">
        <v>141</v>
      </c>
      <c r="P74" s="235" t="s">
        <v>79</v>
      </c>
      <c r="Q74" s="235" t="s">
        <v>79</v>
      </c>
      <c r="R74" s="235" t="s">
        <v>79</v>
      </c>
      <c r="S74" s="235" t="s">
        <v>79</v>
      </c>
      <c r="T74" s="235" t="s">
        <v>141</v>
      </c>
      <c r="U74" s="235" t="s">
        <v>79</v>
      </c>
      <c r="V74" s="235" t="s">
        <v>79</v>
      </c>
      <c r="W74" s="235" t="s">
        <v>79</v>
      </c>
      <c r="X74" s="235" t="s">
        <v>79</v>
      </c>
      <c r="Y74" s="235" t="s">
        <v>79</v>
      </c>
      <c r="Z74" s="235" t="s">
        <v>79</v>
      </c>
      <c r="AA74" s="235" t="s">
        <v>141</v>
      </c>
      <c r="AB74" s="235" t="s">
        <v>79</v>
      </c>
      <c r="AC74" s="235" t="s">
        <v>78</v>
      </c>
      <c r="AD74" s="235" t="s">
        <v>79</v>
      </c>
      <c r="AE74" s="235" t="s">
        <v>79</v>
      </c>
      <c r="AF74" s="235" t="s">
        <v>79</v>
      </c>
      <c r="AG74" s="235" t="s">
        <v>79</v>
      </c>
      <c r="AH74" s="235" t="s">
        <v>141</v>
      </c>
      <c r="AI74" s="235" t="s">
        <v>79</v>
      </c>
      <c r="AJ74" s="235" t="s">
        <v>78</v>
      </c>
      <c r="AK74" s="435" t="s">
        <v>79</v>
      </c>
      <c r="AL74" s="435" t="s">
        <v>79</v>
      </c>
      <c r="AM74" s="435" t="s">
        <v>79</v>
      </c>
      <c r="AN74" s="435"/>
      <c r="AO74" s="435"/>
    </row>
    <row r="75" spans="4:41" ht="20.100000000000001" customHeight="1" x14ac:dyDescent="0.25">
      <c r="D75" s="702"/>
      <c r="E75" s="1129"/>
      <c r="F75" s="30"/>
      <c r="G75" s="436"/>
      <c r="H75" s="436"/>
      <c r="I75" s="437">
        <f>Jan.Production!H108</f>
        <v>0</v>
      </c>
      <c r="J75" s="437">
        <f>Jan.Production!I108</f>
        <v>0</v>
      </c>
      <c r="K75" s="437">
        <f>Jan.Production!J108</f>
        <v>0</v>
      </c>
      <c r="L75" s="437">
        <f>Jan.Production!K108</f>
        <v>0</v>
      </c>
      <c r="M75" s="437">
        <f>Jan.Production!L108</f>
        <v>0</v>
      </c>
      <c r="N75" s="437">
        <f>Jan.Production!M108</f>
        <v>0</v>
      </c>
      <c r="O75" s="437">
        <f>Jan.Production!N108</f>
        <v>0</v>
      </c>
      <c r="P75" s="437">
        <f>Jan.Production!O108</f>
        <v>0</v>
      </c>
      <c r="Q75" s="437">
        <f>Jan.Production!P108</f>
        <v>0</v>
      </c>
      <c r="R75" s="437">
        <f>Jan.Production!Q108</f>
        <v>0</v>
      </c>
      <c r="S75" s="437">
        <f>Jan.Production!R108</f>
        <v>0</v>
      </c>
      <c r="T75" s="437">
        <f>Jan.Production!S108</f>
        <v>0</v>
      </c>
      <c r="U75" s="437">
        <f>Jan.Production!T108</f>
        <v>0</v>
      </c>
      <c r="V75" s="437">
        <f>Jan.Production!U108</f>
        <v>0</v>
      </c>
      <c r="W75" s="437">
        <f>Jan.Production!V108</f>
        <v>0</v>
      </c>
      <c r="X75" s="437">
        <f>Jan.Production!W108</f>
        <v>0</v>
      </c>
      <c r="Y75" s="437">
        <f>Jan.Production!X108</f>
        <v>0</v>
      </c>
      <c r="Z75" s="437">
        <f>Jan.Production!Y108</f>
        <v>0</v>
      </c>
      <c r="AA75" s="437">
        <f>Jan.Production!Z108</f>
        <v>0</v>
      </c>
      <c r="AB75" s="437">
        <f>Jan.Production!AA108</f>
        <v>0</v>
      </c>
      <c r="AC75" s="437">
        <f>Jan.Production!AB108</f>
        <v>0</v>
      </c>
      <c r="AD75" s="437">
        <f>Jan.Production!AC108</f>
        <v>0</v>
      </c>
      <c r="AE75" s="437">
        <f>Jan.Production!AD108</f>
        <v>0</v>
      </c>
      <c r="AF75" s="437">
        <f>Jan.Production!AE108</f>
        <v>0</v>
      </c>
      <c r="AG75" s="437">
        <f>Jan.Production!AF108</f>
        <v>0</v>
      </c>
      <c r="AH75" s="437">
        <f>Jan.Production!AG108</f>
        <v>0</v>
      </c>
      <c r="AI75" s="437">
        <f>Jan.Production!AH108</f>
        <v>0</v>
      </c>
      <c r="AJ75" s="437">
        <f>Jan.Production!AI108</f>
        <v>0</v>
      </c>
      <c r="AK75" s="437">
        <f>Jan.Production!AJ108</f>
        <v>0</v>
      </c>
      <c r="AL75" s="437">
        <f>Jan.Production!AK108</f>
        <v>0</v>
      </c>
      <c r="AM75" s="437">
        <f>Jan.Production!AL108</f>
        <v>0</v>
      </c>
      <c r="AN75" s="436"/>
      <c r="AO75" s="436"/>
    </row>
    <row r="76" spans="4:41" ht="20.100000000000001" customHeight="1" x14ac:dyDescent="0.25">
      <c r="D76" s="702">
        <v>34</v>
      </c>
      <c r="E76" s="1129" t="s">
        <v>44</v>
      </c>
      <c r="F76" s="30"/>
      <c r="G76" s="435"/>
      <c r="H76" s="435"/>
      <c r="I76" s="235" t="s">
        <v>79</v>
      </c>
      <c r="J76" s="235" t="s">
        <v>79</v>
      </c>
      <c r="K76" s="235" t="s">
        <v>78</v>
      </c>
      <c r="L76" s="235" t="s">
        <v>79</v>
      </c>
      <c r="M76" s="235" t="s">
        <v>79</v>
      </c>
      <c r="N76" s="235" t="s">
        <v>79</v>
      </c>
      <c r="O76" s="235" t="s">
        <v>141</v>
      </c>
      <c r="P76" s="235" t="s">
        <v>79</v>
      </c>
      <c r="Q76" s="235" t="s">
        <v>79</v>
      </c>
      <c r="R76" s="235" t="s">
        <v>79</v>
      </c>
      <c r="S76" s="235" t="s">
        <v>80</v>
      </c>
      <c r="T76" s="235" t="s">
        <v>141</v>
      </c>
      <c r="U76" s="235" t="s">
        <v>80</v>
      </c>
      <c r="V76" s="235" t="s">
        <v>80</v>
      </c>
      <c r="W76" s="235" t="s">
        <v>80</v>
      </c>
      <c r="X76" s="235" t="s">
        <v>80</v>
      </c>
      <c r="Y76" s="235" t="s">
        <v>79</v>
      </c>
      <c r="Z76" s="235" t="s">
        <v>79</v>
      </c>
      <c r="AA76" s="235" t="s">
        <v>141</v>
      </c>
      <c r="AB76" s="235" t="s">
        <v>79</v>
      </c>
      <c r="AC76" s="235" t="s">
        <v>78</v>
      </c>
      <c r="AD76" s="235" t="s">
        <v>79</v>
      </c>
      <c r="AE76" s="235" t="s">
        <v>79</v>
      </c>
      <c r="AF76" s="235" t="s">
        <v>79</v>
      </c>
      <c r="AG76" s="235" t="s">
        <v>79</v>
      </c>
      <c r="AH76" s="235" t="s">
        <v>141</v>
      </c>
      <c r="AI76" s="235" t="s">
        <v>79</v>
      </c>
      <c r="AJ76" s="235" t="s">
        <v>78</v>
      </c>
      <c r="AK76" s="435" t="s">
        <v>79</v>
      </c>
      <c r="AL76" s="435" t="s">
        <v>79</v>
      </c>
      <c r="AM76" s="435" t="s">
        <v>79</v>
      </c>
      <c r="AN76" s="435"/>
      <c r="AO76" s="435"/>
    </row>
    <row r="77" spans="4:41" ht="20.100000000000001" customHeight="1" x14ac:dyDescent="0.25">
      <c r="D77" s="702"/>
      <c r="E77" s="1129"/>
      <c r="F77" s="30"/>
      <c r="G77" s="436"/>
      <c r="H77" s="436"/>
      <c r="I77" s="437">
        <f>Jan.Production!H123</f>
        <v>0</v>
      </c>
      <c r="J77" s="437">
        <f>Jan.Production!I123</f>
        <v>0</v>
      </c>
      <c r="K77" s="437">
        <f>Jan.Production!J123</f>
        <v>0</v>
      </c>
      <c r="L77" s="437">
        <f>Jan.Production!K123</f>
        <v>0</v>
      </c>
      <c r="M77" s="437">
        <f>Jan.Production!L123</f>
        <v>0</v>
      </c>
      <c r="N77" s="437">
        <f>Jan.Production!M123</f>
        <v>0</v>
      </c>
      <c r="O77" s="437">
        <f>Jan.Production!N123</f>
        <v>0</v>
      </c>
      <c r="P77" s="437">
        <f>Jan.Production!O123</f>
        <v>0</v>
      </c>
      <c r="Q77" s="437">
        <f>Jan.Production!P123</f>
        <v>0</v>
      </c>
      <c r="R77" s="437">
        <f>Jan.Production!Q123</f>
        <v>0</v>
      </c>
      <c r="S77" s="437">
        <f>Jan.Production!R123</f>
        <v>0</v>
      </c>
      <c r="T77" s="437">
        <f>Jan.Production!S123</f>
        <v>0</v>
      </c>
      <c r="U77" s="437">
        <f>Jan.Production!T123</f>
        <v>0</v>
      </c>
      <c r="V77" s="437">
        <f>Jan.Production!U123</f>
        <v>0</v>
      </c>
      <c r="W77" s="437">
        <f>Jan.Production!V123</f>
        <v>0</v>
      </c>
      <c r="X77" s="437">
        <f>Jan.Production!W123</f>
        <v>0</v>
      </c>
      <c r="Y77" s="437">
        <f>Jan.Production!X123</f>
        <v>0</v>
      </c>
      <c r="Z77" s="437">
        <f>Jan.Production!Y123</f>
        <v>0</v>
      </c>
      <c r="AA77" s="437">
        <f>Jan.Production!Z123</f>
        <v>0</v>
      </c>
      <c r="AB77" s="437">
        <f>Jan.Production!AA123</f>
        <v>0</v>
      </c>
      <c r="AC77" s="437">
        <f>Jan.Production!AB123</f>
        <v>0</v>
      </c>
      <c r="AD77" s="437">
        <f>Jan.Production!AC123</f>
        <v>0</v>
      </c>
      <c r="AE77" s="437">
        <f>Jan.Production!AD123</f>
        <v>0</v>
      </c>
      <c r="AF77" s="437">
        <f>Jan.Production!AE123</f>
        <v>0</v>
      </c>
      <c r="AG77" s="437">
        <f>Jan.Production!AF123</f>
        <v>0</v>
      </c>
      <c r="AH77" s="437">
        <f>Jan.Production!AG123</f>
        <v>0</v>
      </c>
      <c r="AI77" s="437">
        <f>Jan.Production!AH123</f>
        <v>0</v>
      </c>
      <c r="AJ77" s="437">
        <f>Jan.Production!AI123</f>
        <v>0</v>
      </c>
      <c r="AK77" s="437">
        <f>Jan.Production!AJ123</f>
        <v>0</v>
      </c>
      <c r="AL77" s="437">
        <f>Jan.Production!AK123</f>
        <v>0</v>
      </c>
      <c r="AM77" s="437">
        <f>Jan.Production!AL123</f>
        <v>0</v>
      </c>
      <c r="AN77" s="436"/>
      <c r="AO77" s="436"/>
    </row>
    <row r="78" spans="4:41" ht="20.100000000000001" customHeight="1" x14ac:dyDescent="0.25">
      <c r="D78" s="702">
        <v>35</v>
      </c>
      <c r="E78" s="1129" t="s">
        <v>45</v>
      </c>
      <c r="F78" s="30"/>
      <c r="G78" s="435"/>
      <c r="H78" s="435"/>
      <c r="I78" s="235" t="s">
        <v>79</v>
      </c>
      <c r="J78" s="235" t="s">
        <v>79</v>
      </c>
      <c r="K78" s="235" t="s">
        <v>78</v>
      </c>
      <c r="L78" s="235" t="s">
        <v>79</v>
      </c>
      <c r="M78" s="235" t="s">
        <v>79</v>
      </c>
      <c r="N78" s="235" t="s">
        <v>79</v>
      </c>
      <c r="O78" s="235" t="s">
        <v>141</v>
      </c>
      <c r="P78" s="235" t="s">
        <v>79</v>
      </c>
      <c r="Q78" s="235" t="s">
        <v>79</v>
      </c>
      <c r="R78" s="235" t="s">
        <v>79</v>
      </c>
      <c r="S78" s="235" t="s">
        <v>79</v>
      </c>
      <c r="T78" s="235" t="s">
        <v>141</v>
      </c>
      <c r="U78" s="235" t="s">
        <v>79</v>
      </c>
      <c r="V78" s="235" t="s">
        <v>79</v>
      </c>
      <c r="W78" s="235" t="s">
        <v>79</v>
      </c>
      <c r="X78" s="235" t="s">
        <v>79</v>
      </c>
      <c r="Y78" s="235" t="s">
        <v>79</v>
      </c>
      <c r="Z78" s="235" t="s">
        <v>79</v>
      </c>
      <c r="AA78" s="235" t="s">
        <v>141</v>
      </c>
      <c r="AB78" s="235" t="s">
        <v>79</v>
      </c>
      <c r="AC78" s="235" t="s">
        <v>78</v>
      </c>
      <c r="AD78" s="235" t="s">
        <v>79</v>
      </c>
      <c r="AE78" s="235" t="s">
        <v>79</v>
      </c>
      <c r="AF78" s="235" t="s">
        <v>79</v>
      </c>
      <c r="AG78" s="235" t="s">
        <v>79</v>
      </c>
      <c r="AH78" s="235" t="s">
        <v>141</v>
      </c>
      <c r="AI78" s="235" t="s">
        <v>79</v>
      </c>
      <c r="AJ78" s="235" t="s">
        <v>78</v>
      </c>
      <c r="AK78" s="435" t="s">
        <v>79</v>
      </c>
      <c r="AL78" s="435" t="s">
        <v>79</v>
      </c>
      <c r="AM78" s="435" t="s">
        <v>79</v>
      </c>
      <c r="AN78" s="435"/>
      <c r="AO78" s="435"/>
    </row>
    <row r="79" spans="4:41" ht="20.100000000000001" customHeight="1" x14ac:dyDescent="0.25">
      <c r="D79" s="702"/>
      <c r="E79" s="1129"/>
      <c r="F79" s="30"/>
      <c r="G79" s="436"/>
      <c r="H79" s="436"/>
      <c r="I79" s="437">
        <f>Jan.Production!H138</f>
        <v>0</v>
      </c>
      <c r="J79" s="437">
        <f>Jan.Production!I138</f>
        <v>0</v>
      </c>
      <c r="K79" s="437">
        <f>Jan.Production!J138</f>
        <v>0</v>
      </c>
      <c r="L79" s="437">
        <f>Jan.Production!K138</f>
        <v>0</v>
      </c>
      <c r="M79" s="437">
        <f>Jan.Production!L138</f>
        <v>0</v>
      </c>
      <c r="N79" s="437">
        <f>Jan.Production!M138</f>
        <v>0</v>
      </c>
      <c r="O79" s="437">
        <f>Jan.Production!N138</f>
        <v>0</v>
      </c>
      <c r="P79" s="437">
        <f>Jan.Production!O138</f>
        <v>0</v>
      </c>
      <c r="Q79" s="437">
        <f>Jan.Production!P138</f>
        <v>0</v>
      </c>
      <c r="R79" s="437">
        <f>Jan.Production!Q138</f>
        <v>0</v>
      </c>
      <c r="S79" s="437">
        <f>Jan.Production!R138</f>
        <v>0</v>
      </c>
      <c r="T79" s="437">
        <f>Jan.Production!S138</f>
        <v>0</v>
      </c>
      <c r="U79" s="437">
        <f>Jan.Production!T138</f>
        <v>0</v>
      </c>
      <c r="V79" s="437">
        <f>Jan.Production!U138</f>
        <v>0</v>
      </c>
      <c r="W79" s="437">
        <f>Jan.Production!V138</f>
        <v>0</v>
      </c>
      <c r="X79" s="437">
        <f>Jan.Production!W138</f>
        <v>0</v>
      </c>
      <c r="Y79" s="437">
        <f>Jan.Production!X138</f>
        <v>0</v>
      </c>
      <c r="Z79" s="437">
        <f>Jan.Production!Y138</f>
        <v>0</v>
      </c>
      <c r="AA79" s="437">
        <f>Jan.Production!Z138</f>
        <v>0</v>
      </c>
      <c r="AB79" s="437">
        <f>Jan.Production!AA138</f>
        <v>0</v>
      </c>
      <c r="AC79" s="437">
        <f>Jan.Production!AB138</f>
        <v>0</v>
      </c>
      <c r="AD79" s="437">
        <f>Jan.Production!AC138</f>
        <v>0</v>
      </c>
      <c r="AE79" s="437">
        <f>Jan.Production!AD138</f>
        <v>0</v>
      </c>
      <c r="AF79" s="437">
        <f>Jan.Production!AE138</f>
        <v>0</v>
      </c>
      <c r="AG79" s="437">
        <f>Jan.Production!AF138</f>
        <v>0</v>
      </c>
      <c r="AH79" s="437">
        <f>Jan.Production!AG138</f>
        <v>0</v>
      </c>
      <c r="AI79" s="437">
        <f>Jan.Production!AH138</f>
        <v>0</v>
      </c>
      <c r="AJ79" s="437">
        <f>Jan.Production!AI138</f>
        <v>0</v>
      </c>
      <c r="AK79" s="437">
        <f>Jan.Production!AJ138</f>
        <v>0</v>
      </c>
      <c r="AL79" s="437">
        <f>Jan.Production!AK138</f>
        <v>0</v>
      </c>
      <c r="AM79" s="437">
        <f>Jan.Production!AL138</f>
        <v>0</v>
      </c>
      <c r="AN79" s="436"/>
      <c r="AO79" s="436"/>
    </row>
    <row r="80" spans="4:41" ht="20.100000000000001" customHeight="1" x14ac:dyDescent="0.25">
      <c r="D80" s="702">
        <v>36</v>
      </c>
      <c r="E80" s="1129" t="s">
        <v>46</v>
      </c>
      <c r="F80" s="30"/>
      <c r="G80" s="435"/>
      <c r="H80" s="435"/>
      <c r="I80" s="235" t="s">
        <v>79</v>
      </c>
      <c r="J80" s="235" t="s">
        <v>79</v>
      </c>
      <c r="K80" s="235" t="s">
        <v>78</v>
      </c>
      <c r="L80" s="235" t="s">
        <v>79</v>
      </c>
      <c r="M80" s="235" t="s">
        <v>79</v>
      </c>
      <c r="N80" s="235" t="s">
        <v>79</v>
      </c>
      <c r="O80" s="235" t="s">
        <v>141</v>
      </c>
      <c r="P80" s="235" t="s">
        <v>79</v>
      </c>
      <c r="Q80" s="235" t="s">
        <v>79</v>
      </c>
      <c r="R80" s="235" t="s">
        <v>79</v>
      </c>
      <c r="S80" s="235" t="s">
        <v>79</v>
      </c>
      <c r="T80" s="235" t="s">
        <v>141</v>
      </c>
      <c r="U80" s="235" t="s">
        <v>79</v>
      </c>
      <c r="V80" s="235" t="s">
        <v>79</v>
      </c>
      <c r="W80" s="235" t="s">
        <v>79</v>
      </c>
      <c r="X80" s="235" t="s">
        <v>79</v>
      </c>
      <c r="Y80" s="235" t="s">
        <v>79</v>
      </c>
      <c r="Z80" s="235" t="s">
        <v>79</v>
      </c>
      <c r="AA80" s="235" t="s">
        <v>141</v>
      </c>
      <c r="AB80" s="235" t="s">
        <v>79</v>
      </c>
      <c r="AC80" s="235" t="s">
        <v>78</v>
      </c>
      <c r="AD80" s="235" t="s">
        <v>79</v>
      </c>
      <c r="AE80" s="235" t="s">
        <v>79</v>
      </c>
      <c r="AF80" s="235" t="s">
        <v>79</v>
      </c>
      <c r="AG80" s="235" t="s">
        <v>79</v>
      </c>
      <c r="AH80" s="235" t="s">
        <v>141</v>
      </c>
      <c r="AI80" s="235" t="s">
        <v>79</v>
      </c>
      <c r="AJ80" s="235" t="s">
        <v>78</v>
      </c>
      <c r="AK80" s="435" t="s">
        <v>79</v>
      </c>
      <c r="AL80" s="435" t="s">
        <v>79</v>
      </c>
      <c r="AM80" s="435" t="s">
        <v>79</v>
      </c>
      <c r="AN80" s="435"/>
      <c r="AO80" s="435"/>
    </row>
    <row r="81" spans="1:41" ht="20.100000000000001" customHeight="1" x14ac:dyDescent="0.25">
      <c r="D81" s="702"/>
      <c r="E81" s="1129"/>
      <c r="F81" s="30"/>
      <c r="G81" s="436"/>
      <c r="H81" s="436"/>
      <c r="I81" s="437">
        <f>Jan.Production!H153</f>
        <v>0</v>
      </c>
      <c r="J81" s="437">
        <f>Jan.Production!I153</f>
        <v>0</v>
      </c>
      <c r="K81" s="437">
        <f>Jan.Production!J153</f>
        <v>0</v>
      </c>
      <c r="L81" s="437">
        <f>Jan.Production!K153</f>
        <v>0</v>
      </c>
      <c r="M81" s="437">
        <f>Jan.Production!L153</f>
        <v>0</v>
      </c>
      <c r="N81" s="437">
        <f>Jan.Production!M153</f>
        <v>0</v>
      </c>
      <c r="O81" s="437">
        <f>Jan.Production!N153</f>
        <v>0</v>
      </c>
      <c r="P81" s="437">
        <f>Jan.Production!O153</f>
        <v>0</v>
      </c>
      <c r="Q81" s="437">
        <f>Jan.Production!P153</f>
        <v>0</v>
      </c>
      <c r="R81" s="437">
        <f>Jan.Production!Q153</f>
        <v>0</v>
      </c>
      <c r="S81" s="437">
        <f>Jan.Production!R153</f>
        <v>0</v>
      </c>
      <c r="T81" s="437">
        <f>Jan.Production!S153</f>
        <v>0</v>
      </c>
      <c r="U81" s="437">
        <f>Jan.Production!T153</f>
        <v>0</v>
      </c>
      <c r="V81" s="437">
        <f>Jan.Production!U153</f>
        <v>0</v>
      </c>
      <c r="W81" s="437">
        <f>Jan.Production!V153</f>
        <v>0</v>
      </c>
      <c r="X81" s="437">
        <f>Jan.Production!W153</f>
        <v>0</v>
      </c>
      <c r="Y81" s="437">
        <f>Jan.Production!X153</f>
        <v>0</v>
      </c>
      <c r="Z81" s="437">
        <f>Jan.Production!Y153</f>
        <v>0</v>
      </c>
      <c r="AA81" s="437">
        <f>Jan.Production!Z153</f>
        <v>0</v>
      </c>
      <c r="AB81" s="437">
        <f>Jan.Production!AA153</f>
        <v>0</v>
      </c>
      <c r="AC81" s="437">
        <f>Jan.Production!AB153</f>
        <v>0</v>
      </c>
      <c r="AD81" s="437">
        <f>Jan.Production!AC153</f>
        <v>0</v>
      </c>
      <c r="AE81" s="437">
        <f>Jan.Production!AD153</f>
        <v>0</v>
      </c>
      <c r="AF81" s="437">
        <f>Jan.Production!AE153</f>
        <v>0</v>
      </c>
      <c r="AG81" s="437">
        <f>Jan.Production!AF153</f>
        <v>0</v>
      </c>
      <c r="AH81" s="437">
        <f>Jan.Production!AG153</f>
        <v>0</v>
      </c>
      <c r="AI81" s="437">
        <f>Jan.Production!AH153</f>
        <v>0</v>
      </c>
      <c r="AJ81" s="437">
        <f>Jan.Production!AI153</f>
        <v>0</v>
      </c>
      <c r="AK81" s="437">
        <f>Jan.Production!AJ153</f>
        <v>0</v>
      </c>
      <c r="AL81" s="437">
        <f>Jan.Production!AK153</f>
        <v>0</v>
      </c>
      <c r="AM81" s="437">
        <f>Jan.Production!AL153</f>
        <v>0</v>
      </c>
      <c r="AN81" s="436"/>
      <c r="AO81" s="436"/>
    </row>
    <row r="82" spans="1:41" ht="20.100000000000001" customHeight="1" x14ac:dyDescent="0.25">
      <c r="D82" s="702">
        <v>37</v>
      </c>
      <c r="E82" s="1129" t="s">
        <v>47</v>
      </c>
      <c r="F82" s="30"/>
      <c r="G82" s="435"/>
      <c r="H82" s="435"/>
      <c r="I82" s="235" t="s">
        <v>79</v>
      </c>
      <c r="J82" s="235" t="s">
        <v>79</v>
      </c>
      <c r="K82" s="235" t="s">
        <v>78</v>
      </c>
      <c r="L82" s="235" t="s">
        <v>79</v>
      </c>
      <c r="M82" s="235" t="s">
        <v>79</v>
      </c>
      <c r="N82" s="235" t="s">
        <v>79</v>
      </c>
      <c r="O82" s="235" t="s">
        <v>141</v>
      </c>
      <c r="P82" s="235" t="s">
        <v>80</v>
      </c>
      <c r="Q82" s="235" t="s">
        <v>80</v>
      </c>
      <c r="R82" s="235" t="s">
        <v>79</v>
      </c>
      <c r="S82" s="235" t="s">
        <v>79</v>
      </c>
      <c r="T82" s="235" t="s">
        <v>141</v>
      </c>
      <c r="U82" s="235" t="s">
        <v>79</v>
      </c>
      <c r="V82" s="235" t="s">
        <v>79</v>
      </c>
      <c r="W82" s="235" t="s">
        <v>79</v>
      </c>
      <c r="X82" s="235" t="s">
        <v>79</v>
      </c>
      <c r="Y82" s="235" t="s">
        <v>79</v>
      </c>
      <c r="Z82" s="235" t="s">
        <v>79</v>
      </c>
      <c r="AA82" s="235" t="s">
        <v>141</v>
      </c>
      <c r="AB82" s="235" t="s">
        <v>79</v>
      </c>
      <c r="AC82" s="235" t="s">
        <v>78</v>
      </c>
      <c r="AD82" s="235" t="s">
        <v>79</v>
      </c>
      <c r="AE82" s="235" t="s">
        <v>79</v>
      </c>
      <c r="AF82" s="235" t="s">
        <v>79</v>
      </c>
      <c r="AG82" s="235" t="s">
        <v>79</v>
      </c>
      <c r="AH82" s="235" t="s">
        <v>141</v>
      </c>
      <c r="AI82" s="235" t="s">
        <v>79</v>
      </c>
      <c r="AJ82" s="235" t="s">
        <v>78</v>
      </c>
      <c r="AK82" s="435" t="s">
        <v>79</v>
      </c>
      <c r="AL82" s="435" t="s">
        <v>79</v>
      </c>
      <c r="AM82" s="435" t="s">
        <v>79</v>
      </c>
      <c r="AN82" s="435"/>
      <c r="AO82" s="435"/>
    </row>
    <row r="83" spans="1:41" ht="20.100000000000001" customHeight="1" thickBot="1" x14ac:dyDescent="0.3">
      <c r="D83" s="702"/>
      <c r="E83" s="1130"/>
      <c r="F83" s="30"/>
      <c r="G83" s="436"/>
      <c r="H83" s="436"/>
      <c r="I83" s="437">
        <f>Jan.Production!H168</f>
        <v>0</v>
      </c>
      <c r="J83" s="437">
        <f>Jan.Production!I168</f>
        <v>0</v>
      </c>
      <c r="K83" s="437">
        <f>Jan.Production!J168</f>
        <v>0</v>
      </c>
      <c r="L83" s="437">
        <f>Jan.Production!K168</f>
        <v>0</v>
      </c>
      <c r="M83" s="437">
        <f>Jan.Production!L168</f>
        <v>0</v>
      </c>
      <c r="N83" s="437">
        <f>Jan.Production!M168</f>
        <v>0</v>
      </c>
      <c r="O83" s="437">
        <f>Jan.Production!N168</f>
        <v>0</v>
      </c>
      <c r="P83" s="437">
        <f>Jan.Production!O168</f>
        <v>0</v>
      </c>
      <c r="Q83" s="437">
        <f>Jan.Production!P168</f>
        <v>0</v>
      </c>
      <c r="R83" s="437">
        <f>Jan.Production!Q168</f>
        <v>0</v>
      </c>
      <c r="S83" s="437">
        <f>Jan.Production!R168</f>
        <v>0</v>
      </c>
      <c r="T83" s="437">
        <f>Jan.Production!S168</f>
        <v>0</v>
      </c>
      <c r="U83" s="437">
        <f>Jan.Production!T168</f>
        <v>0</v>
      </c>
      <c r="V83" s="437">
        <f>Jan.Production!U168</f>
        <v>0</v>
      </c>
      <c r="W83" s="437">
        <f>Jan.Production!V168</f>
        <v>0</v>
      </c>
      <c r="X83" s="437">
        <f>Jan.Production!W168</f>
        <v>0</v>
      </c>
      <c r="Y83" s="437">
        <f>Jan.Production!X168</f>
        <v>0</v>
      </c>
      <c r="Z83" s="437">
        <f>Jan.Production!Y168</f>
        <v>0</v>
      </c>
      <c r="AA83" s="437">
        <f>Jan.Production!Z168</f>
        <v>0</v>
      </c>
      <c r="AB83" s="437">
        <f>Jan.Production!AA168</f>
        <v>0</v>
      </c>
      <c r="AC83" s="437">
        <f>Jan.Production!AB168</f>
        <v>0</v>
      </c>
      <c r="AD83" s="437">
        <f>Jan.Production!AC168</f>
        <v>0</v>
      </c>
      <c r="AE83" s="437">
        <f>Jan.Production!AD168</f>
        <v>0</v>
      </c>
      <c r="AF83" s="437">
        <f>Jan.Production!AE168</f>
        <v>0</v>
      </c>
      <c r="AG83" s="437">
        <f>Jan.Production!AF168</f>
        <v>0</v>
      </c>
      <c r="AH83" s="437">
        <f>Jan.Production!AG168</f>
        <v>0</v>
      </c>
      <c r="AI83" s="437">
        <f>Jan.Production!AH168</f>
        <v>0</v>
      </c>
      <c r="AJ83" s="437">
        <f>Jan.Production!AI168</f>
        <v>0</v>
      </c>
      <c r="AK83" s="437">
        <f>Jan.Production!AJ168</f>
        <v>0</v>
      </c>
      <c r="AL83" s="437">
        <f>Jan.Production!AK168</f>
        <v>0</v>
      </c>
      <c r="AM83" s="437">
        <f>Jan.Production!AL168</f>
        <v>0</v>
      </c>
      <c r="AN83" s="436"/>
      <c r="AO83" s="436"/>
    </row>
    <row r="84" spans="1:41" x14ac:dyDescent="0.25">
      <c r="A84" s="1"/>
      <c r="B84" s="1"/>
    </row>
    <row r="85" spans="1:41" x14ac:dyDescent="0.25">
      <c r="A85" s="1"/>
      <c r="B85" s="1"/>
    </row>
    <row r="86" spans="1:41" x14ac:dyDescent="0.25">
      <c r="A86" s="1"/>
      <c r="B86" s="1"/>
    </row>
    <row r="87" spans="1:41" x14ac:dyDescent="0.25">
      <c r="A87" s="1"/>
      <c r="B87" s="1"/>
    </row>
    <row r="88" spans="1:41" x14ac:dyDescent="0.25">
      <c r="A88" s="1"/>
      <c r="B88" s="1"/>
    </row>
    <row r="89" spans="1:41" x14ac:dyDescent="0.25">
      <c r="A89" s="1"/>
      <c r="B89" s="1"/>
    </row>
    <row r="90" spans="1:41" x14ac:dyDescent="0.25">
      <c r="A90" s="1"/>
      <c r="B90" s="1"/>
    </row>
    <row r="91" spans="1:41" x14ac:dyDescent="0.25">
      <c r="A91" s="1"/>
      <c r="B91" s="1"/>
    </row>
    <row r="92" spans="1:41" x14ac:dyDescent="0.25">
      <c r="A92" s="1"/>
      <c r="B92" s="1"/>
    </row>
    <row r="93" spans="1:41" x14ac:dyDescent="0.25">
      <c r="A93" s="1"/>
      <c r="B93" s="1"/>
    </row>
    <row r="201" spans="8:14" x14ac:dyDescent="0.25">
      <c r="J201" s="233"/>
      <c r="K201" s="233"/>
    </row>
    <row r="203" spans="8:14" x14ac:dyDescent="0.25">
      <c r="H203" s="234"/>
      <c r="I203" s="234"/>
      <c r="J203" s="234"/>
      <c r="K203" s="234"/>
      <c r="L203" s="234"/>
      <c r="M203" s="234"/>
      <c r="N203" s="234"/>
    </row>
    <row r="204" spans="8:14" x14ac:dyDescent="0.25">
      <c r="H204" s="234"/>
      <c r="I204" s="234"/>
      <c r="J204" s="234"/>
      <c r="K204" s="234"/>
      <c r="L204" s="234"/>
      <c r="M204" s="234"/>
      <c r="N204" s="234"/>
    </row>
    <row r="205" spans="8:14" x14ac:dyDescent="0.25">
      <c r="H205" s="234"/>
      <c r="I205" s="234"/>
      <c r="J205" s="234"/>
      <c r="K205" s="234"/>
      <c r="L205" s="234"/>
      <c r="M205" s="234"/>
      <c r="N205" s="234"/>
    </row>
    <row r="206" spans="8:14" x14ac:dyDescent="0.25">
      <c r="H206" s="234"/>
      <c r="I206" s="234"/>
      <c r="J206" s="234"/>
      <c r="K206" s="234"/>
      <c r="L206" s="234"/>
      <c r="M206" s="234"/>
      <c r="N206" s="234"/>
    </row>
    <row r="207" spans="8:14" x14ac:dyDescent="0.25">
      <c r="H207" s="234"/>
      <c r="I207" s="234"/>
      <c r="J207" s="234"/>
      <c r="K207" s="234"/>
      <c r="L207" s="234"/>
      <c r="M207" s="234"/>
      <c r="N207" s="234"/>
    </row>
    <row r="208" spans="8:14" x14ac:dyDescent="0.25">
      <c r="H208" s="234"/>
      <c r="I208" s="234"/>
      <c r="J208" s="234"/>
      <c r="K208" s="234"/>
      <c r="L208" s="234"/>
      <c r="M208" s="234"/>
      <c r="N208" s="234"/>
    </row>
  </sheetData>
  <dataConsolidate/>
  <mergeCells count="81">
    <mergeCell ref="D82:D83"/>
    <mergeCell ref="E82:E83"/>
    <mergeCell ref="D80:D81"/>
    <mergeCell ref="E80:E81"/>
    <mergeCell ref="E76:E77"/>
    <mergeCell ref="D78:D79"/>
    <mergeCell ref="E78:E79"/>
    <mergeCell ref="D74:D75"/>
    <mergeCell ref="E74:E75"/>
    <mergeCell ref="D76:D77"/>
    <mergeCell ref="D72:D73"/>
    <mergeCell ref="E72:E73"/>
    <mergeCell ref="E68:E69"/>
    <mergeCell ref="D70:D71"/>
    <mergeCell ref="E70:E71"/>
    <mergeCell ref="D66:D67"/>
    <mergeCell ref="E66:E67"/>
    <mergeCell ref="D68:D69"/>
    <mergeCell ref="D64:D65"/>
    <mergeCell ref="E64:E65"/>
    <mergeCell ref="E60:E61"/>
    <mergeCell ref="D62:D63"/>
    <mergeCell ref="E62:E63"/>
    <mergeCell ref="D58:D59"/>
    <mergeCell ref="E58:E59"/>
    <mergeCell ref="D60:D61"/>
    <mergeCell ref="D56:D57"/>
    <mergeCell ref="E56:E57"/>
    <mergeCell ref="E52:E53"/>
    <mergeCell ref="D54:D55"/>
    <mergeCell ref="E54:E55"/>
    <mergeCell ref="D50:D51"/>
    <mergeCell ref="E50:E51"/>
    <mergeCell ref="D52:D53"/>
    <mergeCell ref="D48:D49"/>
    <mergeCell ref="E48:E49"/>
    <mergeCell ref="E42:E43"/>
    <mergeCell ref="D46:D47"/>
    <mergeCell ref="E46:E47"/>
    <mergeCell ref="E44:E45"/>
    <mergeCell ref="D44:D45"/>
    <mergeCell ref="D40:D41"/>
    <mergeCell ref="E40:E41"/>
    <mergeCell ref="D42:D43"/>
    <mergeCell ref="D38:D39"/>
    <mergeCell ref="E38:E39"/>
    <mergeCell ref="E34:E35"/>
    <mergeCell ref="D36:D37"/>
    <mergeCell ref="E36:E37"/>
    <mergeCell ref="D32:D33"/>
    <mergeCell ref="E32:E33"/>
    <mergeCell ref="D34:D35"/>
    <mergeCell ref="D30:D31"/>
    <mergeCell ref="E30:E31"/>
    <mergeCell ref="E26:E27"/>
    <mergeCell ref="D28:D29"/>
    <mergeCell ref="E28:E29"/>
    <mergeCell ref="D24:D25"/>
    <mergeCell ref="E24:E25"/>
    <mergeCell ref="D26:D27"/>
    <mergeCell ref="D22:D23"/>
    <mergeCell ref="E22:E23"/>
    <mergeCell ref="E18:E19"/>
    <mergeCell ref="D20:D21"/>
    <mergeCell ref="E20:E21"/>
    <mergeCell ref="D16:D17"/>
    <mergeCell ref="E16:E17"/>
    <mergeCell ref="D18:D19"/>
    <mergeCell ref="D14:D15"/>
    <mergeCell ref="E14:E15"/>
    <mergeCell ref="E10:E11"/>
    <mergeCell ref="D12:D13"/>
    <mergeCell ref="E12:E13"/>
    <mergeCell ref="D10:D11"/>
    <mergeCell ref="S7:X7"/>
    <mergeCell ref="AF7:AJ7"/>
    <mergeCell ref="D8:D9"/>
    <mergeCell ref="E8:E9"/>
    <mergeCell ref="D7:E7"/>
    <mergeCell ref="F7:H7"/>
    <mergeCell ref="L7:Q7"/>
  </mergeCells>
  <phoneticPr fontId="21" type="noConversion"/>
  <conditionalFormatting sqref="I10:AJ62 I64:AJ64 I66:AJ66 I68:AJ68 I70:AJ70 I72:AJ72 I74:AJ74 I76:AJ76 I78:AJ78 I80:AJ80 I82:AJ82">
    <cfRule type="containsText" dxfId="104" priority="31" operator="containsText" text="F">
      <formula>NOT(ISERROR(SEARCH("F",I10)))</formula>
    </cfRule>
    <cfRule type="containsText" dxfId="103" priority="32" operator="containsText" text="H">
      <formula>NOT(ISERROR(SEARCH("H",I10)))</formula>
    </cfRule>
    <cfRule type="containsText" dxfId="102" priority="33" operator="containsText" text="A">
      <formula>NOT(ISERROR(SEARCH("A",I10)))</formula>
    </cfRule>
    <cfRule type="containsText" dxfId="101" priority="34" operator="containsText" text="P">
      <formula>NOT(ISERROR(SEARCH("P",I10)))</formula>
    </cfRule>
  </conditionalFormatting>
  <conditionalFormatting sqref="AD10:AJ62 AD64:AJ64 AD66:AJ66 AD68:AJ68 AD70:AJ70 AD72:AJ72 AD74:AJ74 AD76:AJ76 AD78:AJ78 AD80:AJ80 AD82:AJ82">
    <cfRule type="expression" dxfId="100" priority="24">
      <formula>AD$9&lt;&gt;""</formula>
    </cfRule>
    <cfRule type="expression" dxfId="99" priority="36">
      <formula>#REF!="fri"</formula>
    </cfRule>
    <cfRule type="expression" dxfId="98" priority="37">
      <formula>#REF!="fri"</formula>
    </cfRule>
  </conditionalFormatting>
  <conditionalFormatting sqref="F9:AO9">
    <cfRule type="expression" dxfId="97" priority="8">
      <formula>F9&gt;EOMONTH($L$7,0)</formula>
    </cfRule>
    <cfRule type="expression" dxfId="96" priority="10">
      <formula>F9&lt;$L$7</formula>
    </cfRule>
    <cfRule type="expression" dxfId="95" priority="11">
      <formula>F9&lt;$L$7</formula>
    </cfRule>
    <cfRule type="timePeriod" dxfId="94" priority="27" timePeriod="today">
      <formula>FLOOR(F9,1)=TODAY()</formula>
    </cfRule>
    <cfRule type="expression" dxfId="93" priority="29">
      <formula>F$9&lt;&gt;""</formula>
    </cfRule>
    <cfRule type="expression" dxfId="92" priority="30">
      <formula>F$9&lt;&gt;""</formula>
    </cfRule>
  </conditionalFormatting>
  <conditionalFormatting sqref="AD10:AI62 AD64:AI64 AD66:AI66 AD68:AI68 AD70:AI70 AD72:AI72 AD74:AI74 AD76:AI76 AD78:AI78 AD80:AI80 AD82:AI82">
    <cfRule type="expression" dxfId="91" priority="28">
      <formula>AD$9&lt;&gt;""</formula>
    </cfRule>
  </conditionalFormatting>
  <conditionalFormatting sqref="I10:AJ62 F9:AO9 I64:AJ64 I66:AJ66 I68:AJ68 I70:AJ70 I72:AJ72 I74:AJ74 I76:AJ76 I78:AJ78 I80:AJ80 I82:AJ82">
    <cfRule type="timePeriod" dxfId="90" priority="26" timePeriod="today">
      <formula>FLOOR(F9,1)=TODAY()</formula>
    </cfRule>
  </conditionalFormatting>
  <conditionalFormatting sqref="F8:AO8">
    <cfRule type="containsText" dxfId="89" priority="25" operator="containsText" text="Fri">
      <formula>NOT(ISERROR(SEARCH("Fri",F8)))</formula>
    </cfRule>
  </conditionalFormatting>
  <conditionalFormatting sqref="F8:AO9">
    <cfRule type="expression" dxfId="88" priority="22">
      <formula>F$8&lt;&gt;""</formula>
    </cfRule>
  </conditionalFormatting>
  <conditionalFormatting sqref="F9">
    <cfRule type="expression" dxfId="87" priority="21">
      <formula>F$9&lt;&gt;""</formula>
    </cfRule>
  </conditionalFormatting>
  <conditionalFormatting sqref="F9:AO9">
    <cfRule type="expression" dxfId="86" priority="20">
      <formula>F$9</formula>
    </cfRule>
  </conditionalFormatting>
  <conditionalFormatting sqref="F8:AO8">
    <cfRule type="expression" dxfId="85" priority="19">
      <formula>F$8&lt;&gt;""</formula>
    </cfRule>
  </conditionalFormatting>
  <conditionalFormatting sqref="H203:N208">
    <cfRule type="expression" dxfId="84" priority="12">
      <formula>H203&gt;EOMONTH($J$201,0)</formula>
    </cfRule>
    <cfRule type="expression" dxfId="83" priority="13">
      <formula>N208&gt;$J$201</formula>
    </cfRule>
    <cfRule type="expression" dxfId="82" priority="14">
      <formula>H203&lt;$J$201</formula>
    </cfRule>
  </conditionalFormatting>
  <conditionalFormatting sqref="I10:AJ62 I64:AJ64 I66:AJ66 I68:AJ68 I70:AJ70 I72:AJ72 I74:AJ74 I76:AJ76 I78:AJ78 I80:AJ80 I82:AJ82">
    <cfRule type="containsText" dxfId="81" priority="72" operator="containsText" text="T">
      <formula>NOT(ISERROR(SEARCH("T",I10)))</formula>
    </cfRule>
    <cfRule type="top10" priority="73" percent="1" bottom="1" rank="10"/>
  </conditionalFormatting>
  <conditionalFormatting sqref="I10:AC62 I64:AC64 I66:AC66 I68:AC68 I70:AC70 I72:AC72 I74:AC74 I76:AC76 I78:AC78 I80:AC80 I82:AC82">
    <cfRule type="expression" dxfId="80" priority="93">
      <formula>F$9&lt;&gt;""</formula>
    </cfRule>
    <cfRule type="expression" dxfId="79" priority="94">
      <formula>#REF!="fri"</formula>
    </cfRule>
    <cfRule type="expression" dxfId="78" priority="95">
      <formula>#REF!="fri"</formula>
    </cfRule>
  </conditionalFormatting>
  <conditionalFormatting sqref="I10:AC62 I64:AC64 I66:AC66 I68:AC68 I70:AC70 I72:AC72 I74:AC74 I76:AC76 I78:AC78 I80:AC80 I82:AC82">
    <cfRule type="expression" dxfId="77" priority="100">
      <formula>F$9&lt;&gt;""</formula>
    </cfRule>
  </conditionalFormatting>
  <conditionalFormatting sqref="G10:AO62 G64:AO64 G66:AO66 G68:AO68 G70:AO70 G72:AO72 G74:AO74 G76:AO76 G78:AO78 G80:AO80 G82:AO82">
    <cfRule type="containsText" dxfId="76" priority="2" operator="containsText" text="2">
      <formula>NOT(ISERROR(SEARCH("2",G10)))</formula>
    </cfRule>
    <cfRule type="containsText" dxfId="75" priority="3" operator="containsText" text="3">
      <formula>NOT(ISERROR(SEARCH("3",G10)))</formula>
    </cfRule>
    <cfRule type="containsText" dxfId="74" priority="4" operator="containsText" text="H">
      <formula>NOT(ISERROR(SEARCH("H",G10)))</formula>
    </cfRule>
    <cfRule type="containsText" dxfId="73" priority="5" operator="containsText" text="A">
      <formula>NOT(ISERROR(SEARCH("A",G10)))</formula>
    </cfRule>
    <cfRule type="containsText" dxfId="72" priority="6" operator="containsText" text="T">
      <formula>NOT(ISERROR(SEARCH("T",G10)))</formula>
    </cfRule>
    <cfRule type="containsText" dxfId="71" priority="7" operator="containsText" text="P">
      <formula>NOT(ISERROR(SEARCH("P",G10)))</formula>
    </cfRule>
  </conditionalFormatting>
  <conditionalFormatting sqref="D10:D11 D14:D15 D18:D19 D22:D23 D26:D27 D30:D31 D34:D35 D38:D39 D42:D44 D48:D50 D54:D56 D60:D62 D66:D68 D72:D74 D78:D80">
    <cfRule type="expression" dxfId="70" priority="1">
      <formula>D$11&lt;&gt;""</formula>
    </cfRule>
  </conditionalFormatting>
  <dataValidations count="3">
    <dataValidation type="list" allowBlank="1" showInputMessage="1" showErrorMessage="1" sqref="F7:H7" xr:uid="{00000000-0002-0000-1400-000000000000}">
      <formula1>$BP$8:$CA$8</formula1>
    </dataValidation>
    <dataValidation type="custom" allowBlank="1" showInputMessage="1" showErrorMessage="1" sqref="AF7:AJ7" xr:uid="{00000000-0002-0000-1400-000001000000}">
      <formula1>202320242025</formula1>
    </dataValidation>
    <dataValidation type="list" allowBlank="1" showInputMessage="1" showErrorMessage="1" sqref="J7" xr:uid="{00000000-0002-0000-1400-000002000000}">
      <formula1>"30,29,28,31"</formula1>
    </dataValidation>
  </dataValidations>
  <pageMargins left="0.7" right="0.7" top="1.135" bottom="0.75" header="0.3" footer="0.3"/>
  <pageSetup scale="29" orientation="landscape" blackAndWhite="1" r:id="rId1"/>
  <colBreaks count="1" manualBreakCount="1">
    <brk id="41" min="6" max="80" man="1"/>
  </col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
    <tabColor rgb="FF00B050"/>
  </sheetPr>
  <dimension ref="A3:AJ82"/>
  <sheetViews>
    <sheetView showGridLines="0" showRowColHeaders="0" showZeros="0" view="pageBreakPreview" zoomScale="110" zoomScaleSheetLayoutView="110" workbookViewId="0">
      <pane ySplit="8" topLeftCell="A9" activePane="bottomLeft" state="frozen"/>
      <selection activeCell="D16" sqref="D16:E17"/>
      <selection pane="bottomLeft"/>
    </sheetView>
  </sheetViews>
  <sheetFormatPr defaultRowHeight="15" x14ac:dyDescent="0.25"/>
  <cols>
    <col min="1" max="1" width="16.7109375" customWidth="1"/>
    <col min="2" max="2" width="7.140625" customWidth="1"/>
    <col min="3" max="3" width="14.140625" customWidth="1"/>
    <col min="4" max="4" width="13" customWidth="1"/>
    <col min="5" max="5" width="24.28515625" customWidth="1"/>
    <col min="6" max="6" width="13.140625" style="2" customWidth="1"/>
    <col min="7" max="7" width="11.85546875" style="2" customWidth="1"/>
    <col min="8" max="8" width="13.140625" style="465" customWidth="1"/>
    <col min="9" max="18" width="6.7109375" customWidth="1"/>
    <col min="19" max="19" width="5.42578125" customWidth="1"/>
    <col min="20" max="20" width="11" customWidth="1"/>
    <col min="21" max="21" width="10.85546875" customWidth="1"/>
    <col min="22" max="24" width="14" customWidth="1"/>
    <col min="25" max="25" width="18.42578125" customWidth="1"/>
    <col min="26" max="26" width="9.7109375" customWidth="1"/>
    <col min="27" max="27" width="5.28515625" customWidth="1"/>
    <col min="28" max="28" width="7.85546875" customWidth="1"/>
    <col min="29" max="30" width="7.140625" customWidth="1"/>
    <col min="31" max="31" width="7.28515625" customWidth="1"/>
    <col min="32" max="32" width="10.5703125" customWidth="1"/>
    <col min="33" max="33" width="6.85546875" customWidth="1"/>
    <col min="34" max="34" width="7" customWidth="1"/>
    <col min="35" max="35" width="7.140625" customWidth="1"/>
    <col min="36" max="36" width="7.7109375" customWidth="1"/>
  </cols>
  <sheetData>
    <row r="3" spans="1:36" ht="22.5" customHeight="1" x14ac:dyDescent="0.25"/>
    <row r="4" spans="1:36" ht="15" customHeight="1" x14ac:dyDescent="0.25"/>
    <row r="5" spans="1:36" ht="15" customHeight="1" x14ac:dyDescent="0.25"/>
    <row r="6" spans="1:36" ht="22.5" customHeight="1" thickBot="1" x14ac:dyDescent="0.3">
      <c r="I6" s="214"/>
      <c r="J6" s="741"/>
      <c r="K6" s="741"/>
      <c r="L6" s="54"/>
      <c r="M6" s="214"/>
      <c r="N6" s="742"/>
      <c r="O6" s="742"/>
    </row>
    <row r="7" spans="1:36" ht="25.5" customHeight="1" thickBot="1" x14ac:dyDescent="0.3">
      <c r="B7" s="649"/>
      <c r="C7" s="649"/>
      <c r="D7" s="1145" t="s">
        <v>245</v>
      </c>
      <c r="E7" s="1147" t="s">
        <v>10</v>
      </c>
      <c r="F7" s="1132" t="s">
        <v>508</v>
      </c>
      <c r="G7" s="1140" t="s">
        <v>7</v>
      </c>
      <c r="H7" s="1142" t="s">
        <v>507</v>
      </c>
      <c r="I7" s="1138" t="s">
        <v>53</v>
      </c>
      <c r="J7" s="1138"/>
      <c r="K7" s="1138" t="s">
        <v>62</v>
      </c>
      <c r="L7" s="1138"/>
      <c r="M7" s="1138" t="s">
        <v>228</v>
      </c>
      <c r="N7" s="1138"/>
      <c r="O7" s="1138" t="s">
        <v>229</v>
      </c>
      <c r="P7" s="1138"/>
      <c r="Q7" s="1138" t="s">
        <v>241</v>
      </c>
      <c r="R7" s="1138"/>
      <c r="S7" s="1136" t="s">
        <v>11</v>
      </c>
      <c r="T7" s="1134" t="s">
        <v>12</v>
      </c>
      <c r="U7" s="1149" t="s">
        <v>13</v>
      </c>
      <c r="Y7" s="225"/>
      <c r="Z7" s="739" t="s">
        <v>9</v>
      </c>
      <c r="AA7" s="729" t="str">
        <f>I7</f>
        <v>১ম সপ্ততা</v>
      </c>
      <c r="AB7" s="729"/>
      <c r="AC7" s="729" t="str">
        <f>K7</f>
        <v>২য় সাপ্তাহ</v>
      </c>
      <c r="AD7" s="729"/>
      <c r="AE7" s="729" t="str">
        <f>M7</f>
        <v>৩য় সপ্ততা</v>
      </c>
      <c r="AF7" s="729"/>
      <c r="AG7" s="729" t="str">
        <f>O7</f>
        <v xml:space="preserve"> ৪র্থ সাপ্তাহ</v>
      </c>
      <c r="AH7" s="729"/>
      <c r="AI7" s="729" t="str">
        <f>Q7</f>
        <v>৫ম সাপ্তাহ</v>
      </c>
      <c r="AJ7" s="730"/>
    </row>
    <row r="8" spans="1:36" ht="20.25" customHeight="1" thickTop="1" thickBot="1" x14ac:dyDescent="0.3">
      <c r="A8" s="649"/>
      <c r="B8" s="649"/>
      <c r="C8" s="649"/>
      <c r="D8" s="1146"/>
      <c r="E8" s="744"/>
      <c r="F8" s="1133"/>
      <c r="G8" s="1141"/>
      <c r="H8" s="1143"/>
      <c r="I8" s="650" t="s">
        <v>219</v>
      </c>
      <c r="J8" s="651" t="s">
        <v>220</v>
      </c>
      <c r="K8" s="650" t="s">
        <v>219</v>
      </c>
      <c r="L8" s="651" t="s">
        <v>220</v>
      </c>
      <c r="M8" s="650" t="s">
        <v>219</v>
      </c>
      <c r="N8" s="651" t="s">
        <v>220</v>
      </c>
      <c r="O8" s="650" t="s">
        <v>219</v>
      </c>
      <c r="P8" s="651" t="s">
        <v>220</v>
      </c>
      <c r="Q8" s="650" t="s">
        <v>219</v>
      </c>
      <c r="R8" s="651" t="s">
        <v>220</v>
      </c>
      <c r="S8" s="1137"/>
      <c r="T8" s="1135"/>
      <c r="U8" s="1150"/>
      <c r="Y8" s="225"/>
      <c r="Z8" s="740"/>
      <c r="AA8" s="210" t="str">
        <f>I8</f>
        <v>N</v>
      </c>
      <c r="AB8" s="215" t="str">
        <f>J8</f>
        <v>O</v>
      </c>
      <c r="AC8" s="210" t="str">
        <f>K8</f>
        <v>N</v>
      </c>
      <c r="AD8" s="215" t="str">
        <f>L8</f>
        <v>O</v>
      </c>
      <c r="AE8" s="210" t="str">
        <f>M8</f>
        <v>N</v>
      </c>
      <c r="AF8" s="215" t="str">
        <f>N8</f>
        <v>O</v>
      </c>
      <c r="AG8" s="210" t="str">
        <f>O8</f>
        <v>N</v>
      </c>
      <c r="AH8" s="215" t="str">
        <f>P8</f>
        <v>O</v>
      </c>
      <c r="AI8" s="210" t="str">
        <f>Q8</f>
        <v>N</v>
      </c>
      <c r="AJ8" s="216" t="str">
        <f>R8</f>
        <v>O</v>
      </c>
    </row>
    <row r="9" spans="1:36" ht="18.75" customHeight="1" thickTop="1" x14ac:dyDescent="0.25">
      <c r="A9" s="649"/>
      <c r="B9" s="649"/>
      <c r="C9" s="648"/>
      <c r="D9" s="1148">
        <v>1</v>
      </c>
      <c r="E9" s="732" t="s">
        <v>14</v>
      </c>
      <c r="F9" s="652">
        <f>COUNTIF(A.Jan!G10:AO10,"p")+S9-1</f>
        <v>30</v>
      </c>
      <c r="G9" s="1153">
        <f>IF(U9,0,1)</f>
        <v>1</v>
      </c>
      <c r="H9" s="1139"/>
      <c r="I9" s="653">
        <f>COUNTIF(A.Jan!G10:M10,"p")</f>
        <v>5</v>
      </c>
      <c r="J9" s="654"/>
      <c r="K9" s="653">
        <f>COUNTIF(A.Jan!N10:T10,"p")</f>
        <v>5</v>
      </c>
      <c r="L9" s="654"/>
      <c r="M9" s="653">
        <f>COUNTIF(A.Jan!U10:AA10,"p")</f>
        <v>6</v>
      </c>
      <c r="N9" s="654"/>
      <c r="O9" s="653">
        <f>COUNTIF(A.Jan!AB10:AH10,"P")</f>
        <v>6</v>
      </c>
      <c r="P9" s="654"/>
      <c r="Q9" s="655">
        <f>COUNTIF(A.Jan!AI10:AO10,"P")</f>
        <v>5</v>
      </c>
      <c r="R9" s="654"/>
      <c r="S9" s="656">
        <f>COUNTIF(A.Jan!G10:AO10,"H")</f>
        <v>4</v>
      </c>
      <c r="T9" s="656">
        <f>COUNTIF(A.Jan!G10:AO10,"T")</f>
        <v>0</v>
      </c>
      <c r="U9" s="657">
        <f>COUNTIF(A.Jan!G10:AO10,"A")</f>
        <v>0</v>
      </c>
      <c r="Z9" s="338">
        <v>1</v>
      </c>
      <c r="AA9" s="217">
        <f>I9</f>
        <v>5</v>
      </c>
      <c r="AB9" s="218">
        <f>J10</f>
        <v>5</v>
      </c>
      <c r="AC9" s="219">
        <f>K9</f>
        <v>5</v>
      </c>
      <c r="AD9" s="218">
        <f>L10</f>
        <v>4</v>
      </c>
      <c r="AE9" s="219">
        <f>M9</f>
        <v>6</v>
      </c>
      <c r="AF9" s="218">
        <f>N10</f>
        <v>5</v>
      </c>
      <c r="AG9" s="219">
        <f>O9</f>
        <v>6</v>
      </c>
      <c r="AH9" s="218">
        <f>P10</f>
        <v>5</v>
      </c>
      <c r="AI9" s="219">
        <f>Q9</f>
        <v>5</v>
      </c>
      <c r="AJ9" s="218">
        <f>R10</f>
        <v>2</v>
      </c>
    </row>
    <row r="10" spans="1:36" ht="18.75" customHeight="1" x14ac:dyDescent="0.25">
      <c r="A10" s="649"/>
      <c r="B10" s="649"/>
      <c r="C10" s="648">
        <f>SUM(A.Jan!G11:AO11)</f>
        <v>42</v>
      </c>
      <c r="D10" s="702"/>
      <c r="E10" s="727"/>
      <c r="F10" s="652">
        <f>C10</f>
        <v>42</v>
      </c>
      <c r="G10" s="1151"/>
      <c r="H10" s="723"/>
      <c r="I10" s="223"/>
      <c r="J10" s="224">
        <f>COUNTIF(A.Jan!G11:M11,"2")</f>
        <v>5</v>
      </c>
      <c r="K10" s="223"/>
      <c r="L10" s="224">
        <f>COUNTIF(A.Jan!N11:T11,"2")</f>
        <v>4</v>
      </c>
      <c r="M10" s="223"/>
      <c r="N10" s="224">
        <f>COUNTIF(A.Jan!U11:AA11,"2")</f>
        <v>5</v>
      </c>
      <c r="O10" s="223"/>
      <c r="P10" s="224">
        <f>COUNTIF(A.Jan!AB11:AH11,"2")</f>
        <v>5</v>
      </c>
      <c r="Q10" s="341"/>
      <c r="R10" s="224">
        <f>COUNTIF(A.Jan!AI11:AO11,"2")</f>
        <v>2</v>
      </c>
      <c r="S10" s="63">
        <f>COUNTIF(A.Jan!G11:AO11,"H")</f>
        <v>0</v>
      </c>
      <c r="T10" s="63">
        <f>COUNTIF(A.Jan!G11:AO11,"T")</f>
        <v>0</v>
      </c>
      <c r="U10" s="658">
        <f>COUNTIF(A.Jan!G11:AO11,"A")</f>
        <v>0</v>
      </c>
      <c r="Z10" s="339">
        <v>2</v>
      </c>
      <c r="AA10" s="217">
        <f>I11</f>
        <v>5</v>
      </c>
      <c r="AB10" s="218">
        <f>J12</f>
        <v>5</v>
      </c>
      <c r="AC10" s="220">
        <f>K11</f>
        <v>5</v>
      </c>
      <c r="AD10" s="221">
        <f>L12</f>
        <v>5</v>
      </c>
      <c r="AE10" s="219">
        <f>M11</f>
        <v>6</v>
      </c>
      <c r="AF10" s="221">
        <f>N12</f>
        <v>3</v>
      </c>
      <c r="AG10" s="220">
        <f>O11</f>
        <v>4</v>
      </c>
      <c r="AH10" s="221">
        <f>P12</f>
        <v>0</v>
      </c>
      <c r="AI10" s="220">
        <f>Q11</f>
        <v>5</v>
      </c>
      <c r="AJ10" s="221">
        <f>R12</f>
        <v>0</v>
      </c>
    </row>
    <row r="11" spans="1:36" ht="18.75" customHeight="1" x14ac:dyDescent="0.25">
      <c r="A11" s="649"/>
      <c r="B11" s="649"/>
      <c r="C11" s="648">
        <f>SUM(A.Jan!G12:AO12)</f>
        <v>0</v>
      </c>
      <c r="D11" s="702">
        <v>2</v>
      </c>
      <c r="E11" s="728" t="s">
        <v>15</v>
      </c>
      <c r="F11" s="652">
        <f>COUNTIF(A.Jan!G12:AO12,"p")+S11-1</f>
        <v>28</v>
      </c>
      <c r="G11" s="1151">
        <f t="shared" ref="G11" si="0">IF(U11,0,1)</f>
        <v>0</v>
      </c>
      <c r="H11" s="723"/>
      <c r="I11" s="223">
        <f>COUNTIF(A.Jan!G12:M12,"p")</f>
        <v>5</v>
      </c>
      <c r="J11" s="224"/>
      <c r="K11" s="223">
        <f>COUNTIF(A.Jan!N12:T12,"p")</f>
        <v>5</v>
      </c>
      <c r="L11" s="224"/>
      <c r="M11" s="223">
        <f>COUNTIF(A.Jan!U12:AA12,"p")</f>
        <v>6</v>
      </c>
      <c r="N11" s="224"/>
      <c r="O11" s="223">
        <f>COUNTIF(A.Jan!AB12:AH12,"P")</f>
        <v>4</v>
      </c>
      <c r="P11" s="224"/>
      <c r="Q11" s="341">
        <f>COUNTIF(A.Jan!AI12:AO12,"P")</f>
        <v>5</v>
      </c>
      <c r="R11" s="224"/>
      <c r="S11" s="63">
        <f>COUNTIF(A.Jan!G12:AO12,"H")</f>
        <v>4</v>
      </c>
      <c r="T11" s="63">
        <f>COUNTIF(A.Jan!G12:AO12,"T")</f>
        <v>0</v>
      </c>
      <c r="U11" s="658">
        <f>COUNTIF(A.Jan!G12:AO12,"A")</f>
        <v>2</v>
      </c>
      <c r="Y11" s="226"/>
      <c r="Z11" s="339">
        <v>3</v>
      </c>
      <c r="AA11" s="217">
        <f>I13</f>
        <v>5</v>
      </c>
      <c r="AB11" s="218">
        <f>J14</f>
        <v>3</v>
      </c>
      <c r="AC11" s="220">
        <f>K13</f>
        <v>5</v>
      </c>
      <c r="AD11" s="221">
        <f>L14</f>
        <v>4</v>
      </c>
      <c r="AE11" s="219">
        <f>M13</f>
        <v>6</v>
      </c>
      <c r="AF11" s="221">
        <f>N14</f>
        <v>3</v>
      </c>
      <c r="AG11" s="220">
        <f>O13</f>
        <v>6</v>
      </c>
      <c r="AH11" s="221">
        <f>P14</f>
        <v>0</v>
      </c>
      <c r="AI11" s="220">
        <f>Q13</f>
        <v>5</v>
      </c>
      <c r="AJ11" s="221">
        <f>R14</f>
        <v>0</v>
      </c>
    </row>
    <row r="12" spans="1:36" ht="18.75" customHeight="1" x14ac:dyDescent="0.25">
      <c r="A12" s="649"/>
      <c r="B12" s="649"/>
      <c r="C12" s="648">
        <f>SUM(A.Jan!G13:AO13)</f>
        <v>39</v>
      </c>
      <c r="D12" s="702"/>
      <c r="E12" s="728"/>
      <c r="F12" s="652">
        <f>C12</f>
        <v>39</v>
      </c>
      <c r="G12" s="1151"/>
      <c r="H12" s="723"/>
      <c r="I12" s="223"/>
      <c r="J12" s="224">
        <f>COUNTIF(A.Jan!G13:M13,"3")</f>
        <v>5</v>
      </c>
      <c r="K12" s="223"/>
      <c r="L12" s="224">
        <f>COUNTIF(A.Jan!N13:T13,"3")</f>
        <v>5</v>
      </c>
      <c r="M12" s="223"/>
      <c r="N12" s="224">
        <f>COUNTIF(A.Jan!U13:AA13,"3")</f>
        <v>3</v>
      </c>
      <c r="O12" s="223"/>
      <c r="P12" s="224">
        <f>COUNTIF(A.Jan!AB13:AH13,"3")</f>
        <v>0</v>
      </c>
      <c r="Q12" s="341"/>
      <c r="R12" s="224">
        <f>COUNTIF(A.Jan!AI13:AO13,"3")</f>
        <v>0</v>
      </c>
      <c r="S12" s="63">
        <f>COUNTIF(A.Jan!G13:AO13,"H")</f>
        <v>0</v>
      </c>
      <c r="T12" s="63">
        <f>COUNTIF(A.Jan!G13:AO13,"T")</f>
        <v>0</v>
      </c>
      <c r="U12" s="658">
        <f>COUNTIF(A.Jan!G13:AO13,"A")</f>
        <v>0</v>
      </c>
      <c r="Y12" s="226"/>
      <c r="Z12" s="339">
        <v>4</v>
      </c>
      <c r="AA12" s="217">
        <f>I15</f>
        <v>5</v>
      </c>
      <c r="AB12" s="218">
        <f>J16</f>
        <v>5</v>
      </c>
      <c r="AC12" s="220">
        <f>K15</f>
        <v>5</v>
      </c>
      <c r="AD12" s="221">
        <f>L16</f>
        <v>4</v>
      </c>
      <c r="AE12" s="220">
        <f>M15</f>
        <v>4</v>
      </c>
      <c r="AF12" s="221">
        <f>N16</f>
        <v>3</v>
      </c>
      <c r="AG12" s="220">
        <f>O15</f>
        <v>6</v>
      </c>
      <c r="AH12" s="221">
        <f>P16</f>
        <v>5</v>
      </c>
      <c r="AI12" s="220">
        <f>Q15</f>
        <v>5</v>
      </c>
      <c r="AJ12" s="221">
        <f>R16</f>
        <v>2</v>
      </c>
    </row>
    <row r="13" spans="1:36" ht="18.75" customHeight="1" x14ac:dyDescent="0.25">
      <c r="A13" s="649"/>
      <c r="B13" s="649"/>
      <c r="C13" s="648">
        <f>SUM(A.Jan!G14:AO14)</f>
        <v>0</v>
      </c>
      <c r="D13" s="702">
        <v>3</v>
      </c>
      <c r="E13" s="727" t="s">
        <v>16</v>
      </c>
      <c r="F13" s="652">
        <f>COUNTIF(A.Jan!G14:AO14,"p")+S13-1</f>
        <v>30</v>
      </c>
      <c r="G13" s="1151">
        <f t="shared" ref="G13" si="1">IF(U13,0,1)</f>
        <v>1</v>
      </c>
      <c r="H13" s="723"/>
      <c r="I13" s="223">
        <f>COUNTIF(A.Jan!G14:M14,"p")</f>
        <v>5</v>
      </c>
      <c r="J13" s="224"/>
      <c r="K13" s="223">
        <f>COUNTIF(A.Jan!N14:T14,"p")</f>
        <v>5</v>
      </c>
      <c r="L13" s="224"/>
      <c r="M13" s="223">
        <f>COUNTIF(A.Jan!U14:AA14,"p")</f>
        <v>6</v>
      </c>
      <c r="N13" s="224"/>
      <c r="O13" s="223">
        <f>COUNTIF(A.Jan!AB14:AH14,"P")</f>
        <v>6</v>
      </c>
      <c r="P13" s="224"/>
      <c r="Q13" s="341">
        <f>COUNTIF(A.Jan!AI14:AO14,"P")</f>
        <v>5</v>
      </c>
      <c r="R13" s="224"/>
      <c r="S13" s="63">
        <f>COUNTIF(A.Jan!G14:AO14,"H")</f>
        <v>4</v>
      </c>
      <c r="T13" s="63">
        <f>COUNTIF(A.Jan!G14:AO14,"T")</f>
        <v>0</v>
      </c>
      <c r="U13" s="658">
        <f>COUNTIF(A.Jan!G14:AO14,"A")</f>
        <v>0</v>
      </c>
      <c r="Z13" s="339">
        <v>5</v>
      </c>
      <c r="AA13" s="217">
        <f>I17</f>
        <v>5</v>
      </c>
      <c r="AB13" s="218">
        <f>J18</f>
        <v>4</v>
      </c>
      <c r="AC13" s="220">
        <f>K17</f>
        <v>5</v>
      </c>
      <c r="AD13" s="221">
        <f>L18</f>
        <v>5</v>
      </c>
      <c r="AE13" s="220">
        <f>M17</f>
        <v>6</v>
      </c>
      <c r="AF13" s="221">
        <f>N18</f>
        <v>6</v>
      </c>
      <c r="AG13" s="220">
        <f>O17</f>
        <v>6</v>
      </c>
      <c r="AH13" s="221">
        <f>P18</f>
        <v>3</v>
      </c>
      <c r="AI13" s="220">
        <f>Q17</f>
        <v>5</v>
      </c>
      <c r="AJ13" s="221">
        <f>R18</f>
        <v>2</v>
      </c>
    </row>
    <row r="14" spans="1:36" ht="18.75" customHeight="1" x14ac:dyDescent="0.25">
      <c r="A14" s="649"/>
      <c r="B14" s="649"/>
      <c r="C14" s="648">
        <f>SUM(A.Jan!G15:AO15)</f>
        <v>30</v>
      </c>
      <c r="D14" s="702"/>
      <c r="E14" s="727"/>
      <c r="F14" s="652">
        <f>C14</f>
        <v>30</v>
      </c>
      <c r="G14" s="1151"/>
      <c r="H14" s="723"/>
      <c r="I14" s="223"/>
      <c r="J14" s="224">
        <f>COUNTIF(A.Jan!G15:M15,"3")</f>
        <v>3</v>
      </c>
      <c r="K14" s="223"/>
      <c r="L14" s="224">
        <f>COUNTIF(A.Jan!N15:T15,"3")</f>
        <v>4</v>
      </c>
      <c r="M14" s="223"/>
      <c r="N14" s="224">
        <f>COUNTIF(A.Jan!U15:AA15,"3")</f>
        <v>3</v>
      </c>
      <c r="O14" s="223"/>
      <c r="P14" s="224">
        <f>COUNTIF(A.Jan!AB15:AH15,"3")</f>
        <v>0</v>
      </c>
      <c r="Q14" s="341"/>
      <c r="R14" s="224">
        <f>COUNTIF(A.Jan!AI15:AO15,"3")</f>
        <v>0</v>
      </c>
      <c r="S14" s="63">
        <f>COUNTIF(A.Jan!G15:AO15,"H")</f>
        <v>0</v>
      </c>
      <c r="T14" s="63">
        <f>COUNTIF(A.Jan!G15:AO15,"T")</f>
        <v>0</v>
      </c>
      <c r="U14" s="658">
        <f>COUNTIF(A.Jan!G15:AO15,"A")</f>
        <v>0</v>
      </c>
      <c r="Z14" s="339">
        <v>6</v>
      </c>
      <c r="AA14" s="217">
        <f>I14</f>
        <v>0</v>
      </c>
      <c r="AB14" s="218">
        <f>J20</f>
        <v>0</v>
      </c>
      <c r="AC14" s="220">
        <f>K19</f>
        <v>4</v>
      </c>
      <c r="AD14" s="221">
        <f>L20</f>
        <v>3</v>
      </c>
      <c r="AE14" s="220">
        <f>M19</f>
        <v>6</v>
      </c>
      <c r="AF14" s="221">
        <f>N20</f>
        <v>4</v>
      </c>
      <c r="AG14" s="220">
        <f>O19</f>
        <v>6</v>
      </c>
      <c r="AH14" s="221">
        <f>P20</f>
        <v>0</v>
      </c>
      <c r="AI14" s="220">
        <f>Q19</f>
        <v>5</v>
      </c>
      <c r="AJ14" s="221">
        <f>R20</f>
        <v>0</v>
      </c>
    </row>
    <row r="15" spans="1:36" ht="18.75" customHeight="1" x14ac:dyDescent="0.25">
      <c r="A15" s="649"/>
      <c r="B15" s="649"/>
      <c r="C15" s="648">
        <f>SUM(A.Jan!G16:AO16)</f>
        <v>0</v>
      </c>
      <c r="D15" s="702">
        <v>4</v>
      </c>
      <c r="E15" s="728" t="s">
        <v>17</v>
      </c>
      <c r="F15" s="652">
        <f>COUNTIF(A.Jan!G16:AO16,"p")+S15-1</f>
        <v>28</v>
      </c>
      <c r="G15" s="1151">
        <f t="shared" ref="G15" si="2">IF(U15,0,1)</f>
        <v>0</v>
      </c>
      <c r="H15" s="723"/>
      <c r="I15" s="223">
        <f>COUNTIF(A.Jan!G16:M16,"p")</f>
        <v>5</v>
      </c>
      <c r="J15" s="224"/>
      <c r="K15" s="223">
        <f>COUNTIF(A.Jan!N16:T16,"p")</f>
        <v>5</v>
      </c>
      <c r="L15" s="224"/>
      <c r="M15" s="223">
        <f>COUNTIF(A.Jan!U16:AA16,"p")</f>
        <v>4</v>
      </c>
      <c r="N15" s="224"/>
      <c r="O15" s="223">
        <f>COUNTIF(A.Jan!AB16:AH16,"P")</f>
        <v>6</v>
      </c>
      <c r="P15" s="224"/>
      <c r="Q15" s="341">
        <f>COUNTIF(A.Jan!AI16:AO16,"P")</f>
        <v>5</v>
      </c>
      <c r="R15" s="224"/>
      <c r="S15" s="63">
        <f>COUNTIF(A.Jan!G16:AO16,"H")</f>
        <v>4</v>
      </c>
      <c r="T15" s="63">
        <f>COUNTIF(A.Jan!G16:AO16,"T")</f>
        <v>0</v>
      </c>
      <c r="U15" s="658">
        <f>COUNTIF(A.Jan!G16:AO16,"A")</f>
        <v>2</v>
      </c>
      <c r="Y15" s="226"/>
      <c r="Z15" s="339">
        <v>7</v>
      </c>
      <c r="AA15" s="217">
        <f>I21</f>
        <v>5</v>
      </c>
      <c r="AB15" s="218">
        <f>J22</f>
        <v>3</v>
      </c>
      <c r="AC15" s="220">
        <f>K21</f>
        <v>5</v>
      </c>
      <c r="AD15" s="221">
        <f>L22</f>
        <v>4</v>
      </c>
      <c r="AE15" s="220">
        <f>M21</f>
        <v>6</v>
      </c>
      <c r="AF15" s="221">
        <f>N22</f>
        <v>3</v>
      </c>
      <c r="AG15" s="220">
        <f>O21</f>
        <v>6</v>
      </c>
      <c r="AH15" s="221">
        <f>P22</f>
        <v>0</v>
      </c>
      <c r="AI15" s="220">
        <f>Q21</f>
        <v>5</v>
      </c>
      <c r="AJ15" s="221">
        <f>R22</f>
        <v>0</v>
      </c>
    </row>
    <row r="16" spans="1:36" ht="18.75" customHeight="1" x14ac:dyDescent="0.25">
      <c r="A16" s="649"/>
      <c r="B16" s="649"/>
      <c r="C16" s="648">
        <f>SUM(A.Jan!G17:AO17)</f>
        <v>57</v>
      </c>
      <c r="D16" s="702"/>
      <c r="E16" s="728"/>
      <c r="F16" s="652">
        <f>C16</f>
        <v>57</v>
      </c>
      <c r="G16" s="1151"/>
      <c r="H16" s="723"/>
      <c r="I16" s="223"/>
      <c r="J16" s="224">
        <f>COUNTIF(A.Jan!G17:M17,"3")</f>
        <v>5</v>
      </c>
      <c r="K16" s="223"/>
      <c r="L16" s="224">
        <f>COUNTIF(A.Jan!N17:T17,"3")</f>
        <v>4</v>
      </c>
      <c r="M16" s="223"/>
      <c r="N16" s="224">
        <f>COUNTIF(A.Jan!U17:AA17,"3")</f>
        <v>3</v>
      </c>
      <c r="O16" s="223"/>
      <c r="P16" s="224">
        <f>COUNTIF(A.Jan!AB17:AH17,"3")</f>
        <v>5</v>
      </c>
      <c r="Q16" s="341"/>
      <c r="R16" s="224">
        <f>COUNTIF(A.Jan!AI17:AO17,"3")</f>
        <v>2</v>
      </c>
      <c r="S16" s="63">
        <f>COUNTIF(A.Jan!G17:AO17,"H")</f>
        <v>0</v>
      </c>
      <c r="T16" s="63">
        <f>COUNTIF(A.Jan!G17:AO17,"T")</f>
        <v>0</v>
      </c>
      <c r="U16" s="658">
        <f>COUNTIF(A.Jan!G17:AO17,"A")</f>
        <v>0</v>
      </c>
      <c r="Y16" s="226"/>
      <c r="Z16" s="339">
        <v>8</v>
      </c>
      <c r="AA16" s="222">
        <f>I23</f>
        <v>5</v>
      </c>
      <c r="AB16" s="218">
        <f>J24</f>
        <v>3</v>
      </c>
      <c r="AC16" s="220">
        <f>K23</f>
        <v>5</v>
      </c>
      <c r="AD16" s="221">
        <f>L24</f>
        <v>4</v>
      </c>
      <c r="AE16" s="220">
        <f>M23</f>
        <v>6</v>
      </c>
      <c r="AF16" s="221">
        <f>N24</f>
        <v>2</v>
      </c>
      <c r="AG16" s="220">
        <f>O23</f>
        <v>6</v>
      </c>
      <c r="AH16" s="221">
        <f>P24</f>
        <v>0</v>
      </c>
      <c r="AI16" s="220">
        <f>Q23</f>
        <v>5</v>
      </c>
      <c r="AJ16" s="221">
        <f>R24</f>
        <v>0</v>
      </c>
    </row>
    <row r="17" spans="1:36" ht="18.75" customHeight="1" x14ac:dyDescent="0.25">
      <c r="A17" s="649"/>
      <c r="B17" s="649"/>
      <c r="C17" s="648">
        <f>SUM(A.Jan!G18:AO18)</f>
        <v>0</v>
      </c>
      <c r="D17" s="702">
        <v>5</v>
      </c>
      <c r="E17" s="727" t="s">
        <v>18</v>
      </c>
      <c r="F17" s="652">
        <f>COUNTIF(A.Jan!G18:AO18,"p")+S17-1</f>
        <v>30</v>
      </c>
      <c r="G17" s="1151">
        <f t="shared" ref="G17" si="3">IF(U17,0,1)</f>
        <v>1</v>
      </c>
      <c r="H17" s="723"/>
      <c r="I17" s="223">
        <f>COUNTIF(A.Jan!G18:M18,"p")</f>
        <v>5</v>
      </c>
      <c r="J17" s="224"/>
      <c r="K17" s="223">
        <f>COUNTIF(A.Jan!N18:T18,"p")</f>
        <v>5</v>
      </c>
      <c r="L17" s="224"/>
      <c r="M17" s="223">
        <f>COUNTIF(A.Jan!U18:AA18,"p")</f>
        <v>6</v>
      </c>
      <c r="N17" s="224"/>
      <c r="O17" s="223">
        <f>COUNTIF(A.Jan!AB18:AH18,"P")</f>
        <v>6</v>
      </c>
      <c r="P17" s="224"/>
      <c r="Q17" s="341">
        <f>COUNTIF(A.Jan!AI18:AO18,"P")</f>
        <v>5</v>
      </c>
      <c r="R17" s="224"/>
      <c r="S17" s="63">
        <f>COUNTIF(A.Jan!G18:AO18,"H")</f>
        <v>4</v>
      </c>
      <c r="T17" s="63">
        <f>COUNTIF(A.Jan!G18:AO18,"T")</f>
        <v>0</v>
      </c>
      <c r="U17" s="658">
        <f>COUNTIF(A.Jan!G18:AO18,"A")</f>
        <v>0</v>
      </c>
      <c r="Z17" s="339">
        <v>9</v>
      </c>
      <c r="AA17" s="222">
        <f>I25</f>
        <v>5</v>
      </c>
      <c r="AB17" s="218">
        <f>J26</f>
        <v>3</v>
      </c>
      <c r="AC17" s="220">
        <f>K25</f>
        <v>5</v>
      </c>
      <c r="AD17" s="221">
        <f>L26</f>
        <v>3</v>
      </c>
      <c r="AE17" s="220">
        <f>M25</f>
        <v>5</v>
      </c>
      <c r="AF17" s="221">
        <f>N26</f>
        <v>3</v>
      </c>
      <c r="AG17" s="220">
        <f>O25</f>
        <v>4</v>
      </c>
      <c r="AH17" s="221">
        <f>P26</f>
        <v>0</v>
      </c>
      <c r="AI17" s="220">
        <f>Q25</f>
        <v>5</v>
      </c>
      <c r="AJ17" s="221">
        <f>R26</f>
        <v>0</v>
      </c>
    </row>
    <row r="18" spans="1:36" ht="18.75" customHeight="1" x14ac:dyDescent="0.25">
      <c r="A18" s="649"/>
      <c r="B18" s="649"/>
      <c r="C18" s="648">
        <f>SUM(A.Jan!G19:AO19)</f>
        <v>62.25</v>
      </c>
      <c r="D18" s="702"/>
      <c r="E18" s="727"/>
      <c r="F18" s="652">
        <f>C18</f>
        <v>62.25</v>
      </c>
      <c r="G18" s="1151"/>
      <c r="H18" s="723"/>
      <c r="I18" s="223"/>
      <c r="J18" s="224">
        <f>COUNTIF(A.Jan!G19:M19,"3")</f>
        <v>4</v>
      </c>
      <c r="K18" s="223"/>
      <c r="L18" s="224">
        <f>COUNTIF(A.Jan!N19:T19,"3")</f>
        <v>5</v>
      </c>
      <c r="M18" s="223"/>
      <c r="N18" s="224">
        <f>COUNTIF(A.Jan!U19:AA19,"3")</f>
        <v>6</v>
      </c>
      <c r="O18" s="223"/>
      <c r="P18" s="224">
        <f>COUNTIF(A.Jan!AB19:AH19,"3")</f>
        <v>3</v>
      </c>
      <c r="Q18" s="341"/>
      <c r="R18" s="224">
        <f>COUNTIF(A.Jan!AI19:AO19,"3")</f>
        <v>2</v>
      </c>
      <c r="S18" s="63">
        <f>COUNTIF(A.Jan!G19:AO19,"H")</f>
        <v>0</v>
      </c>
      <c r="T18" s="63">
        <f>COUNTIF(A.Jan!G19:AO19,"T")</f>
        <v>0</v>
      </c>
      <c r="U18" s="658">
        <f>COUNTIF(A.Jan!G19:AO19,"A")</f>
        <v>0</v>
      </c>
      <c r="Z18" s="339">
        <v>10</v>
      </c>
      <c r="AA18" s="222">
        <f>I27</f>
        <v>0</v>
      </c>
      <c r="AB18" s="218">
        <f>J28</f>
        <v>0</v>
      </c>
      <c r="AC18" s="220">
        <f>K27</f>
        <v>0</v>
      </c>
      <c r="AD18" s="221">
        <f>L28</f>
        <v>0</v>
      </c>
      <c r="AE18" s="220">
        <f>M27</f>
        <v>6</v>
      </c>
      <c r="AF18" s="221">
        <f>N28</f>
        <v>0</v>
      </c>
      <c r="AG18" s="220">
        <f>O27</f>
        <v>6</v>
      </c>
      <c r="AH18" s="221">
        <f>P28</f>
        <v>0</v>
      </c>
      <c r="AI18" s="220">
        <f>Q27</f>
        <v>5</v>
      </c>
      <c r="AJ18" s="221">
        <f>R28</f>
        <v>0</v>
      </c>
    </row>
    <row r="19" spans="1:36" ht="18.75" customHeight="1" x14ac:dyDescent="0.25">
      <c r="A19" s="649"/>
      <c r="B19" s="649"/>
      <c r="C19" s="648">
        <f>SUM(A.Jan!G20:AO20)</f>
        <v>0</v>
      </c>
      <c r="D19" s="702">
        <v>6</v>
      </c>
      <c r="E19" s="728" t="s">
        <v>19</v>
      </c>
      <c r="F19" s="652">
        <f>COUNTIF(A.Jan!G20:AO20,"p")+S19-1</f>
        <v>23</v>
      </c>
      <c r="G19" s="1151">
        <f t="shared" ref="G19" si="4">IF(U19,0,1)</f>
        <v>1</v>
      </c>
      <c r="H19" s="723"/>
      <c r="I19" s="223">
        <f>COUNTIF(A.Jan!G20:M20,"p")</f>
        <v>0</v>
      </c>
      <c r="J19" s="224"/>
      <c r="K19" s="223">
        <f>COUNTIF(A.Jan!N20:T20,"p")</f>
        <v>4</v>
      </c>
      <c r="L19" s="224"/>
      <c r="M19" s="223">
        <f>COUNTIF(A.Jan!U20:AA20,"p")</f>
        <v>6</v>
      </c>
      <c r="N19" s="224"/>
      <c r="O19" s="223">
        <f>COUNTIF(A.Jan!AB20:AH20,"P")</f>
        <v>6</v>
      </c>
      <c r="P19" s="224"/>
      <c r="Q19" s="341">
        <f>COUNTIF(A.Jan!AI20:AO20,"P")</f>
        <v>5</v>
      </c>
      <c r="R19" s="224"/>
      <c r="S19" s="63">
        <f>COUNTIF(A.Jan!G20:AO20,"H")</f>
        <v>3</v>
      </c>
      <c r="T19" s="63">
        <f>COUNTIF(A.Jan!G20:AO20,"T")</f>
        <v>0</v>
      </c>
      <c r="U19" s="658">
        <f>COUNTIF(A.Jan!G20:AO20,"A")</f>
        <v>0</v>
      </c>
      <c r="Y19" s="226"/>
      <c r="Z19" s="339">
        <v>11</v>
      </c>
      <c r="AA19" s="222">
        <f>I29</f>
        <v>5</v>
      </c>
      <c r="AB19" s="218">
        <f>J30</f>
        <v>3</v>
      </c>
      <c r="AC19" s="220">
        <f>K29</f>
        <v>5</v>
      </c>
      <c r="AD19" s="221">
        <f>L30</f>
        <v>4</v>
      </c>
      <c r="AE19" s="220">
        <f>M29</f>
        <v>6</v>
      </c>
      <c r="AF19" s="221">
        <f>N30</f>
        <v>3</v>
      </c>
      <c r="AG19" s="220">
        <f>O29</f>
        <v>6</v>
      </c>
      <c r="AH19" s="221">
        <f>P30</f>
        <v>0</v>
      </c>
      <c r="AI19" s="220">
        <f>Q29</f>
        <v>5</v>
      </c>
      <c r="AJ19" s="221">
        <f>R30</f>
        <v>0</v>
      </c>
    </row>
    <row r="20" spans="1:36" ht="18.75" customHeight="1" x14ac:dyDescent="0.25">
      <c r="A20" s="649"/>
      <c r="B20" s="649"/>
      <c r="C20" s="648">
        <f>SUM(A.Jan!G21:AO21)</f>
        <v>21</v>
      </c>
      <c r="D20" s="702"/>
      <c r="E20" s="728"/>
      <c r="F20" s="652">
        <f>C20</f>
        <v>21</v>
      </c>
      <c r="G20" s="1151"/>
      <c r="H20" s="723"/>
      <c r="I20" s="223"/>
      <c r="J20" s="224">
        <f>COUNTIF(A.Jan!G21:M21,"3")</f>
        <v>0</v>
      </c>
      <c r="K20" s="223"/>
      <c r="L20" s="224">
        <f>COUNTIF(A.Jan!N21:T21,"3")</f>
        <v>3</v>
      </c>
      <c r="M20" s="223"/>
      <c r="N20" s="224">
        <f>COUNTIF(A.Jan!U21:AA21,"3")</f>
        <v>4</v>
      </c>
      <c r="O20" s="223"/>
      <c r="P20" s="224">
        <f>COUNTIF(A.Jan!AB21:AH21,"3")</f>
        <v>0</v>
      </c>
      <c r="Q20" s="341"/>
      <c r="R20" s="224">
        <f>COUNTIF(A.Jan!AI21:AO21,"3")</f>
        <v>0</v>
      </c>
      <c r="S20" s="63">
        <f>COUNTIF(A.Jan!G21:AO21,"H")</f>
        <v>0</v>
      </c>
      <c r="T20" s="63">
        <f>COUNTIF(A.Jan!G21:AO21,"T")</f>
        <v>0</v>
      </c>
      <c r="U20" s="658">
        <f>COUNTIF(A.Jan!G21:AO21,"A")</f>
        <v>0</v>
      </c>
      <c r="Y20" s="226"/>
      <c r="Z20" s="339">
        <v>12</v>
      </c>
      <c r="AA20" s="222">
        <f>I31</f>
        <v>5</v>
      </c>
      <c r="AB20" s="218">
        <f>J32</f>
        <v>3</v>
      </c>
      <c r="AC20" s="220">
        <f>K31</f>
        <v>4</v>
      </c>
      <c r="AD20" s="221">
        <f>L32</f>
        <v>3</v>
      </c>
      <c r="AE20" s="220">
        <f>M31</f>
        <v>6</v>
      </c>
      <c r="AF20" s="221">
        <f>N32</f>
        <v>3</v>
      </c>
      <c r="AG20" s="220">
        <f>O31</f>
        <v>6</v>
      </c>
      <c r="AH20" s="221">
        <f>P32</f>
        <v>0</v>
      </c>
      <c r="AI20" s="220">
        <f>Q31</f>
        <v>5</v>
      </c>
      <c r="AJ20" s="221">
        <f>R32</f>
        <v>0</v>
      </c>
    </row>
    <row r="21" spans="1:36" ht="18.75" customHeight="1" x14ac:dyDescent="0.25">
      <c r="A21" s="649"/>
      <c r="B21" s="649"/>
      <c r="C21" s="648">
        <f>SUM(A.Jan!G22:AO22)</f>
        <v>0</v>
      </c>
      <c r="D21" s="702">
        <v>7</v>
      </c>
      <c r="E21" s="727" t="s">
        <v>20</v>
      </c>
      <c r="F21" s="652">
        <f>COUNTIF(A.Jan!G22:AO22,"p")+S21-1</f>
        <v>30</v>
      </c>
      <c r="G21" s="1151">
        <f t="shared" ref="G21" si="5">IF(U21,0,1)</f>
        <v>1</v>
      </c>
      <c r="H21" s="723"/>
      <c r="I21" s="223">
        <f>COUNTIF(A.Jan!G22:M22,"p")</f>
        <v>5</v>
      </c>
      <c r="J21" s="224"/>
      <c r="K21" s="223">
        <f>COUNTIF(A.Jan!N22:T22,"p")</f>
        <v>5</v>
      </c>
      <c r="L21" s="224"/>
      <c r="M21" s="223">
        <f>COUNTIF(A.Jan!U22:AA22,"p")</f>
        <v>6</v>
      </c>
      <c r="N21" s="224"/>
      <c r="O21" s="223">
        <f>COUNTIF(A.Jan!AB22:AH22,"P")</f>
        <v>6</v>
      </c>
      <c r="P21" s="224"/>
      <c r="Q21" s="341">
        <f>COUNTIF(A.Jan!AI22:AO22,"P")</f>
        <v>5</v>
      </c>
      <c r="R21" s="224"/>
      <c r="S21" s="63">
        <f>COUNTIF(A.Jan!G22:AO22,"H")</f>
        <v>4</v>
      </c>
      <c r="T21" s="63">
        <f>COUNTIF(A.Jan!G22:AO22,"T")</f>
        <v>0</v>
      </c>
      <c r="U21" s="658">
        <f>COUNTIF(A.Jan!G22:AO22,"A")</f>
        <v>0</v>
      </c>
      <c r="Z21" s="339">
        <v>13</v>
      </c>
      <c r="AA21" s="222">
        <f>I33</f>
        <v>1</v>
      </c>
      <c r="AB21" s="218">
        <f>J34</f>
        <v>0</v>
      </c>
      <c r="AC21" s="220">
        <f>K33</f>
        <v>5</v>
      </c>
      <c r="AD21" s="221">
        <f>L34</f>
        <v>4</v>
      </c>
      <c r="AE21" s="220">
        <f>M33</f>
        <v>5</v>
      </c>
      <c r="AF21" s="221">
        <f>N34</f>
        <v>3</v>
      </c>
      <c r="AG21" s="220">
        <f>O33</f>
        <v>5</v>
      </c>
      <c r="AH21" s="221">
        <f>P34</f>
        <v>0</v>
      </c>
      <c r="AI21" s="220">
        <f>Q33</f>
        <v>4</v>
      </c>
      <c r="AJ21" s="221">
        <f>R34</f>
        <v>0</v>
      </c>
    </row>
    <row r="22" spans="1:36" ht="18.75" customHeight="1" x14ac:dyDescent="0.25">
      <c r="A22" s="649"/>
      <c r="B22" s="649"/>
      <c r="C22" s="648">
        <f>SUM(A.Jan!G23:AO23)</f>
        <v>30</v>
      </c>
      <c r="D22" s="702"/>
      <c r="E22" s="727"/>
      <c r="F22" s="652">
        <f>C22</f>
        <v>30</v>
      </c>
      <c r="G22" s="1151"/>
      <c r="H22" s="723"/>
      <c r="I22" s="223"/>
      <c r="J22" s="224">
        <f>COUNTIF(A.Jan!G23:M23,"3")</f>
        <v>3</v>
      </c>
      <c r="K22" s="223"/>
      <c r="L22" s="224">
        <f>COUNTIF(A.Jan!N23:T23,"3")</f>
        <v>4</v>
      </c>
      <c r="M22" s="223"/>
      <c r="N22" s="224">
        <f>COUNTIF(A.Jan!U23:AA23,"3")</f>
        <v>3</v>
      </c>
      <c r="O22" s="223"/>
      <c r="P22" s="224">
        <f>COUNTIF(A.Jan!AB23:AH23,"3")</f>
        <v>0</v>
      </c>
      <c r="Q22" s="341"/>
      <c r="R22" s="224">
        <f>COUNTIF(A.Jan!AI23:AO23,"3")</f>
        <v>0</v>
      </c>
      <c r="S22" s="63">
        <f>COUNTIF(A.Jan!G23:AO23,"H")</f>
        <v>0</v>
      </c>
      <c r="T22" s="63">
        <f>COUNTIF(A.Jan!G23:AO23,"T")</f>
        <v>0</v>
      </c>
      <c r="U22" s="658">
        <f>COUNTIF(A.Jan!G23:AO23,"A")</f>
        <v>0</v>
      </c>
      <c r="Z22" s="339">
        <v>14</v>
      </c>
      <c r="AA22" s="222">
        <f>I35</f>
        <v>5</v>
      </c>
      <c r="AB22" s="218">
        <f>J36</f>
        <v>3</v>
      </c>
      <c r="AC22" s="220">
        <f>K35</f>
        <v>5</v>
      </c>
      <c r="AD22" s="221">
        <f>L36</f>
        <v>4</v>
      </c>
      <c r="AE22" s="220">
        <f>M35</f>
        <v>4</v>
      </c>
      <c r="AF22" s="221">
        <f>N36</f>
        <v>1</v>
      </c>
      <c r="AG22" s="220">
        <f>O35</f>
        <v>6</v>
      </c>
      <c r="AH22" s="221">
        <f>P36</f>
        <v>0</v>
      </c>
      <c r="AI22" s="220">
        <f>Q35</f>
        <v>5</v>
      </c>
      <c r="AJ22" s="221">
        <f>R36</f>
        <v>0</v>
      </c>
    </row>
    <row r="23" spans="1:36" ht="18.75" customHeight="1" x14ac:dyDescent="0.25">
      <c r="A23" s="649"/>
      <c r="B23" s="649"/>
      <c r="C23" s="648">
        <f>SUM(A.Jan!G24:AO24)</f>
        <v>0</v>
      </c>
      <c r="D23" s="702">
        <v>8</v>
      </c>
      <c r="E23" s="728" t="s">
        <v>21</v>
      </c>
      <c r="F23" s="652">
        <f>COUNTIF(A.Jan!G24:AO24,"p")+S23-1</f>
        <v>30</v>
      </c>
      <c r="G23" s="1151">
        <f t="shared" ref="G23" si="6">IF(U23,0,1)</f>
        <v>1</v>
      </c>
      <c r="H23" s="723"/>
      <c r="I23" s="223">
        <f>COUNTIF(A.Jan!G24:M24,"p")</f>
        <v>5</v>
      </c>
      <c r="J23" s="224"/>
      <c r="K23" s="223">
        <f>COUNTIF(A.Jan!N24:T24,"p")</f>
        <v>5</v>
      </c>
      <c r="L23" s="224"/>
      <c r="M23" s="223">
        <f>COUNTIF(A.Jan!U24:AA24,"p")</f>
        <v>6</v>
      </c>
      <c r="N23" s="224"/>
      <c r="O23" s="223">
        <f>COUNTIF(A.Jan!AB24:AH24,"P")</f>
        <v>6</v>
      </c>
      <c r="P23" s="224"/>
      <c r="Q23" s="341">
        <f>COUNTIF(A.Jan!AI24:AO24,"P")</f>
        <v>5</v>
      </c>
      <c r="R23" s="224"/>
      <c r="S23" s="63">
        <f>COUNTIF(A.Jan!G24:AO24,"H")</f>
        <v>4</v>
      </c>
      <c r="T23" s="63">
        <f>COUNTIF(A.Jan!G24:AO24,"T")</f>
        <v>0</v>
      </c>
      <c r="U23" s="658">
        <f>COUNTIF(A.Jan!G24:AO24,"A")</f>
        <v>0</v>
      </c>
      <c r="Y23" s="226"/>
      <c r="Z23" s="339">
        <v>15</v>
      </c>
      <c r="AA23" s="222">
        <f>I37</f>
        <v>5</v>
      </c>
      <c r="AB23" s="218">
        <f>J38</f>
        <v>3</v>
      </c>
      <c r="AC23" s="220">
        <f>K37</f>
        <v>5</v>
      </c>
      <c r="AD23" s="221">
        <f>L38</f>
        <v>4</v>
      </c>
      <c r="AE23" s="220">
        <f>M37</f>
        <v>6</v>
      </c>
      <c r="AF23" s="221">
        <f>N38</f>
        <v>4</v>
      </c>
      <c r="AG23" s="220">
        <f>O37</f>
        <v>6</v>
      </c>
      <c r="AH23" s="221">
        <f>P38</f>
        <v>0</v>
      </c>
      <c r="AI23" s="220">
        <f>Q37</f>
        <v>5</v>
      </c>
      <c r="AJ23" s="221">
        <f>R38</f>
        <v>0</v>
      </c>
    </row>
    <row r="24" spans="1:36" ht="18.75" customHeight="1" x14ac:dyDescent="0.25">
      <c r="A24" s="649"/>
      <c r="B24" s="649"/>
      <c r="C24" s="648">
        <f>SUM(A.Jan!G25:AO25)</f>
        <v>27</v>
      </c>
      <c r="D24" s="702"/>
      <c r="E24" s="728"/>
      <c r="F24" s="652">
        <f>C24</f>
        <v>27</v>
      </c>
      <c r="G24" s="1151"/>
      <c r="H24" s="723"/>
      <c r="I24" s="223"/>
      <c r="J24" s="224">
        <f>COUNTIF(A.Jan!G25:M25,"3")</f>
        <v>3</v>
      </c>
      <c r="K24" s="223"/>
      <c r="L24" s="224">
        <f>COUNTIF(A.Jan!N25:T25,"3")</f>
        <v>4</v>
      </c>
      <c r="M24" s="223"/>
      <c r="N24" s="224">
        <f>COUNTIF(A.Jan!U25:AA25,"3")</f>
        <v>2</v>
      </c>
      <c r="O24" s="223"/>
      <c r="P24" s="224">
        <f>COUNTIF(A.Jan!AB25:AH25,"3")</f>
        <v>0</v>
      </c>
      <c r="Q24" s="341"/>
      <c r="R24" s="224">
        <f>COUNTIF(A.Jan!AI25:AO25,"3")</f>
        <v>0</v>
      </c>
      <c r="S24" s="63">
        <f>COUNTIF(A.Jan!G25:AO25,"H")</f>
        <v>0</v>
      </c>
      <c r="T24" s="63">
        <f>COUNTIF(A.Jan!G25:AO25,"T")</f>
        <v>0</v>
      </c>
      <c r="U24" s="658">
        <f>COUNTIF(A.Jan!G25:AO25,"A")</f>
        <v>0</v>
      </c>
      <c r="Y24" s="226"/>
      <c r="Z24" s="339">
        <v>16</v>
      </c>
      <c r="AA24" s="222">
        <f>I39</f>
        <v>5</v>
      </c>
      <c r="AB24" s="218">
        <f>J40</f>
        <v>3</v>
      </c>
      <c r="AC24" s="220">
        <f>K39</f>
        <v>5</v>
      </c>
      <c r="AD24" s="221">
        <f>L40</f>
        <v>4</v>
      </c>
      <c r="AE24" s="220">
        <f>M39</f>
        <v>6</v>
      </c>
      <c r="AF24" s="221">
        <f>N40</f>
        <v>2</v>
      </c>
      <c r="AG24" s="220">
        <f>O39</f>
        <v>6</v>
      </c>
      <c r="AH24" s="221">
        <f>P40</f>
        <v>0</v>
      </c>
      <c r="AI24" s="220">
        <f>Q39</f>
        <v>5</v>
      </c>
      <c r="AJ24" s="221">
        <f>R40</f>
        <v>0</v>
      </c>
    </row>
    <row r="25" spans="1:36" ht="18.75" customHeight="1" x14ac:dyDescent="0.25">
      <c r="A25" s="649"/>
      <c r="B25" s="649"/>
      <c r="C25" s="648">
        <f>SUM(A.Jan!G26:AO26)</f>
        <v>0</v>
      </c>
      <c r="D25" s="702">
        <v>9</v>
      </c>
      <c r="E25" s="727" t="s">
        <v>22</v>
      </c>
      <c r="F25" s="652">
        <f>COUNTIF(A.Jan!G26:AO26,"p")+S25-1</f>
        <v>27</v>
      </c>
      <c r="G25" s="1151">
        <f t="shared" ref="G25" si="7">IF(U25,0,1)</f>
        <v>0</v>
      </c>
      <c r="H25" s="723"/>
      <c r="I25" s="223">
        <f>COUNTIF(A.Jan!G26:M26,"p")</f>
        <v>5</v>
      </c>
      <c r="J25" s="224"/>
      <c r="K25" s="223">
        <f>COUNTIF(A.Jan!N26:T26,"p")</f>
        <v>5</v>
      </c>
      <c r="L25" s="224"/>
      <c r="M25" s="223">
        <f>COUNTIF(A.Jan!U26:AA26,"p")</f>
        <v>5</v>
      </c>
      <c r="N25" s="224"/>
      <c r="O25" s="223">
        <f>COUNTIF(A.Jan!AB26:AH26,"P")</f>
        <v>4</v>
      </c>
      <c r="P25" s="224"/>
      <c r="Q25" s="341">
        <f>COUNTIF(A.Jan!AI26:AO26,"P")</f>
        <v>5</v>
      </c>
      <c r="R25" s="224"/>
      <c r="S25" s="63">
        <f>COUNTIF(A.Jan!G26:AO26,"H")</f>
        <v>4</v>
      </c>
      <c r="T25" s="63">
        <f>COUNTIF(A.Jan!G26:AO26,"T")</f>
        <v>1</v>
      </c>
      <c r="U25" s="658">
        <f>COUNTIF(A.Jan!G26:AO26,"A")</f>
        <v>2</v>
      </c>
      <c r="Z25" s="339">
        <v>17</v>
      </c>
      <c r="AA25" s="222">
        <f>I41</f>
        <v>5</v>
      </c>
      <c r="AB25" s="218">
        <f>J42</f>
        <v>3</v>
      </c>
      <c r="AC25" s="220">
        <f>K41</f>
        <v>5</v>
      </c>
      <c r="AD25" s="221">
        <f>L42</f>
        <v>4</v>
      </c>
      <c r="AE25" s="220">
        <f>M41</f>
        <v>6</v>
      </c>
      <c r="AF25" s="221">
        <f>N42</f>
        <v>5</v>
      </c>
      <c r="AG25" s="220">
        <f>O41</f>
        <v>6</v>
      </c>
      <c r="AH25" s="221">
        <f>P42</f>
        <v>0</v>
      </c>
      <c r="AI25" s="220">
        <f>Q41</f>
        <v>5</v>
      </c>
      <c r="AJ25" s="221">
        <f>R42</f>
        <v>0</v>
      </c>
    </row>
    <row r="26" spans="1:36" ht="18.75" customHeight="1" x14ac:dyDescent="0.25">
      <c r="A26" s="649"/>
      <c r="B26" s="649"/>
      <c r="C26" s="648">
        <f>SUM(A.Jan!G27:AO27)</f>
        <v>27</v>
      </c>
      <c r="D26" s="702"/>
      <c r="E26" s="727"/>
      <c r="F26" s="652">
        <f>C26</f>
        <v>27</v>
      </c>
      <c r="G26" s="1151"/>
      <c r="H26" s="723"/>
      <c r="I26" s="223"/>
      <c r="J26" s="224">
        <f>COUNTIF(A.Jan!G27:M27,"3")</f>
        <v>3</v>
      </c>
      <c r="K26" s="223"/>
      <c r="L26" s="224">
        <f>COUNTIF(A.Jan!N27:T27,"3")</f>
        <v>3</v>
      </c>
      <c r="M26" s="223"/>
      <c r="N26" s="224">
        <f>COUNTIF(A.Jan!U27:AA27,"3")</f>
        <v>3</v>
      </c>
      <c r="O26" s="223"/>
      <c r="P26" s="224">
        <f>COUNTIF(A.Jan!AB27:AH27,"3")</f>
        <v>0</v>
      </c>
      <c r="Q26" s="341"/>
      <c r="R26" s="224">
        <f>COUNTIF(A.Jan!AI27:AO27,"3")</f>
        <v>0</v>
      </c>
      <c r="S26" s="63">
        <f>COUNTIF(A.Jan!G27:AO27,"H")</f>
        <v>0</v>
      </c>
      <c r="T26" s="63">
        <f>COUNTIF(A.Jan!G27:AO27,"T")</f>
        <v>0</v>
      </c>
      <c r="U26" s="658">
        <f>COUNTIF(A.Jan!G27:AO27,"A")</f>
        <v>0</v>
      </c>
      <c r="Z26" s="339">
        <v>18</v>
      </c>
      <c r="AA26" s="222">
        <f>I43</f>
        <v>0</v>
      </c>
      <c r="AB26" s="222">
        <f>J44</f>
        <v>0</v>
      </c>
      <c r="AC26" s="222">
        <f>K43</f>
        <v>0</v>
      </c>
      <c r="AD26" s="222">
        <f>L44</f>
        <v>0</v>
      </c>
      <c r="AE26" s="222">
        <f>M43</f>
        <v>0</v>
      </c>
      <c r="AF26" s="222">
        <f>N44</f>
        <v>0</v>
      </c>
      <c r="AG26" s="222">
        <f>O43</f>
        <v>0</v>
      </c>
      <c r="AH26" s="222">
        <f>P43</f>
        <v>0</v>
      </c>
      <c r="AI26" s="222">
        <f>Q43</f>
        <v>5</v>
      </c>
      <c r="AJ26" s="222">
        <f>R44</f>
        <v>0</v>
      </c>
    </row>
    <row r="27" spans="1:36" ht="18.75" customHeight="1" x14ac:dyDescent="0.25">
      <c r="A27" s="649"/>
      <c r="B27" s="649"/>
      <c r="C27" s="648">
        <f>SUM(A.Jan!G28:AO28)</f>
        <v>0</v>
      </c>
      <c r="D27" s="702">
        <v>10</v>
      </c>
      <c r="E27" s="728" t="s">
        <v>154</v>
      </c>
      <c r="F27" s="652">
        <f>COUNTIF(A.Jan!G28:AO28,"p")+S27-1</f>
        <v>18</v>
      </c>
      <c r="G27" s="1151">
        <f t="shared" ref="G27" si="8">IF(U27,0,1)</f>
        <v>1</v>
      </c>
      <c r="H27" s="723"/>
      <c r="I27" s="223">
        <f>COUNTIF(A.Jan!G28:M28,"p")</f>
        <v>0</v>
      </c>
      <c r="J27" s="224"/>
      <c r="K27" s="223">
        <f>COUNTIF(A.Jan!N28:T28,"p")</f>
        <v>0</v>
      </c>
      <c r="L27" s="224"/>
      <c r="M27" s="223">
        <f>COUNTIF(A.Jan!U28:AA28,"p")</f>
        <v>6</v>
      </c>
      <c r="N27" s="224"/>
      <c r="O27" s="223">
        <f>COUNTIF(A.Jan!AB28:AH28,"P")</f>
        <v>6</v>
      </c>
      <c r="P27" s="224"/>
      <c r="Q27" s="341">
        <f>COUNTIF(A.Jan!AI28:AO28,"P")</f>
        <v>5</v>
      </c>
      <c r="R27" s="224"/>
      <c r="S27" s="63">
        <f>COUNTIF(A.Jan!G28:AO28,"H")</f>
        <v>2</v>
      </c>
      <c r="T27" s="63">
        <f>COUNTIF(A.Jan!G28:AO28,"T")</f>
        <v>0</v>
      </c>
      <c r="U27" s="658">
        <f>COUNTIF(A.Jan!G28:AO28,"A")</f>
        <v>0</v>
      </c>
      <c r="Y27" s="226"/>
      <c r="Z27" s="339">
        <v>19</v>
      </c>
      <c r="AA27" s="222">
        <f>I45</f>
        <v>5</v>
      </c>
      <c r="AB27" s="222">
        <f>J46</f>
        <v>4</v>
      </c>
      <c r="AC27" s="222">
        <f>K45</f>
        <v>5</v>
      </c>
      <c r="AD27" s="222">
        <f>L46</f>
        <v>5</v>
      </c>
      <c r="AE27" s="222">
        <f>M45</f>
        <v>6</v>
      </c>
      <c r="AF27" s="222">
        <f>N46</f>
        <v>5</v>
      </c>
      <c r="AG27" s="222">
        <f>O45</f>
        <v>6</v>
      </c>
      <c r="AH27" s="222">
        <f>P46</f>
        <v>1</v>
      </c>
      <c r="AI27" s="222">
        <f>Q45</f>
        <v>5</v>
      </c>
      <c r="AJ27" s="222">
        <f>R46</f>
        <v>0</v>
      </c>
    </row>
    <row r="28" spans="1:36" ht="18.75" customHeight="1" x14ac:dyDescent="0.25">
      <c r="A28" s="649"/>
      <c r="B28" s="649"/>
      <c r="C28" s="648">
        <f>SUM(A.Jan!G29:AO29)</f>
        <v>0</v>
      </c>
      <c r="D28" s="702"/>
      <c r="E28" s="728"/>
      <c r="F28" s="652">
        <f>C28</f>
        <v>0</v>
      </c>
      <c r="G28" s="1151"/>
      <c r="H28" s="723"/>
      <c r="I28" s="223"/>
      <c r="J28" s="224">
        <f>COUNTIF(A.Jan!G29:M29,"3")</f>
        <v>0</v>
      </c>
      <c r="K28" s="223"/>
      <c r="L28" s="224">
        <f>COUNTIF(A.Jan!N29:T29,"3")</f>
        <v>0</v>
      </c>
      <c r="M28" s="223"/>
      <c r="N28" s="224">
        <f>COUNTIF(A.Jan!U29:AA29,"3")</f>
        <v>0</v>
      </c>
      <c r="O28" s="223"/>
      <c r="P28" s="224">
        <f>COUNTIF(A.Jan!AB29:AH29,"3")</f>
        <v>0</v>
      </c>
      <c r="Q28" s="341"/>
      <c r="R28" s="224">
        <f>COUNTIF(A.Jan!AI29:AO29,"3")</f>
        <v>0</v>
      </c>
      <c r="S28" s="63">
        <f>COUNTIF(A.Jan!G29:AO29,"H")</f>
        <v>0</v>
      </c>
      <c r="T28" s="63">
        <f>COUNTIF(A.Jan!G29:AO29,"T")</f>
        <v>0</v>
      </c>
      <c r="U28" s="658">
        <f>COUNTIF(A.Jan!G29:AO29,"A")</f>
        <v>0</v>
      </c>
      <c r="Y28" s="226"/>
      <c r="Z28" s="339">
        <v>20</v>
      </c>
      <c r="AA28" s="222">
        <f>I47</f>
        <v>5</v>
      </c>
      <c r="AB28" s="222">
        <f>J48</f>
        <v>4</v>
      </c>
      <c r="AC28" s="222">
        <f>K47</f>
        <v>4</v>
      </c>
      <c r="AD28" s="222">
        <f>L48</f>
        <v>3</v>
      </c>
      <c r="AE28" s="222">
        <f>M47</f>
        <v>5</v>
      </c>
      <c r="AF28" s="222">
        <f>N48</f>
        <v>5</v>
      </c>
      <c r="AG28" s="222">
        <f>O47</f>
        <v>6</v>
      </c>
      <c r="AH28" s="222">
        <f>P48</f>
        <v>0</v>
      </c>
      <c r="AI28" s="222">
        <f>Q47</f>
        <v>5</v>
      </c>
      <c r="AJ28" s="222">
        <f>R48</f>
        <v>0</v>
      </c>
    </row>
    <row r="29" spans="1:36" ht="18.75" customHeight="1" x14ac:dyDescent="0.25">
      <c r="A29" s="649"/>
      <c r="B29" s="649"/>
      <c r="C29" s="648">
        <f>SUM(A.Jan!G30:AO30)</f>
        <v>0</v>
      </c>
      <c r="D29" s="702">
        <v>11</v>
      </c>
      <c r="E29" s="727" t="s">
        <v>23</v>
      </c>
      <c r="F29" s="652">
        <f>COUNTIF(A.Jan!G30:AO30,"p")+S29-1</f>
        <v>30</v>
      </c>
      <c r="G29" s="1151">
        <f t="shared" ref="G29" si="9">IF(U29,0,1)</f>
        <v>1</v>
      </c>
      <c r="H29" s="723"/>
      <c r="I29" s="223">
        <f>COUNTIF(A.Jan!G30:M30,"p")</f>
        <v>5</v>
      </c>
      <c r="J29" s="224"/>
      <c r="K29" s="223">
        <f>COUNTIF(A.Jan!N30:T30,"p")</f>
        <v>5</v>
      </c>
      <c r="L29" s="224"/>
      <c r="M29" s="223">
        <f>COUNTIF(A.Jan!U30:AA30,"p")</f>
        <v>6</v>
      </c>
      <c r="N29" s="224"/>
      <c r="O29" s="223">
        <f>COUNTIF(A.Jan!AB30:AH30,"P")</f>
        <v>6</v>
      </c>
      <c r="P29" s="224"/>
      <c r="Q29" s="341">
        <f>COUNTIF(A.Jan!AI30:AO30,"P")</f>
        <v>5</v>
      </c>
      <c r="R29" s="224"/>
      <c r="S29" s="63">
        <f>COUNTIF(A.Jan!G30:AO30,"H")</f>
        <v>4</v>
      </c>
      <c r="T29" s="63">
        <f>COUNTIF(A.Jan!G30:AO30,"T")</f>
        <v>0</v>
      </c>
      <c r="U29" s="658">
        <f>COUNTIF(A.Jan!G30:AO30,"A")</f>
        <v>0</v>
      </c>
      <c r="Z29" s="339">
        <v>21</v>
      </c>
      <c r="AA29" s="222">
        <f>I49</f>
        <v>0</v>
      </c>
      <c r="AB29" s="222">
        <f>J50</f>
        <v>0</v>
      </c>
      <c r="AC29" s="222">
        <f>K49</f>
        <v>0</v>
      </c>
      <c r="AD29" s="222">
        <f>L50</f>
        <v>0</v>
      </c>
      <c r="AE29" s="222">
        <f>M49</f>
        <v>0</v>
      </c>
      <c r="AF29" s="222">
        <f>N50</f>
        <v>0</v>
      </c>
      <c r="AG29" s="222">
        <f>O49</f>
        <v>6</v>
      </c>
      <c r="AH29" s="222">
        <f>P50</f>
        <v>1</v>
      </c>
      <c r="AI29" s="222">
        <f>Q49</f>
        <v>4</v>
      </c>
      <c r="AJ29" s="222">
        <f>R50</f>
        <v>0</v>
      </c>
    </row>
    <row r="30" spans="1:36" ht="18.75" customHeight="1" x14ac:dyDescent="0.25">
      <c r="A30" s="649"/>
      <c r="B30" s="649"/>
      <c r="C30" s="648">
        <f>SUM(A.Jan!G31:AO31)</f>
        <v>30</v>
      </c>
      <c r="D30" s="702"/>
      <c r="E30" s="727"/>
      <c r="F30" s="652">
        <f>C30</f>
        <v>30</v>
      </c>
      <c r="G30" s="1151"/>
      <c r="H30" s="723"/>
      <c r="I30" s="223"/>
      <c r="J30" s="224">
        <f>COUNTIF(A.Jan!G31:M31,"3")</f>
        <v>3</v>
      </c>
      <c r="K30" s="223"/>
      <c r="L30" s="224">
        <f>COUNTIF(A.Jan!N31:T31,"3")</f>
        <v>4</v>
      </c>
      <c r="M30" s="223"/>
      <c r="N30" s="224">
        <f>COUNTIF(A.Jan!U31:AA31,"3")</f>
        <v>3</v>
      </c>
      <c r="O30" s="223"/>
      <c r="P30" s="224">
        <f>COUNTIF(A.Jan!AB31:AH31,"3")</f>
        <v>0</v>
      </c>
      <c r="Q30" s="341"/>
      <c r="R30" s="224">
        <f>COUNTIF(A.Jan!AI31:AO31,"3")</f>
        <v>0</v>
      </c>
      <c r="S30" s="63">
        <f>COUNTIF(A.Jan!G31:AO31,"H")</f>
        <v>0</v>
      </c>
      <c r="T30" s="63">
        <f>COUNTIF(A.Jan!G31:AO31,"T")</f>
        <v>0</v>
      </c>
      <c r="U30" s="658">
        <f>COUNTIF(A.Jan!G31:AO31,"A")</f>
        <v>0</v>
      </c>
      <c r="Z30" s="339">
        <v>22</v>
      </c>
      <c r="AA30" s="222">
        <f>I51</f>
        <v>5</v>
      </c>
      <c r="AB30" s="222">
        <f>J52</f>
        <v>4</v>
      </c>
      <c r="AC30" s="222">
        <f>K51</f>
        <v>5</v>
      </c>
      <c r="AD30" s="222">
        <f>L52</f>
        <v>5</v>
      </c>
      <c r="AE30" s="222">
        <f>M51</f>
        <v>6</v>
      </c>
      <c r="AF30" s="222">
        <f>N52</f>
        <v>6</v>
      </c>
      <c r="AG30" s="222">
        <f>O51</f>
        <v>5</v>
      </c>
      <c r="AH30" s="222">
        <f>P52</f>
        <v>1</v>
      </c>
      <c r="AI30" s="222">
        <f>Q51</f>
        <v>5</v>
      </c>
      <c r="AJ30" s="222">
        <f>R52</f>
        <v>0</v>
      </c>
    </row>
    <row r="31" spans="1:36" ht="18.75" customHeight="1" x14ac:dyDescent="0.25">
      <c r="A31" s="649"/>
      <c r="B31" s="649"/>
      <c r="C31" s="648">
        <f>SUM(A.Jan!G32:AO32)</f>
        <v>0</v>
      </c>
      <c r="D31" s="702">
        <v>12</v>
      </c>
      <c r="E31" s="728" t="s">
        <v>24</v>
      </c>
      <c r="F31" s="652">
        <f>COUNTIF(A.Jan!G32:AO32,"p")+S31-1</f>
        <v>29</v>
      </c>
      <c r="G31" s="1151">
        <f t="shared" ref="G31" si="10">IF(U31,0,1)</f>
        <v>1</v>
      </c>
      <c r="H31" s="723"/>
      <c r="I31" s="223">
        <f>COUNTIF(A.Jan!G32:M32,"p")</f>
        <v>5</v>
      </c>
      <c r="J31" s="224"/>
      <c r="K31" s="223">
        <f>COUNTIF(A.Jan!N32:T32,"p")</f>
        <v>4</v>
      </c>
      <c r="L31" s="224"/>
      <c r="M31" s="223">
        <f>COUNTIF(A.Jan!U32:AA32,"p")</f>
        <v>6</v>
      </c>
      <c r="N31" s="224"/>
      <c r="O31" s="223">
        <f>COUNTIF(A.Jan!AB32:AH32,"P")</f>
        <v>6</v>
      </c>
      <c r="P31" s="224"/>
      <c r="Q31" s="341">
        <f>COUNTIF(A.Jan!AI32:AO32,"P")</f>
        <v>5</v>
      </c>
      <c r="R31" s="224"/>
      <c r="S31" s="63">
        <f>COUNTIF(A.Jan!G32:AO32,"H")</f>
        <v>4</v>
      </c>
      <c r="T31" s="63">
        <f>COUNTIF(A.Jan!G32:AO32,"T")</f>
        <v>1</v>
      </c>
      <c r="U31" s="658">
        <f>COUNTIF(A.Jan!G32:AO32,"A")</f>
        <v>0</v>
      </c>
      <c r="Y31" s="226"/>
      <c r="Z31" s="339">
        <v>23</v>
      </c>
      <c r="AA31" s="222">
        <f>I53</f>
        <v>4</v>
      </c>
      <c r="AB31" s="222">
        <f>J54</f>
        <v>3</v>
      </c>
      <c r="AC31" s="222">
        <f>K53</f>
        <v>5</v>
      </c>
      <c r="AD31" s="222">
        <f>L54</f>
        <v>3</v>
      </c>
      <c r="AE31" s="222">
        <f>M53</f>
        <v>6</v>
      </c>
      <c r="AF31" s="222">
        <f>N54</f>
        <v>4</v>
      </c>
      <c r="AG31" s="222">
        <f>O53</f>
        <v>6</v>
      </c>
      <c r="AH31" s="222">
        <f>P54</f>
        <v>2</v>
      </c>
      <c r="AI31" s="222">
        <f>Q53</f>
        <v>5</v>
      </c>
      <c r="AJ31" s="222">
        <f>R54</f>
        <v>1</v>
      </c>
    </row>
    <row r="32" spans="1:36" ht="18.75" customHeight="1" x14ac:dyDescent="0.25">
      <c r="A32" s="649"/>
      <c r="B32" s="649"/>
      <c r="C32" s="648">
        <f>SUM(A.Jan!G33:AO33)</f>
        <v>27</v>
      </c>
      <c r="D32" s="702"/>
      <c r="E32" s="728"/>
      <c r="F32" s="652">
        <f>C32</f>
        <v>27</v>
      </c>
      <c r="G32" s="1151"/>
      <c r="H32" s="723"/>
      <c r="I32" s="223"/>
      <c r="J32" s="224">
        <f>COUNTIF(A.Jan!G33:M33,"3")</f>
        <v>3</v>
      </c>
      <c r="K32" s="223"/>
      <c r="L32" s="224">
        <f>COUNTIF(A.Jan!N33:T33,"3")</f>
        <v>3</v>
      </c>
      <c r="M32" s="223"/>
      <c r="N32" s="224">
        <f>COUNTIF(A.Jan!U33:AA33,"3")</f>
        <v>3</v>
      </c>
      <c r="O32" s="223"/>
      <c r="P32" s="224">
        <f>COUNTIF(A.Jan!AB33:AH33,"3")</f>
        <v>0</v>
      </c>
      <c r="Q32" s="341"/>
      <c r="R32" s="224">
        <f>COUNTIF(A.Jan!AI33:AO33,"3")</f>
        <v>0</v>
      </c>
      <c r="S32" s="63">
        <f>COUNTIF(A.Jan!G33:AO33,"H")</f>
        <v>0</v>
      </c>
      <c r="T32" s="63">
        <f>COUNTIF(A.Jan!G33:AO33,"T")</f>
        <v>0</v>
      </c>
      <c r="U32" s="658">
        <f>COUNTIF(A.Jan!G33:AO33,"A")</f>
        <v>0</v>
      </c>
      <c r="Y32" s="226"/>
      <c r="Z32" s="339">
        <v>24</v>
      </c>
      <c r="AA32" s="222">
        <f>I55</f>
        <v>5</v>
      </c>
      <c r="AB32" s="222">
        <f>J56</f>
        <v>2</v>
      </c>
      <c r="AC32" s="222">
        <f>K55</f>
        <v>5</v>
      </c>
      <c r="AD32" s="222">
        <f>L56</f>
        <v>3</v>
      </c>
      <c r="AE32" s="222">
        <f>M55</f>
        <v>6</v>
      </c>
      <c r="AF32" s="222">
        <f>N56</f>
        <v>6</v>
      </c>
      <c r="AG32" s="222">
        <f>O55</f>
        <v>6</v>
      </c>
      <c r="AH32" s="222">
        <f>P56</f>
        <v>1</v>
      </c>
      <c r="AI32" s="222">
        <f>Q55</f>
        <v>4</v>
      </c>
      <c r="AJ32" s="222">
        <f>R56</f>
        <v>0</v>
      </c>
    </row>
    <row r="33" spans="1:36" ht="18.75" customHeight="1" x14ac:dyDescent="0.25">
      <c r="A33" s="649"/>
      <c r="B33" s="649"/>
      <c r="C33" s="648">
        <f>SUM(A.Jan!G34:AO34)</f>
        <v>0</v>
      </c>
      <c r="D33" s="702">
        <v>13</v>
      </c>
      <c r="E33" s="727" t="s">
        <v>25</v>
      </c>
      <c r="F33" s="652">
        <f>COUNTIF(A.Jan!G34:AO34,"p")+S33-1</f>
        <v>23</v>
      </c>
      <c r="G33" s="1151">
        <f t="shared" ref="G33" si="11">IF(U33,0,1)</f>
        <v>0</v>
      </c>
      <c r="H33" s="723"/>
      <c r="I33" s="223">
        <f>COUNTIF(A.Jan!G34:M34,"p")</f>
        <v>1</v>
      </c>
      <c r="J33" s="224"/>
      <c r="K33" s="223">
        <f>COUNTIF(A.Jan!N34:T34,"p")</f>
        <v>5</v>
      </c>
      <c r="L33" s="224"/>
      <c r="M33" s="223">
        <f>COUNTIF(A.Jan!U34:AA34,"p")</f>
        <v>5</v>
      </c>
      <c r="N33" s="224"/>
      <c r="O33" s="223">
        <f>COUNTIF(A.Jan!AB34:AH34,"P")</f>
        <v>5</v>
      </c>
      <c r="P33" s="224"/>
      <c r="Q33" s="341">
        <f>COUNTIF(A.Jan!AI34:AO34,"P")</f>
        <v>4</v>
      </c>
      <c r="R33" s="224"/>
      <c r="S33" s="63">
        <f>COUNTIF(A.Jan!G34:AO34,"H")</f>
        <v>4</v>
      </c>
      <c r="T33" s="63">
        <f>COUNTIF(A.Jan!G34:AO34,"T")</f>
        <v>0</v>
      </c>
      <c r="U33" s="658">
        <f>COUNTIF(A.Jan!G34:AO34,"A")</f>
        <v>3</v>
      </c>
      <c r="Z33" s="339">
        <v>25</v>
      </c>
      <c r="AA33" s="222">
        <f>I57</f>
        <v>5</v>
      </c>
      <c r="AB33" s="222">
        <f>J58</f>
        <v>0</v>
      </c>
      <c r="AC33" s="222">
        <f>K57</f>
        <v>5</v>
      </c>
      <c r="AD33" s="222">
        <f>L58</f>
        <v>5</v>
      </c>
      <c r="AE33" s="222">
        <f>M57</f>
        <v>6</v>
      </c>
      <c r="AF33" s="222">
        <f>N58</f>
        <v>3</v>
      </c>
      <c r="AG33" s="222">
        <f>O57</f>
        <v>6</v>
      </c>
      <c r="AH33" s="222">
        <f>P58</f>
        <v>0</v>
      </c>
      <c r="AI33" s="222">
        <f>Q57</f>
        <v>4</v>
      </c>
      <c r="AJ33" s="222">
        <f>R58</f>
        <v>0</v>
      </c>
    </row>
    <row r="34" spans="1:36" ht="18.75" customHeight="1" thickBot="1" x14ac:dyDescent="0.3">
      <c r="A34" s="649"/>
      <c r="B34" s="649"/>
      <c r="C34" s="648">
        <f>SUM(A.Jan!G35:AO35)</f>
        <v>21</v>
      </c>
      <c r="D34" s="702"/>
      <c r="E34" s="727"/>
      <c r="F34" s="652">
        <f>C34</f>
        <v>21</v>
      </c>
      <c r="G34" s="1151"/>
      <c r="H34" s="723"/>
      <c r="I34" s="223"/>
      <c r="J34" s="224">
        <f>COUNTIF(A.Jan!G35:M35,"3")</f>
        <v>0</v>
      </c>
      <c r="K34" s="223"/>
      <c r="L34" s="224">
        <f>COUNTIF(A.Jan!N35:T35,"3")</f>
        <v>4</v>
      </c>
      <c r="M34" s="223"/>
      <c r="N34" s="224">
        <f>COUNTIF(A.Jan!U35:AA35,"3")</f>
        <v>3</v>
      </c>
      <c r="O34" s="223"/>
      <c r="P34" s="224">
        <f>COUNTIF(A.Jan!AB35:AH35,"3")</f>
        <v>0</v>
      </c>
      <c r="Q34" s="341"/>
      <c r="R34" s="224">
        <f>COUNTIF(A.Jan!AI35:AO35,"3")</f>
        <v>0</v>
      </c>
      <c r="S34" s="63">
        <f>COUNTIF(A.Jan!G35:AO35,"H")</f>
        <v>0</v>
      </c>
      <c r="T34" s="63">
        <f>COUNTIF(A.Jan!G35:AO35,"T")</f>
        <v>0</v>
      </c>
      <c r="U34" s="658">
        <f>COUNTIF(A.Jan!G35:AO35,"A")</f>
        <v>0</v>
      </c>
      <c r="Z34" s="340">
        <v>26</v>
      </c>
    </row>
    <row r="35" spans="1:36" ht="18.75" customHeight="1" x14ac:dyDescent="0.25">
      <c r="A35" s="649"/>
      <c r="B35" s="649"/>
      <c r="C35" s="648">
        <f>SUM(A.Jan!G36:AO36)</f>
        <v>0</v>
      </c>
      <c r="D35" s="702">
        <v>14</v>
      </c>
      <c r="E35" s="728" t="s">
        <v>26</v>
      </c>
      <c r="F35" s="652">
        <f>COUNTIF(A.Jan!G36:AO36,"p")+S35-1</f>
        <v>28</v>
      </c>
      <c r="G35" s="1151">
        <f t="shared" ref="G35" si="12">IF(U35,0,1)</f>
        <v>0</v>
      </c>
      <c r="H35" s="723"/>
      <c r="I35" s="223">
        <f>COUNTIF(A.Jan!G36:M36,"p")</f>
        <v>5</v>
      </c>
      <c r="J35" s="224"/>
      <c r="K35" s="223">
        <f>COUNTIF(A.Jan!N36:T36,"p")</f>
        <v>5</v>
      </c>
      <c r="L35" s="224"/>
      <c r="M35" s="223">
        <f>COUNTIF(A.Jan!U36:AA36,"p")</f>
        <v>4</v>
      </c>
      <c r="N35" s="224"/>
      <c r="O35" s="223">
        <f>COUNTIF(A.Jan!AB36:AH36,"P")</f>
        <v>6</v>
      </c>
      <c r="P35" s="224"/>
      <c r="Q35" s="341">
        <f>COUNTIF(A.Jan!AI36:AO36,"P")</f>
        <v>5</v>
      </c>
      <c r="R35" s="224"/>
      <c r="S35" s="63">
        <f>COUNTIF(A.Jan!G36:AO36,"H")</f>
        <v>4</v>
      </c>
      <c r="T35" s="63">
        <f>COUNTIF(A.Jan!G36:AO36,"T")</f>
        <v>0</v>
      </c>
      <c r="U35" s="658">
        <f>COUNTIF(A.Jan!G36:AO36,"A")</f>
        <v>2</v>
      </c>
      <c r="Y35" s="226"/>
    </row>
    <row r="36" spans="1:36" ht="18.75" customHeight="1" x14ac:dyDescent="0.25">
      <c r="A36" s="649"/>
      <c r="B36" s="649"/>
      <c r="C36" s="648">
        <f>SUM(A.Jan!G37:AO37)</f>
        <v>24</v>
      </c>
      <c r="D36" s="702"/>
      <c r="E36" s="728"/>
      <c r="F36" s="652">
        <f>C36</f>
        <v>24</v>
      </c>
      <c r="G36" s="1151"/>
      <c r="H36" s="723"/>
      <c r="I36" s="223"/>
      <c r="J36" s="224">
        <f>COUNTIF(A.Jan!G37:M37,"3")</f>
        <v>3</v>
      </c>
      <c r="K36" s="223"/>
      <c r="L36" s="224">
        <f>COUNTIF(A.Jan!N37:T37,"3")</f>
        <v>4</v>
      </c>
      <c r="M36" s="223"/>
      <c r="N36" s="224">
        <f>COUNTIF(A.Jan!U37:AA37,"3")</f>
        <v>1</v>
      </c>
      <c r="O36" s="223"/>
      <c r="P36" s="224">
        <f>COUNTIF(A.Jan!AB37:AH37,"3")</f>
        <v>0</v>
      </c>
      <c r="Q36" s="341"/>
      <c r="R36" s="224">
        <f>COUNTIF(A.Jan!AI37:AO37,"3")</f>
        <v>0</v>
      </c>
      <c r="S36" s="63">
        <f>COUNTIF(A.Jan!G37:AO37,"H")</f>
        <v>0</v>
      </c>
      <c r="T36" s="63">
        <f>COUNTIF(A.Jan!G37:AO37,"T")</f>
        <v>0</v>
      </c>
      <c r="U36" s="658">
        <f>COUNTIF(A.Jan!G37:AO37,"A")</f>
        <v>0</v>
      </c>
      <c r="Y36" s="226"/>
    </row>
    <row r="37" spans="1:36" ht="18.75" customHeight="1" x14ac:dyDescent="0.25">
      <c r="A37" s="649"/>
      <c r="B37" s="649"/>
      <c r="C37" s="648">
        <f>SUM(A.Jan!G38:AO38)</f>
        <v>0</v>
      </c>
      <c r="D37" s="702">
        <v>15</v>
      </c>
      <c r="E37" s="727" t="s">
        <v>27</v>
      </c>
      <c r="F37" s="652">
        <f>COUNTIF(A.Jan!G38:AO38,"p")+S37-1</f>
        <v>30</v>
      </c>
      <c r="G37" s="1151">
        <f t="shared" ref="G37" si="13">IF(U37,0,1)</f>
        <v>1</v>
      </c>
      <c r="H37" s="723"/>
      <c r="I37" s="223">
        <f>COUNTIF(A.Jan!G38:M38,"p")</f>
        <v>5</v>
      </c>
      <c r="J37" s="224"/>
      <c r="K37" s="223">
        <f>COUNTIF(A.Jan!N38:T38,"p")</f>
        <v>5</v>
      </c>
      <c r="L37" s="224"/>
      <c r="M37" s="223">
        <f>COUNTIF(A.Jan!U38:AA38,"p")</f>
        <v>6</v>
      </c>
      <c r="N37" s="224"/>
      <c r="O37" s="223">
        <f>COUNTIF(A.Jan!AB38:AH38,"P")</f>
        <v>6</v>
      </c>
      <c r="P37" s="224"/>
      <c r="Q37" s="341">
        <f>COUNTIF(A.Jan!AI38:AO38,"P")</f>
        <v>5</v>
      </c>
      <c r="R37" s="224"/>
      <c r="S37" s="63">
        <f>COUNTIF(A.Jan!G38:AO38,"H")</f>
        <v>4</v>
      </c>
      <c r="T37" s="63">
        <f>COUNTIF(A.Jan!G38:AO38,"T")</f>
        <v>0</v>
      </c>
      <c r="U37" s="658">
        <f>COUNTIF(A.Jan!G38:AO38,"A")</f>
        <v>0</v>
      </c>
    </row>
    <row r="38" spans="1:36" ht="18.75" customHeight="1" x14ac:dyDescent="0.25">
      <c r="A38" s="649"/>
      <c r="B38" s="649"/>
      <c r="C38" s="648">
        <f>SUM(A.Jan!G39:AO39)</f>
        <v>33</v>
      </c>
      <c r="D38" s="702"/>
      <c r="E38" s="727"/>
      <c r="F38" s="652">
        <f>C38</f>
        <v>33</v>
      </c>
      <c r="G38" s="1151"/>
      <c r="H38" s="723"/>
      <c r="I38" s="223"/>
      <c r="J38" s="224">
        <f>COUNTIF(A.Jan!G39:M39,"3")</f>
        <v>3</v>
      </c>
      <c r="K38" s="223"/>
      <c r="L38" s="224">
        <f>COUNTIF(A.Jan!N39:T39,"3")</f>
        <v>4</v>
      </c>
      <c r="M38" s="223"/>
      <c r="N38" s="224">
        <f>COUNTIF(A.Jan!U39:AA39,"3")</f>
        <v>4</v>
      </c>
      <c r="O38" s="223"/>
      <c r="P38" s="224">
        <f>COUNTIF(A.Jan!AB39:AH39,"3")</f>
        <v>0</v>
      </c>
      <c r="Q38" s="341"/>
      <c r="R38" s="224">
        <f>COUNTIF(A.Jan!AI39:AO39,"3")</f>
        <v>0</v>
      </c>
      <c r="S38" s="63">
        <f>COUNTIF(A.Jan!G39:AO39,"H")</f>
        <v>0</v>
      </c>
      <c r="T38" s="63">
        <f>COUNTIF(A.Jan!G39:AO39,"T")</f>
        <v>0</v>
      </c>
      <c r="U38" s="658">
        <f>COUNTIF(A.Jan!G39:AO39,"A")</f>
        <v>0</v>
      </c>
    </row>
    <row r="39" spans="1:36" ht="18.75" customHeight="1" x14ac:dyDescent="0.25">
      <c r="A39" s="649"/>
      <c r="B39" s="649"/>
      <c r="C39" s="648">
        <f>SUM(A.Jan!G40:AO40)</f>
        <v>0</v>
      </c>
      <c r="D39" s="702">
        <v>16</v>
      </c>
      <c r="E39" s="728" t="s">
        <v>28</v>
      </c>
      <c r="F39" s="652">
        <f>COUNTIF(A.Jan!G40:AO40,"p")+S39-1</f>
        <v>30</v>
      </c>
      <c r="G39" s="1151">
        <f t="shared" ref="G39" si="14">IF(U39,0,1)</f>
        <v>1</v>
      </c>
      <c r="H39" s="723"/>
      <c r="I39" s="223">
        <f>COUNTIF(A.Jan!G40:M40,"p")</f>
        <v>5</v>
      </c>
      <c r="J39" s="224"/>
      <c r="K39" s="223">
        <f>COUNTIF(A.Jan!N40:T40,"p")</f>
        <v>5</v>
      </c>
      <c r="L39" s="224"/>
      <c r="M39" s="223">
        <f>COUNTIF(A.Jan!U40:AA40,"p")</f>
        <v>6</v>
      </c>
      <c r="N39" s="224"/>
      <c r="O39" s="223">
        <f>COUNTIF(A.Jan!AB40:AH40,"P")</f>
        <v>6</v>
      </c>
      <c r="P39" s="224"/>
      <c r="Q39" s="341">
        <f>COUNTIF(A.Jan!AI40:AO40,"P")</f>
        <v>5</v>
      </c>
      <c r="R39" s="224"/>
      <c r="S39" s="63">
        <f>COUNTIF(A.Jan!G40:AO40,"H")</f>
        <v>4</v>
      </c>
      <c r="T39" s="63">
        <f>COUNTIF(A.Jan!G40:AO40,"T")</f>
        <v>0</v>
      </c>
      <c r="U39" s="658">
        <f>COUNTIF(A.Jan!G40:AO40,"A")</f>
        <v>0</v>
      </c>
      <c r="Y39" s="226"/>
    </row>
    <row r="40" spans="1:36" ht="18.75" customHeight="1" x14ac:dyDescent="0.25">
      <c r="A40" s="649"/>
      <c r="B40" s="649"/>
      <c r="C40" s="648">
        <f>SUM(A.Jan!G41:AO41)</f>
        <v>27</v>
      </c>
      <c r="D40" s="702"/>
      <c r="E40" s="728"/>
      <c r="F40" s="652">
        <f>C40</f>
        <v>27</v>
      </c>
      <c r="G40" s="1151"/>
      <c r="H40" s="723"/>
      <c r="I40" s="223"/>
      <c r="J40" s="224">
        <f>COUNTIF(A.Jan!G41:M41,"3")</f>
        <v>3</v>
      </c>
      <c r="K40" s="223"/>
      <c r="L40" s="224">
        <f>COUNTIF(A.Jan!N41:T41,"3")</f>
        <v>4</v>
      </c>
      <c r="M40" s="223"/>
      <c r="N40" s="224">
        <f>COUNTIF(A.Jan!U41:AA41,"3")</f>
        <v>2</v>
      </c>
      <c r="O40" s="223"/>
      <c r="P40" s="224">
        <f>COUNTIF(A.Jan!AB41:AH41,"3")</f>
        <v>0</v>
      </c>
      <c r="Q40" s="341"/>
      <c r="R40" s="224">
        <f>COUNTIF(A.Jan!AI41:AO41,"3")</f>
        <v>0</v>
      </c>
      <c r="S40" s="63">
        <f>COUNTIF(A.Jan!G41:AO41,"H")</f>
        <v>0</v>
      </c>
      <c r="T40" s="63">
        <f>COUNTIF(A.Jan!G41:AO41,"T")</f>
        <v>0</v>
      </c>
      <c r="U40" s="658">
        <f>COUNTIF(A.Jan!G41:AO41,"A")</f>
        <v>0</v>
      </c>
      <c r="Y40" s="226"/>
    </row>
    <row r="41" spans="1:36" ht="18.75" customHeight="1" x14ac:dyDescent="0.25">
      <c r="A41" s="649"/>
      <c r="B41" s="649"/>
      <c r="C41" s="648">
        <f>SUM(A.Jan!G42:AO42)</f>
        <v>0</v>
      </c>
      <c r="D41" s="702">
        <v>17</v>
      </c>
      <c r="E41" s="727" t="s">
        <v>29</v>
      </c>
      <c r="F41" s="652">
        <f>COUNTIF(A.Jan!G42:AO42,"p")+S41-1</f>
        <v>30</v>
      </c>
      <c r="G41" s="1151">
        <f t="shared" ref="G41" si="15">IF(U41,0,1)</f>
        <v>1</v>
      </c>
      <c r="H41" s="723"/>
      <c r="I41" s="223">
        <f>COUNTIF(A.Jan!G42:M42,"p")</f>
        <v>5</v>
      </c>
      <c r="J41" s="224"/>
      <c r="K41" s="223">
        <f>COUNTIF(A.Jan!N42:T42,"p")</f>
        <v>5</v>
      </c>
      <c r="L41" s="224"/>
      <c r="M41" s="223">
        <f>COUNTIF(A.Jan!U42:AA42,"p")</f>
        <v>6</v>
      </c>
      <c r="N41" s="224"/>
      <c r="O41" s="223">
        <f>COUNTIF(A.Jan!AB42:AH42,"P")</f>
        <v>6</v>
      </c>
      <c r="P41" s="224"/>
      <c r="Q41" s="341">
        <f>COUNTIF(A.Jan!AI42:AO42,"P")</f>
        <v>5</v>
      </c>
      <c r="R41" s="224"/>
      <c r="S41" s="63">
        <f>COUNTIF(A.Jan!G42:AO42,"H")</f>
        <v>4</v>
      </c>
      <c r="T41" s="63">
        <f>COUNTIF(A.Jan!G42:AO42,"T")</f>
        <v>0</v>
      </c>
      <c r="U41" s="658">
        <f>COUNTIF(A.Jan!G42:AO42,"A")</f>
        <v>0</v>
      </c>
    </row>
    <row r="42" spans="1:36" ht="18.75" customHeight="1" x14ac:dyDescent="0.25">
      <c r="A42" s="649"/>
      <c r="B42" s="649"/>
      <c r="C42" s="648">
        <f>SUM(A.Jan!G43:AO43)</f>
        <v>36</v>
      </c>
      <c r="D42" s="702"/>
      <c r="E42" s="727"/>
      <c r="F42" s="652">
        <f>C42</f>
        <v>36</v>
      </c>
      <c r="G42" s="1151"/>
      <c r="H42" s="723"/>
      <c r="I42" s="223"/>
      <c r="J42" s="224">
        <f>COUNTIF(A.Jan!G43:M43,"3")</f>
        <v>3</v>
      </c>
      <c r="K42" s="223"/>
      <c r="L42" s="224">
        <f>COUNTIF(A.Jan!N43:T43,"3")</f>
        <v>4</v>
      </c>
      <c r="M42" s="223"/>
      <c r="N42" s="224">
        <f>COUNTIF(A.Jan!U43:AA43,"3")</f>
        <v>5</v>
      </c>
      <c r="O42" s="223"/>
      <c r="P42" s="224">
        <f>COUNTIF(A.Jan!AB43:AH43,"3")</f>
        <v>0</v>
      </c>
      <c r="Q42" s="341"/>
      <c r="R42" s="224">
        <f>COUNTIF(A.Jan!AI43:AO43,"3")</f>
        <v>0</v>
      </c>
      <c r="S42" s="63">
        <f>COUNTIF(A.Jan!G43:AO43,"H")</f>
        <v>0</v>
      </c>
      <c r="T42" s="63">
        <f>COUNTIF(A.Jan!G43:AO43,"T")</f>
        <v>0</v>
      </c>
      <c r="U42" s="658">
        <f>COUNTIF(A.Jan!G43:AO43,"A")</f>
        <v>0</v>
      </c>
    </row>
    <row r="43" spans="1:36" ht="18.75" customHeight="1" x14ac:dyDescent="0.25">
      <c r="A43" s="649"/>
      <c r="B43" s="649"/>
      <c r="C43" s="648">
        <f>SUM(A.Jan!G44:AO44)</f>
        <v>0</v>
      </c>
      <c r="D43" s="702">
        <v>18</v>
      </c>
      <c r="E43" s="727" t="s">
        <v>275</v>
      </c>
      <c r="F43" s="652">
        <f>COUNTIF(A.Jan!G44:AO44,"p")+S43-1</f>
        <v>4</v>
      </c>
      <c r="G43" s="1151">
        <f t="shared" ref="G43" si="16">IF(U43,0,1)</f>
        <v>1</v>
      </c>
      <c r="H43" s="723"/>
      <c r="I43" s="223">
        <f>COUNTIF(A.Jan!G44:M44,"p")</f>
        <v>0</v>
      </c>
      <c r="J43" s="224"/>
      <c r="K43" s="223">
        <f>COUNTIF(A.Jan!N44:T44,"p")</f>
        <v>0</v>
      </c>
      <c r="L43" s="224"/>
      <c r="M43" s="223">
        <f>COUNTIF(A.Jan!U44:AA44,"p")</f>
        <v>0</v>
      </c>
      <c r="N43" s="224"/>
      <c r="O43" s="223">
        <f>COUNTIF(A.Jan!AB44:AH44,"P")</f>
        <v>0</v>
      </c>
      <c r="P43" s="224"/>
      <c r="Q43" s="341">
        <f>COUNTIF(A.Jan!AI44:AO44,"P")</f>
        <v>5</v>
      </c>
      <c r="R43" s="224"/>
      <c r="S43" s="63">
        <f>COUNTIF(A.Jan!G44:AO44,"H")</f>
        <v>0</v>
      </c>
      <c r="T43" s="63">
        <f>COUNTIF(A.Jan!G44:AO44,"T")</f>
        <v>0</v>
      </c>
      <c r="U43" s="658">
        <f>COUNTIF(A.Jan!G44:AO44,"A")</f>
        <v>0</v>
      </c>
    </row>
    <row r="44" spans="1:36" ht="18.75" customHeight="1" x14ac:dyDescent="0.25">
      <c r="B44" s="649"/>
      <c r="C44" s="648">
        <f>SUM(A.Jan!G45:AO45)</f>
        <v>0</v>
      </c>
      <c r="D44" s="702"/>
      <c r="E44" s="727"/>
      <c r="F44" s="652">
        <f>C44</f>
        <v>0</v>
      </c>
      <c r="G44" s="1151"/>
      <c r="H44" s="723"/>
      <c r="I44" s="223"/>
      <c r="J44" s="224">
        <f>COUNTIF(A.Jan!G45:M45,"3")</f>
        <v>0</v>
      </c>
      <c r="K44" s="223"/>
      <c r="L44" s="224">
        <f>COUNTIF(A.Jan!N45:T45,"3")</f>
        <v>0</v>
      </c>
      <c r="M44" s="223"/>
      <c r="N44" s="224">
        <f>COUNTIF(A.Jan!U45:AA45,"3")</f>
        <v>0</v>
      </c>
      <c r="O44" s="223"/>
      <c r="P44" s="224">
        <f>COUNTIF(A.Jan!AB45:AH45,"3")</f>
        <v>0</v>
      </c>
      <c r="Q44" s="341"/>
      <c r="R44" s="224">
        <f>COUNTIF(A.Jan!AI45:AO45,"3")</f>
        <v>0</v>
      </c>
      <c r="S44" s="63">
        <f>COUNTIF(A.Jan!G45:AO45,"H")</f>
        <v>0</v>
      </c>
      <c r="T44" s="63">
        <f>COUNTIF(A.Jan!G45:AO45,"T")</f>
        <v>0</v>
      </c>
      <c r="U44" s="658">
        <f>COUNTIF(A.Jan!G45:AO45,"A")</f>
        <v>0</v>
      </c>
    </row>
    <row r="45" spans="1:36" ht="18.75" customHeight="1" x14ac:dyDescent="0.25">
      <c r="B45" s="649"/>
      <c r="C45" s="648">
        <f>SUM(A.Jan!G46:AO46)</f>
        <v>0</v>
      </c>
      <c r="D45" s="702">
        <v>19</v>
      </c>
      <c r="E45" s="728" t="s">
        <v>30</v>
      </c>
      <c r="F45" s="652">
        <f>COUNTIF(A.Jan!G46:AO46,"p")+S45-1</f>
        <v>30</v>
      </c>
      <c r="G45" s="1151">
        <f t="shared" ref="G45" si="17">IF(U45,0,1)</f>
        <v>1</v>
      </c>
      <c r="H45" s="723"/>
      <c r="I45" s="223">
        <f>COUNTIF(A.Jan!G46:M46,"p")</f>
        <v>5</v>
      </c>
      <c r="J45" s="224"/>
      <c r="K45" s="223">
        <f>COUNTIF(A.Jan!N46:T46,"p")</f>
        <v>5</v>
      </c>
      <c r="L45" s="224"/>
      <c r="M45" s="223">
        <f>COUNTIF(A.Jan!U46:AA46,"p")</f>
        <v>6</v>
      </c>
      <c r="N45" s="224"/>
      <c r="O45" s="223">
        <f>COUNTIF(A.Jan!AB46:AH46,"P")</f>
        <v>6</v>
      </c>
      <c r="P45" s="224"/>
      <c r="Q45" s="341">
        <f>COUNTIF(A.Jan!AI46:AO46,"P")</f>
        <v>5</v>
      </c>
      <c r="R45" s="224"/>
      <c r="S45" s="63">
        <f>COUNTIF(A.Jan!G46:AO46,"H")</f>
        <v>4</v>
      </c>
      <c r="T45" s="63">
        <f>COUNTIF(A.Jan!G46:AO46,"T")</f>
        <v>0</v>
      </c>
      <c r="U45" s="658">
        <f>COUNTIF(A.Jan!G46:AO46,"A")</f>
        <v>0</v>
      </c>
      <c r="Y45" s="226"/>
    </row>
    <row r="46" spans="1:36" ht="18.75" customHeight="1" x14ac:dyDescent="0.25">
      <c r="B46" s="649"/>
      <c r="C46" s="648">
        <f>SUM(A.Jan!G47:AO47)</f>
        <v>45</v>
      </c>
      <c r="D46" s="702"/>
      <c r="E46" s="728"/>
      <c r="F46" s="652">
        <f>C46</f>
        <v>45</v>
      </c>
      <c r="G46" s="1151"/>
      <c r="H46" s="723"/>
      <c r="I46" s="223"/>
      <c r="J46" s="224">
        <f>COUNTIF(A.Jan!G47:M47,"3")</f>
        <v>4</v>
      </c>
      <c r="K46" s="223"/>
      <c r="L46" s="224">
        <f>COUNTIF(A.Jan!N47:T47,"3")</f>
        <v>5</v>
      </c>
      <c r="M46" s="223"/>
      <c r="N46" s="224">
        <f>COUNTIF(A.Jan!U47:AA47,"3")</f>
        <v>5</v>
      </c>
      <c r="O46" s="223"/>
      <c r="P46" s="224">
        <f>COUNTIF(A.Jan!AB47:AH47,"3")</f>
        <v>1</v>
      </c>
      <c r="Q46" s="341"/>
      <c r="R46" s="224">
        <f>COUNTIF(A.Jan!AI47:AO47,"3")</f>
        <v>0</v>
      </c>
      <c r="S46" s="63">
        <f>COUNTIF(A.Jan!G47:AO47,"H")</f>
        <v>0</v>
      </c>
      <c r="T46" s="63">
        <f>COUNTIF(A.Jan!G47:AO47,"T")</f>
        <v>0</v>
      </c>
      <c r="U46" s="658">
        <f>COUNTIF(A.Jan!G47:AO47,"A")</f>
        <v>0</v>
      </c>
      <c r="Y46" s="226"/>
    </row>
    <row r="47" spans="1:36" ht="18.75" customHeight="1" x14ac:dyDescent="0.25">
      <c r="B47" s="649"/>
      <c r="C47" s="648">
        <f>SUM(A.Jan!G48:AO48)</f>
        <v>0</v>
      </c>
      <c r="D47" s="702">
        <v>20</v>
      </c>
      <c r="E47" s="727" t="s">
        <v>31</v>
      </c>
      <c r="F47" s="652">
        <f>COUNTIF(A.Jan!G48:AO48,"p")+S47-1</f>
        <v>28</v>
      </c>
      <c r="G47" s="1151">
        <f t="shared" ref="G47" si="18">IF(U47,0,1)</f>
        <v>0</v>
      </c>
      <c r="H47" s="723"/>
      <c r="I47" s="223">
        <f>COUNTIF(A.Jan!G48:M48,"p")</f>
        <v>5</v>
      </c>
      <c r="J47" s="224"/>
      <c r="K47" s="223">
        <f>COUNTIF(A.Jan!N48:T48,"p")</f>
        <v>4</v>
      </c>
      <c r="L47" s="224"/>
      <c r="M47" s="223">
        <f>COUNTIF(A.Jan!U48:AA48,"p")</f>
        <v>5</v>
      </c>
      <c r="N47" s="224"/>
      <c r="O47" s="223">
        <f>COUNTIF(A.Jan!AB48:AH48,"P")</f>
        <v>6</v>
      </c>
      <c r="P47" s="224"/>
      <c r="Q47" s="341">
        <f>COUNTIF(A.Jan!AI48:AO48,"P")</f>
        <v>5</v>
      </c>
      <c r="R47" s="224"/>
      <c r="S47" s="63">
        <f>COUNTIF(A.Jan!G48:AO48,"H")</f>
        <v>4</v>
      </c>
      <c r="T47" s="63">
        <f>COUNTIF(A.Jan!G48:AO48,"T")</f>
        <v>1</v>
      </c>
      <c r="U47" s="658">
        <f>COUNTIF(A.Jan!G48:AO48,"A")</f>
        <v>1</v>
      </c>
    </row>
    <row r="48" spans="1:36" ht="18.75" customHeight="1" x14ac:dyDescent="0.25">
      <c r="B48" s="649"/>
      <c r="C48" s="648">
        <f>SUM(A.Jan!G49:AO49)</f>
        <v>36</v>
      </c>
      <c r="D48" s="702"/>
      <c r="E48" s="727"/>
      <c r="F48" s="652">
        <f>C48</f>
        <v>36</v>
      </c>
      <c r="G48" s="1151"/>
      <c r="H48" s="723"/>
      <c r="I48" s="223"/>
      <c r="J48" s="224">
        <f>COUNTIF(A.Jan!G49:M49,"3")</f>
        <v>4</v>
      </c>
      <c r="K48" s="223"/>
      <c r="L48" s="224">
        <f>COUNTIF(A.Jan!N49:T49,"3")</f>
        <v>3</v>
      </c>
      <c r="M48" s="223"/>
      <c r="N48" s="224">
        <f>COUNTIF(A.Jan!U49:AA49,"3")</f>
        <v>5</v>
      </c>
      <c r="O48" s="223"/>
      <c r="P48" s="224">
        <f>COUNTIF(A.Jan!AB49:AH49,"3")</f>
        <v>0</v>
      </c>
      <c r="Q48" s="341"/>
      <c r="R48" s="224">
        <f>COUNTIF(A.Jan!AI49:AO49,"3")</f>
        <v>0</v>
      </c>
      <c r="S48" s="63">
        <f>COUNTIF(A.Jan!G49:AO49,"H")</f>
        <v>0</v>
      </c>
      <c r="T48" s="63">
        <f>COUNTIF(A.Jan!G49:AO49,"T")</f>
        <v>0</v>
      </c>
      <c r="U48" s="658">
        <f>COUNTIF(A.Jan!G49:AO49,"A")</f>
        <v>0</v>
      </c>
    </row>
    <row r="49" spans="2:25" ht="18.75" customHeight="1" x14ac:dyDescent="0.25">
      <c r="B49" s="649"/>
      <c r="C49" s="648">
        <f>SUM(A.Jan!G50:AO50)</f>
        <v>0</v>
      </c>
      <c r="D49" s="702">
        <v>21</v>
      </c>
      <c r="E49" s="728" t="s">
        <v>32</v>
      </c>
      <c r="F49" s="652">
        <f>COUNTIF(A.Jan!G50:AO50,"p")+S49-1</f>
        <v>10</v>
      </c>
      <c r="G49" s="1151">
        <f t="shared" ref="G49" si="19">IF(U49,0,1)</f>
        <v>0</v>
      </c>
      <c r="H49" s="723"/>
      <c r="I49" s="223">
        <f>COUNTIF(A.Jan!G50:M50,"p")</f>
        <v>0</v>
      </c>
      <c r="J49" s="224"/>
      <c r="K49" s="223">
        <f>COUNTIF(A.Jan!N50:T50,"p")</f>
        <v>0</v>
      </c>
      <c r="L49" s="224"/>
      <c r="M49" s="223">
        <f>COUNTIF(A.Jan!U50:AA50,"p")</f>
        <v>0</v>
      </c>
      <c r="N49" s="224"/>
      <c r="O49" s="223">
        <f>COUNTIF(A.Jan!AB50:AH50,"P")</f>
        <v>6</v>
      </c>
      <c r="P49" s="224"/>
      <c r="Q49" s="341">
        <f>COUNTIF(A.Jan!AI50:AO50,"P")</f>
        <v>4</v>
      </c>
      <c r="R49" s="224"/>
      <c r="S49" s="63">
        <f>COUNTIF(A.Jan!G50:AO50,"H")</f>
        <v>1</v>
      </c>
      <c r="T49" s="63">
        <f>COUNTIF(A.Jan!G50:AO50,"T")</f>
        <v>0</v>
      </c>
      <c r="U49" s="658">
        <f>COUNTIF(A.Jan!G50:AO50,"A")</f>
        <v>1</v>
      </c>
      <c r="Y49" s="226"/>
    </row>
    <row r="50" spans="2:25" ht="18.75" customHeight="1" x14ac:dyDescent="0.25">
      <c r="B50" s="649"/>
      <c r="C50" s="648">
        <f>SUM(A.Jan!G51:AO51)</f>
        <v>3</v>
      </c>
      <c r="D50" s="702"/>
      <c r="E50" s="728"/>
      <c r="F50" s="652">
        <f>C50</f>
        <v>3</v>
      </c>
      <c r="G50" s="1151"/>
      <c r="H50" s="723"/>
      <c r="I50" s="223"/>
      <c r="J50" s="224">
        <f>COUNTIF(A.Jan!G51:M51,"3")</f>
        <v>0</v>
      </c>
      <c r="K50" s="223"/>
      <c r="L50" s="224">
        <f>COUNTIF(A.Jan!N51:T51,"3")</f>
        <v>0</v>
      </c>
      <c r="M50" s="223"/>
      <c r="N50" s="224">
        <f>COUNTIF(A.Jan!U51:AA51,"3")</f>
        <v>0</v>
      </c>
      <c r="O50" s="223"/>
      <c r="P50" s="224">
        <f>COUNTIF(A.Jan!AB51:AH51,"3")</f>
        <v>1</v>
      </c>
      <c r="Q50" s="341"/>
      <c r="R50" s="224">
        <f>COUNTIF(A.Jan!AI51:AO51,"3")</f>
        <v>0</v>
      </c>
      <c r="S50" s="63">
        <f>COUNTIF(A.Jan!G51:AO51,"H")</f>
        <v>0</v>
      </c>
      <c r="T50" s="63">
        <f>COUNTIF(A.Jan!G51:AO51,"T")</f>
        <v>0</v>
      </c>
      <c r="U50" s="658">
        <f>COUNTIF(A.Jan!G51:AO51,"A")</f>
        <v>0</v>
      </c>
      <c r="Y50" s="226"/>
    </row>
    <row r="51" spans="2:25" ht="18.75" customHeight="1" x14ac:dyDescent="0.25">
      <c r="B51" s="649"/>
      <c r="C51" s="648">
        <f>SUM(A.Jan!G52:AO52)</f>
        <v>0</v>
      </c>
      <c r="D51" s="702">
        <v>22</v>
      </c>
      <c r="E51" s="727" t="s">
        <v>33</v>
      </c>
      <c r="F51" s="652">
        <f>COUNTIF(A.Jan!G52:AO52,"p")+S51-1</f>
        <v>29</v>
      </c>
      <c r="G51" s="1151">
        <f t="shared" ref="G51" si="20">IF(U51,0,1)</f>
        <v>1</v>
      </c>
      <c r="H51" s="723"/>
      <c r="I51" s="223">
        <f>COUNTIF(A.Jan!G52:M52,"p")</f>
        <v>5</v>
      </c>
      <c r="J51" s="224"/>
      <c r="K51" s="223">
        <f>COUNTIF(A.Jan!N52:T52,"p")</f>
        <v>5</v>
      </c>
      <c r="L51" s="224"/>
      <c r="M51" s="223">
        <f>COUNTIF(A.Jan!U52:AA52,"p")</f>
        <v>6</v>
      </c>
      <c r="N51" s="224"/>
      <c r="O51" s="223">
        <f>COUNTIF(A.Jan!AB52:AH52,"P")</f>
        <v>5</v>
      </c>
      <c r="P51" s="224"/>
      <c r="Q51" s="341">
        <f>COUNTIF(A.Jan!AI52:AO52,"P")</f>
        <v>5</v>
      </c>
      <c r="R51" s="224"/>
      <c r="S51" s="63">
        <f>COUNTIF(A.Jan!G52:AO52,"H")</f>
        <v>4</v>
      </c>
      <c r="T51" s="63">
        <f>COUNTIF(A.Jan!G52:AO52,"T")</f>
        <v>1</v>
      </c>
      <c r="U51" s="658">
        <f>COUNTIF(A.Jan!G52:AO52,"A")</f>
        <v>0</v>
      </c>
    </row>
    <row r="52" spans="2:25" ht="18.75" customHeight="1" x14ac:dyDescent="0.25">
      <c r="B52" s="649"/>
      <c r="C52" s="648">
        <f>SUM(A.Jan!G53:AO53)</f>
        <v>48</v>
      </c>
      <c r="D52" s="702"/>
      <c r="E52" s="727"/>
      <c r="F52" s="652">
        <f>C52</f>
        <v>48</v>
      </c>
      <c r="G52" s="1151"/>
      <c r="H52" s="723"/>
      <c r="I52" s="223"/>
      <c r="J52" s="224">
        <f>COUNTIF(A.Jan!G53:M53,"3")</f>
        <v>4</v>
      </c>
      <c r="K52" s="223"/>
      <c r="L52" s="224">
        <f>COUNTIF(A.Jan!N53:T53,"3")</f>
        <v>5</v>
      </c>
      <c r="M52" s="223"/>
      <c r="N52" s="224">
        <f>COUNTIF(A.Jan!U53:AA53,"3")</f>
        <v>6</v>
      </c>
      <c r="O52" s="223"/>
      <c r="P52" s="224">
        <f>COUNTIF(A.Jan!AB53:AH53,"3")</f>
        <v>1</v>
      </c>
      <c r="Q52" s="341"/>
      <c r="R52" s="224">
        <f>COUNTIF(A.Jan!AI53:AO53,"3")</f>
        <v>0</v>
      </c>
      <c r="S52" s="63">
        <f>COUNTIF(A.Jan!G53:AO53,"H")</f>
        <v>0</v>
      </c>
      <c r="T52" s="63">
        <f>COUNTIF(A.Jan!G53:AO53,"T")</f>
        <v>0</v>
      </c>
      <c r="U52" s="658">
        <f>COUNTIF(A.Jan!G53:AO53,"A")</f>
        <v>0</v>
      </c>
    </row>
    <row r="53" spans="2:25" ht="18.75" customHeight="1" x14ac:dyDescent="0.25">
      <c r="B53" s="649"/>
      <c r="C53" s="648">
        <f>SUM(A.Jan!G54:AO54)</f>
        <v>0</v>
      </c>
      <c r="D53" s="702">
        <v>23</v>
      </c>
      <c r="E53" s="728" t="s">
        <v>34</v>
      </c>
      <c r="F53" s="652">
        <f>COUNTIF(A.Jan!G54:AO54,"p")+S53-1</f>
        <v>29</v>
      </c>
      <c r="G53" s="1151">
        <f t="shared" ref="G53" si="21">IF(U53,0,1)</f>
        <v>1</v>
      </c>
      <c r="H53" s="723"/>
      <c r="I53" s="223">
        <f>COUNTIF(A.Jan!G54:M54,"p")</f>
        <v>4</v>
      </c>
      <c r="J53" s="224"/>
      <c r="K53" s="223">
        <f>COUNTIF(A.Jan!N54:T54,"p")</f>
        <v>5</v>
      </c>
      <c r="L53" s="224"/>
      <c r="M53" s="223">
        <f>COUNTIF(A.Jan!U54:AA54,"p")</f>
        <v>6</v>
      </c>
      <c r="N53" s="224"/>
      <c r="O53" s="223">
        <f>COUNTIF(A.Jan!AB54:AH54,"P")</f>
        <v>6</v>
      </c>
      <c r="P53" s="224"/>
      <c r="Q53" s="341">
        <f>COUNTIF(A.Jan!AI54:AO54,"P")</f>
        <v>5</v>
      </c>
      <c r="R53" s="224"/>
      <c r="S53" s="63">
        <f>COUNTIF(A.Jan!G54:AO54,"H")</f>
        <v>4</v>
      </c>
      <c r="T53" s="63">
        <f>COUNTIF(A.Jan!G54:AO54,"T")</f>
        <v>1</v>
      </c>
      <c r="U53" s="658">
        <f>COUNTIF(A.Jan!G54:AO54,"A")</f>
        <v>0</v>
      </c>
      <c r="Y53" s="226"/>
    </row>
    <row r="54" spans="2:25" ht="18.75" customHeight="1" x14ac:dyDescent="0.25">
      <c r="B54" s="649"/>
      <c r="C54" s="648">
        <f>SUM(A.Jan!G55:AO55)</f>
        <v>41.25</v>
      </c>
      <c r="D54" s="702"/>
      <c r="E54" s="728"/>
      <c r="F54" s="652">
        <f>C54</f>
        <v>41.25</v>
      </c>
      <c r="G54" s="1151"/>
      <c r="H54" s="723"/>
      <c r="I54" s="223"/>
      <c r="J54" s="224">
        <f>COUNTIF(A.Jan!G55:M55,"3")</f>
        <v>3</v>
      </c>
      <c r="K54" s="223"/>
      <c r="L54" s="224">
        <f>COUNTIF(A.Jan!N55:T55,"3")</f>
        <v>3</v>
      </c>
      <c r="M54" s="223"/>
      <c r="N54" s="224">
        <f>COUNTIF(A.Jan!U55:AA55,"3")</f>
        <v>4</v>
      </c>
      <c r="O54" s="223"/>
      <c r="P54" s="224">
        <f>COUNTIF(A.Jan!AB55:AH55,"3")</f>
        <v>2</v>
      </c>
      <c r="Q54" s="341"/>
      <c r="R54" s="224">
        <f>COUNTIF(A.Jan!AI55:AO55,"3")</f>
        <v>1</v>
      </c>
      <c r="S54" s="63">
        <f>COUNTIF(A.Jan!G55:AO55,"H")</f>
        <v>0</v>
      </c>
      <c r="T54" s="63">
        <f>COUNTIF(A.Jan!G55:AO55,"T")</f>
        <v>0</v>
      </c>
      <c r="U54" s="658">
        <f>COUNTIF(A.Jan!G55:AO55,"A")</f>
        <v>0</v>
      </c>
      <c r="Y54" s="226"/>
    </row>
    <row r="55" spans="2:25" ht="18.75" customHeight="1" x14ac:dyDescent="0.25">
      <c r="C55" s="648">
        <f>SUM(A.Jan!G56:AO56)</f>
        <v>0</v>
      </c>
      <c r="D55" s="702">
        <v>24</v>
      </c>
      <c r="E55" s="727" t="s">
        <v>35</v>
      </c>
      <c r="F55" s="652">
        <f>COUNTIF(A.Jan!G56:AO56,"p")+S55-1</f>
        <v>29</v>
      </c>
      <c r="G55" s="1151">
        <f t="shared" ref="G55" si="22">IF(U55,0,1)</f>
        <v>1</v>
      </c>
      <c r="H55" s="723"/>
      <c r="I55" s="223">
        <f>COUNTIF(A.Jan!G56:M56,"p")</f>
        <v>5</v>
      </c>
      <c r="J55" s="224"/>
      <c r="K55" s="223">
        <f>COUNTIF(A.Jan!N56:T56,"p")</f>
        <v>5</v>
      </c>
      <c r="L55" s="224"/>
      <c r="M55" s="223">
        <f>COUNTIF(A.Jan!U56:AA56,"p")</f>
        <v>6</v>
      </c>
      <c r="N55" s="224"/>
      <c r="O55" s="223">
        <f>COUNTIF(A.Jan!AB56:AH56,"P")</f>
        <v>6</v>
      </c>
      <c r="P55" s="224"/>
      <c r="Q55" s="341">
        <f>COUNTIF(A.Jan!AI56:AO56,"P")</f>
        <v>4</v>
      </c>
      <c r="R55" s="224"/>
      <c r="S55" s="63">
        <f>COUNTIF(A.Jan!G56:AO56,"H")</f>
        <v>4</v>
      </c>
      <c r="T55" s="63">
        <f>COUNTIF(A.Jan!G56:AO56,"T")</f>
        <v>1</v>
      </c>
      <c r="U55" s="658">
        <f>COUNTIF(A.Jan!G56:AO56,"A")</f>
        <v>0</v>
      </c>
    </row>
    <row r="56" spans="2:25" ht="18.75" customHeight="1" x14ac:dyDescent="0.25">
      <c r="C56" s="648">
        <f>SUM(A.Jan!G57:AO57)</f>
        <v>38.24</v>
      </c>
      <c r="D56" s="702"/>
      <c r="E56" s="727"/>
      <c r="F56" s="652">
        <f>C56</f>
        <v>38.24</v>
      </c>
      <c r="G56" s="1151"/>
      <c r="H56" s="723"/>
      <c r="I56" s="223"/>
      <c r="J56" s="224">
        <f>COUNTIF(A.Jan!G57:M57,"3")</f>
        <v>2</v>
      </c>
      <c r="K56" s="223"/>
      <c r="L56" s="224">
        <f>COUNTIF(A.Jan!N57:T57,"3")</f>
        <v>3</v>
      </c>
      <c r="M56" s="223"/>
      <c r="N56" s="224">
        <f>COUNTIF(A.Jan!U57:AA57,"3")</f>
        <v>6</v>
      </c>
      <c r="O56" s="223"/>
      <c r="P56" s="224">
        <f>COUNTIF(A.Jan!AB57:AH57,"3")</f>
        <v>1</v>
      </c>
      <c r="Q56" s="341"/>
      <c r="R56" s="224">
        <f>COUNTIF(A.Jan!AI57:AO57,"3")</f>
        <v>0</v>
      </c>
      <c r="S56" s="63">
        <f>COUNTIF(A.Jan!G57:AO57,"H")</f>
        <v>0</v>
      </c>
      <c r="T56" s="63">
        <f>COUNTIF(A.Jan!G57:AO57,"T")</f>
        <v>0</v>
      </c>
      <c r="U56" s="658">
        <f>COUNTIF(A.Jan!G57:AO57,"A")</f>
        <v>0</v>
      </c>
    </row>
    <row r="57" spans="2:25" ht="18.75" customHeight="1" x14ac:dyDescent="0.25">
      <c r="C57" s="648">
        <f>SUM(A.Jan!G58:AO58)</f>
        <v>0</v>
      </c>
      <c r="D57" s="702">
        <v>25</v>
      </c>
      <c r="E57" s="728" t="s">
        <v>36</v>
      </c>
      <c r="F57" s="652">
        <f>COUNTIF(A.Jan!G58:AO58,"p")+S57-1</f>
        <v>29</v>
      </c>
      <c r="G57" s="1151">
        <f t="shared" ref="G57" si="23">IF(U57,0,1)</f>
        <v>0</v>
      </c>
      <c r="H57" s="723"/>
      <c r="I57" s="223">
        <f>COUNTIF(A.Jan!G58:M58,"p")</f>
        <v>5</v>
      </c>
      <c r="J57" s="224"/>
      <c r="K57" s="223">
        <f>COUNTIF(A.Jan!N58:T58,"p")</f>
        <v>5</v>
      </c>
      <c r="L57" s="224"/>
      <c r="M57" s="223">
        <f>COUNTIF(A.Jan!U58:AA58,"p")</f>
        <v>6</v>
      </c>
      <c r="N57" s="224"/>
      <c r="O57" s="223">
        <f>COUNTIF(A.Jan!AB58:AH58,"P")</f>
        <v>6</v>
      </c>
      <c r="P57" s="224"/>
      <c r="Q57" s="341">
        <f>COUNTIF(A.Jan!AI58:AO58,"P")</f>
        <v>4</v>
      </c>
      <c r="R57" s="224"/>
      <c r="S57" s="63">
        <f>COUNTIF(A.Jan!G58:AO58,"H")</f>
        <v>4</v>
      </c>
      <c r="T57" s="63">
        <f>COUNTIF(A.Jan!G58:AO58,"T")</f>
        <v>0</v>
      </c>
      <c r="U57" s="658">
        <f>COUNTIF(A.Jan!G58:AO58,"A")</f>
        <v>1</v>
      </c>
      <c r="Y57" s="226"/>
    </row>
    <row r="58" spans="2:25" ht="18.75" customHeight="1" x14ac:dyDescent="0.25">
      <c r="C58" s="648">
        <f>SUM(A.Jan!G59:AO59)</f>
        <v>24</v>
      </c>
      <c r="D58" s="702"/>
      <c r="E58" s="728"/>
      <c r="F58" s="652">
        <f>C58</f>
        <v>24</v>
      </c>
      <c r="G58" s="1151"/>
      <c r="H58" s="723"/>
      <c r="I58" s="223"/>
      <c r="J58" s="224">
        <f>COUNTIF(A.Jan!G59:M59,"3")</f>
        <v>0</v>
      </c>
      <c r="K58" s="223"/>
      <c r="L58" s="224">
        <f>COUNTIF(A.Jan!N59:T59,"3")</f>
        <v>5</v>
      </c>
      <c r="M58" s="223"/>
      <c r="N58" s="224">
        <f>COUNTIF(A.Jan!U59:AA59,"3")</f>
        <v>3</v>
      </c>
      <c r="O58" s="223"/>
      <c r="P58" s="224">
        <f>COUNTIF(A.Jan!AB59:AH59,"3")</f>
        <v>0</v>
      </c>
      <c r="Q58" s="341"/>
      <c r="R58" s="224">
        <f>COUNTIF(A.Jan!AI59:AO59,"3")</f>
        <v>0</v>
      </c>
      <c r="S58" s="63">
        <f>COUNTIF(A.Jan!G59:AO59,"H")</f>
        <v>0</v>
      </c>
      <c r="T58" s="63">
        <f>COUNTIF(A.Jan!G59:AO59,"T")</f>
        <v>0</v>
      </c>
      <c r="U58" s="658">
        <f>COUNTIF(A.Jan!G59:AO59,"A")</f>
        <v>0</v>
      </c>
      <c r="Y58" s="226"/>
    </row>
    <row r="59" spans="2:25" ht="18.75" customHeight="1" x14ac:dyDescent="0.25">
      <c r="C59" s="648">
        <f>SUM(A.Jan!G60:AO60)</f>
        <v>0</v>
      </c>
      <c r="D59" s="702">
        <v>26</v>
      </c>
      <c r="E59" s="727" t="s">
        <v>37</v>
      </c>
      <c r="F59" s="652">
        <f>COUNTIF(A.Jan!G60:AO60,"p")+S59-1</f>
        <v>25</v>
      </c>
      <c r="G59" s="1151">
        <f t="shared" ref="G59" si="24">IF(U59,0,1)</f>
        <v>0</v>
      </c>
      <c r="H59" s="723"/>
      <c r="I59" s="223">
        <f>COUNTIF(A.Jan!G60:M60,"p")</f>
        <v>5</v>
      </c>
      <c r="J59" s="224"/>
      <c r="K59" s="223">
        <f>COUNTIF(A.Jan!N60:T60,"p")</f>
        <v>5</v>
      </c>
      <c r="L59" s="224"/>
      <c r="M59" s="223">
        <f>COUNTIF(A.Jan!U60:AA60,"p")</f>
        <v>3</v>
      </c>
      <c r="N59" s="224"/>
      <c r="O59" s="223">
        <f>COUNTIF(A.Jan!AB60:AH60,"P")</f>
        <v>4</v>
      </c>
      <c r="P59" s="224"/>
      <c r="Q59" s="341">
        <f>COUNTIF(A.Jan!AI60:AO60,"P")</f>
        <v>5</v>
      </c>
      <c r="R59" s="224"/>
      <c r="S59" s="63">
        <f>COUNTIF(A.Jan!G60:AO60,"H")</f>
        <v>4</v>
      </c>
      <c r="T59" s="63">
        <f>COUNTIF(A.Jan!G60:AO60,"T")</f>
        <v>0</v>
      </c>
      <c r="U59" s="658">
        <f>COUNTIF(A.Jan!G60:AO60,"A")</f>
        <v>5</v>
      </c>
    </row>
    <row r="60" spans="2:25" ht="18.75" customHeight="1" x14ac:dyDescent="0.25">
      <c r="C60" s="648">
        <f>SUM(A.Jan!G61:AO61)</f>
        <v>0</v>
      </c>
      <c r="D60" s="702"/>
      <c r="E60" s="727"/>
      <c r="F60" s="652">
        <f>C60</f>
        <v>0</v>
      </c>
      <c r="G60" s="1151"/>
      <c r="H60" s="723"/>
      <c r="I60" s="223"/>
      <c r="J60" s="224">
        <f>COUNTIF(A.Jan!G61:M61,"3")</f>
        <v>0</v>
      </c>
      <c r="K60" s="223"/>
      <c r="L60" s="224">
        <f>COUNTIF(A.Jan!N61:T61,"3")</f>
        <v>0</v>
      </c>
      <c r="M60" s="223"/>
      <c r="N60" s="224">
        <f>COUNTIF(A.Jan!U61:AA61,"3")</f>
        <v>0</v>
      </c>
      <c r="O60" s="223"/>
      <c r="P60" s="224">
        <f>COUNTIF(A.Jan!AB61:AH61,"3")</f>
        <v>0</v>
      </c>
      <c r="Q60" s="341"/>
      <c r="R60" s="224">
        <f>COUNTIF(A.Jan!AI61:AO61,"3")</f>
        <v>0</v>
      </c>
      <c r="S60" s="63">
        <f>COUNTIF(A.Jan!G61:AO61,"H")</f>
        <v>0</v>
      </c>
      <c r="T60" s="63">
        <f>COUNTIF(A.Jan!G61:AO61,"T")</f>
        <v>0</v>
      </c>
      <c r="U60" s="658">
        <f>COUNTIF(A.Jan!G61:AO61,"A")</f>
        <v>0</v>
      </c>
    </row>
    <row r="61" spans="2:25" ht="18.75" customHeight="1" x14ac:dyDescent="0.25">
      <c r="C61" s="648">
        <f>SUM(A.Jan!G62:AO62)</f>
        <v>0</v>
      </c>
      <c r="D61" s="702">
        <v>27</v>
      </c>
      <c r="E61" s="722" t="s">
        <v>38</v>
      </c>
      <c r="F61" s="652">
        <f>COUNTIF(A.Jan!G62:AO62,"p")+S61-1</f>
        <v>22</v>
      </c>
      <c r="G61" s="1151">
        <f t="shared" ref="G61" si="25">IF(U61,0,1)</f>
        <v>0</v>
      </c>
      <c r="H61" s="723"/>
      <c r="I61" s="223">
        <f>COUNTIF(A.Jan!G62:M62,"p")</f>
        <v>5</v>
      </c>
      <c r="J61" s="224"/>
      <c r="K61" s="223">
        <f>COUNTIF(A.Jan!N62:T62,"p")</f>
        <v>1</v>
      </c>
      <c r="L61" s="224"/>
      <c r="M61" s="223">
        <f>COUNTIF(A.Jan!U62:AA62,"p")</f>
        <v>2</v>
      </c>
      <c r="N61" s="224"/>
      <c r="O61" s="223">
        <f>COUNTIF(A.Jan!AB62:AH62,"P")</f>
        <v>6</v>
      </c>
      <c r="P61" s="224"/>
      <c r="Q61" s="341">
        <f>COUNTIF(A.Jan!AI62:AO62,"P")</f>
        <v>5</v>
      </c>
      <c r="R61" s="224"/>
      <c r="S61" s="63">
        <f>COUNTIF(A.Jan!G62:AO62,"H")</f>
        <v>4</v>
      </c>
      <c r="T61" s="63">
        <f>COUNTIF(A.Jan!G62:AO62,"T")</f>
        <v>0</v>
      </c>
      <c r="U61" s="658">
        <f>COUNTIF(A.Jan!G62:AO62,"A")</f>
        <v>8</v>
      </c>
      <c r="Y61" s="226"/>
    </row>
    <row r="62" spans="2:25" ht="18.75" customHeight="1" x14ac:dyDescent="0.25">
      <c r="C62" s="648">
        <f>SUM(A.Jan!G63:AO63)</f>
        <v>0</v>
      </c>
      <c r="D62" s="702"/>
      <c r="E62" s="722"/>
      <c r="F62" s="652"/>
      <c r="G62" s="1151"/>
      <c r="H62" s="723"/>
      <c r="I62" s="223"/>
      <c r="J62" s="224">
        <f>COUNTIF(A.Jan!G63:M63,"3")</f>
        <v>0</v>
      </c>
      <c r="K62" s="223"/>
      <c r="L62" s="224">
        <f>COUNTIF(A.Jan!N63:T63,"3")</f>
        <v>0</v>
      </c>
      <c r="M62" s="223"/>
      <c r="N62" s="224">
        <f>COUNTIF(A.Jan!U63:AA63,"3")</f>
        <v>0</v>
      </c>
      <c r="O62" s="223"/>
      <c r="P62" s="224">
        <f>COUNTIF(A.Jan!AB63:AH63,"3")</f>
        <v>0</v>
      </c>
      <c r="Q62" s="341"/>
      <c r="R62" s="224">
        <f>COUNTIF(A.Jan!AI63:AO63,"3")</f>
        <v>0</v>
      </c>
      <c r="S62" s="63">
        <f>COUNTIF(A.Jan!G63:AO63,"H")</f>
        <v>0</v>
      </c>
      <c r="T62" s="63">
        <f>COUNTIF(A.Jan!G63:AO63,"T")</f>
        <v>0</v>
      </c>
      <c r="U62" s="658">
        <f>COUNTIF(A.Jan!G63:AO63,"A")</f>
        <v>0</v>
      </c>
      <c r="Y62" s="226"/>
    </row>
    <row r="63" spans="2:25" ht="18.75" customHeight="1" x14ac:dyDescent="0.25">
      <c r="C63" s="648">
        <f>SUM(A.Jan!G64:AO64)</f>
        <v>0</v>
      </c>
      <c r="D63" s="702">
        <v>28</v>
      </c>
      <c r="E63" s="722" t="s">
        <v>39</v>
      </c>
      <c r="F63" s="652">
        <f>COUNTIF(A.Jan!G64:AO64,"p")+S63-1</f>
        <v>30</v>
      </c>
      <c r="G63" s="1151">
        <f t="shared" ref="G63" si="26">IF(U63,0,1)</f>
        <v>1</v>
      </c>
      <c r="H63" s="723"/>
      <c r="I63" s="223">
        <f>COUNTIF(A.Jan!G64:M64,"p")</f>
        <v>5</v>
      </c>
      <c r="J63" s="224"/>
      <c r="K63" s="223">
        <f>COUNTIF(A.Jan!N64:T64,"p")</f>
        <v>5</v>
      </c>
      <c r="L63" s="224"/>
      <c r="M63" s="223">
        <f>COUNTIF(A.Jan!U64:AA64,"p")</f>
        <v>6</v>
      </c>
      <c r="N63" s="224"/>
      <c r="O63" s="223">
        <f>COUNTIF(A.Jan!AB64:AH64,"P")</f>
        <v>6</v>
      </c>
      <c r="P63" s="224"/>
      <c r="Q63" s="341">
        <f>COUNTIF(A.Jan!AI64:AO64,"P")</f>
        <v>5</v>
      </c>
      <c r="R63" s="224"/>
      <c r="S63" s="63">
        <f>COUNTIF(A.Jan!G64:AO64,"H")</f>
        <v>4</v>
      </c>
      <c r="T63" s="63">
        <f>COUNTIF(A.Jan!G64:AO64,"T")</f>
        <v>0</v>
      </c>
      <c r="U63" s="658">
        <f>COUNTIF(A.Jan!G64:AO64,"A")</f>
        <v>0</v>
      </c>
    </row>
    <row r="64" spans="2:25" ht="18.75" customHeight="1" x14ac:dyDescent="0.25">
      <c r="C64" s="648">
        <f>SUM(A.Jan!G65:AO65)</f>
        <v>0</v>
      </c>
      <c r="D64" s="702"/>
      <c r="E64" s="722"/>
      <c r="F64" s="652"/>
      <c r="G64" s="1151"/>
      <c r="H64" s="723"/>
      <c r="I64" s="223"/>
      <c r="J64" s="224">
        <f>COUNTIF(A.Jan!G65:M65,"3")</f>
        <v>0</v>
      </c>
      <c r="K64" s="223"/>
      <c r="L64" s="224">
        <f>COUNTIF(A.Jan!N65:T65,"3")</f>
        <v>0</v>
      </c>
      <c r="M64" s="223"/>
      <c r="N64" s="224">
        <f>COUNTIF(A.Jan!U65:AA65,"3")</f>
        <v>0</v>
      </c>
      <c r="O64" s="223"/>
      <c r="P64" s="224">
        <f>COUNTIF(A.Jan!AB65:AH65,"3")</f>
        <v>0</v>
      </c>
      <c r="Q64" s="341"/>
      <c r="R64" s="224">
        <f>COUNTIF(A.Jan!AI65:AO65,"3")</f>
        <v>0</v>
      </c>
      <c r="S64" s="63">
        <f>COUNTIF(A.Jan!G65:AO65,"H")</f>
        <v>0</v>
      </c>
      <c r="T64" s="63">
        <f>COUNTIF(A.Jan!G65:AO65,"T")</f>
        <v>0</v>
      </c>
      <c r="U64" s="658">
        <f>COUNTIF(A.Jan!G65:AO65,"A")</f>
        <v>0</v>
      </c>
    </row>
    <row r="65" spans="3:25" ht="18.75" customHeight="1" x14ac:dyDescent="0.25">
      <c r="C65" s="648">
        <f>SUM(A.Jan!G66:AO66)</f>
        <v>0</v>
      </c>
      <c r="D65" s="702">
        <v>29</v>
      </c>
      <c r="E65" s="722" t="s">
        <v>40</v>
      </c>
      <c r="F65" s="652">
        <f>COUNTIF(A.Jan!G66:AO66,"p")+S65-1</f>
        <v>30</v>
      </c>
      <c r="G65" s="1151">
        <f t="shared" ref="G65" si="27">IF(U65,0,1)</f>
        <v>1</v>
      </c>
      <c r="H65" s="723"/>
      <c r="I65" s="223">
        <f>COUNTIF(A.Jan!G66:M66,"p")</f>
        <v>5</v>
      </c>
      <c r="J65" s="224"/>
      <c r="K65" s="223">
        <f>COUNTIF(A.Jan!N66:T66,"p")</f>
        <v>5</v>
      </c>
      <c r="L65" s="224"/>
      <c r="M65" s="223">
        <f>COUNTIF(A.Jan!U66:AA66,"p")</f>
        <v>6</v>
      </c>
      <c r="N65" s="224"/>
      <c r="O65" s="223">
        <f>COUNTIF(A.Jan!AB66:AH66,"P")</f>
        <v>6</v>
      </c>
      <c r="P65" s="224"/>
      <c r="Q65" s="341">
        <f>COUNTIF(A.Jan!AI66:AO66,"P")</f>
        <v>5</v>
      </c>
      <c r="R65" s="224"/>
      <c r="S65" s="63">
        <f>COUNTIF(A.Jan!G66:AO66,"H")</f>
        <v>4</v>
      </c>
      <c r="T65" s="63">
        <f>COUNTIF(A.Jan!G66:AO66,"T")</f>
        <v>0</v>
      </c>
      <c r="U65" s="658">
        <f>COUNTIF(A.Jan!G66:AO66,"A")</f>
        <v>0</v>
      </c>
      <c r="Y65" s="226"/>
    </row>
    <row r="66" spans="3:25" ht="18.75" customHeight="1" x14ac:dyDescent="0.25">
      <c r="C66" s="648">
        <f>SUM(A.Jan!G67:AO67)</f>
        <v>0</v>
      </c>
      <c r="D66" s="702"/>
      <c r="E66" s="722"/>
      <c r="F66" s="652"/>
      <c r="G66" s="1151"/>
      <c r="H66" s="723"/>
      <c r="I66" s="223"/>
      <c r="J66" s="224">
        <f>COUNTIF(A.Jan!G67:M67,"3")</f>
        <v>0</v>
      </c>
      <c r="K66" s="223"/>
      <c r="L66" s="224">
        <f>COUNTIF(A.Jan!N67:T67,"3")</f>
        <v>0</v>
      </c>
      <c r="M66" s="223"/>
      <c r="N66" s="224">
        <f>COUNTIF(A.Jan!U67:AA67,"3")</f>
        <v>0</v>
      </c>
      <c r="O66" s="223"/>
      <c r="P66" s="224">
        <f>COUNTIF(A.Jan!AB67:AH67,"3")</f>
        <v>0</v>
      </c>
      <c r="Q66" s="341"/>
      <c r="R66" s="224">
        <f>COUNTIF(A.Jan!AI67:AO67,"3")</f>
        <v>0</v>
      </c>
      <c r="S66" s="63">
        <f>COUNTIF(A.Jan!G67:AO67,"H")</f>
        <v>0</v>
      </c>
      <c r="T66" s="63">
        <f>COUNTIF(A.Jan!G67:AO67,"T")</f>
        <v>0</v>
      </c>
      <c r="U66" s="658">
        <f>COUNTIF(A.Jan!G67:AO67,"A")</f>
        <v>0</v>
      </c>
      <c r="Y66" s="226"/>
    </row>
    <row r="67" spans="3:25" ht="18.75" customHeight="1" x14ac:dyDescent="0.25">
      <c r="C67" s="648">
        <f>SUM(A.Jan!G68:AO68)</f>
        <v>0</v>
      </c>
      <c r="D67" s="702">
        <v>30</v>
      </c>
      <c r="E67" s="722" t="s">
        <v>41</v>
      </c>
      <c r="F67" s="652">
        <f>COUNTIF(A.Jan!G68:AO68,"p")+S67-1</f>
        <v>30</v>
      </c>
      <c r="G67" s="1151">
        <f t="shared" ref="G67" si="28">IF(U67,0,1)</f>
        <v>1</v>
      </c>
      <c r="H67" s="723"/>
      <c r="I67" s="223">
        <f>COUNTIF(A.Jan!G68:M68,"p")</f>
        <v>5</v>
      </c>
      <c r="J67" s="224"/>
      <c r="K67" s="223">
        <f>COUNTIF(A.Jan!N68:T68,"p")</f>
        <v>5</v>
      </c>
      <c r="L67" s="224"/>
      <c r="M67" s="223">
        <f>COUNTIF(A.Jan!U68:AA68,"p")</f>
        <v>6</v>
      </c>
      <c r="N67" s="224"/>
      <c r="O67" s="223">
        <f>COUNTIF(A.Jan!AB68:AH68,"P")</f>
        <v>6</v>
      </c>
      <c r="P67" s="224"/>
      <c r="Q67" s="341">
        <f>COUNTIF(A.Jan!AI68:AO68,"P")</f>
        <v>5</v>
      </c>
      <c r="R67" s="224"/>
      <c r="S67" s="63">
        <f>COUNTIF(A.Jan!G68:AO68,"H")</f>
        <v>4</v>
      </c>
      <c r="T67" s="63">
        <f>COUNTIF(A.Jan!G68:AO68,"T")</f>
        <v>0</v>
      </c>
      <c r="U67" s="658">
        <f>COUNTIF(A.Jan!G68:AO68,"A")</f>
        <v>0</v>
      </c>
    </row>
    <row r="68" spans="3:25" ht="18.75" customHeight="1" x14ac:dyDescent="0.25">
      <c r="C68" s="648">
        <f>SUM(A.Jan!G69:AO69)</f>
        <v>0</v>
      </c>
      <c r="D68" s="702"/>
      <c r="E68" s="722"/>
      <c r="F68" s="652"/>
      <c r="G68" s="1151"/>
      <c r="H68" s="723"/>
      <c r="I68" s="223"/>
      <c r="J68" s="224">
        <f>COUNTIF(A.Jan!G69:M69,"3")</f>
        <v>0</v>
      </c>
      <c r="K68" s="223"/>
      <c r="L68" s="224">
        <f>COUNTIF(A.Jan!N69:T69,"3")</f>
        <v>0</v>
      </c>
      <c r="M68" s="223"/>
      <c r="N68" s="224">
        <f>COUNTIF(A.Jan!U69:AA69,"3")</f>
        <v>0</v>
      </c>
      <c r="O68" s="223"/>
      <c r="P68" s="224">
        <f>COUNTIF(A.Jan!AB69:AH69,"3")</f>
        <v>0</v>
      </c>
      <c r="Q68" s="341"/>
      <c r="R68" s="224">
        <f>COUNTIF(A.Jan!AI69:AO69,"3")</f>
        <v>0</v>
      </c>
      <c r="S68" s="63">
        <f>COUNTIF(A.Jan!G69:AO69,"H")</f>
        <v>0</v>
      </c>
      <c r="T68" s="63">
        <f>COUNTIF(A.Jan!G69:AO69,"T")</f>
        <v>0</v>
      </c>
      <c r="U68" s="658">
        <f>COUNTIF(A.Jan!G69:AO69,"A")</f>
        <v>0</v>
      </c>
    </row>
    <row r="69" spans="3:25" ht="18.75" customHeight="1" x14ac:dyDescent="0.25">
      <c r="C69" s="648">
        <f>SUM(A.Jan!G70:AO70)</f>
        <v>0</v>
      </c>
      <c r="D69" s="702">
        <v>31</v>
      </c>
      <c r="E69" s="722" t="s">
        <v>42</v>
      </c>
      <c r="F69" s="652">
        <f>COUNTIF(A.Jan!G70:AO70,"p")+S69-1</f>
        <v>30</v>
      </c>
      <c r="G69" s="1151">
        <f t="shared" ref="G69" si="29">IF(U69,0,1)</f>
        <v>1</v>
      </c>
      <c r="H69" s="723"/>
      <c r="I69" s="223">
        <f>COUNTIF(A.Jan!G70:M70,"p")</f>
        <v>5</v>
      </c>
      <c r="J69" s="224"/>
      <c r="K69" s="223">
        <f>COUNTIF(A.Jan!N70:T70,"p")</f>
        <v>5</v>
      </c>
      <c r="L69" s="224"/>
      <c r="M69" s="223">
        <f>COUNTIF(A.Jan!U70:AA70,"p")</f>
        <v>6</v>
      </c>
      <c r="N69" s="224"/>
      <c r="O69" s="223">
        <f>COUNTIF(A.Jan!AB70:AH70,"P")</f>
        <v>6</v>
      </c>
      <c r="P69" s="224"/>
      <c r="Q69" s="341">
        <f>COUNTIF(A.Jan!AI70:AO70,"P")</f>
        <v>5</v>
      </c>
      <c r="R69" s="224"/>
      <c r="S69" s="63">
        <f>COUNTIF(A.Jan!G70:AO70,"H")</f>
        <v>4</v>
      </c>
      <c r="T69" s="63">
        <f>COUNTIF(A.Jan!G70:AO70,"T")</f>
        <v>0</v>
      </c>
      <c r="U69" s="658">
        <f>COUNTIF(A.Jan!G70:AO70,"A")</f>
        <v>0</v>
      </c>
      <c r="Y69" s="226"/>
    </row>
    <row r="70" spans="3:25" ht="18.75" customHeight="1" x14ac:dyDescent="0.25">
      <c r="C70" s="648">
        <f>SUM(A.Jan!G71:AO71)</f>
        <v>0</v>
      </c>
      <c r="D70" s="702"/>
      <c r="E70" s="722"/>
      <c r="F70" s="652"/>
      <c r="G70" s="1151"/>
      <c r="H70" s="723"/>
      <c r="I70" s="223"/>
      <c r="J70" s="224">
        <f>COUNTIF(A.Jan!G71:M71,"3")</f>
        <v>0</v>
      </c>
      <c r="K70" s="223"/>
      <c r="L70" s="224">
        <f>COUNTIF(A.Jan!N71:T71,"3")</f>
        <v>0</v>
      </c>
      <c r="M70" s="223"/>
      <c r="N70" s="224">
        <f>COUNTIF(A.Jan!U71:AA71,"3")</f>
        <v>0</v>
      </c>
      <c r="O70" s="223"/>
      <c r="P70" s="224">
        <f>COUNTIF(A.Jan!AB71:AH71,"3")</f>
        <v>0</v>
      </c>
      <c r="Q70" s="341"/>
      <c r="R70" s="224">
        <f>COUNTIF(A.Jan!AI71:AO71,"3")</f>
        <v>0</v>
      </c>
      <c r="S70" s="63">
        <f>COUNTIF(A.Jan!G71:AO71,"H")</f>
        <v>0</v>
      </c>
      <c r="T70" s="63">
        <f>COUNTIF(A.Jan!G71:AO71,"T")</f>
        <v>0</v>
      </c>
      <c r="U70" s="658">
        <f>COUNTIF(A.Jan!G71:AO71,"A")</f>
        <v>0</v>
      </c>
      <c r="Y70" s="226"/>
    </row>
    <row r="71" spans="3:25" ht="18.75" customHeight="1" x14ac:dyDescent="0.25">
      <c r="C71" s="648">
        <f>SUM(A.Jan!G72:AO72)</f>
        <v>0</v>
      </c>
      <c r="D71" s="702">
        <v>32</v>
      </c>
      <c r="E71" s="722" t="s">
        <v>43</v>
      </c>
      <c r="F71" s="652">
        <f>COUNTIF(A.Jan!G72:AO72,"p")+S71-1</f>
        <v>30</v>
      </c>
      <c r="G71" s="1151">
        <f t="shared" ref="G71" si="30">IF(U71,0,1)</f>
        <v>1</v>
      </c>
      <c r="H71" s="723"/>
      <c r="I71" s="223">
        <f>COUNTIF(A.Jan!G72:M72,"p")</f>
        <v>5</v>
      </c>
      <c r="J71" s="224"/>
      <c r="K71" s="223">
        <f>COUNTIF(A.Jan!N72:T72,"p")</f>
        <v>5</v>
      </c>
      <c r="L71" s="224"/>
      <c r="M71" s="223">
        <f>COUNTIF(A.Jan!U72:AA72,"p")</f>
        <v>6</v>
      </c>
      <c r="N71" s="224"/>
      <c r="O71" s="223">
        <f>COUNTIF(A.Jan!AB72:AH72,"P")</f>
        <v>6</v>
      </c>
      <c r="P71" s="224"/>
      <c r="Q71" s="341">
        <f>COUNTIF(A.Jan!AI72:AO72,"P")</f>
        <v>5</v>
      </c>
      <c r="R71" s="224"/>
      <c r="S71" s="63">
        <f>COUNTIF(A.Jan!G72:AO72,"H")</f>
        <v>4</v>
      </c>
      <c r="T71" s="63">
        <f>COUNTIF(A.Jan!G72:AO72,"T")</f>
        <v>0</v>
      </c>
      <c r="U71" s="658">
        <f>COUNTIF(A.Jan!G72:AO72,"A")</f>
        <v>0</v>
      </c>
    </row>
    <row r="72" spans="3:25" ht="18.75" customHeight="1" x14ac:dyDescent="0.25">
      <c r="C72" s="648">
        <f>SUM(A.Jan!G73:AO73)</f>
        <v>0</v>
      </c>
      <c r="D72" s="702"/>
      <c r="E72" s="722"/>
      <c r="F72" s="652"/>
      <c r="G72" s="1151"/>
      <c r="H72" s="723"/>
      <c r="I72" s="223"/>
      <c r="J72" s="224">
        <f>COUNTIF(A.Jan!G73:M73,"3")</f>
        <v>0</v>
      </c>
      <c r="K72" s="223"/>
      <c r="L72" s="224">
        <f>COUNTIF(A.Jan!N73:T73,"3")</f>
        <v>0</v>
      </c>
      <c r="M72" s="223"/>
      <c r="N72" s="224">
        <f>COUNTIF(A.Jan!U73:AA73,"3")</f>
        <v>0</v>
      </c>
      <c r="O72" s="223"/>
      <c r="P72" s="224">
        <f>COUNTIF(A.Jan!AB73:AH73,"3")</f>
        <v>0</v>
      </c>
      <c r="Q72" s="341"/>
      <c r="R72" s="224">
        <f>COUNTIF(A.Jan!AI73:AO73,"3")</f>
        <v>0</v>
      </c>
      <c r="S72" s="63">
        <f>COUNTIF(A.Jan!G73:AO73,"H")</f>
        <v>0</v>
      </c>
      <c r="T72" s="63">
        <f>COUNTIF(A.Jan!G73:AO73,"T")</f>
        <v>0</v>
      </c>
      <c r="U72" s="658">
        <f>COUNTIF(A.Jan!G73:AO73,"A")</f>
        <v>0</v>
      </c>
    </row>
    <row r="73" spans="3:25" ht="18.75" customHeight="1" x14ac:dyDescent="0.25">
      <c r="C73" s="648">
        <f>SUM(A.Jan!G74:AO74)</f>
        <v>0</v>
      </c>
      <c r="D73" s="702">
        <v>33</v>
      </c>
      <c r="E73" s="722" t="s">
        <v>26</v>
      </c>
      <c r="F73" s="652">
        <f>COUNTIF(A.Jan!G74:AO74,"p")+S73-1</f>
        <v>30</v>
      </c>
      <c r="G73" s="1151">
        <f t="shared" ref="G73" si="31">IF(U73,0,1)</f>
        <v>1</v>
      </c>
      <c r="H73" s="723"/>
      <c r="I73" s="223">
        <f>COUNTIF(A.Jan!G74:M74,"p")</f>
        <v>5</v>
      </c>
      <c r="J73" s="224"/>
      <c r="K73" s="223">
        <f>COUNTIF(A.Jan!N74:T74,"p")</f>
        <v>5</v>
      </c>
      <c r="L73" s="224"/>
      <c r="M73" s="223">
        <f>COUNTIF(A.Jan!U74:AA74,"p")</f>
        <v>6</v>
      </c>
      <c r="N73" s="224"/>
      <c r="O73" s="223">
        <f>COUNTIF(A.Jan!AB74:AH74,"P")</f>
        <v>6</v>
      </c>
      <c r="P73" s="224"/>
      <c r="Q73" s="341">
        <f>COUNTIF(A.Jan!AI74:AO74,"P")</f>
        <v>5</v>
      </c>
      <c r="R73" s="224"/>
      <c r="S73" s="63">
        <f>COUNTIF(A.Jan!G74:AO74,"H")</f>
        <v>4</v>
      </c>
      <c r="T73" s="63">
        <f>COUNTIF(A.Jan!G74:AO74,"T")</f>
        <v>0</v>
      </c>
      <c r="U73" s="658">
        <f>COUNTIF(A.Jan!G74:AO74,"A")</f>
        <v>0</v>
      </c>
      <c r="Y73" s="226"/>
    </row>
    <row r="74" spans="3:25" ht="18.75" customHeight="1" x14ac:dyDescent="0.25">
      <c r="C74" s="648">
        <f>SUM(A.Jan!G75:AO75)</f>
        <v>0</v>
      </c>
      <c r="D74" s="702"/>
      <c r="E74" s="722"/>
      <c r="F74" s="652"/>
      <c r="G74" s="1151"/>
      <c r="H74" s="723"/>
      <c r="I74" s="223"/>
      <c r="J74" s="224">
        <f>COUNTIF(A.Jan!G75:M75,"3")</f>
        <v>0</v>
      </c>
      <c r="K74" s="223"/>
      <c r="L74" s="224">
        <f>COUNTIF(A.Jan!N75:T75,"3")</f>
        <v>0</v>
      </c>
      <c r="M74" s="223"/>
      <c r="N74" s="224">
        <f>COUNTIF(A.Jan!U75:AA75,"3")</f>
        <v>0</v>
      </c>
      <c r="O74" s="223"/>
      <c r="P74" s="224">
        <f>COUNTIF(A.Jan!AB75:AH75,"3")</f>
        <v>0</v>
      </c>
      <c r="Q74" s="341"/>
      <c r="R74" s="224">
        <f>COUNTIF(A.Jan!AI75:AO75,"3")</f>
        <v>0</v>
      </c>
      <c r="S74" s="63">
        <f>COUNTIF(A.Jan!G75:AO75,"H")</f>
        <v>0</v>
      </c>
      <c r="T74" s="63">
        <f>COUNTIF(A.Jan!G75:AO75,"T")</f>
        <v>0</v>
      </c>
      <c r="U74" s="658">
        <f>COUNTIF(A.Jan!G75:AO75,"A")</f>
        <v>0</v>
      </c>
      <c r="Y74" s="226"/>
    </row>
    <row r="75" spans="3:25" ht="18.75" customHeight="1" x14ac:dyDescent="0.25">
      <c r="C75" s="648">
        <f>SUM(A.Jan!G76:AO76)</f>
        <v>0</v>
      </c>
      <c r="D75" s="702">
        <v>34</v>
      </c>
      <c r="E75" s="722" t="s">
        <v>44</v>
      </c>
      <c r="F75" s="652">
        <f>COUNTIF(A.Jan!G76:AO76,"p")+S75-1</f>
        <v>25</v>
      </c>
      <c r="G75" s="1151">
        <f t="shared" ref="G75" si="32">IF(U75,0,1)</f>
        <v>0</v>
      </c>
      <c r="H75" s="723"/>
      <c r="I75" s="223">
        <f>COUNTIF(A.Jan!G76:M76,"p")</f>
        <v>5</v>
      </c>
      <c r="J75" s="224"/>
      <c r="K75" s="223">
        <f>COUNTIF(A.Jan!N76:T76,"p")</f>
        <v>4</v>
      </c>
      <c r="L75" s="224"/>
      <c r="M75" s="223">
        <f>COUNTIF(A.Jan!U76:AA76,"p")</f>
        <v>2</v>
      </c>
      <c r="N75" s="224"/>
      <c r="O75" s="223">
        <f>COUNTIF(A.Jan!AB76:AH76,"P")</f>
        <v>6</v>
      </c>
      <c r="P75" s="224"/>
      <c r="Q75" s="341">
        <f>COUNTIF(A.Jan!AI76:AO76,"P")</f>
        <v>5</v>
      </c>
      <c r="R75" s="224"/>
      <c r="S75" s="63">
        <f>COUNTIF(A.Jan!G76:AO76,"H")</f>
        <v>4</v>
      </c>
      <c r="T75" s="63">
        <f>COUNTIF(A.Jan!G76:AO76,"T")</f>
        <v>0</v>
      </c>
      <c r="U75" s="658">
        <f>COUNTIF(A.Jan!G76:AO76,"A")</f>
        <v>5</v>
      </c>
    </row>
    <row r="76" spans="3:25" ht="18.75" customHeight="1" x14ac:dyDescent="0.25">
      <c r="C76" s="648">
        <f>SUM(A.Jan!G77:AO77)</f>
        <v>0</v>
      </c>
      <c r="D76" s="702"/>
      <c r="E76" s="722"/>
      <c r="F76" s="652"/>
      <c r="G76" s="1151"/>
      <c r="H76" s="723"/>
      <c r="I76" s="223"/>
      <c r="J76" s="224">
        <f>COUNTIF(A.Jan!G77:M77,"3")</f>
        <v>0</v>
      </c>
      <c r="K76" s="223"/>
      <c r="L76" s="224">
        <f>COUNTIF(A.Jan!N77:T77,"3")</f>
        <v>0</v>
      </c>
      <c r="M76" s="223"/>
      <c r="N76" s="224">
        <f>COUNTIF(A.Jan!U77:AA77,"3")</f>
        <v>0</v>
      </c>
      <c r="O76" s="223"/>
      <c r="P76" s="224">
        <f>COUNTIF(A.Jan!AB77:AH77,"3")</f>
        <v>0</v>
      </c>
      <c r="Q76" s="341"/>
      <c r="R76" s="224">
        <f>COUNTIF(A.Jan!AI77:AO77,"3")</f>
        <v>0</v>
      </c>
      <c r="S76" s="63">
        <f>COUNTIF(A.Jan!G77:AO77,"H")</f>
        <v>0</v>
      </c>
      <c r="T76" s="63">
        <f>COUNTIF(A.Jan!G77:AO77,"T")</f>
        <v>0</v>
      </c>
      <c r="U76" s="658">
        <f>COUNTIF(A.Jan!G77:AO77,"A")</f>
        <v>0</v>
      </c>
    </row>
    <row r="77" spans="3:25" ht="18.75" customHeight="1" x14ac:dyDescent="0.25">
      <c r="C77" s="648">
        <f>SUM(A.Jan!G78:AO78)</f>
        <v>0</v>
      </c>
      <c r="D77" s="702">
        <v>35</v>
      </c>
      <c r="E77" s="722" t="s">
        <v>45</v>
      </c>
      <c r="F77" s="652">
        <f>COUNTIF(A.Jan!G78:AO78,"p")+S77-1</f>
        <v>30</v>
      </c>
      <c r="G77" s="1151">
        <f t="shared" ref="G77" si="33">IF(U77,0,1)</f>
        <v>1</v>
      </c>
      <c r="H77" s="723"/>
      <c r="I77" s="223">
        <f>COUNTIF(A.Jan!G78:M78,"p")</f>
        <v>5</v>
      </c>
      <c r="J77" s="224"/>
      <c r="K77" s="223">
        <f>COUNTIF(A.Jan!N78:T78,"p")</f>
        <v>5</v>
      </c>
      <c r="L77" s="224"/>
      <c r="M77" s="223">
        <f>COUNTIF(A.Jan!U78:AA78,"p")</f>
        <v>6</v>
      </c>
      <c r="N77" s="224"/>
      <c r="O77" s="223">
        <f>COUNTIF(A.Jan!AB78:AH78,"P")</f>
        <v>6</v>
      </c>
      <c r="P77" s="224"/>
      <c r="Q77" s="341">
        <f>COUNTIF(A.Jan!AI78:AO78,"P")</f>
        <v>5</v>
      </c>
      <c r="R77" s="224"/>
      <c r="S77" s="63">
        <f>COUNTIF(A.Jan!G78:AO78,"H")</f>
        <v>4</v>
      </c>
      <c r="T77" s="63">
        <f>COUNTIF(A.Jan!G78:AO78,"T")</f>
        <v>0</v>
      </c>
      <c r="U77" s="658">
        <f>COUNTIF(A.Jan!G78:AO78,"A")</f>
        <v>0</v>
      </c>
      <c r="Y77" s="226"/>
    </row>
    <row r="78" spans="3:25" ht="18.75" customHeight="1" x14ac:dyDescent="0.25">
      <c r="C78" s="648">
        <f>SUM(A.Jan!G79:AO79)</f>
        <v>0</v>
      </c>
      <c r="D78" s="702"/>
      <c r="E78" s="722"/>
      <c r="F78" s="652"/>
      <c r="G78" s="1151"/>
      <c r="H78" s="723"/>
      <c r="I78" s="223"/>
      <c r="J78" s="224">
        <f>COUNTIF(A.Jan!G79:M79,"3")</f>
        <v>0</v>
      </c>
      <c r="K78" s="223"/>
      <c r="L78" s="224">
        <f>COUNTIF(A.Jan!N79:T79,"3")</f>
        <v>0</v>
      </c>
      <c r="M78" s="223"/>
      <c r="N78" s="224">
        <f>COUNTIF(A.Jan!U79:AA79,"3")</f>
        <v>0</v>
      </c>
      <c r="O78" s="223"/>
      <c r="P78" s="224">
        <f>COUNTIF(A.Jan!AB79:AH79,"3")</f>
        <v>0</v>
      </c>
      <c r="Q78" s="341"/>
      <c r="R78" s="224">
        <f>COUNTIF(A.Jan!AI79:AO79,"3")</f>
        <v>0</v>
      </c>
      <c r="S78" s="63">
        <f>COUNTIF(A.Jan!G79:AO79,"H")</f>
        <v>0</v>
      </c>
      <c r="T78" s="63">
        <f>COUNTIF(A.Jan!G79:AO79,"T")</f>
        <v>0</v>
      </c>
      <c r="U78" s="658">
        <f>COUNTIF(A.Jan!G79:AO79,"A")</f>
        <v>0</v>
      </c>
      <c r="Y78" s="226"/>
    </row>
    <row r="79" spans="3:25" ht="18.75" customHeight="1" x14ac:dyDescent="0.25">
      <c r="C79" s="649">
        <f>SUM(A.Jan!G80:AO80)</f>
        <v>0</v>
      </c>
      <c r="D79" s="702">
        <v>36</v>
      </c>
      <c r="E79" s="722" t="s">
        <v>46</v>
      </c>
      <c r="F79" s="652">
        <f>COUNTIF(A.Jan!G80:AO80,"p")+S79-1</f>
        <v>30</v>
      </c>
      <c r="G79" s="1151">
        <f t="shared" ref="G79" si="34">IF(U79,0,1)</f>
        <v>1</v>
      </c>
      <c r="H79" s="723"/>
      <c r="I79" s="223">
        <f>COUNTIF(A.Jan!G80:M80,"p")</f>
        <v>5</v>
      </c>
      <c r="J79" s="224"/>
      <c r="K79" s="223">
        <f>COUNTIF(A.Jan!N80:T80,"p")</f>
        <v>5</v>
      </c>
      <c r="L79" s="224"/>
      <c r="M79" s="223">
        <f>COUNTIF(A.Jan!U80:AA80,"p")</f>
        <v>6</v>
      </c>
      <c r="N79" s="224"/>
      <c r="O79" s="223">
        <f>COUNTIF(A.Jan!AB80:AH80,"P")</f>
        <v>6</v>
      </c>
      <c r="P79" s="224"/>
      <c r="Q79" s="341">
        <f>COUNTIF(A.Jan!AI80:AO80,"P")</f>
        <v>5</v>
      </c>
      <c r="R79" s="224"/>
      <c r="S79" s="63">
        <f>COUNTIF(A.Jan!G80:AO80,"H")</f>
        <v>4</v>
      </c>
      <c r="T79" s="63">
        <f>COUNTIF(A.Jan!G80:AO80,"T")</f>
        <v>0</v>
      </c>
      <c r="U79" s="658">
        <f>COUNTIF(A.Jan!G80:AO80,"A")</f>
        <v>0</v>
      </c>
    </row>
    <row r="80" spans="3:25" ht="18.75" customHeight="1" x14ac:dyDescent="0.25">
      <c r="C80" s="649">
        <f>SUM(A.Jan!G81:AO81)</f>
        <v>0</v>
      </c>
      <c r="D80" s="702"/>
      <c r="E80" s="722"/>
      <c r="F80" s="652"/>
      <c r="G80" s="1151"/>
      <c r="H80" s="723"/>
      <c r="I80" s="223"/>
      <c r="J80" s="224">
        <f>COUNTIF(A.Jan!G81:M81,"3")</f>
        <v>0</v>
      </c>
      <c r="K80" s="223"/>
      <c r="L80" s="224">
        <f>COUNTIF(A.Jan!N81:T81,"3")</f>
        <v>0</v>
      </c>
      <c r="M80" s="223"/>
      <c r="N80" s="224">
        <f>COUNTIF(A.Jan!U81:AA81,"3")</f>
        <v>0</v>
      </c>
      <c r="O80" s="223"/>
      <c r="P80" s="224">
        <f>COUNTIF(A.Jan!AB81:AH81,"3")</f>
        <v>0</v>
      </c>
      <c r="Q80" s="341"/>
      <c r="R80" s="224">
        <f>COUNTIF(A.Jan!AI81:AO81,"3")</f>
        <v>0</v>
      </c>
      <c r="S80" s="63">
        <f>COUNTIF(A.Jan!G81:AO81,"H")</f>
        <v>0</v>
      </c>
      <c r="T80" s="63">
        <f>COUNTIF(A.Jan!G81:AO81,"T")</f>
        <v>0</v>
      </c>
      <c r="U80" s="658">
        <f>COUNTIF(A.Jan!G81:AO81,"A")</f>
        <v>0</v>
      </c>
    </row>
    <row r="81" spans="3:25" ht="18.75" customHeight="1" x14ac:dyDescent="0.25">
      <c r="C81" s="649">
        <f>SUM(A.Jan!G82:AO82)</f>
        <v>0</v>
      </c>
      <c r="D81" s="702">
        <v>37</v>
      </c>
      <c r="E81" s="722" t="s">
        <v>47</v>
      </c>
      <c r="F81" s="652">
        <f>COUNTIF(A.Jan!G82:AO82,"p")+S81-1</f>
        <v>28</v>
      </c>
      <c r="G81" s="1151">
        <f t="shared" ref="G81" si="35">IF(U81,0,1)</f>
        <v>0</v>
      </c>
      <c r="H81" s="723"/>
      <c r="I81" s="223">
        <f>COUNTIF(A.Jan!G82:M82,"p")</f>
        <v>5</v>
      </c>
      <c r="J81" s="224"/>
      <c r="K81" s="223">
        <f>COUNTIF(A.Jan!N82:T82,"p")</f>
        <v>3</v>
      </c>
      <c r="L81" s="224"/>
      <c r="M81" s="223">
        <f>COUNTIF(A.Jan!U82:AA82,"p")</f>
        <v>6</v>
      </c>
      <c r="N81" s="224"/>
      <c r="O81" s="223">
        <f>COUNTIF(A.Jan!AB82:AH82,"P")</f>
        <v>6</v>
      </c>
      <c r="P81" s="224"/>
      <c r="Q81" s="341">
        <f>COUNTIF(A.Jan!AI82:AO82,"P")</f>
        <v>5</v>
      </c>
      <c r="R81" s="224"/>
      <c r="S81" s="63">
        <f>COUNTIF(A.Jan!G82:AO82,"H")</f>
        <v>4</v>
      </c>
      <c r="T81" s="63">
        <f>COUNTIF(A.Jan!G82:AO82,"T")</f>
        <v>0</v>
      </c>
      <c r="U81" s="658">
        <f>COUNTIF(A.Jan!G82:AO82,"A")</f>
        <v>2</v>
      </c>
      <c r="Y81" s="226"/>
    </row>
    <row r="82" spans="3:25" ht="19.5" customHeight="1" thickBot="1" x14ac:dyDescent="0.3">
      <c r="C82" s="649">
        <f>SUM(A.Jan!G83:AO83)</f>
        <v>0</v>
      </c>
      <c r="D82" s="755"/>
      <c r="E82" s="1144"/>
      <c r="F82" s="664"/>
      <c r="G82" s="1152"/>
      <c r="H82" s="1131"/>
      <c r="I82" s="659"/>
      <c r="J82" s="660">
        <f>COUNTIF(A.Jan!G83:M83,"3")</f>
        <v>0</v>
      </c>
      <c r="K82" s="659"/>
      <c r="L82" s="660">
        <f>COUNTIF(A.Jan!N83:T83,"3")</f>
        <v>0</v>
      </c>
      <c r="M82" s="659"/>
      <c r="N82" s="660">
        <f>COUNTIF(A.Jan!U83:AA83,"3")</f>
        <v>0</v>
      </c>
      <c r="O82" s="659"/>
      <c r="P82" s="660">
        <f>COUNTIF(A.Jan!AB83:AH83,"3")</f>
        <v>0</v>
      </c>
      <c r="Q82" s="661"/>
      <c r="R82" s="660">
        <f>COUNTIF(A.Jan!AI83:AO83,"3")</f>
        <v>0</v>
      </c>
      <c r="S82" s="662">
        <f>COUNTIF(A.Jan!G83:AO83,"H")</f>
        <v>0</v>
      </c>
      <c r="T82" s="662">
        <f>COUNTIF(A.Jan!G83:AO83,"T")</f>
        <v>0</v>
      </c>
      <c r="U82" s="663">
        <f>COUNTIF(A.Jan!G83:AO83,"A")</f>
        <v>0</v>
      </c>
      <c r="Y82" s="226"/>
    </row>
  </sheetData>
  <sheetProtection sheet="1" objects="1" scenarios="1"/>
  <mergeCells count="169">
    <mergeCell ref="G35:G36"/>
    <mergeCell ref="G33:G34"/>
    <mergeCell ref="G51:G52"/>
    <mergeCell ref="G49:G50"/>
    <mergeCell ref="G47:G48"/>
    <mergeCell ref="G45:G46"/>
    <mergeCell ref="G43:G44"/>
    <mergeCell ref="G11:G12"/>
    <mergeCell ref="G9:G10"/>
    <mergeCell ref="G21:G22"/>
    <mergeCell ref="G19:G20"/>
    <mergeCell ref="G17:G18"/>
    <mergeCell ref="G15:G16"/>
    <mergeCell ref="G13:G14"/>
    <mergeCell ref="G31:G32"/>
    <mergeCell ref="G29:G30"/>
    <mergeCell ref="G27:G28"/>
    <mergeCell ref="G25:G26"/>
    <mergeCell ref="G23:G24"/>
    <mergeCell ref="G63:G64"/>
    <mergeCell ref="G61:G62"/>
    <mergeCell ref="G59:G60"/>
    <mergeCell ref="G57:G58"/>
    <mergeCell ref="G55:G56"/>
    <mergeCell ref="G53:G54"/>
    <mergeCell ref="G41:G42"/>
    <mergeCell ref="G39:G40"/>
    <mergeCell ref="G37:G38"/>
    <mergeCell ref="G81:G82"/>
    <mergeCell ref="G79:G80"/>
    <mergeCell ref="G77:G78"/>
    <mergeCell ref="G75:G76"/>
    <mergeCell ref="G73:G74"/>
    <mergeCell ref="G71:G72"/>
    <mergeCell ref="G69:G70"/>
    <mergeCell ref="G67:G68"/>
    <mergeCell ref="G65:G66"/>
    <mergeCell ref="J6:K6"/>
    <mergeCell ref="N6:O6"/>
    <mergeCell ref="Z7:Z8"/>
    <mergeCell ref="AG7:AH7"/>
    <mergeCell ref="AE7:AF7"/>
    <mergeCell ref="AC7:AD7"/>
    <mergeCell ref="AA7:AB7"/>
    <mergeCell ref="Q7:R7"/>
    <mergeCell ref="U7:U8"/>
    <mergeCell ref="D7:D8"/>
    <mergeCell ref="E7:E8"/>
    <mergeCell ref="D71:D72"/>
    <mergeCell ref="D73:D74"/>
    <mergeCell ref="D21:D22"/>
    <mergeCell ref="D23:D24"/>
    <mergeCell ref="D25:D26"/>
    <mergeCell ref="D27:D28"/>
    <mergeCell ref="D29:D30"/>
    <mergeCell ref="D31:D32"/>
    <mergeCell ref="D9:D10"/>
    <mergeCell ref="D11:D12"/>
    <mergeCell ref="D13:D14"/>
    <mergeCell ref="D15:D16"/>
    <mergeCell ref="D17:D18"/>
    <mergeCell ref="D19:D20"/>
    <mergeCell ref="E55:E56"/>
    <mergeCell ref="E57:E58"/>
    <mergeCell ref="E59:E60"/>
    <mergeCell ref="D47:D48"/>
    <mergeCell ref="D49:D50"/>
    <mergeCell ref="D51:D52"/>
    <mergeCell ref="D53:D54"/>
    <mergeCell ref="D55:D56"/>
    <mergeCell ref="D57:D58"/>
    <mergeCell ref="E49:E50"/>
    <mergeCell ref="E51:E52"/>
    <mergeCell ref="E53:E54"/>
    <mergeCell ref="D33:D34"/>
    <mergeCell ref="D35:D36"/>
    <mergeCell ref="D37:D38"/>
    <mergeCell ref="D39:D40"/>
    <mergeCell ref="D41:D42"/>
    <mergeCell ref="D45:D46"/>
    <mergeCell ref="E41:E42"/>
    <mergeCell ref="E45:E46"/>
    <mergeCell ref="E47:E48"/>
    <mergeCell ref="E35:E36"/>
    <mergeCell ref="E37:E38"/>
    <mergeCell ref="E39:E40"/>
    <mergeCell ref="E43:E44"/>
    <mergeCell ref="D43:D44"/>
    <mergeCell ref="D77:D78"/>
    <mergeCell ref="D79:D80"/>
    <mergeCell ref="D81:D82"/>
    <mergeCell ref="D59:D60"/>
    <mergeCell ref="D61:D62"/>
    <mergeCell ref="D63:D64"/>
    <mergeCell ref="D65:D66"/>
    <mergeCell ref="D67:D68"/>
    <mergeCell ref="D69:D70"/>
    <mergeCell ref="D75:D76"/>
    <mergeCell ref="E79:E80"/>
    <mergeCell ref="E81:E82"/>
    <mergeCell ref="E73:E74"/>
    <mergeCell ref="E75:E76"/>
    <mergeCell ref="E77:E78"/>
    <mergeCell ref="E67:E68"/>
    <mergeCell ref="E69:E70"/>
    <mergeCell ref="E71:E72"/>
    <mergeCell ref="E61:E62"/>
    <mergeCell ref="E63:E64"/>
    <mergeCell ref="E65:E66"/>
    <mergeCell ref="E13:E14"/>
    <mergeCell ref="E15:E16"/>
    <mergeCell ref="E29:E30"/>
    <mergeCell ref="E31:E32"/>
    <mergeCell ref="E33:E34"/>
    <mergeCell ref="E23:E24"/>
    <mergeCell ref="E25:E26"/>
    <mergeCell ref="E27:E28"/>
    <mergeCell ref="H7:H8"/>
    <mergeCell ref="E17:E18"/>
    <mergeCell ref="E19:E20"/>
    <mergeCell ref="E21:E22"/>
    <mergeCell ref="E11:E12"/>
    <mergeCell ref="H11:H12"/>
    <mergeCell ref="H13:H14"/>
    <mergeCell ref="H15:H16"/>
    <mergeCell ref="H17:H18"/>
    <mergeCell ref="H19:H20"/>
    <mergeCell ref="H21:H22"/>
    <mergeCell ref="H23:H24"/>
    <mergeCell ref="H25:H26"/>
    <mergeCell ref="H27:H28"/>
    <mergeCell ref="H29:H30"/>
    <mergeCell ref="H31:H32"/>
    <mergeCell ref="AI7:AJ7"/>
    <mergeCell ref="F7:F8"/>
    <mergeCell ref="T7:T8"/>
    <mergeCell ref="E9:E10"/>
    <mergeCell ref="S7:S8"/>
    <mergeCell ref="O7:P7"/>
    <mergeCell ref="M7:N7"/>
    <mergeCell ref="K7:L7"/>
    <mergeCell ref="I7:J7"/>
    <mergeCell ref="H9:H10"/>
    <mergeCell ref="G7:G8"/>
    <mergeCell ref="H33:H34"/>
    <mergeCell ref="H35:H36"/>
    <mergeCell ref="H37:H38"/>
    <mergeCell ref="H39:H40"/>
    <mergeCell ref="H41:H42"/>
    <mergeCell ref="H43:H44"/>
    <mergeCell ref="H45:H46"/>
    <mergeCell ref="H47:H48"/>
    <mergeCell ref="H49:H50"/>
    <mergeCell ref="H69:H70"/>
    <mergeCell ref="H71:H72"/>
    <mergeCell ref="H73:H74"/>
    <mergeCell ref="H75:H76"/>
    <mergeCell ref="H77:H78"/>
    <mergeCell ref="H79:H80"/>
    <mergeCell ref="H81:H82"/>
    <mergeCell ref="H67:H68"/>
    <mergeCell ref="H51:H52"/>
    <mergeCell ref="H53:H54"/>
    <mergeCell ref="H55:H56"/>
    <mergeCell ref="H57:H58"/>
    <mergeCell ref="H59:H60"/>
    <mergeCell ref="H61:H62"/>
    <mergeCell ref="H63:H64"/>
    <mergeCell ref="H65:H66"/>
  </mergeCells>
  <conditionalFormatting sqref="D9:D10 D13:D14 D17:D18 D21:D22 D25:D26 D29:D30 D33:D34 D37:D38 D41:D42 D45:D46 D49:D50 D53:D54 D57:D58 D61:D62 D65:D66 D69:D70 D73:D74 D77:D78 D81:D82">
    <cfRule type="expression" dxfId="69" priority="27">
      <formula>D$11&lt;&gt;""</formula>
    </cfRule>
  </conditionalFormatting>
  <conditionalFormatting sqref="G9 G11 G13 G15 G17 G19 G21 G23 G25 G27 G29 G31 G33 G35 G37 G39 G41 G43 G45 G47 G49 G51 G53 G55 G57 G59 G61 G63 G65 G67 G69 G71 G73 G75 G77 G79 G81">
    <cfRule type="notContainsBlanks" dxfId="68" priority="21">
      <formula>LEN(TRIM(G9))&gt;0</formula>
    </cfRule>
  </conditionalFormatting>
  <conditionalFormatting sqref="G9:G82">
    <cfRule type="containsText" dxfId="67" priority="12" operator="containsText" text="0">
      <formula>NOT(ISERROR(SEARCH("0",G9)))</formula>
    </cfRule>
    <cfRule type="containsText" dxfId="66" priority="13" operator="containsText" text="1">
      <formula>NOT(ISERROR(SEARCH("1",G9)))</formula>
    </cfRule>
    <cfRule type="containsText" dxfId="65" priority="14" operator="containsText" text="1">
      <formula>NOT(ISERROR(SEARCH("1",G9)))</formula>
    </cfRule>
    <cfRule type="containsText" dxfId="64" priority="15" operator="containsText" text="0">
      <formula>NOT(ISERROR(SEARCH("0",G9)))</formula>
    </cfRule>
    <cfRule type="containsText" dxfId="63" priority="19" operator="containsText" text="0">
      <formula>NOT(ISERROR(SEARCH("0",G9)))</formula>
    </cfRule>
  </conditionalFormatting>
  <conditionalFormatting sqref="H9:H82">
    <cfRule type="dataBar" priority="16">
      <dataBar>
        <cfvo type="min"/>
        <cfvo type="max"/>
        <color rgb="FF008AEF"/>
      </dataBar>
      <extLst>
        <ext xmlns:x14="http://schemas.microsoft.com/office/spreadsheetml/2009/9/main" uri="{B025F937-C7B1-47D3-B67F-A62EFF666E3E}">
          <x14:id>{C4C9D708-365A-4D34-8C31-0622B64767E6}</x14:id>
        </ext>
      </extLst>
    </cfRule>
  </conditionalFormatting>
  <conditionalFormatting sqref="U9:U82">
    <cfRule type="containsBlanks" dxfId="62" priority="7" stopIfTrue="1">
      <formula>LEN(TRIM(U9))=0</formula>
    </cfRule>
  </conditionalFormatting>
  <conditionalFormatting sqref="I9:R82">
    <cfRule type="containsBlanks" dxfId="61" priority="4">
      <formula>LEN(TRIM(I9))=0</formula>
    </cfRule>
    <cfRule type="containsText" dxfId="60" priority="5" operator="containsText" text="6">
      <formula>NOT(ISERROR(SEARCH("6",I9)))</formula>
    </cfRule>
  </conditionalFormatting>
  <conditionalFormatting sqref="F9:F82">
    <cfRule type="expression" dxfId="59" priority="2">
      <formula>$F$9:$F$82&lt;31</formula>
    </cfRule>
  </conditionalFormatting>
  <conditionalFormatting sqref="F9:F82">
    <cfRule type="notContainsBlanks" dxfId="58" priority="1">
      <formula>LEN(TRIM(F9))&gt;0</formula>
    </cfRule>
  </conditionalFormatting>
  <pageMargins left="0.7" right="0.7" top="0.75" bottom="0.75" header="0.3" footer="0.3"/>
  <pageSetup scale="47" orientation="portrait" blackAndWhite="1" r:id="rId1"/>
  <colBreaks count="1" manualBreakCount="1">
    <brk id="25" min="6" max="79" man="1"/>
  </colBreaks>
  <drawing r:id="rId2"/>
  <extLst>
    <ext xmlns:x14="http://schemas.microsoft.com/office/spreadsheetml/2009/9/main" uri="{78C0D931-6437-407d-A8EE-F0AAD7539E65}">
      <x14:conditionalFormattings>
        <x14:conditionalFormatting xmlns:xm="http://schemas.microsoft.com/office/excel/2006/main">
          <x14:cfRule type="dataBar" id="{C4C9D708-365A-4D34-8C31-0622B64767E6}">
            <x14:dataBar minLength="0" maxLength="100" border="1" negativeBarBorderColorSameAsPositive="0">
              <x14:cfvo type="autoMin"/>
              <x14:cfvo type="autoMax"/>
              <x14:borderColor rgb="FF008AEF"/>
              <x14:negativeFillColor rgb="FFFF0000"/>
              <x14:negativeBorderColor rgb="FFFF0000"/>
              <x14:axisColor rgb="FF000000"/>
            </x14:dataBar>
          </x14:cfRule>
          <xm:sqref>H9:H82</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tabColor rgb="FF00B050"/>
  </sheetPr>
  <dimension ref="C2:L82"/>
  <sheetViews>
    <sheetView showGridLines="0" showRowColHeaders="0" showZeros="0" view="pageBreakPreview" zoomScaleSheetLayoutView="100" workbookViewId="0">
      <pane ySplit="5" topLeftCell="A6" activePane="bottomLeft" state="frozen"/>
      <selection activeCell="D16" sqref="D16:E17"/>
      <selection pane="bottomLeft"/>
    </sheetView>
  </sheetViews>
  <sheetFormatPr defaultRowHeight="15" x14ac:dyDescent="0.25"/>
  <cols>
    <col min="1" max="1" width="25.85546875" customWidth="1"/>
    <col min="2" max="2" width="6.42578125" customWidth="1"/>
    <col min="3" max="3" width="13.28515625" customWidth="1"/>
    <col min="4" max="4" width="19.140625" customWidth="1"/>
    <col min="5" max="5" width="19.28515625" customWidth="1"/>
    <col min="6" max="6" width="21.140625" style="482" customWidth="1"/>
    <col min="7" max="7" width="21.28515625" customWidth="1"/>
    <col min="8" max="8" width="18.140625" customWidth="1"/>
    <col min="9" max="9" width="21.7109375" customWidth="1"/>
    <col min="10" max="10" width="19.7109375" customWidth="1"/>
    <col min="11" max="11" width="25.7109375" style="484" customWidth="1"/>
    <col min="12" max="12" width="29.140625" style="47" customWidth="1"/>
  </cols>
  <sheetData>
    <row r="2" spans="3:12" ht="86.25" customHeight="1" x14ac:dyDescent="0.25"/>
    <row r="3" spans="3:12" ht="22.5" customHeight="1" thickBot="1" x14ac:dyDescent="0.3">
      <c r="E3" s="478"/>
    </row>
    <row r="4" spans="3:12" ht="38.25" customHeight="1" x14ac:dyDescent="0.25">
      <c r="C4" s="1185" t="s">
        <v>245</v>
      </c>
      <c r="D4" s="1187" t="s">
        <v>10</v>
      </c>
      <c r="E4" s="1175" t="s">
        <v>3</v>
      </c>
      <c r="F4" s="1176" t="s">
        <v>4</v>
      </c>
      <c r="G4" s="1177" t="s">
        <v>5</v>
      </c>
      <c r="H4" s="1178" t="s">
        <v>6</v>
      </c>
      <c r="I4" s="1160" t="s">
        <v>94</v>
      </c>
      <c r="J4" s="1179" t="s">
        <v>7</v>
      </c>
      <c r="K4" s="1191" t="s">
        <v>509</v>
      </c>
      <c r="L4" s="1173" t="s">
        <v>8</v>
      </c>
    </row>
    <row r="5" spans="3:12" ht="21.75" customHeight="1" thickBot="1" x14ac:dyDescent="0.3">
      <c r="C5" s="1186"/>
      <c r="D5" s="783"/>
      <c r="E5" s="785"/>
      <c r="F5" s="787"/>
      <c r="G5" s="789"/>
      <c r="H5" s="791"/>
      <c r="I5" s="769"/>
      <c r="J5" s="771"/>
      <c r="K5" s="773"/>
      <c r="L5" s="1174"/>
    </row>
    <row r="6" spans="3:12" ht="20.100000000000001" customHeight="1" x14ac:dyDescent="0.25">
      <c r="C6" s="1007">
        <v>1</v>
      </c>
      <c r="D6" s="1188" t="s">
        <v>14</v>
      </c>
      <c r="E6" s="1180">
        <v>22000</v>
      </c>
      <c r="F6" s="1181">
        <f>E6/A.Jan!$J$7*P.Jan!F9</f>
        <v>22000</v>
      </c>
      <c r="G6" s="1182">
        <f>E6/30/2*P.Jan!T9</f>
        <v>0</v>
      </c>
      <c r="H6" s="1161">
        <f>E6/30/12*P.Jan!F10</f>
        <v>2566.666666666667</v>
      </c>
      <c r="I6" s="1161"/>
      <c r="J6" s="1183">
        <f>E6/30*P.Jan!G9</f>
        <v>733.33333333333337</v>
      </c>
      <c r="K6" s="1192">
        <f>F6+J6</f>
        <v>22733.333333333332</v>
      </c>
      <c r="L6" s="1184">
        <f>K6+G6+H6</f>
        <v>25300</v>
      </c>
    </row>
    <row r="7" spans="3:12" ht="20.100000000000001" customHeight="1" x14ac:dyDescent="0.25">
      <c r="C7" s="984"/>
      <c r="D7" s="1172"/>
      <c r="E7" s="1159"/>
      <c r="F7" s="1158"/>
      <c r="G7" s="1157"/>
      <c r="H7" s="1156"/>
      <c r="I7" s="1156"/>
      <c r="J7" s="1155"/>
      <c r="K7" s="1171"/>
      <c r="L7" s="1154"/>
    </row>
    <row r="8" spans="3:12" ht="20.100000000000001" customHeight="1" x14ac:dyDescent="0.25">
      <c r="C8" s="984">
        <v>2</v>
      </c>
      <c r="D8" s="1172" t="s">
        <v>15</v>
      </c>
      <c r="E8" s="1159">
        <v>20000</v>
      </c>
      <c r="F8" s="1158">
        <f>E8/A.Jan!$J$7*P.Jan!F11</f>
        <v>18666.666666666664</v>
      </c>
      <c r="G8" s="1157">
        <f>E8/30/2*P.Jan!T11</f>
        <v>0</v>
      </c>
      <c r="H8" s="1156">
        <f>E8/30/12*P.Jan!F12</f>
        <v>2166.6666666666665</v>
      </c>
      <c r="I8" s="1156"/>
      <c r="J8" s="1155">
        <f>E8/30*P.Jan!G11</f>
        <v>0</v>
      </c>
      <c r="K8" s="1171">
        <f t="shared" ref="K8" si="0">F8+J8</f>
        <v>18666.666666666664</v>
      </c>
      <c r="L8" s="1154">
        <f t="shared" ref="L8" si="1">K8+G8+H8</f>
        <v>20833.333333333332</v>
      </c>
    </row>
    <row r="9" spans="3:12" ht="20.100000000000001" customHeight="1" x14ac:dyDescent="0.25">
      <c r="C9" s="984"/>
      <c r="D9" s="1172"/>
      <c r="E9" s="1159"/>
      <c r="F9" s="1158"/>
      <c r="G9" s="1157"/>
      <c r="H9" s="1156"/>
      <c r="I9" s="1156"/>
      <c r="J9" s="1155"/>
      <c r="K9" s="1171"/>
      <c r="L9" s="1154"/>
    </row>
    <row r="10" spans="3:12" ht="20.100000000000001" customHeight="1" x14ac:dyDescent="0.25">
      <c r="C10" s="984">
        <v>3</v>
      </c>
      <c r="D10" s="1172" t="s">
        <v>16</v>
      </c>
      <c r="E10" s="1159">
        <v>18000</v>
      </c>
      <c r="F10" s="1158">
        <f>E10/A.Jan!$J$7*P.Jan!F13</f>
        <v>18000</v>
      </c>
      <c r="G10" s="1157">
        <f>E10/30/2*P.Jan!T13</f>
        <v>0</v>
      </c>
      <c r="H10" s="1156">
        <f>E10/30/12*P.Jan!F14</f>
        <v>1500</v>
      </c>
      <c r="I10" s="1156"/>
      <c r="J10" s="1155">
        <f>E10/30*P.Jan!G13</f>
        <v>600</v>
      </c>
      <c r="K10" s="1171">
        <f t="shared" ref="K10" si="2">F10+J10</f>
        <v>18600</v>
      </c>
      <c r="L10" s="1154">
        <f t="shared" ref="L10" si="3">K10+G10+H10</f>
        <v>20100</v>
      </c>
    </row>
    <row r="11" spans="3:12" ht="20.100000000000001" customHeight="1" x14ac:dyDescent="0.25">
      <c r="C11" s="984"/>
      <c r="D11" s="1172"/>
      <c r="E11" s="1159"/>
      <c r="F11" s="1158"/>
      <c r="G11" s="1157"/>
      <c r="H11" s="1156"/>
      <c r="I11" s="1156"/>
      <c r="J11" s="1155"/>
      <c r="K11" s="1171"/>
      <c r="L11" s="1154"/>
    </row>
    <row r="12" spans="3:12" ht="20.100000000000001" customHeight="1" x14ac:dyDescent="0.25">
      <c r="C12" s="984">
        <v>4</v>
      </c>
      <c r="D12" s="1172" t="s">
        <v>17</v>
      </c>
      <c r="E12" s="1159">
        <v>13000</v>
      </c>
      <c r="F12" s="1158">
        <f>E12/A.Jan!$J$7*P.Jan!F15</f>
        <v>12133.333333333332</v>
      </c>
      <c r="G12" s="1157">
        <f>E12/30/2*P.Jan!T15</f>
        <v>0</v>
      </c>
      <c r="H12" s="1156">
        <f>E12/30/12*P.Jan!F16</f>
        <v>2058.333333333333</v>
      </c>
      <c r="I12" s="1156"/>
      <c r="J12" s="1155">
        <f>E12/30*P.Jan!G15</f>
        <v>0</v>
      </c>
      <c r="K12" s="1171">
        <f t="shared" ref="K12" si="4">F12+J12</f>
        <v>12133.333333333332</v>
      </c>
      <c r="L12" s="1154">
        <f t="shared" ref="L12" si="5">K12+G12+H12</f>
        <v>14191.666666666664</v>
      </c>
    </row>
    <row r="13" spans="3:12" ht="20.100000000000001" customHeight="1" x14ac:dyDescent="0.25">
      <c r="C13" s="984"/>
      <c r="D13" s="1172"/>
      <c r="E13" s="1159"/>
      <c r="F13" s="1158"/>
      <c r="G13" s="1157"/>
      <c r="H13" s="1156"/>
      <c r="I13" s="1156"/>
      <c r="J13" s="1155"/>
      <c r="K13" s="1171"/>
      <c r="L13" s="1154"/>
    </row>
    <row r="14" spans="3:12" ht="20.100000000000001" customHeight="1" x14ac:dyDescent="0.25">
      <c r="C14" s="984">
        <v>5</v>
      </c>
      <c r="D14" s="1172" t="s">
        <v>18</v>
      </c>
      <c r="E14" s="1159">
        <v>11500</v>
      </c>
      <c r="F14" s="1158">
        <f>E14/A.Jan!$J$7*P.Jan!F17</f>
        <v>11500</v>
      </c>
      <c r="G14" s="1157">
        <f>E14/30/2*P.Jan!T17</f>
        <v>0</v>
      </c>
      <c r="H14" s="1156">
        <f>E14/30/12*P.Jan!F18</f>
        <v>1988.5416666666665</v>
      </c>
      <c r="I14" s="1156"/>
      <c r="J14" s="1155">
        <f>E14/30*P.Jan!G17</f>
        <v>383.33333333333331</v>
      </c>
      <c r="K14" s="1171">
        <f t="shared" ref="K14" si="6">F14+J14</f>
        <v>11883.333333333334</v>
      </c>
      <c r="L14" s="1154">
        <f t="shared" ref="L14" si="7">K14+G14+H14</f>
        <v>13871.875</v>
      </c>
    </row>
    <row r="15" spans="3:12" ht="20.100000000000001" customHeight="1" x14ac:dyDescent="0.25">
      <c r="C15" s="984"/>
      <c r="D15" s="1172"/>
      <c r="E15" s="1159"/>
      <c r="F15" s="1158"/>
      <c r="G15" s="1157"/>
      <c r="H15" s="1156"/>
      <c r="I15" s="1156"/>
      <c r="J15" s="1155"/>
      <c r="K15" s="1171"/>
      <c r="L15" s="1154"/>
    </row>
    <row r="16" spans="3:12" ht="20.100000000000001" customHeight="1" x14ac:dyDescent="0.25">
      <c r="C16" s="984">
        <v>6</v>
      </c>
      <c r="D16" s="1172" t="s">
        <v>19</v>
      </c>
      <c r="E16" s="1159">
        <v>12000</v>
      </c>
      <c r="F16" s="1158">
        <f>E16/A.Jan!$J$7*P.Jan!F19</f>
        <v>9200</v>
      </c>
      <c r="G16" s="1157">
        <f>E16/30/2*P.Jan!T19</f>
        <v>0</v>
      </c>
      <c r="H16" s="1156">
        <f>E16/30/12*P.Jan!F20</f>
        <v>700</v>
      </c>
      <c r="I16" s="1156"/>
      <c r="J16" s="1155">
        <f>E16/30*P.Jan!G19</f>
        <v>400</v>
      </c>
      <c r="K16" s="1171">
        <f t="shared" ref="K16" si="8">F16+J16</f>
        <v>9600</v>
      </c>
      <c r="L16" s="1154">
        <f t="shared" ref="L16" si="9">K16+G16+H16</f>
        <v>10300</v>
      </c>
    </row>
    <row r="17" spans="3:12" ht="20.100000000000001" customHeight="1" x14ac:dyDescent="0.25">
      <c r="C17" s="984"/>
      <c r="D17" s="1172"/>
      <c r="E17" s="1159"/>
      <c r="F17" s="1158"/>
      <c r="G17" s="1157"/>
      <c r="H17" s="1156"/>
      <c r="I17" s="1156"/>
      <c r="J17" s="1155"/>
      <c r="K17" s="1171"/>
      <c r="L17" s="1154"/>
    </row>
    <row r="18" spans="3:12" ht="20.100000000000001" customHeight="1" x14ac:dyDescent="0.25">
      <c r="C18" s="984">
        <v>7</v>
      </c>
      <c r="D18" s="1172" t="s">
        <v>20</v>
      </c>
      <c r="E18" s="1159">
        <v>13500</v>
      </c>
      <c r="F18" s="1158">
        <f>E18/A.Jan!$J$7*P.Jan!F21</f>
        <v>13500</v>
      </c>
      <c r="G18" s="1157">
        <f>E18/30/2*P.Jan!T21</f>
        <v>0</v>
      </c>
      <c r="H18" s="1156">
        <f>E18/30/12*P.Jan!F22</f>
        <v>1125</v>
      </c>
      <c r="I18" s="1156"/>
      <c r="J18" s="1155">
        <f>E18/30*P.Jan!G21</f>
        <v>450</v>
      </c>
      <c r="K18" s="1171">
        <f t="shared" ref="K18" si="10">F18+J18</f>
        <v>13950</v>
      </c>
      <c r="L18" s="1154">
        <f t="shared" ref="L18" si="11">K18+G18+H18</f>
        <v>15075</v>
      </c>
    </row>
    <row r="19" spans="3:12" ht="20.100000000000001" customHeight="1" x14ac:dyDescent="0.25">
      <c r="C19" s="984"/>
      <c r="D19" s="1172"/>
      <c r="E19" s="1159"/>
      <c r="F19" s="1158"/>
      <c r="G19" s="1157"/>
      <c r="H19" s="1156"/>
      <c r="I19" s="1156"/>
      <c r="J19" s="1155"/>
      <c r="K19" s="1171"/>
      <c r="L19" s="1154"/>
    </row>
    <row r="20" spans="3:12" ht="20.100000000000001" customHeight="1" x14ac:dyDescent="0.25">
      <c r="C20" s="984">
        <v>8</v>
      </c>
      <c r="D20" s="1172" t="s">
        <v>21</v>
      </c>
      <c r="E20" s="1159">
        <v>10000</v>
      </c>
      <c r="F20" s="1158">
        <f>E20/A.Jan!$J$7*P.Jan!F23</f>
        <v>10000</v>
      </c>
      <c r="G20" s="1157">
        <f>E20/30/2*P.Jan!T23</f>
        <v>0</v>
      </c>
      <c r="H20" s="1156">
        <f>E20/30/12*P.Jan!F24</f>
        <v>749.99999999999989</v>
      </c>
      <c r="I20" s="1156"/>
      <c r="J20" s="1155">
        <f>E20/30*P.Jan!G23</f>
        <v>333.33333333333331</v>
      </c>
      <c r="K20" s="1171">
        <f t="shared" ref="K20" si="12">F20+J20</f>
        <v>10333.333333333334</v>
      </c>
      <c r="L20" s="1154">
        <f t="shared" ref="L20" si="13">K20+G20+H20</f>
        <v>11083.333333333334</v>
      </c>
    </row>
    <row r="21" spans="3:12" ht="20.100000000000001" customHeight="1" x14ac:dyDescent="0.25">
      <c r="C21" s="984"/>
      <c r="D21" s="1172"/>
      <c r="E21" s="1159"/>
      <c r="F21" s="1158"/>
      <c r="G21" s="1157"/>
      <c r="H21" s="1156"/>
      <c r="I21" s="1156"/>
      <c r="J21" s="1155"/>
      <c r="K21" s="1171"/>
      <c r="L21" s="1154"/>
    </row>
    <row r="22" spans="3:12" ht="20.100000000000001" customHeight="1" x14ac:dyDescent="0.25">
      <c r="C22" s="984">
        <v>9</v>
      </c>
      <c r="D22" s="1172" t="s">
        <v>22</v>
      </c>
      <c r="E22" s="1159">
        <v>10000</v>
      </c>
      <c r="F22" s="1158">
        <f>E22/A.Jan!$J$7*P.Jan!F25</f>
        <v>9000</v>
      </c>
      <c r="G22" s="1157">
        <f>E22/30/2*P.Jan!T25</f>
        <v>166.66666666666666</v>
      </c>
      <c r="H22" s="1156">
        <f>E22/30/12*P.Jan!F26</f>
        <v>749.99999999999989</v>
      </c>
      <c r="I22" s="1156"/>
      <c r="J22" s="1155">
        <f>E22/30*P.Jan!G25</f>
        <v>0</v>
      </c>
      <c r="K22" s="1171">
        <f t="shared" ref="K22" si="14">F22+J22</f>
        <v>9000</v>
      </c>
      <c r="L22" s="1154">
        <f t="shared" ref="L22" si="15">K22+G22+H22</f>
        <v>9916.6666666666661</v>
      </c>
    </row>
    <row r="23" spans="3:12" ht="20.100000000000001" customHeight="1" x14ac:dyDescent="0.25">
      <c r="C23" s="984"/>
      <c r="D23" s="1172"/>
      <c r="E23" s="1159"/>
      <c r="F23" s="1158"/>
      <c r="G23" s="1157"/>
      <c r="H23" s="1156"/>
      <c r="I23" s="1156"/>
      <c r="J23" s="1155"/>
      <c r="K23" s="1171"/>
      <c r="L23" s="1154"/>
    </row>
    <row r="24" spans="3:12" ht="20.100000000000001" customHeight="1" x14ac:dyDescent="0.25">
      <c r="C24" s="984">
        <v>10</v>
      </c>
      <c r="D24" s="1172" t="s">
        <v>154</v>
      </c>
      <c r="E24" s="1159">
        <v>7000</v>
      </c>
      <c r="F24" s="1158">
        <f>E24/A.Jan!$J$7*P.Jan!F27</f>
        <v>4200</v>
      </c>
      <c r="G24" s="1157">
        <f>E24/30/2*P.Jan!T27</f>
        <v>0</v>
      </c>
      <c r="H24" s="1156">
        <f>E24/30/12*P.Jan!F28</f>
        <v>0</v>
      </c>
      <c r="I24" s="1156"/>
      <c r="J24" s="1155">
        <f>E24/30*P.Jan!G27</f>
        <v>233.33333333333334</v>
      </c>
      <c r="K24" s="1171">
        <f t="shared" ref="K24" si="16">F24+J24</f>
        <v>4433.333333333333</v>
      </c>
      <c r="L24" s="1154">
        <f t="shared" ref="L24" si="17">K24+G24+H24</f>
        <v>4433.333333333333</v>
      </c>
    </row>
    <row r="25" spans="3:12" ht="20.100000000000001" customHeight="1" x14ac:dyDescent="0.25">
      <c r="C25" s="984"/>
      <c r="D25" s="1172"/>
      <c r="E25" s="1159"/>
      <c r="F25" s="1158"/>
      <c r="G25" s="1157"/>
      <c r="H25" s="1156"/>
      <c r="I25" s="1156"/>
      <c r="J25" s="1155"/>
      <c r="K25" s="1171"/>
      <c r="L25" s="1154"/>
    </row>
    <row r="26" spans="3:12" ht="20.100000000000001" customHeight="1" x14ac:dyDescent="0.25">
      <c r="C26" s="984">
        <v>11</v>
      </c>
      <c r="D26" s="1172" t="s">
        <v>23</v>
      </c>
      <c r="E26" s="1159">
        <v>11500</v>
      </c>
      <c r="F26" s="1158">
        <f>E26/A.Jan!$J$7*P.Jan!F29</f>
        <v>11500</v>
      </c>
      <c r="G26" s="1157">
        <f>E26/30/2*P.Jan!T29</f>
        <v>0</v>
      </c>
      <c r="H26" s="1156">
        <f>E26/30/12*P.Jan!F30</f>
        <v>958.33333333333326</v>
      </c>
      <c r="I26" s="1156"/>
      <c r="J26" s="1155">
        <f>E26/30*P.Jan!G29</f>
        <v>383.33333333333331</v>
      </c>
      <c r="K26" s="1171">
        <f t="shared" ref="K26" si="18">F26+J26</f>
        <v>11883.333333333334</v>
      </c>
      <c r="L26" s="1154">
        <f t="shared" ref="L26" si="19">K26+G26+H26</f>
        <v>12841.666666666668</v>
      </c>
    </row>
    <row r="27" spans="3:12" ht="20.100000000000001" customHeight="1" x14ac:dyDescent="0.25">
      <c r="C27" s="984"/>
      <c r="D27" s="1172"/>
      <c r="E27" s="1159"/>
      <c r="F27" s="1158"/>
      <c r="G27" s="1157"/>
      <c r="H27" s="1156"/>
      <c r="I27" s="1156"/>
      <c r="J27" s="1155"/>
      <c r="K27" s="1171"/>
      <c r="L27" s="1154"/>
    </row>
    <row r="28" spans="3:12" ht="20.100000000000001" customHeight="1" x14ac:dyDescent="0.25">
      <c r="C28" s="984">
        <v>12</v>
      </c>
      <c r="D28" s="1172" t="s">
        <v>24</v>
      </c>
      <c r="E28" s="1159">
        <v>10200</v>
      </c>
      <c r="F28" s="1158">
        <f>E28/A.Jan!$J$7*P.Jan!F31</f>
        <v>9860</v>
      </c>
      <c r="G28" s="1157">
        <f>E28/30/2*P.Jan!T31</f>
        <v>170</v>
      </c>
      <c r="H28" s="1156">
        <f>E28/30/12*P.Jan!F32</f>
        <v>765</v>
      </c>
      <c r="I28" s="1156"/>
      <c r="J28" s="1155">
        <f>E28/30*P.Jan!G31</f>
        <v>340</v>
      </c>
      <c r="K28" s="1171">
        <f t="shared" ref="K28" si="20">F28+J28</f>
        <v>10200</v>
      </c>
      <c r="L28" s="1154">
        <f t="shared" ref="L28" si="21">K28+G28+H28</f>
        <v>11135</v>
      </c>
    </row>
    <row r="29" spans="3:12" ht="20.100000000000001" customHeight="1" x14ac:dyDescent="0.25">
      <c r="C29" s="984"/>
      <c r="D29" s="1172"/>
      <c r="E29" s="1159"/>
      <c r="F29" s="1158"/>
      <c r="G29" s="1157"/>
      <c r="H29" s="1156"/>
      <c r="I29" s="1156"/>
      <c r="J29" s="1155"/>
      <c r="K29" s="1171"/>
      <c r="L29" s="1154"/>
    </row>
    <row r="30" spans="3:12" ht="20.100000000000001" customHeight="1" x14ac:dyDescent="0.25">
      <c r="C30" s="984">
        <v>13</v>
      </c>
      <c r="D30" s="1172" t="s">
        <v>25</v>
      </c>
      <c r="E30" s="1159">
        <v>7000</v>
      </c>
      <c r="F30" s="1158">
        <f>E30/A.Jan!$J$7*P.Jan!F33</f>
        <v>5366.666666666667</v>
      </c>
      <c r="G30" s="1157">
        <f>E30/30/2*P.Jan!T33</f>
        <v>0</v>
      </c>
      <c r="H30" s="1156">
        <f>E30/30/12*P.Jan!F34</f>
        <v>408.33333333333337</v>
      </c>
      <c r="I30" s="1156"/>
      <c r="J30" s="1155">
        <f>E30/30*P.Jan!G33</f>
        <v>0</v>
      </c>
      <c r="K30" s="1171">
        <f t="shared" ref="K30" si="22">F30+J30</f>
        <v>5366.666666666667</v>
      </c>
      <c r="L30" s="1154">
        <f t="shared" ref="L30" si="23">K30+G30+H30</f>
        <v>5775</v>
      </c>
    </row>
    <row r="31" spans="3:12" ht="20.100000000000001" customHeight="1" x14ac:dyDescent="0.25">
      <c r="C31" s="984"/>
      <c r="D31" s="1172"/>
      <c r="E31" s="1159"/>
      <c r="F31" s="1158"/>
      <c r="G31" s="1157"/>
      <c r="H31" s="1156"/>
      <c r="I31" s="1156"/>
      <c r="J31" s="1155"/>
      <c r="K31" s="1171"/>
      <c r="L31" s="1154"/>
    </row>
    <row r="32" spans="3:12" ht="20.100000000000001" customHeight="1" x14ac:dyDescent="0.25">
      <c r="C32" s="984">
        <v>14</v>
      </c>
      <c r="D32" s="1172" t="s">
        <v>26</v>
      </c>
      <c r="E32" s="1159">
        <v>7000</v>
      </c>
      <c r="F32" s="1158">
        <f>E32/A.Jan!$J$7*P.Jan!F35</f>
        <v>6533.3333333333339</v>
      </c>
      <c r="G32" s="1157">
        <f>E32/30/2*P.Jan!T35</f>
        <v>0</v>
      </c>
      <c r="H32" s="1156">
        <f>E32/30/12*P.Jan!F36</f>
        <v>466.66666666666674</v>
      </c>
      <c r="I32" s="1156"/>
      <c r="J32" s="1155">
        <f>E32/30*P.Jan!G35</f>
        <v>0</v>
      </c>
      <c r="K32" s="1171">
        <f t="shared" ref="K32" si="24">F32+J32</f>
        <v>6533.3333333333339</v>
      </c>
      <c r="L32" s="1154">
        <f t="shared" ref="L32" si="25">K32+G32+H32</f>
        <v>7000.0000000000009</v>
      </c>
    </row>
    <row r="33" spans="3:12" ht="20.100000000000001" customHeight="1" x14ac:dyDescent="0.25">
      <c r="C33" s="984"/>
      <c r="D33" s="1172"/>
      <c r="E33" s="1159"/>
      <c r="F33" s="1158"/>
      <c r="G33" s="1157"/>
      <c r="H33" s="1156"/>
      <c r="I33" s="1156"/>
      <c r="J33" s="1155"/>
      <c r="K33" s="1171"/>
      <c r="L33" s="1154"/>
    </row>
    <row r="34" spans="3:12" ht="20.100000000000001" customHeight="1" x14ac:dyDescent="0.25">
      <c r="C34" s="984">
        <v>15</v>
      </c>
      <c r="D34" s="1172" t="s">
        <v>27</v>
      </c>
      <c r="E34" s="1159">
        <v>10000</v>
      </c>
      <c r="F34" s="1158">
        <f>E34/A.Jan!$J$7*P.Jan!F37</f>
        <v>10000</v>
      </c>
      <c r="G34" s="1157">
        <f>E34/30/2*P.Jan!T37</f>
        <v>0</v>
      </c>
      <c r="H34" s="1156">
        <f>E34/30/12*P.Jan!F38</f>
        <v>916.66666666666663</v>
      </c>
      <c r="I34" s="1156"/>
      <c r="J34" s="1155">
        <f>E34/30*P.Jan!G37</f>
        <v>333.33333333333331</v>
      </c>
      <c r="K34" s="1171">
        <f t="shared" ref="K34" si="26">F34+J34</f>
        <v>10333.333333333334</v>
      </c>
      <c r="L34" s="1154">
        <f t="shared" ref="L34" si="27">K34+G34+H34</f>
        <v>11250</v>
      </c>
    </row>
    <row r="35" spans="3:12" ht="20.100000000000001" customHeight="1" x14ac:dyDescent="0.25">
      <c r="C35" s="984"/>
      <c r="D35" s="1172"/>
      <c r="E35" s="1159"/>
      <c r="F35" s="1158"/>
      <c r="G35" s="1157"/>
      <c r="H35" s="1156"/>
      <c r="I35" s="1156"/>
      <c r="J35" s="1155"/>
      <c r="K35" s="1171"/>
      <c r="L35" s="1154"/>
    </row>
    <row r="36" spans="3:12" ht="20.100000000000001" customHeight="1" x14ac:dyDescent="0.25">
      <c r="C36" s="984">
        <v>16</v>
      </c>
      <c r="D36" s="1172" t="s">
        <v>28</v>
      </c>
      <c r="E36" s="1159">
        <v>9000</v>
      </c>
      <c r="F36" s="1158">
        <f>E36/A.Jan!$J$7*P.Jan!F39</f>
        <v>9000</v>
      </c>
      <c r="G36" s="1157">
        <f>E36/30/2*P.Jan!T39</f>
        <v>0</v>
      </c>
      <c r="H36" s="1156">
        <f>E36/30/12*P.Jan!F40</f>
        <v>675</v>
      </c>
      <c r="I36" s="1156"/>
      <c r="J36" s="1155">
        <f>E36/30*P.Jan!G39</f>
        <v>300</v>
      </c>
      <c r="K36" s="1171">
        <f t="shared" ref="K36" si="28">F36+J36</f>
        <v>9300</v>
      </c>
      <c r="L36" s="1154">
        <f t="shared" ref="L36" si="29">K36+G36+H36</f>
        <v>9975</v>
      </c>
    </row>
    <row r="37" spans="3:12" ht="20.100000000000001" customHeight="1" x14ac:dyDescent="0.25">
      <c r="C37" s="984"/>
      <c r="D37" s="1172"/>
      <c r="E37" s="1159"/>
      <c r="F37" s="1158"/>
      <c r="G37" s="1157"/>
      <c r="H37" s="1156"/>
      <c r="I37" s="1156"/>
      <c r="J37" s="1155"/>
      <c r="K37" s="1171"/>
      <c r="L37" s="1154"/>
    </row>
    <row r="38" spans="3:12" ht="20.100000000000001" customHeight="1" x14ac:dyDescent="0.25">
      <c r="C38" s="984">
        <v>17</v>
      </c>
      <c r="D38" s="1172" t="s">
        <v>29</v>
      </c>
      <c r="E38" s="1159">
        <v>10000</v>
      </c>
      <c r="F38" s="1158">
        <f>E38/A.Jan!$J$7*P.Jan!F41</f>
        <v>10000</v>
      </c>
      <c r="G38" s="1157">
        <f>E38/30/2*P.Jan!T41</f>
        <v>0</v>
      </c>
      <c r="H38" s="1156">
        <f>E38/30/12*P.Jan!F42</f>
        <v>999.99999999999989</v>
      </c>
      <c r="I38" s="1156"/>
      <c r="J38" s="1155">
        <f>E38/30*P.Jan!G41</f>
        <v>333.33333333333331</v>
      </c>
      <c r="K38" s="1171">
        <f t="shared" ref="K38" si="30">F38+J38</f>
        <v>10333.333333333334</v>
      </c>
      <c r="L38" s="1154">
        <f t="shared" ref="L38" si="31">K38+G38+H38</f>
        <v>11333.333333333334</v>
      </c>
    </row>
    <row r="39" spans="3:12" ht="20.100000000000001" customHeight="1" x14ac:dyDescent="0.25">
      <c r="C39" s="984"/>
      <c r="D39" s="1172"/>
      <c r="E39" s="1159"/>
      <c r="F39" s="1158"/>
      <c r="G39" s="1157"/>
      <c r="H39" s="1156"/>
      <c r="I39" s="1156"/>
      <c r="J39" s="1155"/>
      <c r="K39" s="1171"/>
      <c r="L39" s="1154"/>
    </row>
    <row r="40" spans="3:12" ht="20.100000000000001" customHeight="1" x14ac:dyDescent="0.25">
      <c r="C40" s="984">
        <v>18</v>
      </c>
      <c r="D40" s="1172" t="s">
        <v>275</v>
      </c>
      <c r="E40" s="1159">
        <v>8000</v>
      </c>
      <c r="F40" s="1158">
        <f>E40/A.Jan!$J$7*P.Jan!F43</f>
        <v>1066.6666666666667</v>
      </c>
      <c r="G40" s="1157">
        <f>E40/30/2*P.Jan!T43</f>
        <v>0</v>
      </c>
      <c r="H40" s="1156">
        <f>E40/30/12*P.Jan!F44</f>
        <v>0</v>
      </c>
      <c r="I40" s="1156"/>
      <c r="J40" s="1155">
        <f>E40/30*P.Jan!G43</f>
        <v>266.66666666666669</v>
      </c>
      <c r="K40" s="1171">
        <f t="shared" ref="K40" si="32">F40+J40</f>
        <v>1333.3333333333335</v>
      </c>
      <c r="L40" s="1154">
        <f t="shared" ref="L40" si="33">K40+G40+H40</f>
        <v>1333.3333333333335</v>
      </c>
    </row>
    <row r="41" spans="3:12" ht="20.100000000000001" customHeight="1" x14ac:dyDescent="0.25">
      <c r="C41" s="984"/>
      <c r="D41" s="1172"/>
      <c r="E41" s="1159"/>
      <c r="F41" s="1158"/>
      <c r="G41" s="1157"/>
      <c r="H41" s="1156"/>
      <c r="I41" s="1156"/>
      <c r="J41" s="1155"/>
      <c r="K41" s="1171"/>
      <c r="L41" s="1154"/>
    </row>
    <row r="42" spans="3:12" ht="20.100000000000001" customHeight="1" x14ac:dyDescent="0.25">
      <c r="C42" s="984">
        <v>19</v>
      </c>
      <c r="D42" s="1172" t="s">
        <v>30</v>
      </c>
      <c r="E42" s="1159">
        <v>11000</v>
      </c>
      <c r="F42" s="1158">
        <f>E42/A.Jan!$J$7*P.Jan!F45</f>
        <v>11000</v>
      </c>
      <c r="G42" s="1157">
        <f>E42/30/2*P.Jan!T45</f>
        <v>0</v>
      </c>
      <c r="H42" s="1156">
        <f>E42/30/12*P.Jan!F46</f>
        <v>1375</v>
      </c>
      <c r="I42" s="1156"/>
      <c r="J42" s="1155">
        <f>E42/30*P.Jan!G45</f>
        <v>366.66666666666669</v>
      </c>
      <c r="K42" s="1171">
        <f t="shared" ref="K42" si="34">F42+J42</f>
        <v>11366.666666666666</v>
      </c>
      <c r="L42" s="1154">
        <f t="shared" ref="L42" si="35">K42+G42+H42</f>
        <v>12741.666666666666</v>
      </c>
    </row>
    <row r="43" spans="3:12" ht="20.100000000000001" customHeight="1" x14ac:dyDescent="0.25">
      <c r="C43" s="984"/>
      <c r="D43" s="1172"/>
      <c r="E43" s="1159"/>
      <c r="F43" s="1158"/>
      <c r="G43" s="1157"/>
      <c r="H43" s="1156"/>
      <c r="I43" s="1156"/>
      <c r="J43" s="1155"/>
      <c r="K43" s="1171"/>
      <c r="L43" s="1154"/>
    </row>
    <row r="44" spans="3:12" ht="20.100000000000001" customHeight="1" x14ac:dyDescent="0.25">
      <c r="C44" s="984">
        <v>20</v>
      </c>
      <c r="D44" s="1172" t="s">
        <v>31</v>
      </c>
      <c r="E44" s="1159">
        <v>8000</v>
      </c>
      <c r="F44" s="1158">
        <f>E44/A.Jan!$J$7*P.Jan!F47</f>
        <v>7466.666666666667</v>
      </c>
      <c r="G44" s="1157">
        <f>E44/30/2*P.Jan!T47</f>
        <v>133.33333333333334</v>
      </c>
      <c r="H44" s="1156">
        <f>E44/30/12*P.Jan!F48</f>
        <v>800.00000000000011</v>
      </c>
      <c r="I44" s="1156"/>
      <c r="J44" s="1155">
        <f>E44/30*P.Jan!G47</f>
        <v>0</v>
      </c>
      <c r="K44" s="1171">
        <f t="shared" ref="K44" si="36">F44+J44</f>
        <v>7466.666666666667</v>
      </c>
      <c r="L44" s="1154">
        <f t="shared" ref="L44" si="37">K44+G44+H44</f>
        <v>8400</v>
      </c>
    </row>
    <row r="45" spans="3:12" ht="20.100000000000001" customHeight="1" x14ac:dyDescent="0.25">
      <c r="C45" s="984"/>
      <c r="D45" s="1172"/>
      <c r="E45" s="1159"/>
      <c r="F45" s="1158"/>
      <c r="G45" s="1157"/>
      <c r="H45" s="1156"/>
      <c r="I45" s="1156"/>
      <c r="J45" s="1155"/>
      <c r="K45" s="1171"/>
      <c r="L45" s="1154"/>
    </row>
    <row r="46" spans="3:12" ht="20.100000000000001" customHeight="1" x14ac:dyDescent="0.25">
      <c r="C46" s="984">
        <v>21</v>
      </c>
      <c r="D46" s="1172" t="s">
        <v>32</v>
      </c>
      <c r="E46" s="1159">
        <v>11000</v>
      </c>
      <c r="F46" s="1158">
        <f>E46/A.Jan!$J$7*P.Jan!F49</f>
        <v>3666.666666666667</v>
      </c>
      <c r="G46" s="1157">
        <f>E46/30/2*P.Jan!T49</f>
        <v>0</v>
      </c>
      <c r="H46" s="1156">
        <f>E46/30/12*P.Jan!F50</f>
        <v>91.666666666666671</v>
      </c>
      <c r="I46" s="1156"/>
      <c r="J46" s="1155">
        <f>E46/30*P.Jan!G49</f>
        <v>0</v>
      </c>
      <c r="K46" s="1171">
        <f t="shared" ref="K46" si="38">F46+J46</f>
        <v>3666.666666666667</v>
      </c>
      <c r="L46" s="1154">
        <f t="shared" ref="L46" si="39">K46+G46+H46</f>
        <v>3758.3333333333335</v>
      </c>
    </row>
    <row r="47" spans="3:12" ht="20.100000000000001" customHeight="1" x14ac:dyDescent="0.25">
      <c r="C47" s="984"/>
      <c r="D47" s="1172"/>
      <c r="E47" s="1159"/>
      <c r="F47" s="1158"/>
      <c r="G47" s="1157"/>
      <c r="H47" s="1156"/>
      <c r="I47" s="1156"/>
      <c r="J47" s="1155"/>
      <c r="K47" s="1171"/>
      <c r="L47" s="1154"/>
    </row>
    <row r="48" spans="3:12" ht="20.100000000000001" customHeight="1" x14ac:dyDescent="0.25">
      <c r="C48" s="984">
        <v>22</v>
      </c>
      <c r="D48" s="1172" t="s">
        <v>33</v>
      </c>
      <c r="E48" s="1159">
        <v>8000</v>
      </c>
      <c r="F48" s="1158">
        <f>E48/A.Jan!$J$7*P.Jan!F51</f>
        <v>7733.3333333333339</v>
      </c>
      <c r="G48" s="1157">
        <f>E48/30/2*P.Jan!T51</f>
        <v>133.33333333333334</v>
      </c>
      <c r="H48" s="1156">
        <f>E48/30/12*P.Jan!F52</f>
        <v>1066.6666666666667</v>
      </c>
      <c r="I48" s="1156"/>
      <c r="J48" s="1155">
        <f>E48/30*P.Jan!G51</f>
        <v>266.66666666666669</v>
      </c>
      <c r="K48" s="1171">
        <f t="shared" ref="K48" si="40">F48+J48</f>
        <v>8000.0000000000009</v>
      </c>
      <c r="L48" s="1154">
        <f t="shared" ref="L48" si="41">K48+G48+H48</f>
        <v>9200</v>
      </c>
    </row>
    <row r="49" spans="3:12" ht="20.100000000000001" customHeight="1" x14ac:dyDescent="0.25">
      <c r="C49" s="984"/>
      <c r="D49" s="1172"/>
      <c r="E49" s="1159"/>
      <c r="F49" s="1158"/>
      <c r="G49" s="1157"/>
      <c r="H49" s="1156"/>
      <c r="I49" s="1156"/>
      <c r="J49" s="1155"/>
      <c r="K49" s="1171"/>
      <c r="L49" s="1154"/>
    </row>
    <row r="50" spans="3:12" ht="20.100000000000001" customHeight="1" x14ac:dyDescent="0.25">
      <c r="C50" s="984">
        <v>23</v>
      </c>
      <c r="D50" s="1172" t="s">
        <v>34</v>
      </c>
      <c r="E50" s="1159">
        <v>9000</v>
      </c>
      <c r="F50" s="1158">
        <f>E50/A.Jan!$J$7*P.Jan!F53</f>
        <v>8700</v>
      </c>
      <c r="G50" s="1157">
        <f>E50/30/2*P.Jan!T53</f>
        <v>150</v>
      </c>
      <c r="H50" s="1156">
        <f>E50/30/12*P.Jan!F54</f>
        <v>1031.25</v>
      </c>
      <c r="I50" s="1156"/>
      <c r="J50" s="1155">
        <f>E50/30*P.Jan!G53</f>
        <v>300</v>
      </c>
      <c r="K50" s="1171">
        <f t="shared" ref="K50" si="42">F50+J50</f>
        <v>9000</v>
      </c>
      <c r="L50" s="1154">
        <f t="shared" ref="L50" si="43">K50+G50+H50</f>
        <v>10181.25</v>
      </c>
    </row>
    <row r="51" spans="3:12" ht="20.100000000000001" customHeight="1" x14ac:dyDescent="0.25">
      <c r="C51" s="984"/>
      <c r="D51" s="1172"/>
      <c r="E51" s="1159"/>
      <c r="F51" s="1158"/>
      <c r="G51" s="1157"/>
      <c r="H51" s="1156"/>
      <c r="I51" s="1156"/>
      <c r="J51" s="1155"/>
      <c r="K51" s="1171"/>
      <c r="L51" s="1154"/>
    </row>
    <row r="52" spans="3:12" ht="20.100000000000001" customHeight="1" x14ac:dyDescent="0.25">
      <c r="C52" s="984">
        <v>24</v>
      </c>
      <c r="D52" s="1172" t="s">
        <v>35</v>
      </c>
      <c r="E52" s="1159">
        <v>11000</v>
      </c>
      <c r="F52" s="1158">
        <f>E52/A.Jan!$J$7*P.Jan!F55</f>
        <v>10633.333333333334</v>
      </c>
      <c r="G52" s="1157">
        <f>E52/30/2*P.Jan!T55</f>
        <v>183.33333333333334</v>
      </c>
      <c r="H52" s="1156">
        <f>E52/30/12*P.Jan!F56</f>
        <v>1168.4444444444446</v>
      </c>
      <c r="I52" s="1156"/>
      <c r="J52" s="1155">
        <f>E52/30*P.Jan!G55</f>
        <v>366.66666666666669</v>
      </c>
      <c r="K52" s="1171">
        <f t="shared" ref="K52" si="44">F52+J52</f>
        <v>11000</v>
      </c>
      <c r="L52" s="1154">
        <f t="shared" ref="L52" si="45">K52+G52+H52</f>
        <v>12351.777777777779</v>
      </c>
    </row>
    <row r="53" spans="3:12" ht="20.100000000000001" customHeight="1" x14ac:dyDescent="0.25">
      <c r="C53" s="984"/>
      <c r="D53" s="1172"/>
      <c r="E53" s="1159"/>
      <c r="F53" s="1158"/>
      <c r="G53" s="1157"/>
      <c r="H53" s="1156"/>
      <c r="I53" s="1156"/>
      <c r="J53" s="1155"/>
      <c r="K53" s="1171"/>
      <c r="L53" s="1154"/>
    </row>
    <row r="54" spans="3:12" ht="20.100000000000001" customHeight="1" x14ac:dyDescent="0.25">
      <c r="C54" s="984">
        <v>25</v>
      </c>
      <c r="D54" s="1172" t="s">
        <v>36</v>
      </c>
      <c r="E54" s="1159">
        <v>7000</v>
      </c>
      <c r="F54" s="1158">
        <f>E54/A.Jan!$J$7*P.Jan!F57</f>
        <v>6766.666666666667</v>
      </c>
      <c r="G54" s="1157">
        <f>E54/30/2*P.Jan!T57</f>
        <v>0</v>
      </c>
      <c r="H54" s="1156">
        <f>E54/30/12*P.Jan!F58</f>
        <v>466.66666666666674</v>
      </c>
      <c r="I54" s="1156"/>
      <c r="J54" s="1155">
        <f>E54/30*P.Jan!G57</f>
        <v>0</v>
      </c>
      <c r="K54" s="1171">
        <f t="shared" ref="K54" si="46">F54+J54</f>
        <v>6766.666666666667</v>
      </c>
      <c r="L54" s="1154">
        <f t="shared" ref="L54" si="47">K54+G54+H54</f>
        <v>7233.3333333333339</v>
      </c>
    </row>
    <row r="55" spans="3:12" ht="20.100000000000001" customHeight="1" x14ac:dyDescent="0.25">
      <c r="C55" s="984"/>
      <c r="D55" s="1172"/>
      <c r="E55" s="1159"/>
      <c r="F55" s="1158"/>
      <c r="G55" s="1157"/>
      <c r="H55" s="1156"/>
      <c r="I55" s="1156"/>
      <c r="J55" s="1155"/>
      <c r="K55" s="1171"/>
      <c r="L55" s="1154"/>
    </row>
    <row r="56" spans="3:12" ht="20.100000000000001" customHeight="1" x14ac:dyDescent="0.25">
      <c r="C56" s="984">
        <v>26</v>
      </c>
      <c r="D56" s="1172" t="s">
        <v>37</v>
      </c>
      <c r="E56" s="1159">
        <v>16000</v>
      </c>
      <c r="F56" s="1158">
        <f>E56/A.Jan!$J$7*P.Jan!F59</f>
        <v>13333.333333333334</v>
      </c>
      <c r="G56" s="1157">
        <f>E56/30/2*P.Jan!T59</f>
        <v>0</v>
      </c>
      <c r="H56" s="1156">
        <f>E56/30/12*P.Jan!F60</f>
        <v>0</v>
      </c>
      <c r="I56" s="1156"/>
      <c r="J56" s="1155">
        <f>E56/30*P.Jan!G59</f>
        <v>0</v>
      </c>
      <c r="K56" s="1171">
        <f t="shared" ref="K56" si="48">F56+J56</f>
        <v>13333.333333333334</v>
      </c>
      <c r="L56" s="1154">
        <f t="shared" ref="L56" si="49">K56+G56+H56</f>
        <v>13333.333333333334</v>
      </c>
    </row>
    <row r="57" spans="3:12" ht="20.100000000000001" customHeight="1" x14ac:dyDescent="0.25">
      <c r="C57" s="984"/>
      <c r="D57" s="1172"/>
      <c r="E57" s="1159"/>
      <c r="F57" s="1158"/>
      <c r="G57" s="1157"/>
      <c r="H57" s="1156"/>
      <c r="I57" s="1156"/>
      <c r="J57" s="1155"/>
      <c r="K57" s="1171"/>
      <c r="L57" s="1154"/>
    </row>
    <row r="58" spans="3:12" ht="20.100000000000001" customHeight="1" x14ac:dyDescent="0.25">
      <c r="C58" s="984">
        <v>27</v>
      </c>
      <c r="D58" s="1189" t="s">
        <v>38</v>
      </c>
      <c r="E58" s="1162"/>
      <c r="F58" s="1158">
        <f>E58/A.Jan!$J$7*P.Jan!F61</f>
        <v>0</v>
      </c>
      <c r="G58" s="1157">
        <f>E58/30/2*P.Jan!T61</f>
        <v>0</v>
      </c>
      <c r="H58" s="1156">
        <f>E58/30/12*P.Jan!F62</f>
        <v>0</v>
      </c>
      <c r="I58" s="1169"/>
      <c r="J58" s="1155">
        <f>E58/30*P.Jan!G61</f>
        <v>0</v>
      </c>
      <c r="K58" s="1171">
        <f t="shared" ref="K58" si="50">F58+J58</f>
        <v>0</v>
      </c>
      <c r="L58" s="1154">
        <f t="shared" ref="L58" si="51">K58+G58+H58</f>
        <v>0</v>
      </c>
    </row>
    <row r="59" spans="3:12" ht="20.100000000000001" customHeight="1" x14ac:dyDescent="0.25">
      <c r="C59" s="984"/>
      <c r="D59" s="1189"/>
      <c r="E59" s="1162"/>
      <c r="F59" s="1158"/>
      <c r="G59" s="1157"/>
      <c r="H59" s="1156"/>
      <c r="I59" s="1169"/>
      <c r="J59" s="1155"/>
      <c r="K59" s="1171"/>
      <c r="L59" s="1154"/>
    </row>
    <row r="60" spans="3:12" ht="20.100000000000001" customHeight="1" x14ac:dyDescent="0.25">
      <c r="C60" s="984">
        <v>28</v>
      </c>
      <c r="D60" s="1189" t="s">
        <v>39</v>
      </c>
      <c r="E60" s="1162"/>
      <c r="F60" s="1158">
        <f>E60/A.Jan!$J$7*P.Jan!F63</f>
        <v>0</v>
      </c>
      <c r="G60" s="1157">
        <f>E60/30/2*P.Jan!T63</f>
        <v>0</v>
      </c>
      <c r="H60" s="1156">
        <f>E60/30/12*P.Jan!F64</f>
        <v>0</v>
      </c>
      <c r="I60" s="1169"/>
      <c r="J60" s="1155">
        <f>E60/30*P.Jan!G63</f>
        <v>0</v>
      </c>
      <c r="K60" s="1171">
        <f t="shared" ref="K60" si="52">F60+J60</f>
        <v>0</v>
      </c>
      <c r="L60" s="1154">
        <f t="shared" ref="L60" si="53">K60+G60+H60</f>
        <v>0</v>
      </c>
    </row>
    <row r="61" spans="3:12" ht="20.100000000000001" customHeight="1" x14ac:dyDescent="0.25">
      <c r="C61" s="984"/>
      <c r="D61" s="1189"/>
      <c r="E61" s="1162"/>
      <c r="F61" s="1158"/>
      <c r="G61" s="1157"/>
      <c r="H61" s="1156"/>
      <c r="I61" s="1169"/>
      <c r="J61" s="1155"/>
      <c r="K61" s="1171"/>
      <c r="L61" s="1154"/>
    </row>
    <row r="62" spans="3:12" ht="20.100000000000001" customHeight="1" x14ac:dyDescent="0.25">
      <c r="C62" s="984">
        <v>29</v>
      </c>
      <c r="D62" s="1189" t="s">
        <v>40</v>
      </c>
      <c r="E62" s="1162"/>
      <c r="F62" s="1158">
        <f>E62/A.Jan!$J$7*P.Jan!F65</f>
        <v>0</v>
      </c>
      <c r="G62" s="1157">
        <f>E62/30/2*P.Jan!T65</f>
        <v>0</v>
      </c>
      <c r="H62" s="1156">
        <f>E62/30/12*P.Jan!F66</f>
        <v>0</v>
      </c>
      <c r="I62" s="1169"/>
      <c r="J62" s="1155">
        <f>E62/30*P.Jan!G65</f>
        <v>0</v>
      </c>
      <c r="K62" s="1171">
        <f t="shared" ref="K62" si="54">F62+J62</f>
        <v>0</v>
      </c>
      <c r="L62" s="1154">
        <f t="shared" ref="L62" si="55">K62+G62+H62</f>
        <v>0</v>
      </c>
    </row>
    <row r="63" spans="3:12" ht="20.100000000000001" customHeight="1" x14ac:dyDescent="0.25">
      <c r="C63" s="984"/>
      <c r="D63" s="1189"/>
      <c r="E63" s="1162"/>
      <c r="F63" s="1158"/>
      <c r="G63" s="1157"/>
      <c r="H63" s="1156"/>
      <c r="I63" s="1169"/>
      <c r="J63" s="1155"/>
      <c r="K63" s="1171"/>
      <c r="L63" s="1154"/>
    </row>
    <row r="64" spans="3:12" ht="20.100000000000001" customHeight="1" x14ac:dyDescent="0.25">
      <c r="C64" s="984">
        <v>30</v>
      </c>
      <c r="D64" s="1189" t="s">
        <v>41</v>
      </c>
      <c r="E64" s="1162"/>
      <c r="F64" s="1158">
        <f>E64/A.Jan!$J$7*P.Jan!F67</f>
        <v>0</v>
      </c>
      <c r="G64" s="1157">
        <f>E64/30/2*P.Jan!T67</f>
        <v>0</v>
      </c>
      <c r="H64" s="1156">
        <f>E64/30/12*P.Jan!F68</f>
        <v>0</v>
      </c>
      <c r="I64" s="1169"/>
      <c r="J64" s="1155">
        <f>E64/30*P.Jan!G67</f>
        <v>0</v>
      </c>
      <c r="K64" s="1171">
        <f t="shared" ref="K64" si="56">F64+J64</f>
        <v>0</v>
      </c>
      <c r="L64" s="1154">
        <f t="shared" ref="L64" si="57">K64+G64+H64</f>
        <v>0</v>
      </c>
    </row>
    <row r="65" spans="3:12" ht="20.100000000000001" customHeight="1" x14ac:dyDescent="0.25">
      <c r="C65" s="984"/>
      <c r="D65" s="1189"/>
      <c r="E65" s="1162"/>
      <c r="F65" s="1158"/>
      <c r="G65" s="1157"/>
      <c r="H65" s="1156"/>
      <c r="I65" s="1169"/>
      <c r="J65" s="1155"/>
      <c r="K65" s="1171"/>
      <c r="L65" s="1154"/>
    </row>
    <row r="66" spans="3:12" ht="20.100000000000001" customHeight="1" x14ac:dyDescent="0.25">
      <c r="C66" s="984">
        <v>31</v>
      </c>
      <c r="D66" s="1189" t="s">
        <v>42</v>
      </c>
      <c r="E66" s="1162"/>
      <c r="F66" s="1158">
        <f>E66/A.Jan!$J$7*P.Jan!F69</f>
        <v>0</v>
      </c>
      <c r="G66" s="1157">
        <f>E66/30/2*P.Jan!T69</f>
        <v>0</v>
      </c>
      <c r="H66" s="1156">
        <f>E66/30/12*P.Jan!F70</f>
        <v>0</v>
      </c>
      <c r="I66" s="1169"/>
      <c r="J66" s="1155">
        <f>E66/30*P.Jan!G69</f>
        <v>0</v>
      </c>
      <c r="K66" s="1171">
        <f t="shared" ref="K66" si="58">F66+J66</f>
        <v>0</v>
      </c>
      <c r="L66" s="1154">
        <f t="shared" ref="L66" si="59">K66+G66+H66</f>
        <v>0</v>
      </c>
    </row>
    <row r="67" spans="3:12" ht="20.100000000000001" customHeight="1" x14ac:dyDescent="0.25">
      <c r="C67" s="984"/>
      <c r="D67" s="1189"/>
      <c r="E67" s="1162"/>
      <c r="F67" s="1158"/>
      <c r="G67" s="1157"/>
      <c r="H67" s="1156"/>
      <c r="I67" s="1169"/>
      <c r="J67" s="1155"/>
      <c r="K67" s="1171"/>
      <c r="L67" s="1154"/>
    </row>
    <row r="68" spans="3:12" ht="20.100000000000001" customHeight="1" x14ac:dyDescent="0.25">
      <c r="C68" s="984">
        <v>32</v>
      </c>
      <c r="D68" s="1189" t="s">
        <v>43</v>
      </c>
      <c r="E68" s="1162"/>
      <c r="F68" s="1158">
        <f>E68/A.Jan!$J$7*P.Jan!F71</f>
        <v>0</v>
      </c>
      <c r="G68" s="1157">
        <f>E68/30/2*P.Jan!T71</f>
        <v>0</v>
      </c>
      <c r="H68" s="1156">
        <f>E68/30/12*P.Jan!F72</f>
        <v>0</v>
      </c>
      <c r="I68" s="1169"/>
      <c r="J68" s="1155">
        <f>E68/30*P.Jan!G71</f>
        <v>0</v>
      </c>
      <c r="K68" s="1171">
        <f t="shared" ref="K68" si="60">F68+J68</f>
        <v>0</v>
      </c>
      <c r="L68" s="1154">
        <f t="shared" ref="L68" si="61">K68+G68+H68</f>
        <v>0</v>
      </c>
    </row>
    <row r="69" spans="3:12" ht="20.100000000000001" customHeight="1" x14ac:dyDescent="0.25">
      <c r="C69" s="984"/>
      <c r="D69" s="1189"/>
      <c r="E69" s="1162"/>
      <c r="F69" s="1158"/>
      <c r="G69" s="1157"/>
      <c r="H69" s="1156"/>
      <c r="I69" s="1169"/>
      <c r="J69" s="1155"/>
      <c r="K69" s="1171"/>
      <c r="L69" s="1154"/>
    </row>
    <row r="70" spans="3:12" ht="20.100000000000001" customHeight="1" x14ac:dyDescent="0.25">
      <c r="C70" s="984">
        <v>33</v>
      </c>
      <c r="D70" s="1189" t="s">
        <v>26</v>
      </c>
      <c r="E70" s="1162"/>
      <c r="F70" s="1158">
        <f>E70/A.Jan!$J$7*P.Jan!F73</f>
        <v>0</v>
      </c>
      <c r="G70" s="1157">
        <f>E70/30/2*P.Jan!T73</f>
        <v>0</v>
      </c>
      <c r="H70" s="1156">
        <f>E70/30/12*P.Jan!F74</f>
        <v>0</v>
      </c>
      <c r="I70" s="1169"/>
      <c r="J70" s="1155">
        <f>E70/30*P.Jan!G73</f>
        <v>0</v>
      </c>
      <c r="K70" s="1171">
        <f t="shared" ref="K70" si="62">F70+J70</f>
        <v>0</v>
      </c>
      <c r="L70" s="1154">
        <f t="shared" ref="L70" si="63">K70+G70+H70</f>
        <v>0</v>
      </c>
    </row>
    <row r="71" spans="3:12" ht="20.100000000000001" customHeight="1" x14ac:dyDescent="0.25">
      <c r="C71" s="984"/>
      <c r="D71" s="1189"/>
      <c r="E71" s="1162"/>
      <c r="F71" s="1158"/>
      <c r="G71" s="1157"/>
      <c r="H71" s="1156"/>
      <c r="I71" s="1169"/>
      <c r="J71" s="1155"/>
      <c r="K71" s="1171"/>
      <c r="L71" s="1154"/>
    </row>
    <row r="72" spans="3:12" ht="20.100000000000001" customHeight="1" x14ac:dyDescent="0.25">
      <c r="C72" s="984">
        <v>34</v>
      </c>
      <c r="D72" s="1189" t="s">
        <v>44</v>
      </c>
      <c r="E72" s="1162"/>
      <c r="F72" s="1158">
        <f>E72/A.Jan!$J$7*P.Jan!F75</f>
        <v>0</v>
      </c>
      <c r="G72" s="1157">
        <f>E72/30/2*P.Jan!T75</f>
        <v>0</v>
      </c>
      <c r="H72" s="1156">
        <f>E72/30/12*P.Jan!F76</f>
        <v>0</v>
      </c>
      <c r="I72" s="1169"/>
      <c r="J72" s="1155">
        <f>E72/30*P.Jan!G75</f>
        <v>0</v>
      </c>
      <c r="K72" s="1171">
        <f t="shared" ref="K72" si="64">F72+J72</f>
        <v>0</v>
      </c>
      <c r="L72" s="1154">
        <f t="shared" ref="L72" si="65">K72+G72+H72</f>
        <v>0</v>
      </c>
    </row>
    <row r="73" spans="3:12" ht="20.100000000000001" customHeight="1" x14ac:dyDescent="0.25">
      <c r="C73" s="984"/>
      <c r="D73" s="1189"/>
      <c r="E73" s="1162"/>
      <c r="F73" s="1158"/>
      <c r="G73" s="1157"/>
      <c r="H73" s="1156"/>
      <c r="I73" s="1169"/>
      <c r="J73" s="1155"/>
      <c r="K73" s="1171"/>
      <c r="L73" s="1154"/>
    </row>
    <row r="74" spans="3:12" ht="20.100000000000001" customHeight="1" x14ac:dyDescent="0.25">
      <c r="C74" s="984">
        <v>35</v>
      </c>
      <c r="D74" s="1189" t="s">
        <v>45</v>
      </c>
      <c r="E74" s="1162"/>
      <c r="F74" s="1158">
        <f>E74/A.Jan!$J$7*P.Jan!F77</f>
        <v>0</v>
      </c>
      <c r="G74" s="1157">
        <f>E74/30/2*P.Jan!T77</f>
        <v>0</v>
      </c>
      <c r="H74" s="1156">
        <f>E74/30/12*P.Jan!F78</f>
        <v>0</v>
      </c>
      <c r="I74" s="1169"/>
      <c r="J74" s="1155">
        <f>E74/30*P.Jan!G77</f>
        <v>0</v>
      </c>
      <c r="K74" s="1171">
        <f t="shared" ref="K74" si="66">F74+J74</f>
        <v>0</v>
      </c>
      <c r="L74" s="1154">
        <f t="shared" ref="L74" si="67">K74+G74+H74</f>
        <v>0</v>
      </c>
    </row>
    <row r="75" spans="3:12" ht="20.100000000000001" customHeight="1" x14ac:dyDescent="0.25">
      <c r="C75" s="984"/>
      <c r="D75" s="1189"/>
      <c r="E75" s="1162"/>
      <c r="F75" s="1158"/>
      <c r="G75" s="1157"/>
      <c r="H75" s="1156"/>
      <c r="I75" s="1169"/>
      <c r="J75" s="1155"/>
      <c r="K75" s="1171"/>
      <c r="L75" s="1154"/>
    </row>
    <row r="76" spans="3:12" ht="20.100000000000001" customHeight="1" x14ac:dyDescent="0.25">
      <c r="C76" s="984">
        <v>36</v>
      </c>
      <c r="D76" s="1189" t="s">
        <v>46</v>
      </c>
      <c r="E76" s="1162"/>
      <c r="F76" s="1158">
        <f>E76/A.Jan!$J$7*P.Jan!F79</f>
        <v>0</v>
      </c>
      <c r="G76" s="1157">
        <f>E76/30/2*P.Jan!T79</f>
        <v>0</v>
      </c>
      <c r="H76" s="1156">
        <f>E76/30/12*P.Jan!F80</f>
        <v>0</v>
      </c>
      <c r="I76" s="1169"/>
      <c r="J76" s="1155">
        <f>E76/30*P.Jan!G79</f>
        <v>0</v>
      </c>
      <c r="K76" s="1171">
        <f t="shared" ref="K76" si="68">F76+J76</f>
        <v>0</v>
      </c>
      <c r="L76" s="1154">
        <f t="shared" ref="L76" si="69">K76+G76+H76</f>
        <v>0</v>
      </c>
    </row>
    <row r="77" spans="3:12" ht="20.100000000000001" customHeight="1" x14ac:dyDescent="0.25">
      <c r="C77" s="984"/>
      <c r="D77" s="1189"/>
      <c r="E77" s="1162"/>
      <c r="F77" s="1158"/>
      <c r="G77" s="1157"/>
      <c r="H77" s="1156"/>
      <c r="I77" s="1169"/>
      <c r="J77" s="1155"/>
      <c r="K77" s="1171"/>
      <c r="L77" s="1154"/>
    </row>
    <row r="78" spans="3:12" ht="20.100000000000001" customHeight="1" x14ac:dyDescent="0.25">
      <c r="C78" s="984">
        <v>37</v>
      </c>
      <c r="D78" s="1189" t="s">
        <v>47</v>
      </c>
      <c r="E78" s="1162"/>
      <c r="F78" s="1158">
        <f>E78/A.Jan!$J$7*P.Jan!F81</f>
        <v>0</v>
      </c>
      <c r="G78" s="1157">
        <f>E78/30/2*P.Jan!T81</f>
        <v>0</v>
      </c>
      <c r="H78" s="1156">
        <f>E78/30/12*P.Jan!F82</f>
        <v>0</v>
      </c>
      <c r="I78" s="1169"/>
      <c r="J78" s="1155">
        <f>E78/30*P.Jan!G81</f>
        <v>0</v>
      </c>
      <c r="K78" s="1171">
        <f t="shared" ref="K78" si="70">F78+J78</f>
        <v>0</v>
      </c>
      <c r="L78" s="1154">
        <f t="shared" ref="L78" si="71">K78+G78+H78</f>
        <v>0</v>
      </c>
    </row>
    <row r="79" spans="3:12" ht="20.100000000000001" customHeight="1" thickBot="1" x14ac:dyDescent="0.3">
      <c r="C79" s="985"/>
      <c r="D79" s="1190"/>
      <c r="E79" s="1163"/>
      <c r="F79" s="1164"/>
      <c r="G79" s="1165"/>
      <c r="H79" s="1166"/>
      <c r="I79" s="1170"/>
      <c r="J79" s="1167"/>
      <c r="K79" s="1193"/>
      <c r="L79" s="1168"/>
    </row>
    <row r="80" spans="3:12" ht="46.5" customHeight="1" thickBot="1" x14ac:dyDescent="0.3">
      <c r="E80" s="480">
        <f t="shared" ref="E80:L80" si="72">SUM(E6:E79)</f>
        <v>290700</v>
      </c>
      <c r="F80" s="483">
        <f t="shared" si="72"/>
        <v>260826.66666666666</v>
      </c>
      <c r="G80" s="480">
        <f t="shared" si="72"/>
        <v>936.66666666666674</v>
      </c>
      <c r="H80" s="480">
        <f t="shared" si="72"/>
        <v>24794.902777777785</v>
      </c>
      <c r="I80" s="480"/>
      <c r="J80" s="480">
        <f t="shared" si="72"/>
        <v>6390.0000000000018</v>
      </c>
      <c r="K80" s="485">
        <f t="shared" si="72"/>
        <v>267216.66666666663</v>
      </c>
      <c r="L80" s="481">
        <f t="shared" si="72"/>
        <v>292948.23611111107</v>
      </c>
    </row>
    <row r="81" spans="5:12" ht="50.25" thickTop="1" thickBot="1" x14ac:dyDescent="0.3">
      <c r="E81" s="750" t="s">
        <v>48</v>
      </c>
      <c r="F81" s="750"/>
      <c r="G81" s="750"/>
      <c r="H81" s="479"/>
      <c r="I81" s="479"/>
      <c r="J81" s="751">
        <f>L80</f>
        <v>292948.23611111107</v>
      </c>
      <c r="K81" s="751"/>
      <c r="L81" s="751"/>
    </row>
    <row r="82" spans="5:12" ht="15.75" thickTop="1" x14ac:dyDescent="0.25"/>
  </sheetData>
  <mergeCells count="382">
    <mergeCell ref="K76:K77"/>
    <mergeCell ref="K78:K79"/>
    <mergeCell ref="K32:K33"/>
    <mergeCell ref="K34:K35"/>
    <mergeCell ref="K36:K37"/>
    <mergeCell ref="K38:K39"/>
    <mergeCell ref="K40:K41"/>
    <mergeCell ref="K42:K43"/>
    <mergeCell ref="K44:K45"/>
    <mergeCell ref="K46:K47"/>
    <mergeCell ref="K48:K49"/>
    <mergeCell ref="K4:K5"/>
    <mergeCell ref="K6:K7"/>
    <mergeCell ref="K8:K9"/>
    <mergeCell ref="K10:K11"/>
    <mergeCell ref="K12:K13"/>
    <mergeCell ref="K14:K15"/>
    <mergeCell ref="K16:K17"/>
    <mergeCell ref="K18:K19"/>
    <mergeCell ref="K20:K21"/>
    <mergeCell ref="D30:D31"/>
    <mergeCell ref="D32:D33"/>
    <mergeCell ref="D34:D35"/>
    <mergeCell ref="D36:D37"/>
    <mergeCell ref="D76:D77"/>
    <mergeCell ref="D78:D79"/>
    <mergeCell ref="D64:D65"/>
    <mergeCell ref="D66:D67"/>
    <mergeCell ref="D68:D69"/>
    <mergeCell ref="D70:D71"/>
    <mergeCell ref="D72:D73"/>
    <mergeCell ref="D74:D75"/>
    <mergeCell ref="D52:D53"/>
    <mergeCell ref="D54:D55"/>
    <mergeCell ref="D56:D57"/>
    <mergeCell ref="D58:D59"/>
    <mergeCell ref="D60:D61"/>
    <mergeCell ref="D62:D63"/>
    <mergeCell ref="D40:D41"/>
    <mergeCell ref="D20:D21"/>
    <mergeCell ref="D22:D23"/>
    <mergeCell ref="D24:D25"/>
    <mergeCell ref="C74:C75"/>
    <mergeCell ref="C76:C77"/>
    <mergeCell ref="C78:C79"/>
    <mergeCell ref="C16:C17"/>
    <mergeCell ref="C18:C19"/>
    <mergeCell ref="C20:C21"/>
    <mergeCell ref="C28:C29"/>
    <mergeCell ref="C36:C37"/>
    <mergeCell ref="C46:C47"/>
    <mergeCell ref="C54:C55"/>
    <mergeCell ref="C62:C63"/>
    <mergeCell ref="C70:C71"/>
    <mergeCell ref="C72:C73"/>
    <mergeCell ref="D38:D39"/>
    <mergeCell ref="D42:D43"/>
    <mergeCell ref="D44:D45"/>
    <mergeCell ref="D46:D47"/>
    <mergeCell ref="D48:D49"/>
    <mergeCell ref="D50:D51"/>
    <mergeCell ref="D26:D27"/>
    <mergeCell ref="D28:D29"/>
    <mergeCell ref="D4:D5"/>
    <mergeCell ref="D6:D7"/>
    <mergeCell ref="D8:D9"/>
    <mergeCell ref="D10:D11"/>
    <mergeCell ref="D12:D13"/>
    <mergeCell ref="C64:C65"/>
    <mergeCell ref="C66:C67"/>
    <mergeCell ref="C68:C69"/>
    <mergeCell ref="C56:C57"/>
    <mergeCell ref="C58:C59"/>
    <mergeCell ref="C60:C61"/>
    <mergeCell ref="C48:C49"/>
    <mergeCell ref="C50:C51"/>
    <mergeCell ref="C52:C53"/>
    <mergeCell ref="C38:C39"/>
    <mergeCell ref="C42:C43"/>
    <mergeCell ref="C44:C45"/>
    <mergeCell ref="C30:C31"/>
    <mergeCell ref="C32:C33"/>
    <mergeCell ref="C34:C35"/>
    <mergeCell ref="C22:C23"/>
    <mergeCell ref="C24:C25"/>
    <mergeCell ref="C26:C27"/>
    <mergeCell ref="C14:C15"/>
    <mergeCell ref="C6:C7"/>
    <mergeCell ref="C8:C9"/>
    <mergeCell ref="C10:C11"/>
    <mergeCell ref="L4:L5"/>
    <mergeCell ref="E4:E5"/>
    <mergeCell ref="F4:F5"/>
    <mergeCell ref="G4:G5"/>
    <mergeCell ref="H4:H5"/>
    <mergeCell ref="J4:J5"/>
    <mergeCell ref="E6:E7"/>
    <mergeCell ref="F6:F7"/>
    <mergeCell ref="G6:G7"/>
    <mergeCell ref="H6:H7"/>
    <mergeCell ref="J6:J7"/>
    <mergeCell ref="L6:L7"/>
    <mergeCell ref="C4:C5"/>
    <mergeCell ref="G10:G11"/>
    <mergeCell ref="H10:H11"/>
    <mergeCell ref="J10:J11"/>
    <mergeCell ref="L10:L11"/>
    <mergeCell ref="E8:E9"/>
    <mergeCell ref="F8:F9"/>
    <mergeCell ref="G8:G9"/>
    <mergeCell ref="H8:H9"/>
    <mergeCell ref="J8:J9"/>
    <mergeCell ref="L8:L9"/>
    <mergeCell ref="E12:E13"/>
    <mergeCell ref="F12:F13"/>
    <mergeCell ref="G12:G13"/>
    <mergeCell ref="H12:H13"/>
    <mergeCell ref="J12:J13"/>
    <mergeCell ref="L12:L13"/>
    <mergeCell ref="E10:E11"/>
    <mergeCell ref="F10:F11"/>
    <mergeCell ref="E14:E15"/>
    <mergeCell ref="F14:F15"/>
    <mergeCell ref="G14:G15"/>
    <mergeCell ref="H14:H15"/>
    <mergeCell ref="J14:J15"/>
    <mergeCell ref="L14:L15"/>
    <mergeCell ref="C12:C13"/>
    <mergeCell ref="G18:G19"/>
    <mergeCell ref="H18:H19"/>
    <mergeCell ref="J18:J19"/>
    <mergeCell ref="L18:L19"/>
    <mergeCell ref="E16:E17"/>
    <mergeCell ref="F16:F17"/>
    <mergeCell ref="G16:G17"/>
    <mergeCell ref="H16:H17"/>
    <mergeCell ref="J16:J17"/>
    <mergeCell ref="L16:L17"/>
    <mergeCell ref="D14:D15"/>
    <mergeCell ref="D16:D17"/>
    <mergeCell ref="D18:D19"/>
    <mergeCell ref="E18:E19"/>
    <mergeCell ref="F18:F19"/>
    <mergeCell ref="I18:I19"/>
    <mergeCell ref="I16:I17"/>
    <mergeCell ref="E24:E25"/>
    <mergeCell ref="F24:F25"/>
    <mergeCell ref="G24:G25"/>
    <mergeCell ref="H24:H25"/>
    <mergeCell ref="J24:J25"/>
    <mergeCell ref="L24:L25"/>
    <mergeCell ref="E20:E21"/>
    <mergeCell ref="F20:F21"/>
    <mergeCell ref="G20:G21"/>
    <mergeCell ref="H20:H21"/>
    <mergeCell ref="J20:J21"/>
    <mergeCell ref="L20:L21"/>
    <mergeCell ref="E22:E23"/>
    <mergeCell ref="F22:F23"/>
    <mergeCell ref="G22:G23"/>
    <mergeCell ref="H22:H23"/>
    <mergeCell ref="J22:J23"/>
    <mergeCell ref="L22:L23"/>
    <mergeCell ref="I24:I25"/>
    <mergeCell ref="I22:I23"/>
    <mergeCell ref="I20:I21"/>
    <mergeCell ref="K22:K23"/>
    <mergeCell ref="K24:K25"/>
    <mergeCell ref="H28:H29"/>
    <mergeCell ref="J28:J29"/>
    <mergeCell ref="L28:L29"/>
    <mergeCell ref="I30:I31"/>
    <mergeCell ref="I28:I29"/>
    <mergeCell ref="E26:E27"/>
    <mergeCell ref="F26:F27"/>
    <mergeCell ref="E30:E31"/>
    <mergeCell ref="F30:F31"/>
    <mergeCell ref="G30:G31"/>
    <mergeCell ref="H30:H31"/>
    <mergeCell ref="J30:J31"/>
    <mergeCell ref="L30:L31"/>
    <mergeCell ref="G26:G27"/>
    <mergeCell ref="H26:H27"/>
    <mergeCell ref="J26:J27"/>
    <mergeCell ref="L26:L27"/>
    <mergeCell ref="I26:I27"/>
    <mergeCell ref="K26:K27"/>
    <mergeCell ref="K28:K29"/>
    <mergeCell ref="K30:K31"/>
    <mergeCell ref="E42:E43"/>
    <mergeCell ref="F42:F43"/>
    <mergeCell ref="G42:G43"/>
    <mergeCell ref="H42:H43"/>
    <mergeCell ref="J42:J43"/>
    <mergeCell ref="L42:L43"/>
    <mergeCell ref="E36:E37"/>
    <mergeCell ref="F36:F37"/>
    <mergeCell ref="G36:G37"/>
    <mergeCell ref="H36:H37"/>
    <mergeCell ref="J36:J37"/>
    <mergeCell ref="L36:L37"/>
    <mergeCell ref="E38:E39"/>
    <mergeCell ref="F38:F39"/>
    <mergeCell ref="G38:G39"/>
    <mergeCell ref="H38:H39"/>
    <mergeCell ref="J38:J39"/>
    <mergeCell ref="L38:L39"/>
    <mergeCell ref="E44:E45"/>
    <mergeCell ref="F44:F45"/>
    <mergeCell ref="E48:E49"/>
    <mergeCell ref="F48:F49"/>
    <mergeCell ref="G48:G49"/>
    <mergeCell ref="H48:H49"/>
    <mergeCell ref="J48:J49"/>
    <mergeCell ref="L48:L49"/>
    <mergeCell ref="G44:G45"/>
    <mergeCell ref="H44:H45"/>
    <mergeCell ref="J44:J45"/>
    <mergeCell ref="L44:L45"/>
    <mergeCell ref="E50:E51"/>
    <mergeCell ref="F50:F51"/>
    <mergeCell ref="G50:G51"/>
    <mergeCell ref="H50:H51"/>
    <mergeCell ref="J50:J51"/>
    <mergeCell ref="L50:L51"/>
    <mergeCell ref="E46:E47"/>
    <mergeCell ref="F46:F47"/>
    <mergeCell ref="G46:G47"/>
    <mergeCell ref="H46:H47"/>
    <mergeCell ref="J46:J47"/>
    <mergeCell ref="L46:L47"/>
    <mergeCell ref="K50:K51"/>
    <mergeCell ref="E52:E53"/>
    <mergeCell ref="F52:F53"/>
    <mergeCell ref="E56:E57"/>
    <mergeCell ref="F56:F57"/>
    <mergeCell ref="G56:G57"/>
    <mergeCell ref="H56:H57"/>
    <mergeCell ref="J56:J57"/>
    <mergeCell ref="L56:L57"/>
    <mergeCell ref="G52:G53"/>
    <mergeCell ref="H52:H53"/>
    <mergeCell ref="J52:J53"/>
    <mergeCell ref="L52:L53"/>
    <mergeCell ref="K52:K53"/>
    <mergeCell ref="K54:K55"/>
    <mergeCell ref="K56:K57"/>
    <mergeCell ref="E58:E59"/>
    <mergeCell ref="F58:F59"/>
    <mergeCell ref="G58:G59"/>
    <mergeCell ref="H58:H59"/>
    <mergeCell ref="J58:J59"/>
    <mergeCell ref="L58:L59"/>
    <mergeCell ref="E54:E55"/>
    <mergeCell ref="F54:F55"/>
    <mergeCell ref="G54:G55"/>
    <mergeCell ref="H54:H55"/>
    <mergeCell ref="J54:J55"/>
    <mergeCell ref="L54:L55"/>
    <mergeCell ref="I58:I59"/>
    <mergeCell ref="K58:K59"/>
    <mergeCell ref="E60:E61"/>
    <mergeCell ref="F60:F61"/>
    <mergeCell ref="E64:E65"/>
    <mergeCell ref="F64:F65"/>
    <mergeCell ref="G64:G65"/>
    <mergeCell ref="H64:H65"/>
    <mergeCell ref="J64:J65"/>
    <mergeCell ref="L64:L65"/>
    <mergeCell ref="G60:G61"/>
    <mergeCell ref="H60:H61"/>
    <mergeCell ref="J60:J61"/>
    <mergeCell ref="L60:L61"/>
    <mergeCell ref="I60:I61"/>
    <mergeCell ref="K60:K61"/>
    <mergeCell ref="K62:K63"/>
    <mergeCell ref="K64:K65"/>
    <mergeCell ref="E66:E67"/>
    <mergeCell ref="F66:F67"/>
    <mergeCell ref="G66:G67"/>
    <mergeCell ref="H66:H67"/>
    <mergeCell ref="J66:J67"/>
    <mergeCell ref="L66:L67"/>
    <mergeCell ref="E62:E63"/>
    <mergeCell ref="F62:F63"/>
    <mergeCell ref="G62:G63"/>
    <mergeCell ref="H62:H63"/>
    <mergeCell ref="J62:J63"/>
    <mergeCell ref="L62:L63"/>
    <mergeCell ref="I62:I63"/>
    <mergeCell ref="I64:I65"/>
    <mergeCell ref="I66:I67"/>
    <mergeCell ref="K66:K67"/>
    <mergeCell ref="E70:E71"/>
    <mergeCell ref="F70:F71"/>
    <mergeCell ref="G70:G71"/>
    <mergeCell ref="H70:H71"/>
    <mergeCell ref="J70:J71"/>
    <mergeCell ref="L70:L71"/>
    <mergeCell ref="E68:E69"/>
    <mergeCell ref="F68:F69"/>
    <mergeCell ref="E72:E73"/>
    <mergeCell ref="F72:F73"/>
    <mergeCell ref="G72:G73"/>
    <mergeCell ref="H72:H73"/>
    <mergeCell ref="J72:J73"/>
    <mergeCell ref="L72:L73"/>
    <mergeCell ref="G68:G69"/>
    <mergeCell ref="H68:H69"/>
    <mergeCell ref="J68:J69"/>
    <mergeCell ref="L68:L69"/>
    <mergeCell ref="I70:I71"/>
    <mergeCell ref="I72:I73"/>
    <mergeCell ref="I68:I69"/>
    <mergeCell ref="K68:K69"/>
    <mergeCell ref="K70:K71"/>
    <mergeCell ref="K72:K73"/>
    <mergeCell ref="E81:G81"/>
    <mergeCell ref="J81:L81"/>
    <mergeCell ref="E78:E79"/>
    <mergeCell ref="F78:F79"/>
    <mergeCell ref="G78:G79"/>
    <mergeCell ref="H78:H79"/>
    <mergeCell ref="J78:J79"/>
    <mergeCell ref="L78:L79"/>
    <mergeCell ref="E74:E75"/>
    <mergeCell ref="F74:F75"/>
    <mergeCell ref="G74:G75"/>
    <mergeCell ref="H74:H75"/>
    <mergeCell ref="J74:J75"/>
    <mergeCell ref="L74:L75"/>
    <mergeCell ref="E76:E77"/>
    <mergeCell ref="F76:F77"/>
    <mergeCell ref="G76:G77"/>
    <mergeCell ref="H76:H77"/>
    <mergeCell ref="J76:J77"/>
    <mergeCell ref="L76:L77"/>
    <mergeCell ref="I74:I75"/>
    <mergeCell ref="I76:I77"/>
    <mergeCell ref="I78:I79"/>
    <mergeCell ref="K74:K75"/>
    <mergeCell ref="I6:I7"/>
    <mergeCell ref="I8:I9"/>
    <mergeCell ref="I10:I11"/>
    <mergeCell ref="I56:I57"/>
    <mergeCell ref="I54:I55"/>
    <mergeCell ref="I52:I53"/>
    <mergeCell ref="I50:I51"/>
    <mergeCell ref="I48:I49"/>
    <mergeCell ref="I46:I47"/>
    <mergeCell ref="I44:I45"/>
    <mergeCell ref="I42:I43"/>
    <mergeCell ref="I38:I39"/>
    <mergeCell ref="I36:I37"/>
    <mergeCell ref="I34:I35"/>
    <mergeCell ref="I32:I33"/>
    <mergeCell ref="I14:I15"/>
    <mergeCell ref="I12:I13"/>
    <mergeCell ref="C40:C41"/>
    <mergeCell ref="L40:L41"/>
    <mergeCell ref="J40:J41"/>
    <mergeCell ref="I40:I41"/>
    <mergeCell ref="H40:H41"/>
    <mergeCell ref="G40:G41"/>
    <mergeCell ref="F40:F41"/>
    <mergeCell ref="E40:E41"/>
    <mergeCell ref="I4:I5"/>
    <mergeCell ref="E34:E35"/>
    <mergeCell ref="F34:F35"/>
    <mergeCell ref="G34:G35"/>
    <mergeCell ref="H34:H35"/>
    <mergeCell ref="J34:J35"/>
    <mergeCell ref="L34:L35"/>
    <mergeCell ref="E32:E33"/>
    <mergeCell ref="F32:F33"/>
    <mergeCell ref="G32:G33"/>
    <mergeCell ref="H32:H33"/>
    <mergeCell ref="J32:J33"/>
    <mergeCell ref="L32:L33"/>
    <mergeCell ref="E28:E29"/>
    <mergeCell ref="F28:F29"/>
    <mergeCell ref="G28:G29"/>
  </mergeCells>
  <conditionalFormatting sqref="C6:C7 C10:C11 C14:C15 C18:C19 C22:C23 C26:C27 C30:C31 C34:C35 C38:C39 C42:C43 C46:C47 C50:C51 C54:C55 C58:C59 C62:C63 C66:C67 C70:C71 C74:C75 C78:C79">
    <cfRule type="expression" dxfId="57" priority="2">
      <formula>C$11&lt;&gt;""</formula>
    </cfRule>
  </conditionalFormatting>
  <conditionalFormatting sqref="K6:K79">
    <cfRule type="dataBar" priority="1">
      <dataBar>
        <cfvo type="min"/>
        <cfvo type="max"/>
        <color rgb="FF008AEF"/>
      </dataBar>
      <extLst>
        <ext xmlns:x14="http://schemas.microsoft.com/office/spreadsheetml/2009/9/main" uri="{B025F937-C7B1-47D3-B67F-A62EFF666E3E}">
          <x14:id>{8EE634E7-BB27-4CCF-99BA-13326FD94791}</x14:id>
        </ext>
      </extLst>
    </cfRule>
  </conditionalFormatting>
  <printOptions horizontalCentered="1"/>
  <pageMargins left="0.25" right="0.25" top="0.75" bottom="0.75" header="0.3" footer="0.3"/>
  <pageSetup paperSize="9" scale="43" orientation="portrait" r:id="rId1"/>
  <colBreaks count="1" manualBreakCount="1">
    <brk id="13" max="1048575" man="1"/>
  </colBreaks>
  <drawing r:id="rId2"/>
  <extLst>
    <ext xmlns:x14="http://schemas.microsoft.com/office/spreadsheetml/2009/9/main" uri="{78C0D931-6437-407d-A8EE-F0AAD7539E65}">
      <x14:conditionalFormattings>
        <x14:conditionalFormatting xmlns:xm="http://schemas.microsoft.com/office/excel/2006/main">
          <x14:cfRule type="dataBar" id="{8EE634E7-BB27-4CCF-99BA-13326FD94791}">
            <x14:dataBar minLength="0" maxLength="100" gradient="0">
              <x14:cfvo type="autoMin"/>
              <x14:cfvo type="autoMax"/>
              <x14:negativeFillColor rgb="FFFF0000"/>
              <x14:axisColor rgb="FF000000"/>
            </x14:dataBar>
          </x14:cfRule>
          <xm:sqref>K6:K79</xm:sqref>
        </x14:conditionalFormatting>
      </x14:conditionalFormatting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
    <tabColor rgb="FF00B050"/>
  </sheetPr>
  <dimension ref="B1:Q35"/>
  <sheetViews>
    <sheetView showGridLines="0" showRowColHeaders="0" showZeros="0" view="pageBreakPreview" zoomScaleSheetLayoutView="100" workbookViewId="0">
      <pane ySplit="6" topLeftCell="A7" activePane="bottomLeft" state="frozen"/>
      <selection activeCell="D16" sqref="D16:E17"/>
      <selection pane="bottomLeft"/>
    </sheetView>
  </sheetViews>
  <sheetFormatPr defaultRowHeight="15" x14ac:dyDescent="0.25"/>
  <cols>
    <col min="1" max="1" width="4.85546875" customWidth="1"/>
    <col min="2" max="2" width="14.85546875" customWidth="1"/>
    <col min="3" max="3" width="22.28515625" customWidth="1"/>
    <col min="4" max="4" width="17.85546875" customWidth="1"/>
    <col min="5" max="5" width="17" customWidth="1"/>
    <col min="6" max="6" width="17.85546875" customWidth="1"/>
    <col min="7" max="7" width="17.28515625" customWidth="1"/>
    <col min="8" max="8" width="22.28515625" customWidth="1"/>
    <col min="9" max="9" width="5" customWidth="1"/>
    <col min="10" max="10" width="4.85546875" customWidth="1"/>
    <col min="11" max="11" width="13.5703125" customWidth="1"/>
    <col min="12" max="12" width="22" customWidth="1"/>
    <col min="13" max="13" width="15.85546875" customWidth="1"/>
    <col min="14" max="14" width="16" customWidth="1"/>
    <col min="15" max="15" width="15.85546875" customWidth="1"/>
    <col min="16" max="16" width="16" customWidth="1"/>
    <col min="17" max="17" width="23.5703125" customWidth="1"/>
  </cols>
  <sheetData>
    <row r="1" spans="2:17" ht="39" customHeight="1" x14ac:dyDescent="0.25"/>
    <row r="2" spans="2:17" ht="39.75" customHeight="1" x14ac:dyDescent="0.25"/>
    <row r="3" spans="2:17" ht="27" customHeight="1" thickBot="1" x14ac:dyDescent="0.3"/>
    <row r="4" spans="2:17" ht="91.5" customHeight="1" x14ac:dyDescent="0.25">
      <c r="B4" s="4"/>
      <c r="C4" s="5"/>
      <c r="D4" s="805" t="s">
        <v>50</v>
      </c>
      <c r="E4" s="806"/>
      <c r="F4" s="806"/>
      <c r="G4" s="6"/>
      <c r="H4" s="7"/>
      <c r="K4" s="4"/>
      <c r="L4" s="5"/>
      <c r="M4" s="805" t="s">
        <v>50</v>
      </c>
      <c r="N4" s="806"/>
      <c r="O4" s="806"/>
      <c r="P4" s="5"/>
      <c r="Q4" s="7"/>
    </row>
    <row r="5" spans="2:17" ht="20.25" customHeight="1" thickBot="1" x14ac:dyDescent="0.3">
      <c r="B5" s="8"/>
      <c r="F5" s="9"/>
      <c r="G5" s="9"/>
      <c r="H5" s="10"/>
      <c r="K5" s="8"/>
      <c r="O5" s="9"/>
      <c r="Q5" s="10"/>
    </row>
    <row r="6" spans="2:17" ht="28.5" customHeight="1" thickBot="1" x14ac:dyDescent="0.3">
      <c r="B6" s="237" t="s">
        <v>245</v>
      </c>
      <c r="C6" s="11" t="s">
        <v>52</v>
      </c>
      <c r="D6" s="11" t="s">
        <v>53</v>
      </c>
      <c r="E6" s="11" t="s">
        <v>62</v>
      </c>
      <c r="F6" s="11" t="s">
        <v>63</v>
      </c>
      <c r="G6" s="12" t="s">
        <v>64</v>
      </c>
      <c r="H6" s="12" t="s">
        <v>54</v>
      </c>
      <c r="K6" s="237" t="s">
        <v>245</v>
      </c>
      <c r="L6" s="11" t="s">
        <v>52</v>
      </c>
      <c r="M6" s="11" t="s">
        <v>53</v>
      </c>
      <c r="N6" s="11" t="s">
        <v>62</v>
      </c>
      <c r="O6" s="11" t="s">
        <v>63</v>
      </c>
      <c r="P6" s="11" t="s">
        <v>64</v>
      </c>
      <c r="Q6" s="12" t="s">
        <v>54</v>
      </c>
    </row>
    <row r="7" spans="2:17" ht="30" customHeight="1" x14ac:dyDescent="0.25">
      <c r="B7" s="249">
        <v>1</v>
      </c>
      <c r="C7" s="13" t="s">
        <v>14</v>
      </c>
      <c r="D7" s="33">
        <f>Jan.1Week!J9</f>
        <v>3500</v>
      </c>
      <c r="E7" s="33">
        <f>j.2week!J9</f>
        <v>3500</v>
      </c>
      <c r="F7" s="33">
        <f>j.3week!J9</f>
        <v>3500</v>
      </c>
      <c r="G7" s="33">
        <f>j.4week!J9</f>
        <v>3500</v>
      </c>
      <c r="H7" s="41">
        <f>D7+E7+F7+G7</f>
        <v>14000</v>
      </c>
      <c r="K7" s="249">
        <v>27</v>
      </c>
      <c r="L7" s="13" t="s">
        <v>38</v>
      </c>
      <c r="M7" s="33">
        <f>Jan.1Week!T9</f>
        <v>6500</v>
      </c>
      <c r="N7" s="33">
        <f>j.2week!T9</f>
        <v>0</v>
      </c>
      <c r="O7" s="33">
        <f>j.3week!T9</f>
        <v>1500</v>
      </c>
      <c r="P7" s="33">
        <f>j.4week!T9</f>
        <v>3500</v>
      </c>
      <c r="Q7" s="34">
        <f>M7+N7+O7+P7</f>
        <v>11500</v>
      </c>
    </row>
    <row r="8" spans="2:17" ht="30" customHeight="1" x14ac:dyDescent="0.25">
      <c r="B8" s="250">
        <v>2</v>
      </c>
      <c r="C8" s="14" t="s">
        <v>15</v>
      </c>
      <c r="D8" s="35">
        <f>Jan.1Week!J10</f>
        <v>1500</v>
      </c>
      <c r="E8" s="35">
        <f>j.2week!J10</f>
        <v>1500</v>
      </c>
      <c r="F8" s="35">
        <f>j.3week!J10</f>
        <v>1500</v>
      </c>
      <c r="G8" s="35">
        <f>j.4week!J10</f>
        <v>0</v>
      </c>
      <c r="H8" s="42">
        <f t="shared" ref="H8" si="0">D8+E8+F8+G8</f>
        <v>4500</v>
      </c>
      <c r="K8" s="250">
        <v>28</v>
      </c>
      <c r="L8" s="14" t="s">
        <v>39</v>
      </c>
      <c r="M8" s="35">
        <f>Jan.1Week!T10</f>
        <v>3000</v>
      </c>
      <c r="N8" s="35">
        <f>j.2week!T10</f>
        <v>3000</v>
      </c>
      <c r="O8" s="35">
        <f>j.3week!T10</f>
        <v>3000</v>
      </c>
      <c r="P8" s="35">
        <f>j.4week!T10</f>
        <v>3000</v>
      </c>
      <c r="Q8" s="36">
        <f t="shared" ref="Q8:Q17" si="1">M8+N8+O8+P8</f>
        <v>12000</v>
      </c>
    </row>
    <row r="9" spans="2:17" ht="30" customHeight="1" x14ac:dyDescent="0.25">
      <c r="B9" s="251">
        <v>3</v>
      </c>
      <c r="C9" s="15" t="s">
        <v>16</v>
      </c>
      <c r="D9" s="37">
        <f>Jan.1Week!J11</f>
        <v>0</v>
      </c>
      <c r="E9" s="37">
        <f>j.2week!J11</f>
        <v>0</v>
      </c>
      <c r="F9" s="37">
        <f>j.3week!J11</f>
        <v>0</v>
      </c>
      <c r="G9" s="37">
        <f>j.4week!J11</f>
        <v>0</v>
      </c>
      <c r="H9" s="43">
        <f>D9+E9+F9+G9</f>
        <v>0</v>
      </c>
      <c r="K9" s="251">
        <v>29</v>
      </c>
      <c r="L9" s="15" t="s">
        <v>40</v>
      </c>
      <c r="M9" s="37">
        <f>Jan.1Week!T11</f>
        <v>1500</v>
      </c>
      <c r="N9" s="37">
        <f>j.2week!T11</f>
        <v>1500</v>
      </c>
      <c r="O9" s="37">
        <f>j.3week!T11</f>
        <v>2000</v>
      </c>
      <c r="P9" s="37">
        <f>j.4week!T11</f>
        <v>1500</v>
      </c>
      <c r="Q9" s="38">
        <f t="shared" si="1"/>
        <v>6500</v>
      </c>
    </row>
    <row r="10" spans="2:17" ht="30" customHeight="1" x14ac:dyDescent="0.25">
      <c r="B10" s="250">
        <v>4</v>
      </c>
      <c r="C10" s="14" t="s">
        <v>17</v>
      </c>
      <c r="D10" s="35">
        <f>Jan.1Week!J12</f>
        <v>1000</v>
      </c>
      <c r="E10" s="35">
        <f>j.2week!J12</f>
        <v>3000</v>
      </c>
      <c r="F10" s="35">
        <f>j.3week!J12</f>
        <v>0</v>
      </c>
      <c r="G10" s="35">
        <f>j.4week!J12</f>
        <v>1000</v>
      </c>
      <c r="H10" s="42">
        <f t="shared" ref="H10:H32" si="2">D10+E10+F10+G10</f>
        <v>5000</v>
      </c>
      <c r="K10" s="250">
        <v>30</v>
      </c>
      <c r="L10" s="14" t="s">
        <v>41</v>
      </c>
      <c r="M10" s="35">
        <f>Jan.1Week!T12</f>
        <v>3000</v>
      </c>
      <c r="N10" s="35">
        <f>j.2week!T12</f>
        <v>3000</v>
      </c>
      <c r="O10" s="35">
        <f>j.3week!T12</f>
        <v>4000</v>
      </c>
      <c r="P10" s="35">
        <f>j.4week!T12</f>
        <v>3000</v>
      </c>
      <c r="Q10" s="36">
        <f t="shared" si="1"/>
        <v>13000</v>
      </c>
    </row>
    <row r="11" spans="2:17" ht="30" customHeight="1" x14ac:dyDescent="0.25">
      <c r="B11" s="251">
        <v>5</v>
      </c>
      <c r="C11" s="15" t="s">
        <v>18</v>
      </c>
      <c r="D11" s="37">
        <f>Jan.1Week!J13</f>
        <v>1000</v>
      </c>
      <c r="E11" s="37">
        <f>j.2week!J13</f>
        <v>1000</v>
      </c>
      <c r="F11" s="37">
        <f>j.3week!J13</f>
        <v>1000</v>
      </c>
      <c r="G11" s="37">
        <f>j.4week!J13</f>
        <v>1000</v>
      </c>
      <c r="H11" s="43">
        <f t="shared" si="2"/>
        <v>4000</v>
      </c>
      <c r="K11" s="251">
        <v>31</v>
      </c>
      <c r="L11" s="15" t="s">
        <v>42</v>
      </c>
      <c r="M11" s="37">
        <f>Jan.1Week!T13</f>
        <v>3000</v>
      </c>
      <c r="N11" s="37">
        <f>j.2week!T13</f>
        <v>3000</v>
      </c>
      <c r="O11" s="37">
        <f>j.3week!T13</f>
        <v>3000</v>
      </c>
      <c r="P11" s="37">
        <f>j.4week!T13</f>
        <v>3000</v>
      </c>
      <c r="Q11" s="38">
        <f t="shared" si="1"/>
        <v>12000</v>
      </c>
    </row>
    <row r="12" spans="2:17" ht="30" customHeight="1" x14ac:dyDescent="0.25">
      <c r="B12" s="250">
        <v>6</v>
      </c>
      <c r="C12" s="14" t="s">
        <v>19</v>
      </c>
      <c r="D12" s="35">
        <f>Jan.1Week!J14</f>
        <v>0</v>
      </c>
      <c r="E12" s="35">
        <f>j.2week!J14</f>
        <v>1000</v>
      </c>
      <c r="F12" s="35">
        <f>j.3week!J14</f>
        <v>1000</v>
      </c>
      <c r="G12" s="35">
        <f>j.4week!J14</f>
        <v>1500</v>
      </c>
      <c r="H12" s="42">
        <f t="shared" si="2"/>
        <v>3500</v>
      </c>
      <c r="K12" s="250">
        <v>32</v>
      </c>
      <c r="L12" s="14" t="s">
        <v>43</v>
      </c>
      <c r="M12" s="35">
        <f>Jan.1Week!T14</f>
        <v>3000</v>
      </c>
      <c r="N12" s="35">
        <f>j.2week!T14</f>
        <v>3000</v>
      </c>
      <c r="O12" s="35">
        <f>j.3week!T14</f>
        <v>3000</v>
      </c>
      <c r="P12" s="35">
        <f>j.4week!T14</f>
        <v>3000</v>
      </c>
      <c r="Q12" s="36">
        <f t="shared" si="1"/>
        <v>12000</v>
      </c>
    </row>
    <row r="13" spans="2:17" ht="30" customHeight="1" x14ac:dyDescent="0.25">
      <c r="B13" s="251">
        <v>7</v>
      </c>
      <c r="C13" s="15" t="s">
        <v>20</v>
      </c>
      <c r="D13" s="37">
        <f>Jan.1Week!J15</f>
        <v>1000</v>
      </c>
      <c r="E13" s="37">
        <f>j.2week!J15</f>
        <v>2000</v>
      </c>
      <c r="F13" s="37">
        <f>j.3week!J15</f>
        <v>1000</v>
      </c>
      <c r="G13" s="37">
        <f>j.4week!J15</f>
        <v>2000</v>
      </c>
      <c r="H13" s="43">
        <f t="shared" si="2"/>
        <v>6000</v>
      </c>
      <c r="K13" s="251">
        <v>33</v>
      </c>
      <c r="L13" s="15" t="s">
        <v>26</v>
      </c>
      <c r="M13" s="37">
        <f>Jan.1Week!T15</f>
        <v>3500</v>
      </c>
      <c r="N13" s="37">
        <f>j.2week!T15</f>
        <v>3500</v>
      </c>
      <c r="O13" s="37">
        <f>j.3week!T15</f>
        <v>3500</v>
      </c>
      <c r="P13" s="37">
        <f>j.4week!T15</f>
        <v>3500</v>
      </c>
      <c r="Q13" s="38">
        <f t="shared" si="1"/>
        <v>14000</v>
      </c>
    </row>
    <row r="14" spans="2:17" ht="30" customHeight="1" x14ac:dyDescent="0.25">
      <c r="B14" s="250">
        <v>8</v>
      </c>
      <c r="C14" s="14" t="s">
        <v>21</v>
      </c>
      <c r="D14" s="35">
        <f>Jan.1Week!J16</f>
        <v>1000</v>
      </c>
      <c r="E14" s="35">
        <f>j.2week!J16</f>
        <v>1000</v>
      </c>
      <c r="F14" s="35">
        <f>j.3week!J16</f>
        <v>1000</v>
      </c>
      <c r="G14" s="35">
        <f>j.4week!J16</f>
        <v>1000</v>
      </c>
      <c r="H14" s="42">
        <f t="shared" si="2"/>
        <v>4000</v>
      </c>
      <c r="K14" s="250">
        <v>34</v>
      </c>
      <c r="L14" s="14" t="s">
        <v>44</v>
      </c>
      <c r="M14" s="35">
        <f>Jan.1Week!T16</f>
        <v>3500</v>
      </c>
      <c r="N14" s="35">
        <f>j.2week!T16</f>
        <v>0</v>
      </c>
      <c r="O14" s="35">
        <f>j.3week!T16</f>
        <v>1500</v>
      </c>
      <c r="P14" s="35">
        <f>j.4week!T16</f>
        <v>3500</v>
      </c>
      <c r="Q14" s="36">
        <f t="shared" si="1"/>
        <v>8500</v>
      </c>
    </row>
    <row r="15" spans="2:17" ht="30" customHeight="1" x14ac:dyDescent="0.25">
      <c r="B15" s="251">
        <v>9</v>
      </c>
      <c r="C15" s="16" t="s">
        <v>22</v>
      </c>
      <c r="D15" s="37">
        <f>Jan.1Week!J17</f>
        <v>1000</v>
      </c>
      <c r="E15" s="37">
        <f>j.2week!J17</f>
        <v>1000</v>
      </c>
      <c r="F15" s="37">
        <f>j.3week!J17</f>
        <v>7109</v>
      </c>
      <c r="G15" s="37">
        <f>j.4week!J17</f>
        <v>0</v>
      </c>
      <c r="H15" s="43">
        <f t="shared" si="2"/>
        <v>9109</v>
      </c>
      <c r="K15" s="251">
        <v>35</v>
      </c>
      <c r="L15" s="16" t="s">
        <v>45</v>
      </c>
      <c r="M15" s="37">
        <f>Jan.1Week!T17</f>
        <v>1500</v>
      </c>
      <c r="N15" s="37">
        <f>j.2week!T17</f>
        <v>1500</v>
      </c>
      <c r="O15" s="37">
        <f>j.3week!T17</f>
        <v>1500</v>
      </c>
      <c r="P15" s="37">
        <f>j.4week!T17</f>
        <v>1500</v>
      </c>
      <c r="Q15" s="38">
        <f t="shared" si="1"/>
        <v>6000</v>
      </c>
    </row>
    <row r="16" spans="2:17" ht="30" customHeight="1" x14ac:dyDescent="0.25">
      <c r="B16" s="250">
        <v>10</v>
      </c>
      <c r="C16" s="14" t="s">
        <v>154</v>
      </c>
      <c r="D16" s="35">
        <f>Jan.1Week!J18</f>
        <v>0</v>
      </c>
      <c r="E16" s="35">
        <f>j.2week!J18</f>
        <v>0</v>
      </c>
      <c r="F16" s="35">
        <f>j.3week!J18</f>
        <v>1000</v>
      </c>
      <c r="G16" s="35">
        <f>j.4week!J18</f>
        <v>1000</v>
      </c>
      <c r="H16" s="42">
        <f t="shared" si="2"/>
        <v>2000</v>
      </c>
      <c r="K16" s="250">
        <v>36</v>
      </c>
      <c r="L16" s="14" t="s">
        <v>46</v>
      </c>
      <c r="M16" s="35">
        <f>Jan.1Week!T18</f>
        <v>3000</v>
      </c>
      <c r="N16" s="35">
        <f>j.2week!T18</f>
        <v>3000</v>
      </c>
      <c r="O16" s="35">
        <f>j.3week!T18</f>
        <v>3000</v>
      </c>
      <c r="P16" s="35">
        <f>j.4week!T18</f>
        <v>3000</v>
      </c>
      <c r="Q16" s="36">
        <f t="shared" si="1"/>
        <v>12000</v>
      </c>
    </row>
    <row r="17" spans="2:17" ht="30" customHeight="1" thickBot="1" x14ac:dyDescent="0.3">
      <c r="B17" s="251">
        <v>11</v>
      </c>
      <c r="C17" s="15" t="s">
        <v>55</v>
      </c>
      <c r="D17" s="37">
        <f>Jan.1Week!J19</f>
        <v>5000</v>
      </c>
      <c r="E17" s="37">
        <f>j.2week!J19</f>
        <v>0</v>
      </c>
      <c r="F17" s="37">
        <f>j.3week!J19</f>
        <v>300</v>
      </c>
      <c r="G17" s="37">
        <f>j.4week!J19</f>
        <v>0</v>
      </c>
      <c r="H17" s="43">
        <f t="shared" si="2"/>
        <v>5300</v>
      </c>
      <c r="K17" s="252">
        <v>37</v>
      </c>
      <c r="L17" s="17" t="s">
        <v>47</v>
      </c>
      <c r="M17" s="39">
        <f>Jan.1Week!T19</f>
        <v>3000</v>
      </c>
      <c r="N17" s="39">
        <f>j.2week!T19</f>
        <v>4000</v>
      </c>
      <c r="O17" s="39">
        <f>j.3week!T19</f>
        <v>3000</v>
      </c>
      <c r="P17" s="39">
        <f>j.4week!T19</f>
        <v>3000</v>
      </c>
      <c r="Q17" s="40">
        <f t="shared" si="1"/>
        <v>13000</v>
      </c>
    </row>
    <row r="18" spans="2:17" ht="30" customHeight="1" thickBot="1" x14ac:dyDescent="0.65">
      <c r="B18" s="250">
        <v>12</v>
      </c>
      <c r="C18" s="14" t="s">
        <v>24</v>
      </c>
      <c r="D18" s="35">
        <f>Jan.1Week!J20</f>
        <v>1000</v>
      </c>
      <c r="E18" s="35">
        <f>j.2week!J20</f>
        <v>1000</v>
      </c>
      <c r="F18" s="35">
        <f>j.3week!J20</f>
        <v>1000</v>
      </c>
      <c r="G18" s="35">
        <f>j.4week!J20</f>
        <v>1000</v>
      </c>
      <c r="H18" s="42">
        <f t="shared" si="2"/>
        <v>4000</v>
      </c>
      <c r="K18" s="807"/>
      <c r="L18" s="807"/>
      <c r="M18" s="238">
        <f>SUM(M7:M17)</f>
        <v>34500</v>
      </c>
      <c r="N18" s="239">
        <f t="shared" ref="N18:P18" si="3">SUM(N7:N17)</f>
        <v>25500</v>
      </c>
      <c r="O18" s="239">
        <f t="shared" si="3"/>
        <v>29000</v>
      </c>
      <c r="P18" s="239">
        <f t="shared" si="3"/>
        <v>31500</v>
      </c>
      <c r="Q18" s="240">
        <f>SUM(Q7:Q17)</f>
        <v>120500</v>
      </c>
    </row>
    <row r="19" spans="2:17" ht="30" customHeight="1" thickBot="1" x14ac:dyDescent="0.3">
      <c r="B19" s="251">
        <v>13</v>
      </c>
      <c r="C19" s="15" t="s">
        <v>25</v>
      </c>
      <c r="D19" s="37">
        <f>Jan.1Week!J21</f>
        <v>0</v>
      </c>
      <c r="E19" s="37">
        <f>j.2week!J21</f>
        <v>0</v>
      </c>
      <c r="F19" s="37">
        <f>j.3week!J21</f>
        <v>1000</v>
      </c>
      <c r="G19" s="37">
        <f>j.4week!J21</f>
        <v>0</v>
      </c>
      <c r="H19" s="43">
        <f t="shared" si="2"/>
        <v>1000</v>
      </c>
      <c r="K19" s="807"/>
      <c r="L19" s="807"/>
      <c r="M19" s="19" t="s">
        <v>56</v>
      </c>
      <c r="N19" s="20" t="s">
        <v>65</v>
      </c>
      <c r="O19" s="20" t="s">
        <v>66</v>
      </c>
      <c r="P19" s="20" t="s">
        <v>67</v>
      </c>
      <c r="Q19" s="21" t="s">
        <v>60</v>
      </c>
    </row>
    <row r="20" spans="2:17" ht="30" customHeight="1" x14ac:dyDescent="0.25">
      <c r="B20" s="250">
        <v>14</v>
      </c>
      <c r="C20" s="14" t="s">
        <v>26</v>
      </c>
      <c r="D20" s="35">
        <f>Jan.1Week!J22</f>
        <v>1000</v>
      </c>
      <c r="E20" s="35">
        <f>j.2week!J22</f>
        <v>900</v>
      </c>
      <c r="F20" s="35">
        <f>j.3week!J22</f>
        <v>1000</v>
      </c>
      <c r="G20" s="35">
        <f>j.4week!J22</f>
        <v>1000</v>
      </c>
      <c r="H20" s="42">
        <f t="shared" si="2"/>
        <v>3900</v>
      </c>
      <c r="K20" s="18"/>
      <c r="L20" s="22"/>
      <c r="M20" s="22"/>
      <c r="N20" s="22"/>
      <c r="O20" s="22"/>
      <c r="P20" s="22"/>
    </row>
    <row r="21" spans="2:17" ht="30" customHeight="1" thickBot="1" x14ac:dyDescent="0.3">
      <c r="B21" s="251">
        <v>15</v>
      </c>
      <c r="C21" s="15" t="s">
        <v>27</v>
      </c>
      <c r="D21" s="37">
        <f>Jan.1Week!J23</f>
        <v>1000</v>
      </c>
      <c r="E21" s="37">
        <f>j.2week!J23</f>
        <v>1000</v>
      </c>
      <c r="F21" s="37">
        <f>j.3week!J23</f>
        <v>1000</v>
      </c>
      <c r="G21" s="37">
        <f>j.4week!J23</f>
        <v>1500</v>
      </c>
      <c r="H21" s="43">
        <f t="shared" si="2"/>
        <v>4500</v>
      </c>
      <c r="K21" s="18"/>
      <c r="L21" s="22"/>
      <c r="M21" s="22"/>
      <c r="N21" s="22"/>
      <c r="O21" s="22"/>
      <c r="P21" s="22"/>
    </row>
    <row r="22" spans="2:17" ht="30" customHeight="1" thickTop="1" x14ac:dyDescent="0.25">
      <c r="B22" s="250">
        <v>16</v>
      </c>
      <c r="C22" s="14" t="s">
        <v>28</v>
      </c>
      <c r="D22" s="35">
        <f>Jan.1Week!J24</f>
        <v>3900</v>
      </c>
      <c r="E22" s="35">
        <f>j.2week!J24</f>
        <v>900</v>
      </c>
      <c r="F22" s="35">
        <f>j.3week!J24</f>
        <v>900</v>
      </c>
      <c r="G22" s="35">
        <f>j.4week!J24</f>
        <v>900</v>
      </c>
      <c r="H22" s="42">
        <f t="shared" si="2"/>
        <v>6600</v>
      </c>
      <c r="K22" s="2"/>
      <c r="L22" s="808" t="s">
        <v>56</v>
      </c>
      <c r="M22" s="809"/>
      <c r="N22" s="810">
        <f>D33+M18</f>
        <v>65400</v>
      </c>
      <c r="O22" s="810"/>
      <c r="P22" s="811"/>
    </row>
    <row r="23" spans="2:17" ht="30" customHeight="1" x14ac:dyDescent="0.25">
      <c r="B23" s="251">
        <v>17</v>
      </c>
      <c r="C23" s="15" t="s">
        <v>29</v>
      </c>
      <c r="D23" s="37">
        <f>Jan.1Week!J25</f>
        <v>4500</v>
      </c>
      <c r="E23" s="37">
        <f>j.2week!J25</f>
        <v>1000</v>
      </c>
      <c r="F23" s="37">
        <f>j.3week!J25</f>
        <v>1000</v>
      </c>
      <c r="G23" s="37">
        <f>j.4week!J25</f>
        <v>1000</v>
      </c>
      <c r="H23" s="43">
        <f t="shared" si="2"/>
        <v>7500</v>
      </c>
      <c r="K23" s="23"/>
      <c r="L23" s="795"/>
      <c r="M23" s="796"/>
      <c r="N23" s="797"/>
      <c r="O23" s="797"/>
      <c r="P23" s="798"/>
    </row>
    <row r="24" spans="2:17" ht="30" customHeight="1" x14ac:dyDescent="0.25">
      <c r="B24" s="250">
        <v>18</v>
      </c>
      <c r="C24" s="14" t="s">
        <v>275</v>
      </c>
      <c r="D24" s="35">
        <f>Jan.1Week!J26</f>
        <v>0</v>
      </c>
      <c r="E24" s="35">
        <f>j.2week!J26</f>
        <v>0</v>
      </c>
      <c r="F24" s="35">
        <f>j.3week!J26</f>
        <v>0</v>
      </c>
      <c r="G24" s="35">
        <f>j.4week!J26</f>
        <v>0</v>
      </c>
      <c r="H24" s="42">
        <f t="shared" si="2"/>
        <v>0</v>
      </c>
      <c r="K24" s="23"/>
      <c r="L24" s="334"/>
      <c r="M24" s="335"/>
      <c r="N24" s="336"/>
      <c r="O24" s="336"/>
      <c r="P24" s="337"/>
    </row>
    <row r="25" spans="2:17" ht="30" customHeight="1" x14ac:dyDescent="0.25">
      <c r="B25" s="359">
        <v>19</v>
      </c>
      <c r="C25" s="16" t="s">
        <v>30</v>
      </c>
      <c r="D25" s="358">
        <f>Jan.1Week!J27</f>
        <v>2000</v>
      </c>
      <c r="E25" s="358">
        <f>j.2week!J27</f>
        <v>5000</v>
      </c>
      <c r="F25" s="358">
        <f>j.3week!J27</f>
        <v>2000</v>
      </c>
      <c r="G25" s="358">
        <f>j.4week!J27</f>
        <v>2000</v>
      </c>
      <c r="H25" s="360">
        <f t="shared" si="2"/>
        <v>11000</v>
      </c>
      <c r="K25" s="23"/>
      <c r="L25" s="795" t="s">
        <v>57</v>
      </c>
      <c r="M25" s="796"/>
      <c r="N25" s="797">
        <f>E33+N18</f>
        <v>51800</v>
      </c>
      <c r="O25" s="797"/>
      <c r="P25" s="798"/>
    </row>
    <row r="26" spans="2:17" ht="30" customHeight="1" x14ac:dyDescent="0.25">
      <c r="B26" s="250">
        <v>20</v>
      </c>
      <c r="C26" s="14" t="s">
        <v>31</v>
      </c>
      <c r="D26" s="35">
        <f>Jan.1Week!J28</f>
        <v>0</v>
      </c>
      <c r="E26" s="35">
        <f>j.2week!J28</f>
        <v>0</v>
      </c>
      <c r="F26" s="35">
        <f>j.3week!J28</f>
        <v>0</v>
      </c>
      <c r="G26" s="35">
        <f>j.4week!J28</f>
        <v>0</v>
      </c>
      <c r="H26" s="42">
        <f t="shared" si="2"/>
        <v>0</v>
      </c>
      <c r="K26" s="23"/>
      <c r="L26" s="795"/>
      <c r="M26" s="796"/>
      <c r="N26" s="797"/>
      <c r="O26" s="797"/>
      <c r="P26" s="798"/>
    </row>
    <row r="27" spans="2:17" ht="30" customHeight="1" x14ac:dyDescent="0.25">
      <c r="B27" s="359">
        <v>21</v>
      </c>
      <c r="C27" s="16" t="s">
        <v>32</v>
      </c>
      <c r="D27" s="358">
        <f>Jan.1Week!J29</f>
        <v>0</v>
      </c>
      <c r="E27" s="358">
        <f>j.2week!J29</f>
        <v>0</v>
      </c>
      <c r="F27" s="358">
        <f>j.3week!J29</f>
        <v>0</v>
      </c>
      <c r="G27" s="358">
        <f>j.4week!J29</f>
        <v>2000</v>
      </c>
      <c r="H27" s="360">
        <f t="shared" si="2"/>
        <v>2000</v>
      </c>
      <c r="K27" s="24"/>
      <c r="L27" s="795" t="s">
        <v>58</v>
      </c>
      <c r="M27" s="796"/>
      <c r="N27" s="797">
        <f>F33+O18</f>
        <v>61809</v>
      </c>
      <c r="O27" s="797"/>
      <c r="P27" s="798"/>
    </row>
    <row r="28" spans="2:17" ht="30" customHeight="1" x14ac:dyDescent="0.25">
      <c r="B28" s="250">
        <v>22</v>
      </c>
      <c r="C28" s="14" t="s">
        <v>33</v>
      </c>
      <c r="D28" s="35">
        <f>Jan.1Week!J30</f>
        <v>1000</v>
      </c>
      <c r="E28" s="35">
        <f>j.2week!J30</f>
        <v>1000</v>
      </c>
      <c r="F28" s="35">
        <f>j.3week!J30</f>
        <v>1000</v>
      </c>
      <c r="G28" s="35">
        <f>j.4week!J30</f>
        <v>1000</v>
      </c>
      <c r="H28" s="42">
        <f t="shared" si="2"/>
        <v>4000</v>
      </c>
      <c r="K28" s="24"/>
      <c r="L28" s="795"/>
      <c r="M28" s="796"/>
      <c r="N28" s="797"/>
      <c r="O28" s="797"/>
      <c r="P28" s="798"/>
    </row>
    <row r="29" spans="2:17" ht="30" customHeight="1" x14ac:dyDescent="0.25">
      <c r="B29" s="359">
        <v>23</v>
      </c>
      <c r="C29" s="16" t="s">
        <v>34</v>
      </c>
      <c r="D29" s="358">
        <f>Jan.1Week!J31</f>
        <v>0</v>
      </c>
      <c r="E29" s="358">
        <f>j.2week!J31</f>
        <v>0</v>
      </c>
      <c r="F29" s="358">
        <f>j.3week!J31</f>
        <v>0</v>
      </c>
      <c r="G29" s="358">
        <f>j.4week!J31</f>
        <v>0</v>
      </c>
      <c r="H29" s="360">
        <f t="shared" si="2"/>
        <v>0</v>
      </c>
      <c r="L29" s="795" t="s">
        <v>59</v>
      </c>
      <c r="M29" s="796"/>
      <c r="N29" s="797">
        <f>G33+P18</f>
        <v>54800</v>
      </c>
      <c r="O29" s="797"/>
      <c r="P29" s="798"/>
    </row>
    <row r="30" spans="2:17" ht="30" customHeight="1" x14ac:dyDescent="0.25">
      <c r="B30" s="250">
        <v>24</v>
      </c>
      <c r="C30" s="14" t="s">
        <v>35</v>
      </c>
      <c r="D30" s="35">
        <f>Jan.1Week!J32</f>
        <v>0</v>
      </c>
      <c r="E30" s="35">
        <f>j.2week!J32</f>
        <v>0</v>
      </c>
      <c r="F30" s="35">
        <f>j.3week!J32</f>
        <v>0</v>
      </c>
      <c r="G30" s="35">
        <f>j.4week!J32</f>
        <v>0</v>
      </c>
      <c r="H30" s="42">
        <f t="shared" si="2"/>
        <v>0</v>
      </c>
      <c r="L30" s="795"/>
      <c r="M30" s="796"/>
      <c r="N30" s="797"/>
      <c r="O30" s="797"/>
      <c r="P30" s="798"/>
    </row>
    <row r="31" spans="2:17" ht="30" customHeight="1" x14ac:dyDescent="0.25">
      <c r="B31" s="359">
        <v>25</v>
      </c>
      <c r="C31" s="16" t="s">
        <v>36</v>
      </c>
      <c r="D31" s="358">
        <f>Jan.1Week!J33</f>
        <v>0</v>
      </c>
      <c r="E31" s="358">
        <f>j.2week!J33</f>
        <v>0</v>
      </c>
      <c r="F31" s="358">
        <f>j.3week!J33</f>
        <v>0</v>
      </c>
      <c r="G31" s="358">
        <f>j.4week!J33</f>
        <v>0</v>
      </c>
      <c r="H31" s="360">
        <f t="shared" si="2"/>
        <v>0</v>
      </c>
      <c r="L31" s="799" t="s">
        <v>60</v>
      </c>
      <c r="M31" s="800"/>
      <c r="N31" s="797">
        <f>SUM(N22+N25+N27)</f>
        <v>179009</v>
      </c>
      <c r="O31" s="797"/>
      <c r="P31" s="798"/>
    </row>
    <row r="32" spans="2:17" ht="30" customHeight="1" thickBot="1" x14ac:dyDescent="0.3">
      <c r="B32" s="347">
        <v>26</v>
      </c>
      <c r="C32" s="361" t="s">
        <v>37</v>
      </c>
      <c r="D32" s="362">
        <f>Jan.1Week!J34</f>
        <v>1500</v>
      </c>
      <c r="E32" s="362">
        <f>j.2week!J34</f>
        <v>1500</v>
      </c>
      <c r="F32" s="362">
        <f>j.3week!J34</f>
        <v>6500</v>
      </c>
      <c r="G32" s="362">
        <f>j.4week!J34</f>
        <v>1900</v>
      </c>
      <c r="H32" s="363">
        <f t="shared" si="2"/>
        <v>11400</v>
      </c>
      <c r="L32" s="801"/>
      <c r="M32" s="802"/>
      <c r="N32" s="803"/>
      <c r="O32" s="803"/>
      <c r="P32" s="804"/>
    </row>
    <row r="33" spans="2:8" ht="39.75" customHeight="1" thickBot="1" x14ac:dyDescent="0.3">
      <c r="B33" s="29"/>
      <c r="C33" s="29"/>
      <c r="D33" s="44">
        <f>SUM(D7:D32)</f>
        <v>30900</v>
      </c>
      <c r="E33" s="45">
        <f t="shared" ref="E33:G33" si="4">SUM(E7:E32)</f>
        <v>26300</v>
      </c>
      <c r="F33" s="45">
        <f t="shared" si="4"/>
        <v>32809</v>
      </c>
      <c r="G33" s="45">
        <f t="shared" si="4"/>
        <v>23300</v>
      </c>
      <c r="H33" s="46">
        <f>SUM(H7:H32)</f>
        <v>113309</v>
      </c>
    </row>
    <row r="34" spans="2:8" ht="38.25" thickBot="1" x14ac:dyDescent="0.3">
      <c r="B34" s="29"/>
      <c r="C34" s="29"/>
      <c r="D34" s="25" t="s">
        <v>56</v>
      </c>
      <c r="E34" s="26" t="s">
        <v>65</v>
      </c>
      <c r="F34" s="26" t="s">
        <v>66</v>
      </c>
      <c r="G34" s="27" t="s">
        <v>67</v>
      </c>
      <c r="H34" s="28" t="s">
        <v>60</v>
      </c>
    </row>
    <row r="35" spans="2:8" ht="50.1" customHeight="1" x14ac:dyDescent="0.25"/>
  </sheetData>
  <sheetProtection sheet="1" objects="1" scenarios="1"/>
  <mergeCells count="13">
    <mergeCell ref="L27:M28"/>
    <mergeCell ref="L29:M30"/>
    <mergeCell ref="L31:M32"/>
    <mergeCell ref="N27:P28"/>
    <mergeCell ref="N29:P30"/>
    <mergeCell ref="N31:P32"/>
    <mergeCell ref="D4:F4"/>
    <mergeCell ref="M4:O4"/>
    <mergeCell ref="K18:L19"/>
    <mergeCell ref="L22:M23"/>
    <mergeCell ref="L25:M26"/>
    <mergeCell ref="N22:P23"/>
    <mergeCell ref="N25:P26"/>
  </mergeCells>
  <pageMargins left="0.7" right="0.7" top="0.75" bottom="0.75" header="0.3" footer="0.3"/>
  <pageSetup scale="32" orientation="landscape"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rgb="FF00B050"/>
  </sheetPr>
  <dimension ref="F2:W37"/>
  <sheetViews>
    <sheetView showGridLines="0" showRowColHeaders="0" showZeros="0" view="pageBreakPreview" zoomScale="55" zoomScaleSheetLayoutView="55" workbookViewId="0">
      <pane ySplit="8" topLeftCell="A9" activePane="bottomLeft" state="frozen"/>
      <selection activeCell="D16" sqref="D16:E17"/>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271</v>
      </c>
      <c r="I5" s="833"/>
      <c r="J5" s="833"/>
      <c r="K5" s="833"/>
      <c r="L5" s="833"/>
      <c r="M5" s="7"/>
      <c r="P5" s="4"/>
      <c r="Q5" s="5"/>
      <c r="R5" s="833" t="s">
        <v>271</v>
      </c>
      <c r="S5" s="833"/>
      <c r="T5" s="833"/>
      <c r="U5" s="833"/>
      <c r="V5" s="833"/>
      <c r="W5" s="7"/>
    </row>
    <row r="6" spans="6:23" ht="33.75" customHeight="1" thickBot="1" x14ac:dyDescent="0.3">
      <c r="F6" s="280"/>
      <c r="G6" s="257"/>
      <c r="H6" s="257"/>
      <c r="I6" s="257"/>
      <c r="J6" s="257"/>
      <c r="K6" s="257"/>
      <c r="L6" s="288"/>
      <c r="M6" s="259"/>
      <c r="P6" s="8"/>
      <c r="U6" s="257"/>
      <c r="V6" s="288"/>
      <c r="W6" s="259"/>
    </row>
    <row r="7" spans="6:23" ht="32.25" customHeight="1" x14ac:dyDescent="0.25">
      <c r="F7" s="834" t="s">
        <v>245</v>
      </c>
      <c r="G7" s="836" t="s">
        <v>52</v>
      </c>
      <c r="H7" s="836" t="s">
        <v>270</v>
      </c>
      <c r="I7" s="836" t="s">
        <v>263</v>
      </c>
      <c r="J7" s="836" t="s">
        <v>61</v>
      </c>
      <c r="K7" s="289" t="s">
        <v>264</v>
      </c>
      <c r="L7" s="289" t="s">
        <v>265</v>
      </c>
      <c r="M7" s="838" t="s">
        <v>266</v>
      </c>
      <c r="P7" s="834" t="s">
        <v>245</v>
      </c>
      <c r="Q7" s="836" t="s">
        <v>52</v>
      </c>
      <c r="R7" s="836" t="s">
        <v>270</v>
      </c>
      <c r="S7" s="836" t="s">
        <v>263</v>
      </c>
      <c r="T7" s="838" t="s">
        <v>266</v>
      </c>
      <c r="U7" s="290"/>
      <c r="V7" s="290"/>
      <c r="W7" s="2"/>
    </row>
    <row r="8" spans="6:23" ht="30.75" customHeight="1" thickBot="1" x14ac:dyDescent="0.3">
      <c r="F8" s="835"/>
      <c r="G8" s="837"/>
      <c r="H8" s="837"/>
      <c r="I8" s="837"/>
      <c r="J8" s="837"/>
      <c r="K8" s="291">
        <v>25</v>
      </c>
      <c r="L8" s="291">
        <v>15</v>
      </c>
      <c r="M8" s="839"/>
      <c r="P8" s="840"/>
      <c r="Q8" s="841"/>
      <c r="R8" s="841"/>
      <c r="S8" s="841"/>
      <c r="T8" s="842"/>
      <c r="U8" s="290"/>
      <c r="V8" s="290"/>
      <c r="W8" s="2"/>
    </row>
    <row r="9" spans="6:23" ht="45" customHeight="1" x14ac:dyDescent="0.25">
      <c r="F9" s="292">
        <v>1</v>
      </c>
      <c r="G9" s="293" t="s">
        <v>14</v>
      </c>
      <c r="H9" s="324"/>
      <c r="I9" s="324">
        <v>3500</v>
      </c>
      <c r="J9" s="294">
        <f>H9+I9</f>
        <v>3500</v>
      </c>
      <c r="K9" s="294">
        <f>P.Jan!AA9*$K$8</f>
        <v>125</v>
      </c>
      <c r="L9" s="294">
        <f>P.Jan!AB9*$L$8</f>
        <v>75</v>
      </c>
      <c r="M9" s="295">
        <f>I9+K9+L9</f>
        <v>3700</v>
      </c>
      <c r="P9" s="296">
        <v>27</v>
      </c>
      <c r="Q9" s="297" t="s">
        <v>38</v>
      </c>
      <c r="R9" s="329"/>
      <c r="S9" s="329">
        <v>6500</v>
      </c>
      <c r="T9" s="298">
        <f>R9+S9</f>
        <v>6500</v>
      </c>
      <c r="U9" s="299"/>
      <c r="V9" s="299"/>
      <c r="W9" s="299"/>
    </row>
    <row r="10" spans="6:23" ht="45" customHeight="1" x14ac:dyDescent="0.25">
      <c r="F10" s="300">
        <v>2</v>
      </c>
      <c r="G10" s="301" t="s">
        <v>15</v>
      </c>
      <c r="H10" s="325"/>
      <c r="I10" s="325">
        <v>1500</v>
      </c>
      <c r="J10" s="302">
        <f t="shared" ref="J10:J34" si="0">H10+I10</f>
        <v>1500</v>
      </c>
      <c r="K10" s="302">
        <f>P.Jan!AA10*$K$8</f>
        <v>125</v>
      </c>
      <c r="L10" s="302">
        <f>P.Jan!AB10*$L$8</f>
        <v>75</v>
      </c>
      <c r="M10" s="303">
        <f t="shared" ref="M10:M34" si="1">I10+K10+L10</f>
        <v>1700</v>
      </c>
      <c r="P10" s="300">
        <v>28</v>
      </c>
      <c r="Q10" s="301" t="s">
        <v>39</v>
      </c>
      <c r="R10" s="325"/>
      <c r="S10" s="325">
        <v>3000</v>
      </c>
      <c r="T10" s="303">
        <f t="shared" ref="T10:T19" si="2">R10+S10</f>
        <v>3000</v>
      </c>
      <c r="U10" s="299"/>
      <c r="V10" s="299"/>
      <c r="W10" s="299"/>
    </row>
    <row r="11" spans="6:23" ht="45" customHeight="1" x14ac:dyDescent="0.25">
      <c r="F11" s="304">
        <v>3</v>
      </c>
      <c r="G11" s="305" t="s">
        <v>16</v>
      </c>
      <c r="H11" s="326"/>
      <c r="I11" s="326"/>
      <c r="J11" s="306">
        <f t="shared" si="0"/>
        <v>0</v>
      </c>
      <c r="K11" s="306">
        <f>P.Jan!AA11*$K$8</f>
        <v>125</v>
      </c>
      <c r="L11" s="306">
        <f>P.Jan!AB11*$L$8</f>
        <v>45</v>
      </c>
      <c r="M11" s="307">
        <f t="shared" si="1"/>
        <v>170</v>
      </c>
      <c r="P11" s="304">
        <v>29</v>
      </c>
      <c r="Q11" s="305" t="s">
        <v>40</v>
      </c>
      <c r="R11" s="326"/>
      <c r="S11" s="326">
        <v>1500</v>
      </c>
      <c r="T11" s="307">
        <f t="shared" si="2"/>
        <v>1500</v>
      </c>
      <c r="U11" s="299"/>
      <c r="V11" s="299"/>
      <c r="W11" s="299"/>
    </row>
    <row r="12" spans="6:23" ht="45" customHeight="1" x14ac:dyDescent="0.25">
      <c r="F12" s="300">
        <v>4</v>
      </c>
      <c r="G12" s="301" t="s">
        <v>17</v>
      </c>
      <c r="H12" s="325"/>
      <c r="I12" s="325">
        <v>1000</v>
      </c>
      <c r="J12" s="302">
        <f t="shared" si="0"/>
        <v>1000</v>
      </c>
      <c r="K12" s="302">
        <f>P.Jan!AA12*$K$8</f>
        <v>125</v>
      </c>
      <c r="L12" s="302">
        <f>P.Jan!AB12*$L$8</f>
        <v>75</v>
      </c>
      <c r="M12" s="303">
        <f t="shared" si="1"/>
        <v>1200</v>
      </c>
      <c r="P12" s="300">
        <v>30</v>
      </c>
      <c r="Q12" s="301" t="s">
        <v>41</v>
      </c>
      <c r="R12" s="325"/>
      <c r="S12" s="325">
        <v>3000</v>
      </c>
      <c r="T12" s="303">
        <f t="shared" si="2"/>
        <v>3000</v>
      </c>
      <c r="U12" s="299"/>
      <c r="V12" s="299"/>
      <c r="W12" s="299"/>
    </row>
    <row r="13" spans="6:23" ht="45" customHeight="1" x14ac:dyDescent="0.25">
      <c r="F13" s="304">
        <v>5</v>
      </c>
      <c r="G13" s="305" t="s">
        <v>18</v>
      </c>
      <c r="H13" s="326"/>
      <c r="I13" s="326">
        <v>1000</v>
      </c>
      <c r="J13" s="306">
        <f t="shared" si="0"/>
        <v>1000</v>
      </c>
      <c r="K13" s="306">
        <f>P.Jan!AA13*$K$8</f>
        <v>125</v>
      </c>
      <c r="L13" s="306">
        <f>P.Jan!AB13*$L$8</f>
        <v>60</v>
      </c>
      <c r="M13" s="307">
        <f t="shared" si="1"/>
        <v>1185</v>
      </c>
      <c r="P13" s="304">
        <v>31</v>
      </c>
      <c r="Q13" s="305" t="s">
        <v>42</v>
      </c>
      <c r="R13" s="326"/>
      <c r="S13" s="326">
        <v>3000</v>
      </c>
      <c r="T13" s="307">
        <f t="shared" si="2"/>
        <v>3000</v>
      </c>
      <c r="U13" s="299"/>
      <c r="V13" s="299"/>
      <c r="W13" s="299"/>
    </row>
    <row r="14" spans="6:23" ht="45" customHeight="1" x14ac:dyDescent="0.25">
      <c r="F14" s="300">
        <v>6</v>
      </c>
      <c r="G14" s="301" t="s">
        <v>19</v>
      </c>
      <c r="H14" s="325"/>
      <c r="I14" s="325"/>
      <c r="J14" s="302">
        <f t="shared" si="0"/>
        <v>0</v>
      </c>
      <c r="K14" s="302">
        <f>P.Jan!AA14*$K$8</f>
        <v>0</v>
      </c>
      <c r="L14" s="302">
        <f>P.Jan!AB14*$L$8</f>
        <v>0</v>
      </c>
      <c r="M14" s="303">
        <f t="shared" si="1"/>
        <v>0</v>
      </c>
      <c r="P14" s="300">
        <v>32</v>
      </c>
      <c r="Q14" s="301" t="s">
        <v>43</v>
      </c>
      <c r="R14" s="325"/>
      <c r="S14" s="325">
        <v>3000</v>
      </c>
      <c r="T14" s="303">
        <f t="shared" si="2"/>
        <v>3000</v>
      </c>
      <c r="U14" s="299"/>
      <c r="V14" s="299"/>
      <c r="W14" s="299"/>
    </row>
    <row r="15" spans="6:23" ht="45" customHeight="1" x14ac:dyDescent="0.25">
      <c r="F15" s="304">
        <v>7</v>
      </c>
      <c r="G15" s="305" t="s">
        <v>20</v>
      </c>
      <c r="H15" s="326"/>
      <c r="I15" s="326">
        <v>1000</v>
      </c>
      <c r="J15" s="306">
        <f t="shared" si="0"/>
        <v>1000</v>
      </c>
      <c r="K15" s="306">
        <f>P.Jan!AA15*$K$8</f>
        <v>125</v>
      </c>
      <c r="L15" s="306">
        <f>P.Jan!AB15*$L$8</f>
        <v>45</v>
      </c>
      <c r="M15" s="307">
        <f t="shared" si="1"/>
        <v>1170</v>
      </c>
      <c r="P15" s="304">
        <v>33</v>
      </c>
      <c r="Q15" s="305" t="s">
        <v>26</v>
      </c>
      <c r="R15" s="326"/>
      <c r="S15" s="326">
        <v>3500</v>
      </c>
      <c r="T15" s="307">
        <f t="shared" si="2"/>
        <v>3500</v>
      </c>
      <c r="U15" s="299"/>
      <c r="V15" s="299"/>
      <c r="W15" s="299"/>
    </row>
    <row r="16" spans="6:23" ht="45" customHeight="1" x14ac:dyDescent="0.25">
      <c r="F16" s="300">
        <v>8</v>
      </c>
      <c r="G16" s="301" t="s">
        <v>21</v>
      </c>
      <c r="H16" s="325"/>
      <c r="I16" s="325">
        <v>1000</v>
      </c>
      <c r="J16" s="302">
        <f t="shared" si="0"/>
        <v>1000</v>
      </c>
      <c r="K16" s="302">
        <f>P.Jan!AA16*$K$8</f>
        <v>125</v>
      </c>
      <c r="L16" s="302">
        <f>P.Jan!AB16*$L$8</f>
        <v>45</v>
      </c>
      <c r="M16" s="303">
        <f t="shared" si="1"/>
        <v>1170</v>
      </c>
      <c r="P16" s="300">
        <v>34</v>
      </c>
      <c r="Q16" s="301" t="s">
        <v>44</v>
      </c>
      <c r="R16" s="325"/>
      <c r="S16" s="325">
        <v>3500</v>
      </c>
      <c r="T16" s="303">
        <f t="shared" si="2"/>
        <v>3500</v>
      </c>
      <c r="U16" s="299"/>
      <c r="V16" s="299"/>
      <c r="W16" s="299"/>
    </row>
    <row r="17" spans="6:23" ht="45" customHeight="1" x14ac:dyDescent="0.25">
      <c r="F17" s="304">
        <v>9</v>
      </c>
      <c r="G17" s="308" t="s">
        <v>22</v>
      </c>
      <c r="H17" s="327"/>
      <c r="I17" s="327">
        <v>1000</v>
      </c>
      <c r="J17" s="306">
        <f t="shared" si="0"/>
        <v>1000</v>
      </c>
      <c r="K17" s="306">
        <f>P.Jan!AA17*$K$8</f>
        <v>125</v>
      </c>
      <c r="L17" s="306">
        <f>P.Jan!AB17*$L$8</f>
        <v>45</v>
      </c>
      <c r="M17" s="307">
        <f t="shared" si="1"/>
        <v>1170</v>
      </c>
      <c r="P17" s="304">
        <v>35</v>
      </c>
      <c r="Q17" s="308" t="s">
        <v>45</v>
      </c>
      <c r="R17" s="327"/>
      <c r="S17" s="327">
        <v>1500</v>
      </c>
      <c r="T17" s="307">
        <f t="shared" si="2"/>
        <v>1500</v>
      </c>
      <c r="U17" s="299"/>
      <c r="V17" s="299"/>
      <c r="W17" s="299"/>
    </row>
    <row r="18" spans="6:23" ht="45" customHeight="1" x14ac:dyDescent="0.25">
      <c r="F18" s="300">
        <v>10</v>
      </c>
      <c r="G18" s="301" t="s">
        <v>154</v>
      </c>
      <c r="H18" s="325"/>
      <c r="I18" s="325"/>
      <c r="J18" s="302">
        <f t="shared" si="0"/>
        <v>0</v>
      </c>
      <c r="K18" s="302">
        <f>P.Jan!AA18*$K$8</f>
        <v>0</v>
      </c>
      <c r="L18" s="302">
        <f>P.Jan!AB18*$L$8</f>
        <v>0</v>
      </c>
      <c r="M18" s="303">
        <f t="shared" si="1"/>
        <v>0</v>
      </c>
      <c r="P18" s="300">
        <v>36</v>
      </c>
      <c r="Q18" s="301" t="s">
        <v>46</v>
      </c>
      <c r="R18" s="325"/>
      <c r="S18" s="325">
        <v>3000</v>
      </c>
      <c r="T18" s="303">
        <f t="shared" si="2"/>
        <v>3000</v>
      </c>
      <c r="U18" s="299"/>
      <c r="V18" s="299"/>
      <c r="W18" s="309"/>
    </row>
    <row r="19" spans="6:23" ht="45" customHeight="1" thickBot="1" x14ac:dyDescent="0.3">
      <c r="F19" s="304">
        <v>11</v>
      </c>
      <c r="G19" s="305" t="s">
        <v>55</v>
      </c>
      <c r="H19" s="326"/>
      <c r="I19" s="326">
        <v>5000</v>
      </c>
      <c r="J19" s="306">
        <f t="shared" si="0"/>
        <v>5000</v>
      </c>
      <c r="K19" s="306">
        <f>P.Jan!AA19*$K$8</f>
        <v>125</v>
      </c>
      <c r="L19" s="306">
        <f>P.Jan!AB19*$L$8</f>
        <v>45</v>
      </c>
      <c r="M19" s="307">
        <f t="shared" si="1"/>
        <v>5170</v>
      </c>
      <c r="P19" s="310">
        <v>37</v>
      </c>
      <c r="Q19" s="311" t="s">
        <v>47</v>
      </c>
      <c r="R19" s="328"/>
      <c r="S19" s="328">
        <v>3000</v>
      </c>
      <c r="T19" s="320">
        <f t="shared" si="2"/>
        <v>3000</v>
      </c>
      <c r="U19" s="299"/>
      <c r="V19" s="299"/>
      <c r="W19" s="299"/>
    </row>
    <row r="20" spans="6:23" ht="45" customHeight="1" x14ac:dyDescent="0.25">
      <c r="F20" s="300">
        <v>12</v>
      </c>
      <c r="G20" s="301" t="s">
        <v>24</v>
      </c>
      <c r="H20" s="325"/>
      <c r="I20" s="325">
        <v>1000</v>
      </c>
      <c r="J20" s="302">
        <f t="shared" si="0"/>
        <v>1000</v>
      </c>
      <c r="K20" s="302">
        <f>P.Jan!AA20*$K$8</f>
        <v>125</v>
      </c>
      <c r="L20" s="302">
        <f>P.Jan!AB20*$L$8</f>
        <v>45</v>
      </c>
      <c r="M20" s="303">
        <f t="shared" si="1"/>
        <v>1170</v>
      </c>
      <c r="P20" s="312"/>
      <c r="Q20" s="312"/>
      <c r="R20" s="321">
        <f>SUM(R9:R19)</f>
        <v>0</v>
      </c>
      <c r="S20" s="354">
        <f t="shared" ref="S20:T20" si="3">SUM(S9:S19)</f>
        <v>34500</v>
      </c>
      <c r="T20" s="355">
        <f t="shared" si="3"/>
        <v>34500</v>
      </c>
      <c r="U20" s="313">
        <f>W1</f>
        <v>0</v>
      </c>
      <c r="V20" s="314"/>
      <c r="W20" s="315"/>
    </row>
    <row r="21" spans="6:23" ht="45" customHeight="1" thickBot="1" x14ac:dyDescent="0.3">
      <c r="F21" s="304">
        <v>13</v>
      </c>
      <c r="G21" s="305" t="s">
        <v>25</v>
      </c>
      <c r="H21" s="326"/>
      <c r="I21" s="326"/>
      <c r="J21" s="306">
        <f t="shared" si="0"/>
        <v>0</v>
      </c>
      <c r="K21" s="306">
        <f>P.Jan!AA21*$K$8</f>
        <v>25</v>
      </c>
      <c r="L21" s="306">
        <f>P.Jan!AB21*$L$8</f>
        <v>0</v>
      </c>
      <c r="M21" s="307">
        <f t="shared" si="1"/>
        <v>25</v>
      </c>
      <c r="P21" s="312"/>
      <c r="Q21" s="312"/>
      <c r="R21" s="316" t="s">
        <v>270</v>
      </c>
      <c r="S21" s="317" t="s">
        <v>263</v>
      </c>
      <c r="T21" s="318" t="s">
        <v>61</v>
      </c>
      <c r="U21" s="290"/>
      <c r="V21" s="290"/>
      <c r="W21" s="290"/>
    </row>
    <row r="22" spans="6:23" ht="45" customHeight="1" x14ac:dyDescent="0.25">
      <c r="F22" s="300">
        <v>14</v>
      </c>
      <c r="G22" s="301" t="s">
        <v>26</v>
      </c>
      <c r="H22" s="325"/>
      <c r="I22" s="325">
        <v>1000</v>
      </c>
      <c r="J22" s="302">
        <f t="shared" si="0"/>
        <v>1000</v>
      </c>
      <c r="K22" s="302">
        <f>P.Jan!AA22*$K$8</f>
        <v>125</v>
      </c>
      <c r="L22" s="302">
        <f>P.Jan!AB22*$L$8</f>
        <v>45</v>
      </c>
      <c r="M22" s="303">
        <f t="shared" si="1"/>
        <v>1170</v>
      </c>
      <c r="P22" s="286"/>
      <c r="Q22" s="319"/>
      <c r="R22" s="319"/>
      <c r="S22" s="319"/>
      <c r="T22" s="319"/>
      <c r="U22" s="319"/>
      <c r="V22" s="319"/>
      <c r="W22" s="319"/>
    </row>
    <row r="23" spans="6:23" ht="45" customHeight="1" x14ac:dyDescent="0.25">
      <c r="F23" s="304">
        <v>15</v>
      </c>
      <c r="G23" s="305" t="s">
        <v>27</v>
      </c>
      <c r="H23" s="326"/>
      <c r="I23" s="326">
        <v>1000</v>
      </c>
      <c r="J23" s="306">
        <f t="shared" si="0"/>
        <v>1000</v>
      </c>
      <c r="K23" s="306">
        <f>P.Jan!AA23*$K$8</f>
        <v>125</v>
      </c>
      <c r="L23" s="306">
        <f>P.Jan!AB23*$L$8</f>
        <v>45</v>
      </c>
      <c r="M23" s="307">
        <f t="shared" si="1"/>
        <v>1170</v>
      </c>
      <c r="P23" s="286"/>
      <c r="Q23" s="319"/>
      <c r="R23" s="319"/>
      <c r="S23" s="319"/>
      <c r="T23" s="319"/>
      <c r="U23" s="319"/>
      <c r="V23" s="319"/>
      <c r="W23" s="319"/>
    </row>
    <row r="24" spans="6:23" ht="45" customHeight="1" thickBot="1" x14ac:dyDescent="0.3">
      <c r="F24" s="300">
        <v>16</v>
      </c>
      <c r="G24" s="301" t="s">
        <v>28</v>
      </c>
      <c r="H24" s="325"/>
      <c r="I24" s="325">
        <v>3900</v>
      </c>
      <c r="J24" s="302">
        <f t="shared" si="0"/>
        <v>3900</v>
      </c>
      <c r="K24" s="302">
        <f>P.Jan!AA24*$K$8</f>
        <v>125</v>
      </c>
      <c r="L24" s="302">
        <f>P.Jan!AB24*$L$8</f>
        <v>45</v>
      </c>
      <c r="M24" s="303">
        <f t="shared" si="1"/>
        <v>4070</v>
      </c>
      <c r="P24" s="2"/>
      <c r="Q24" s="2"/>
      <c r="R24" s="2"/>
      <c r="S24" s="2"/>
      <c r="T24" s="2"/>
      <c r="U24" s="2"/>
      <c r="V24" s="2"/>
      <c r="W24" s="2"/>
    </row>
    <row r="25" spans="6:23" ht="45" customHeight="1" thickTop="1" x14ac:dyDescent="0.25">
      <c r="F25" s="304">
        <v>17</v>
      </c>
      <c r="G25" s="305" t="s">
        <v>29</v>
      </c>
      <c r="H25" s="326"/>
      <c r="I25" s="326">
        <v>4500</v>
      </c>
      <c r="J25" s="306">
        <f t="shared" si="0"/>
        <v>4500</v>
      </c>
      <c r="K25" s="306">
        <f>P.Jan!AA25*$K$8</f>
        <v>125</v>
      </c>
      <c r="L25" s="306">
        <f>P.Jan!AB25*$L$8</f>
        <v>45</v>
      </c>
      <c r="M25" s="307">
        <f t="shared" si="1"/>
        <v>4670</v>
      </c>
      <c r="P25" s="23"/>
      <c r="Q25" s="23"/>
      <c r="R25" s="829" t="s">
        <v>271</v>
      </c>
      <c r="S25" s="830"/>
      <c r="T25" s="812">
        <f>T30+T29+T28</f>
        <v>69190</v>
      </c>
      <c r="U25" s="813"/>
      <c r="V25" s="2"/>
      <c r="W25" s="2"/>
    </row>
    <row r="26" spans="6:23" ht="45" customHeight="1" x14ac:dyDescent="0.25">
      <c r="F26" s="342">
        <v>18</v>
      </c>
      <c r="G26" s="301" t="s">
        <v>275</v>
      </c>
      <c r="H26" s="325"/>
      <c r="I26" s="325"/>
      <c r="J26" s="302">
        <f t="shared" si="0"/>
        <v>0</v>
      </c>
      <c r="K26" s="302">
        <f>P.Jan!AA26*$K$8</f>
        <v>0</v>
      </c>
      <c r="L26" s="302">
        <f>P.Jan!AB26*$L$8</f>
        <v>0</v>
      </c>
      <c r="M26" s="346">
        <f t="shared" si="1"/>
        <v>0</v>
      </c>
      <c r="P26" s="23"/>
      <c r="Q26" s="23"/>
      <c r="R26" s="831"/>
      <c r="S26" s="832"/>
      <c r="T26" s="814"/>
      <c r="U26" s="815"/>
      <c r="V26" s="2"/>
      <c r="W26" s="2"/>
    </row>
    <row r="27" spans="6:23" ht="45" customHeight="1" x14ac:dyDescent="0.25">
      <c r="F27" s="343">
        <v>19</v>
      </c>
      <c r="G27" s="308" t="s">
        <v>30</v>
      </c>
      <c r="H27" s="327"/>
      <c r="I27" s="327">
        <v>2000</v>
      </c>
      <c r="J27" s="344">
        <f t="shared" si="0"/>
        <v>2000</v>
      </c>
      <c r="K27" s="344">
        <f>P.Jan!AA27*$K$8</f>
        <v>125</v>
      </c>
      <c r="L27" s="344">
        <f>P.Jan!AB27*$L$8</f>
        <v>60</v>
      </c>
      <c r="M27" s="345">
        <f t="shared" si="1"/>
        <v>2185</v>
      </c>
      <c r="P27" s="23"/>
      <c r="Q27" s="23"/>
      <c r="R27" s="831"/>
      <c r="S27" s="832"/>
      <c r="T27" s="814"/>
      <c r="U27" s="815"/>
      <c r="V27" s="2"/>
      <c r="W27" s="2"/>
    </row>
    <row r="28" spans="6:23" ht="45" customHeight="1" x14ac:dyDescent="0.25">
      <c r="F28" s="342">
        <v>20</v>
      </c>
      <c r="G28" s="301" t="s">
        <v>31</v>
      </c>
      <c r="H28" s="325"/>
      <c r="I28" s="325"/>
      <c r="J28" s="302">
        <f t="shared" si="0"/>
        <v>0</v>
      </c>
      <c r="K28" s="302">
        <f>P.Jan!AA28*$K$8</f>
        <v>125</v>
      </c>
      <c r="L28" s="302">
        <f>P.Jan!AB28*$L$8</f>
        <v>60</v>
      </c>
      <c r="M28" s="346">
        <f t="shared" si="1"/>
        <v>185</v>
      </c>
      <c r="P28" s="23"/>
      <c r="Q28" s="23"/>
      <c r="R28" s="821" t="s">
        <v>267</v>
      </c>
      <c r="S28" s="822"/>
      <c r="T28" s="823">
        <f>K35</f>
        <v>2800</v>
      </c>
      <c r="U28" s="824"/>
    </row>
    <row r="29" spans="6:23" ht="45" customHeight="1" x14ac:dyDescent="0.25">
      <c r="F29" s="343">
        <v>21</v>
      </c>
      <c r="G29" s="308" t="s">
        <v>32</v>
      </c>
      <c r="H29" s="327"/>
      <c r="I29" s="327"/>
      <c r="J29" s="344">
        <f t="shared" si="0"/>
        <v>0</v>
      </c>
      <c r="K29" s="344">
        <f>P.Jan!AA29*$K$8</f>
        <v>0</v>
      </c>
      <c r="L29" s="344">
        <f>P.Jan!AB29*$L$8</f>
        <v>0</v>
      </c>
      <c r="M29" s="345">
        <f t="shared" si="1"/>
        <v>0</v>
      </c>
      <c r="P29" s="24"/>
      <c r="Q29" s="24"/>
      <c r="R29" s="821" t="s">
        <v>268</v>
      </c>
      <c r="S29" s="822"/>
      <c r="T29" s="823">
        <f>L35</f>
        <v>990</v>
      </c>
      <c r="U29" s="824"/>
    </row>
    <row r="30" spans="6:23" ht="45" customHeight="1" x14ac:dyDescent="0.25">
      <c r="F30" s="342">
        <v>22</v>
      </c>
      <c r="G30" s="301" t="s">
        <v>33</v>
      </c>
      <c r="H30" s="325"/>
      <c r="I30" s="325">
        <v>1000</v>
      </c>
      <c r="J30" s="302">
        <f t="shared" si="0"/>
        <v>1000</v>
      </c>
      <c r="K30" s="302">
        <f>P.Jan!AA30*$K$8</f>
        <v>125</v>
      </c>
      <c r="L30" s="302">
        <f>P.Jan!AB30*$L$8</f>
        <v>60</v>
      </c>
      <c r="M30" s="346">
        <f t="shared" si="1"/>
        <v>1185</v>
      </c>
      <c r="P30" s="24"/>
      <c r="Q30" s="24"/>
      <c r="R30" s="821" t="s">
        <v>61</v>
      </c>
      <c r="S30" s="822"/>
      <c r="T30" s="823">
        <f>I35+S20</f>
        <v>65400</v>
      </c>
      <c r="U30" s="824"/>
    </row>
    <row r="31" spans="6:23" ht="45" customHeight="1" thickBot="1" x14ac:dyDescent="0.3">
      <c r="F31" s="343">
        <v>23</v>
      </c>
      <c r="G31" s="308" t="s">
        <v>34</v>
      </c>
      <c r="H31" s="327"/>
      <c r="I31" s="327"/>
      <c r="J31" s="344">
        <f t="shared" si="0"/>
        <v>0</v>
      </c>
      <c r="K31" s="344">
        <f>P.Jan!AA31*$K$8</f>
        <v>100</v>
      </c>
      <c r="L31" s="344">
        <f>P.Jan!AB31*$L$8</f>
        <v>45</v>
      </c>
      <c r="M31" s="345">
        <f t="shared" si="1"/>
        <v>145</v>
      </c>
      <c r="R31" s="825" t="s">
        <v>270</v>
      </c>
      <c r="S31" s="826"/>
      <c r="T31" s="827">
        <f>H35+R20</f>
        <v>0</v>
      </c>
      <c r="U31" s="828"/>
    </row>
    <row r="32" spans="6:23" ht="45" customHeight="1" thickTop="1" thickBot="1" x14ac:dyDescent="0.3">
      <c r="F32" s="342">
        <v>24</v>
      </c>
      <c r="G32" s="301" t="s">
        <v>35</v>
      </c>
      <c r="H32" s="325"/>
      <c r="I32" s="325"/>
      <c r="J32" s="302">
        <f t="shared" si="0"/>
        <v>0</v>
      </c>
      <c r="K32" s="302">
        <f>P.Jan!AA32*$K$8</f>
        <v>125</v>
      </c>
      <c r="L32" s="302">
        <f>P.Jan!AB32*$L$8</f>
        <v>30</v>
      </c>
      <c r="M32" s="346">
        <f t="shared" si="1"/>
        <v>155</v>
      </c>
      <c r="R32" s="816" t="s">
        <v>269</v>
      </c>
      <c r="S32" s="817"/>
      <c r="T32" s="818">
        <f>T28+T29+T30+T31</f>
        <v>69190</v>
      </c>
      <c r="U32" s="819"/>
    </row>
    <row r="33" spans="6:13" ht="45" customHeight="1" thickTop="1" x14ac:dyDescent="0.25">
      <c r="F33" s="343">
        <v>25</v>
      </c>
      <c r="G33" s="308" t="s">
        <v>36</v>
      </c>
      <c r="H33" s="327"/>
      <c r="I33" s="327"/>
      <c r="J33" s="344">
        <f t="shared" si="0"/>
        <v>0</v>
      </c>
      <c r="K33" s="344">
        <f>P.Jan!AA33*$K$8</f>
        <v>125</v>
      </c>
      <c r="L33" s="344">
        <f>P.Jan!AB33*$L$8</f>
        <v>0</v>
      </c>
      <c r="M33" s="345">
        <f t="shared" si="1"/>
        <v>125</v>
      </c>
    </row>
    <row r="34" spans="6:13" ht="45" customHeight="1" x14ac:dyDescent="0.25">
      <c r="F34" s="342">
        <v>26</v>
      </c>
      <c r="G34" s="301" t="s">
        <v>37</v>
      </c>
      <c r="H34" s="325"/>
      <c r="I34" s="325">
        <v>1500</v>
      </c>
      <c r="J34" s="302">
        <f t="shared" si="0"/>
        <v>1500</v>
      </c>
      <c r="K34" s="302">
        <v>300</v>
      </c>
      <c r="L34" s="302">
        <f>P.Jan!AB34*$L$8</f>
        <v>0</v>
      </c>
      <c r="M34" s="346">
        <f t="shared" si="1"/>
        <v>1800</v>
      </c>
    </row>
    <row r="35" spans="6:13" ht="50.25" customHeight="1" x14ac:dyDescent="0.25">
      <c r="F35" s="820"/>
      <c r="G35" s="820"/>
      <c r="H35" s="321">
        <f>SUM(H9:H34)</f>
        <v>0</v>
      </c>
      <c r="I35" s="321">
        <f t="shared" ref="I35:M35" si="4">SUM(I9:I34)</f>
        <v>30900</v>
      </c>
      <c r="J35" s="321">
        <f t="shared" si="4"/>
        <v>30900</v>
      </c>
      <c r="K35" s="321">
        <f t="shared" si="4"/>
        <v>2800</v>
      </c>
      <c r="L35" s="321">
        <f t="shared" si="4"/>
        <v>990</v>
      </c>
      <c r="M35" s="321">
        <f t="shared" si="4"/>
        <v>34690</v>
      </c>
    </row>
    <row r="36" spans="6:13" ht="64.5" customHeight="1" thickBot="1" x14ac:dyDescent="0.3">
      <c r="F36" s="820"/>
      <c r="G36" s="820"/>
      <c r="H36" s="316" t="s">
        <v>270</v>
      </c>
      <c r="I36" s="322" t="s">
        <v>263</v>
      </c>
      <c r="J36" s="322" t="s">
        <v>61</v>
      </c>
      <c r="K36" s="323" t="s">
        <v>267</v>
      </c>
      <c r="L36" s="323" t="s">
        <v>268</v>
      </c>
      <c r="M36" s="318" t="s">
        <v>60</v>
      </c>
    </row>
    <row r="37" spans="6:13" ht="16.5" customHeight="1" x14ac:dyDescent="0.25"/>
  </sheetData>
  <sheetProtection sheet="1" objects="1" scenarios="1"/>
  <mergeCells count="26">
    <mergeCell ref="F35:G36"/>
    <mergeCell ref="M7:M8"/>
    <mergeCell ref="I7:I8"/>
    <mergeCell ref="G7:G8"/>
    <mergeCell ref="F7:F8"/>
    <mergeCell ref="H7:H8"/>
    <mergeCell ref="Q7:Q8"/>
    <mergeCell ref="T7:T8"/>
    <mergeCell ref="J7:J8"/>
    <mergeCell ref="R5:V5"/>
    <mergeCell ref="H5:L5"/>
    <mergeCell ref="R7:R8"/>
    <mergeCell ref="S7:S8"/>
    <mergeCell ref="P7:P8"/>
    <mergeCell ref="T25:U27"/>
    <mergeCell ref="R25:S27"/>
    <mergeCell ref="T32:U32"/>
    <mergeCell ref="R28:S28"/>
    <mergeCell ref="R32:S32"/>
    <mergeCell ref="R29:S29"/>
    <mergeCell ref="R30:S30"/>
    <mergeCell ref="R31:S31"/>
    <mergeCell ref="T31:U31"/>
    <mergeCell ref="T30:U30"/>
    <mergeCell ref="T29:U29"/>
    <mergeCell ref="T28:U28"/>
  </mergeCells>
  <printOptions horizontalCentered="1"/>
  <pageMargins left="0.23" right="0.19" top="0.34" bottom="0.54" header="0" footer="0"/>
  <pageSetup paperSize="9" scale="50" fitToWidth="0" orientation="portrait" blackAndWhite="1" r:id="rId1"/>
  <colBreaks count="1" manualBreakCount="1">
    <brk id="14" min="4" max="33" man="1"/>
  </colBreaks>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8">
    <tabColor rgb="FF00B050"/>
  </sheetPr>
  <dimension ref="F2:W37"/>
  <sheetViews>
    <sheetView showGridLines="0" showRowColHeaders="0" view="pageBreakPreview" zoomScale="55" zoomScaleNormal="55" zoomScaleSheetLayoutView="55" workbookViewId="0">
      <pane ySplit="8" topLeftCell="A9" activePane="bottomLeft" state="frozen"/>
      <selection activeCell="D16" sqref="D16:E17"/>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272</v>
      </c>
      <c r="I5" s="833"/>
      <c r="J5" s="833"/>
      <c r="K5" s="833"/>
      <c r="L5" s="833"/>
      <c r="M5" s="7"/>
      <c r="P5" s="4"/>
      <c r="Q5" s="5"/>
      <c r="R5" s="833" t="s">
        <v>272</v>
      </c>
      <c r="S5" s="833"/>
      <c r="T5" s="833"/>
      <c r="U5" s="833"/>
      <c r="V5" s="833"/>
      <c r="W5" s="7"/>
    </row>
    <row r="6" spans="6:23" ht="33.75" customHeight="1" thickBot="1" x14ac:dyDescent="0.3">
      <c r="F6" s="280"/>
      <c r="G6" s="257"/>
      <c r="H6" s="257"/>
      <c r="I6" s="257"/>
      <c r="J6" s="257"/>
      <c r="K6" s="257"/>
      <c r="L6" s="258"/>
      <c r="M6" s="259"/>
      <c r="P6" s="8"/>
      <c r="U6" s="257"/>
      <c r="V6" s="258"/>
      <c r="W6" s="259"/>
    </row>
    <row r="7" spans="6:23" ht="32.25" customHeight="1" x14ac:dyDescent="0.25">
      <c r="F7" s="847" t="s">
        <v>245</v>
      </c>
      <c r="G7" s="849" t="s">
        <v>52</v>
      </c>
      <c r="H7" s="849" t="s">
        <v>270</v>
      </c>
      <c r="I7" s="849" t="s">
        <v>263</v>
      </c>
      <c r="J7" s="849" t="s">
        <v>61</v>
      </c>
      <c r="K7" s="260" t="s">
        <v>264</v>
      </c>
      <c r="L7" s="260" t="s">
        <v>265</v>
      </c>
      <c r="M7" s="851" t="s">
        <v>266</v>
      </c>
      <c r="P7" s="847" t="s">
        <v>245</v>
      </c>
      <c r="Q7" s="849" t="s">
        <v>52</v>
      </c>
      <c r="R7" s="849" t="s">
        <v>270</v>
      </c>
      <c r="S7" s="849" t="s">
        <v>263</v>
      </c>
      <c r="T7" s="851" t="s">
        <v>266</v>
      </c>
      <c r="U7" s="261"/>
      <c r="V7" s="261"/>
      <c r="W7" s="2"/>
    </row>
    <row r="8" spans="6:23" ht="30.75" customHeight="1" thickBot="1" x14ac:dyDescent="0.3">
      <c r="F8" s="848"/>
      <c r="G8" s="850"/>
      <c r="H8" s="850"/>
      <c r="I8" s="850"/>
      <c r="J8" s="850"/>
      <c r="K8" s="287">
        <v>25</v>
      </c>
      <c r="L8" s="287">
        <v>15</v>
      </c>
      <c r="M8" s="852"/>
      <c r="P8" s="848"/>
      <c r="Q8" s="850"/>
      <c r="R8" s="850"/>
      <c r="S8" s="850"/>
      <c r="T8" s="852"/>
      <c r="U8" s="261"/>
      <c r="V8" s="261"/>
      <c r="W8" s="2"/>
    </row>
    <row r="9" spans="6:23" ht="45" customHeight="1" x14ac:dyDescent="0.25">
      <c r="F9" s="249">
        <v>1</v>
      </c>
      <c r="G9" s="279" t="s">
        <v>14</v>
      </c>
      <c r="H9" s="329"/>
      <c r="I9" s="329">
        <v>3500</v>
      </c>
      <c r="J9" s="281">
        <f>H9+I9</f>
        <v>3500</v>
      </c>
      <c r="K9" s="281">
        <f>P.Jan!AC9*$K$8</f>
        <v>125</v>
      </c>
      <c r="L9" s="281">
        <f>P.Jan!AD9*$L$8</f>
        <v>60</v>
      </c>
      <c r="M9" s="285">
        <f>I9+K9+L9</f>
        <v>3685</v>
      </c>
      <c r="P9" s="249">
        <v>27</v>
      </c>
      <c r="Q9" s="279" t="s">
        <v>38</v>
      </c>
      <c r="R9" s="329"/>
      <c r="S9" s="329"/>
      <c r="T9" s="285">
        <f>R9+S9</f>
        <v>0</v>
      </c>
      <c r="U9" s="262"/>
      <c r="V9" s="262"/>
      <c r="W9" s="262"/>
    </row>
    <row r="10" spans="6:23" ht="45" customHeight="1" x14ac:dyDescent="0.25">
      <c r="F10" s="250">
        <v>2</v>
      </c>
      <c r="G10" s="268" t="s">
        <v>15</v>
      </c>
      <c r="H10" s="325"/>
      <c r="I10" s="325">
        <v>1500</v>
      </c>
      <c r="J10" s="277">
        <f t="shared" ref="J10:J34" si="0">H10+I10</f>
        <v>1500</v>
      </c>
      <c r="K10" s="277">
        <f>P.Jan!AC10*$K$8</f>
        <v>125</v>
      </c>
      <c r="L10" s="277">
        <f>P.Jan!AD10*$L$8</f>
        <v>75</v>
      </c>
      <c r="M10" s="282">
        <f t="shared" ref="M10:M34" si="1">I10+K10+L10</f>
        <v>1700</v>
      </c>
      <c r="P10" s="250">
        <v>28</v>
      </c>
      <c r="Q10" s="268" t="s">
        <v>39</v>
      </c>
      <c r="R10" s="325"/>
      <c r="S10" s="325">
        <v>3000</v>
      </c>
      <c r="T10" s="282">
        <f t="shared" ref="T10:T19" si="2">R10+S10</f>
        <v>3000</v>
      </c>
      <c r="U10" s="262"/>
      <c r="V10" s="262"/>
      <c r="W10" s="262"/>
    </row>
    <row r="11" spans="6:23" ht="45" customHeight="1" x14ac:dyDescent="0.25">
      <c r="F11" s="251">
        <v>3</v>
      </c>
      <c r="G11" s="267" t="s">
        <v>16</v>
      </c>
      <c r="H11" s="326"/>
      <c r="I11" s="326"/>
      <c r="J11" s="276">
        <f t="shared" si="0"/>
        <v>0</v>
      </c>
      <c r="K11" s="276">
        <f>P.Jan!AC11*$K$8</f>
        <v>125</v>
      </c>
      <c r="L11" s="276">
        <f>P.Jan!AD11*$L$8</f>
        <v>60</v>
      </c>
      <c r="M11" s="283">
        <f t="shared" si="1"/>
        <v>185</v>
      </c>
      <c r="P11" s="251">
        <v>29</v>
      </c>
      <c r="Q11" s="267" t="s">
        <v>40</v>
      </c>
      <c r="R11" s="326"/>
      <c r="S11" s="326">
        <v>1500</v>
      </c>
      <c r="T11" s="283">
        <f t="shared" si="2"/>
        <v>1500</v>
      </c>
      <c r="U11" s="262"/>
      <c r="V11" s="262"/>
      <c r="W11" s="262"/>
    </row>
    <row r="12" spans="6:23" ht="45" customHeight="1" x14ac:dyDescent="0.25">
      <c r="F12" s="250">
        <v>4</v>
      </c>
      <c r="G12" s="268" t="s">
        <v>17</v>
      </c>
      <c r="H12" s="325"/>
      <c r="I12" s="325">
        <v>3000</v>
      </c>
      <c r="J12" s="277">
        <f t="shared" si="0"/>
        <v>3000</v>
      </c>
      <c r="K12" s="277">
        <f>P.Jan!AC12*$K$8</f>
        <v>125</v>
      </c>
      <c r="L12" s="277">
        <f>P.Jan!AD12*$L$8</f>
        <v>60</v>
      </c>
      <c r="M12" s="282">
        <f t="shared" si="1"/>
        <v>3185</v>
      </c>
      <c r="P12" s="250">
        <v>30</v>
      </c>
      <c r="Q12" s="268" t="s">
        <v>41</v>
      </c>
      <c r="R12" s="325"/>
      <c r="S12" s="325">
        <v>3000</v>
      </c>
      <c r="T12" s="282">
        <f t="shared" si="2"/>
        <v>3000</v>
      </c>
      <c r="U12" s="262"/>
      <c r="V12" s="262"/>
      <c r="W12" s="262"/>
    </row>
    <row r="13" spans="6:23" ht="45" customHeight="1" x14ac:dyDescent="0.25">
      <c r="F13" s="251">
        <v>5</v>
      </c>
      <c r="G13" s="267" t="s">
        <v>18</v>
      </c>
      <c r="H13" s="326"/>
      <c r="I13" s="326">
        <v>1000</v>
      </c>
      <c r="J13" s="276">
        <f t="shared" si="0"/>
        <v>1000</v>
      </c>
      <c r="K13" s="276">
        <f>P.Jan!AC13*$K$8</f>
        <v>125</v>
      </c>
      <c r="L13" s="276">
        <f>P.Jan!AD13*$L$8</f>
        <v>75</v>
      </c>
      <c r="M13" s="283">
        <f t="shared" si="1"/>
        <v>1200</v>
      </c>
      <c r="P13" s="251">
        <v>31</v>
      </c>
      <c r="Q13" s="267" t="s">
        <v>42</v>
      </c>
      <c r="R13" s="326"/>
      <c r="S13" s="326">
        <v>3000</v>
      </c>
      <c r="T13" s="283">
        <f t="shared" si="2"/>
        <v>3000</v>
      </c>
      <c r="U13" s="262"/>
      <c r="V13" s="262"/>
      <c r="W13" s="262"/>
    </row>
    <row r="14" spans="6:23" ht="45" customHeight="1" x14ac:dyDescent="0.25">
      <c r="F14" s="250">
        <v>6</v>
      </c>
      <c r="G14" s="268" t="s">
        <v>19</v>
      </c>
      <c r="H14" s="325"/>
      <c r="I14" s="325">
        <v>1000</v>
      </c>
      <c r="J14" s="277">
        <f t="shared" si="0"/>
        <v>1000</v>
      </c>
      <c r="K14" s="277">
        <f>P.Jan!AC14*$K$8</f>
        <v>100</v>
      </c>
      <c r="L14" s="277">
        <f>P.Jan!AD14*$L$8</f>
        <v>45</v>
      </c>
      <c r="M14" s="282">
        <f t="shared" si="1"/>
        <v>1145</v>
      </c>
      <c r="P14" s="250">
        <v>32</v>
      </c>
      <c r="Q14" s="268" t="s">
        <v>43</v>
      </c>
      <c r="R14" s="325"/>
      <c r="S14" s="325">
        <v>3000</v>
      </c>
      <c r="T14" s="282">
        <f t="shared" si="2"/>
        <v>3000</v>
      </c>
      <c r="U14" s="262"/>
      <c r="V14" s="262"/>
      <c r="W14" s="262"/>
    </row>
    <row r="15" spans="6:23" ht="45" customHeight="1" x14ac:dyDescent="0.25">
      <c r="F15" s="251">
        <v>7</v>
      </c>
      <c r="G15" s="267" t="s">
        <v>20</v>
      </c>
      <c r="H15" s="326"/>
      <c r="I15" s="326">
        <v>2000</v>
      </c>
      <c r="J15" s="276">
        <f t="shared" si="0"/>
        <v>2000</v>
      </c>
      <c r="K15" s="276">
        <f>P.Jan!AC15*$K$8</f>
        <v>125</v>
      </c>
      <c r="L15" s="276">
        <f>P.Jan!AD15*$L$8</f>
        <v>60</v>
      </c>
      <c r="M15" s="283">
        <f t="shared" si="1"/>
        <v>2185</v>
      </c>
      <c r="P15" s="251">
        <v>33</v>
      </c>
      <c r="Q15" s="267" t="s">
        <v>26</v>
      </c>
      <c r="R15" s="326"/>
      <c r="S15" s="326">
        <v>3500</v>
      </c>
      <c r="T15" s="283">
        <f t="shared" si="2"/>
        <v>3500</v>
      </c>
      <c r="U15" s="262"/>
      <c r="V15" s="262"/>
      <c r="W15" s="262"/>
    </row>
    <row r="16" spans="6:23" ht="45" customHeight="1" x14ac:dyDescent="0.25">
      <c r="F16" s="250">
        <v>8</v>
      </c>
      <c r="G16" s="268" t="s">
        <v>21</v>
      </c>
      <c r="H16" s="325"/>
      <c r="I16" s="325">
        <v>1000</v>
      </c>
      <c r="J16" s="277">
        <f t="shared" si="0"/>
        <v>1000</v>
      </c>
      <c r="K16" s="277">
        <f>P.Jan!AC16*$K$8</f>
        <v>125</v>
      </c>
      <c r="L16" s="277">
        <f>P.Jan!AD16*$L$8</f>
        <v>60</v>
      </c>
      <c r="M16" s="282">
        <f t="shared" si="1"/>
        <v>1185</v>
      </c>
      <c r="P16" s="250">
        <v>34</v>
      </c>
      <c r="Q16" s="268" t="s">
        <v>44</v>
      </c>
      <c r="R16" s="325"/>
      <c r="S16" s="325"/>
      <c r="T16" s="282">
        <f t="shared" si="2"/>
        <v>0</v>
      </c>
      <c r="U16" s="262"/>
      <c r="V16" s="262"/>
      <c r="W16" s="262"/>
    </row>
    <row r="17" spans="6:23" ht="45" customHeight="1" x14ac:dyDescent="0.25">
      <c r="F17" s="251">
        <v>9</v>
      </c>
      <c r="G17" s="269" t="s">
        <v>22</v>
      </c>
      <c r="H17" s="327"/>
      <c r="I17" s="327">
        <v>1000</v>
      </c>
      <c r="J17" s="276">
        <f t="shared" si="0"/>
        <v>1000</v>
      </c>
      <c r="K17" s="276">
        <f>P.Jan!AC17*$K$8</f>
        <v>125</v>
      </c>
      <c r="L17" s="276">
        <f>P.Jan!AD17*$L$8</f>
        <v>45</v>
      </c>
      <c r="M17" s="283">
        <f t="shared" si="1"/>
        <v>1170</v>
      </c>
      <c r="P17" s="251">
        <v>35</v>
      </c>
      <c r="Q17" s="269" t="s">
        <v>45</v>
      </c>
      <c r="R17" s="327"/>
      <c r="S17" s="327">
        <v>1500</v>
      </c>
      <c r="T17" s="283">
        <f t="shared" si="2"/>
        <v>1500</v>
      </c>
      <c r="U17" s="262"/>
      <c r="V17" s="262"/>
      <c r="W17" s="262"/>
    </row>
    <row r="18" spans="6:23" ht="45" customHeight="1" x14ac:dyDescent="0.25">
      <c r="F18" s="250">
        <v>10</v>
      </c>
      <c r="G18" s="268" t="s">
        <v>154</v>
      </c>
      <c r="H18" s="325"/>
      <c r="I18" s="325"/>
      <c r="J18" s="277">
        <f t="shared" si="0"/>
        <v>0</v>
      </c>
      <c r="K18" s="277">
        <f>P.Jan!AC18*$K$8</f>
        <v>0</v>
      </c>
      <c r="L18" s="277">
        <f>P.Jan!AD18*$L$8</f>
        <v>0</v>
      </c>
      <c r="M18" s="282">
        <f t="shared" si="1"/>
        <v>0</v>
      </c>
      <c r="P18" s="250">
        <v>36</v>
      </c>
      <c r="Q18" s="268" t="s">
        <v>46</v>
      </c>
      <c r="R18" s="325"/>
      <c r="S18" s="325">
        <v>3000</v>
      </c>
      <c r="T18" s="282">
        <f t="shared" si="2"/>
        <v>3000</v>
      </c>
      <c r="U18" s="262"/>
      <c r="V18" s="262"/>
      <c r="W18" s="263"/>
    </row>
    <row r="19" spans="6:23" ht="45" customHeight="1" thickBot="1" x14ac:dyDescent="0.3">
      <c r="F19" s="251">
        <v>11</v>
      </c>
      <c r="G19" s="267" t="s">
        <v>55</v>
      </c>
      <c r="H19" s="326"/>
      <c r="I19" s="326"/>
      <c r="J19" s="276">
        <f t="shared" si="0"/>
        <v>0</v>
      </c>
      <c r="K19" s="276">
        <f>P.Jan!AC19*$K$8</f>
        <v>125</v>
      </c>
      <c r="L19" s="276">
        <f>P.Jan!AD19*$L$8</f>
        <v>60</v>
      </c>
      <c r="M19" s="283">
        <f t="shared" si="1"/>
        <v>185</v>
      </c>
      <c r="P19" s="252">
        <v>37</v>
      </c>
      <c r="Q19" s="270" t="s">
        <v>47</v>
      </c>
      <c r="R19" s="328"/>
      <c r="S19" s="328">
        <v>4000</v>
      </c>
      <c r="T19" s="284">
        <f t="shared" si="2"/>
        <v>4000</v>
      </c>
      <c r="U19" s="262"/>
      <c r="V19" s="262"/>
      <c r="W19" s="262"/>
    </row>
    <row r="20" spans="6:23" ht="45" customHeight="1" x14ac:dyDescent="0.25">
      <c r="F20" s="250">
        <v>12</v>
      </c>
      <c r="G20" s="268" t="s">
        <v>24</v>
      </c>
      <c r="H20" s="325"/>
      <c r="I20" s="325">
        <v>1000</v>
      </c>
      <c r="J20" s="277">
        <f t="shared" si="0"/>
        <v>1000</v>
      </c>
      <c r="K20" s="277">
        <f>P.Jan!AC20*$K$8</f>
        <v>100</v>
      </c>
      <c r="L20" s="277">
        <f>P.Jan!AD20*$L$8</f>
        <v>45</v>
      </c>
      <c r="M20" s="282">
        <f t="shared" si="1"/>
        <v>1145</v>
      </c>
      <c r="P20" s="29"/>
      <c r="Q20" s="29"/>
      <c r="R20" s="278">
        <f>SUM(R9:R19)</f>
        <v>0</v>
      </c>
      <c r="S20" s="356">
        <f t="shared" ref="S20:T20" si="3">SUM(S9:S19)</f>
        <v>25500</v>
      </c>
      <c r="T20" s="357">
        <f t="shared" si="3"/>
        <v>25500</v>
      </c>
      <c r="U20" s="264">
        <f>W1</f>
        <v>0</v>
      </c>
      <c r="V20" s="265"/>
      <c r="W20" s="266"/>
    </row>
    <row r="21" spans="6:23" ht="45" customHeight="1" thickBot="1" x14ac:dyDescent="0.3">
      <c r="F21" s="251">
        <v>13</v>
      </c>
      <c r="G21" s="267" t="s">
        <v>25</v>
      </c>
      <c r="H21" s="326"/>
      <c r="I21" s="326"/>
      <c r="J21" s="276">
        <f t="shared" si="0"/>
        <v>0</v>
      </c>
      <c r="K21" s="276">
        <f>P.Jan!AC21*$K$8</f>
        <v>125</v>
      </c>
      <c r="L21" s="276">
        <f>P.Jan!AD21*$L$8</f>
        <v>60</v>
      </c>
      <c r="M21" s="283">
        <f t="shared" si="1"/>
        <v>185</v>
      </c>
      <c r="P21" s="29"/>
      <c r="Q21" s="29"/>
      <c r="R21" s="273" t="s">
        <v>270</v>
      </c>
      <c r="S21" s="274" t="s">
        <v>263</v>
      </c>
      <c r="T21" s="272" t="s">
        <v>61</v>
      </c>
      <c r="U21" s="261"/>
      <c r="V21" s="261"/>
      <c r="W21" s="261"/>
    </row>
    <row r="22" spans="6:23" ht="45" customHeight="1" x14ac:dyDescent="0.25">
      <c r="F22" s="250">
        <v>14</v>
      </c>
      <c r="G22" s="268" t="s">
        <v>26</v>
      </c>
      <c r="H22" s="325"/>
      <c r="I22" s="325">
        <v>900</v>
      </c>
      <c r="J22" s="277">
        <f t="shared" si="0"/>
        <v>900</v>
      </c>
      <c r="K22" s="277">
        <f>P.Jan!AC22*$K$8</f>
        <v>125</v>
      </c>
      <c r="L22" s="277">
        <f>P.Jan!AD22*$L$8</f>
        <v>60</v>
      </c>
      <c r="M22" s="282">
        <f t="shared" si="1"/>
        <v>1085</v>
      </c>
      <c r="P22" s="18"/>
      <c r="Q22" s="22"/>
      <c r="R22" s="22"/>
      <c r="S22" s="22"/>
      <c r="T22" s="22"/>
      <c r="U22" s="22"/>
      <c r="V22" s="22"/>
      <c r="W22" s="22"/>
    </row>
    <row r="23" spans="6:23" ht="45" customHeight="1" x14ac:dyDescent="0.25">
      <c r="F23" s="251">
        <v>15</v>
      </c>
      <c r="G23" s="267" t="s">
        <v>27</v>
      </c>
      <c r="H23" s="326"/>
      <c r="I23" s="326">
        <v>1000</v>
      </c>
      <c r="J23" s="276">
        <f t="shared" si="0"/>
        <v>1000</v>
      </c>
      <c r="K23" s="276">
        <f>P.Jan!AC23*$K$8</f>
        <v>125</v>
      </c>
      <c r="L23" s="276">
        <f>P.Jan!AD23*$L$8</f>
        <v>60</v>
      </c>
      <c r="M23" s="283">
        <f t="shared" si="1"/>
        <v>1185</v>
      </c>
      <c r="P23" s="18"/>
      <c r="Q23" s="22"/>
      <c r="R23" s="22"/>
      <c r="S23" s="22"/>
      <c r="T23" s="22"/>
      <c r="U23" s="22"/>
      <c r="V23" s="22"/>
      <c r="W23" s="22"/>
    </row>
    <row r="24" spans="6:23" ht="45" customHeight="1" thickBot="1" x14ac:dyDescent="0.3">
      <c r="F24" s="250">
        <v>16</v>
      </c>
      <c r="G24" s="268" t="s">
        <v>28</v>
      </c>
      <c r="H24" s="325"/>
      <c r="I24" s="325">
        <v>900</v>
      </c>
      <c r="J24" s="277">
        <f t="shared" si="0"/>
        <v>900</v>
      </c>
      <c r="K24" s="277">
        <f>P.Jan!AC24*$K$8</f>
        <v>125</v>
      </c>
      <c r="L24" s="277">
        <f>P.Jan!AD24*$L$8</f>
        <v>60</v>
      </c>
      <c r="M24" s="282">
        <f t="shared" si="1"/>
        <v>1085</v>
      </c>
      <c r="P24" s="2"/>
      <c r="Q24" s="2"/>
      <c r="R24" s="2"/>
      <c r="S24" s="2"/>
      <c r="T24" s="2"/>
      <c r="U24" s="2"/>
      <c r="V24" s="2"/>
      <c r="W24" s="2"/>
    </row>
    <row r="25" spans="6:23" ht="45" customHeight="1" thickTop="1" x14ac:dyDescent="0.25">
      <c r="F25" s="251">
        <v>17</v>
      </c>
      <c r="G25" s="267" t="s">
        <v>29</v>
      </c>
      <c r="H25" s="326"/>
      <c r="I25" s="326">
        <v>1000</v>
      </c>
      <c r="J25" s="276">
        <f t="shared" si="0"/>
        <v>1000</v>
      </c>
      <c r="K25" s="276">
        <f>P.Jan!AC25*$K$8</f>
        <v>125</v>
      </c>
      <c r="L25" s="276">
        <f>P.Jan!AD25*$L$8</f>
        <v>60</v>
      </c>
      <c r="M25" s="283">
        <f t="shared" si="1"/>
        <v>1185</v>
      </c>
      <c r="P25" s="23"/>
      <c r="Q25" s="23"/>
      <c r="R25" s="829" t="s">
        <v>272</v>
      </c>
      <c r="S25" s="830"/>
      <c r="T25" s="812">
        <f>T30+T29+T28</f>
        <v>55955</v>
      </c>
      <c r="U25" s="813"/>
      <c r="V25" s="2"/>
      <c r="W25" s="2"/>
    </row>
    <row r="26" spans="6:23" ht="45" customHeight="1" x14ac:dyDescent="0.25">
      <c r="F26" s="250">
        <v>18</v>
      </c>
      <c r="G26" s="268" t="s">
        <v>275</v>
      </c>
      <c r="H26" s="325"/>
      <c r="I26" s="325"/>
      <c r="J26" s="277">
        <f t="shared" si="0"/>
        <v>0</v>
      </c>
      <c r="K26" s="277">
        <f>P.Jan!AC26*$K$8</f>
        <v>0</v>
      </c>
      <c r="L26" s="277">
        <f>P.Jan!AD26*$L$8</f>
        <v>0</v>
      </c>
      <c r="M26" s="282">
        <f t="shared" si="1"/>
        <v>0</v>
      </c>
      <c r="P26" s="23"/>
      <c r="Q26" s="23"/>
      <c r="R26" s="831"/>
      <c r="S26" s="832"/>
      <c r="T26" s="814"/>
      <c r="U26" s="815"/>
      <c r="V26" s="2"/>
      <c r="W26" s="2"/>
    </row>
    <row r="27" spans="6:23" ht="45" customHeight="1" x14ac:dyDescent="0.25">
      <c r="F27" s="251">
        <v>19</v>
      </c>
      <c r="G27" s="269" t="s">
        <v>30</v>
      </c>
      <c r="H27" s="327"/>
      <c r="I27" s="327">
        <v>5000</v>
      </c>
      <c r="J27" s="352">
        <f t="shared" si="0"/>
        <v>5000</v>
      </c>
      <c r="K27" s="352">
        <f>P.Jan!AC26*$K$8</f>
        <v>0</v>
      </c>
      <c r="L27" s="352">
        <f>P.Jan!AD26*$L$8</f>
        <v>0</v>
      </c>
      <c r="M27" s="353">
        <f t="shared" si="1"/>
        <v>5000</v>
      </c>
      <c r="P27" s="23"/>
      <c r="Q27" s="23"/>
      <c r="R27" s="831"/>
      <c r="S27" s="832"/>
      <c r="T27" s="814"/>
      <c r="U27" s="815"/>
      <c r="V27" s="2"/>
      <c r="W27" s="2"/>
    </row>
    <row r="28" spans="6:23" ht="45" customHeight="1" x14ac:dyDescent="0.25">
      <c r="F28" s="250">
        <v>20</v>
      </c>
      <c r="G28" s="268" t="s">
        <v>31</v>
      </c>
      <c r="H28" s="325"/>
      <c r="I28" s="325"/>
      <c r="J28" s="277">
        <f t="shared" si="0"/>
        <v>0</v>
      </c>
      <c r="K28" s="277">
        <f>P.Jan!AC27*$K$8</f>
        <v>125</v>
      </c>
      <c r="L28" s="277">
        <f>P.Jan!AD27*$L$8</f>
        <v>75</v>
      </c>
      <c r="M28" s="282">
        <f t="shared" si="1"/>
        <v>200</v>
      </c>
      <c r="P28" s="23"/>
      <c r="Q28" s="23"/>
      <c r="R28" s="821" t="s">
        <v>267</v>
      </c>
      <c r="S28" s="822"/>
      <c r="T28" s="823">
        <f>K35</f>
        <v>2850</v>
      </c>
      <c r="U28" s="824"/>
    </row>
    <row r="29" spans="6:23" ht="45" customHeight="1" x14ac:dyDescent="0.25">
      <c r="F29" s="251">
        <v>21</v>
      </c>
      <c r="G29" s="269" t="s">
        <v>32</v>
      </c>
      <c r="H29" s="327"/>
      <c r="I29" s="327"/>
      <c r="J29" s="352">
        <f t="shared" si="0"/>
        <v>0</v>
      </c>
      <c r="K29" s="352">
        <f>P.Jan!AC28*$K$8</f>
        <v>100</v>
      </c>
      <c r="L29" s="352">
        <f>P.Jan!AD28*$L$8</f>
        <v>45</v>
      </c>
      <c r="M29" s="353">
        <f t="shared" si="1"/>
        <v>145</v>
      </c>
      <c r="P29" s="24"/>
      <c r="Q29" s="24"/>
      <c r="R29" s="821" t="s">
        <v>268</v>
      </c>
      <c r="S29" s="822"/>
      <c r="T29" s="823">
        <f>L35</f>
        <v>1305</v>
      </c>
      <c r="U29" s="824"/>
    </row>
    <row r="30" spans="6:23" ht="45" customHeight="1" x14ac:dyDescent="0.25">
      <c r="F30" s="250">
        <v>22</v>
      </c>
      <c r="G30" s="268" t="s">
        <v>33</v>
      </c>
      <c r="H30" s="325"/>
      <c r="I30" s="325">
        <v>1000</v>
      </c>
      <c r="J30" s="277">
        <f t="shared" si="0"/>
        <v>1000</v>
      </c>
      <c r="K30" s="277">
        <f>P.Jan!AC29*$K$8</f>
        <v>0</v>
      </c>
      <c r="L30" s="277">
        <f>P.Jan!AD29*$L$8</f>
        <v>0</v>
      </c>
      <c r="M30" s="282">
        <f t="shared" si="1"/>
        <v>1000</v>
      </c>
      <c r="P30" s="24"/>
      <c r="Q30" s="24"/>
      <c r="R30" s="821" t="s">
        <v>61</v>
      </c>
      <c r="S30" s="822"/>
      <c r="T30" s="823">
        <f>I35+S20</f>
        <v>51800</v>
      </c>
      <c r="U30" s="824"/>
    </row>
    <row r="31" spans="6:23" ht="45" customHeight="1" thickBot="1" x14ac:dyDescent="0.3">
      <c r="F31" s="251">
        <v>23</v>
      </c>
      <c r="G31" s="269" t="s">
        <v>34</v>
      </c>
      <c r="H31" s="327"/>
      <c r="I31" s="327"/>
      <c r="J31" s="352">
        <f t="shared" si="0"/>
        <v>0</v>
      </c>
      <c r="K31" s="352">
        <f>P.Jan!AC30*$K$8</f>
        <v>125</v>
      </c>
      <c r="L31" s="352">
        <f>P.Jan!AD30*$L$8</f>
        <v>75</v>
      </c>
      <c r="M31" s="353">
        <f t="shared" si="1"/>
        <v>200</v>
      </c>
      <c r="R31" s="845" t="s">
        <v>270</v>
      </c>
      <c r="S31" s="846"/>
      <c r="T31" s="827">
        <f>H35+R20</f>
        <v>0</v>
      </c>
      <c r="U31" s="828"/>
    </row>
    <row r="32" spans="6:23" ht="45" customHeight="1" thickTop="1" thickBot="1" x14ac:dyDescent="0.3">
      <c r="F32" s="250">
        <v>24</v>
      </c>
      <c r="G32" s="268" t="s">
        <v>35</v>
      </c>
      <c r="H32" s="325"/>
      <c r="I32" s="325"/>
      <c r="J32" s="277">
        <f t="shared" si="0"/>
        <v>0</v>
      </c>
      <c r="K32" s="277">
        <f>P.Jan!AC31*$K$8</f>
        <v>125</v>
      </c>
      <c r="L32" s="277">
        <f>P.Jan!AD31*$L$8</f>
        <v>45</v>
      </c>
      <c r="M32" s="282">
        <f t="shared" si="1"/>
        <v>170</v>
      </c>
      <c r="R32" s="816" t="s">
        <v>269</v>
      </c>
      <c r="S32" s="817"/>
      <c r="T32" s="818">
        <f>T28+T29+T30+T31</f>
        <v>55955</v>
      </c>
      <c r="U32" s="819"/>
    </row>
    <row r="33" spans="6:13" ht="45" customHeight="1" thickTop="1" x14ac:dyDescent="0.25">
      <c r="F33" s="251">
        <v>25</v>
      </c>
      <c r="G33" s="269" t="s">
        <v>36</v>
      </c>
      <c r="H33" s="327"/>
      <c r="I33" s="327"/>
      <c r="J33" s="352">
        <f t="shared" si="0"/>
        <v>0</v>
      </c>
      <c r="K33" s="352">
        <f>P.Jan!AC32*$K$8</f>
        <v>125</v>
      </c>
      <c r="L33" s="352">
        <f>P.Jan!AD32*$L$8</f>
        <v>45</v>
      </c>
      <c r="M33" s="353">
        <f t="shared" si="1"/>
        <v>170</v>
      </c>
    </row>
    <row r="34" spans="6:13" ht="45" customHeight="1" thickBot="1" x14ac:dyDescent="0.3">
      <c r="F34" s="347">
        <v>26</v>
      </c>
      <c r="G34" s="348" t="s">
        <v>37</v>
      </c>
      <c r="H34" s="349"/>
      <c r="I34" s="349">
        <v>1500</v>
      </c>
      <c r="J34" s="350">
        <f t="shared" si="0"/>
        <v>1500</v>
      </c>
      <c r="K34" s="350">
        <v>300</v>
      </c>
      <c r="L34" s="350">
        <f>P.Jan!AD33*$L$8</f>
        <v>75</v>
      </c>
      <c r="M34" s="351">
        <f t="shared" si="1"/>
        <v>1875</v>
      </c>
    </row>
    <row r="35" spans="6:13" ht="50.25" customHeight="1" x14ac:dyDescent="0.25">
      <c r="F35" s="807"/>
      <c r="G35" s="807"/>
      <c r="H35" s="278">
        <f>SUM(H9:H34)</f>
        <v>0</v>
      </c>
      <c r="I35" s="278">
        <f t="shared" ref="I35:M35" si="4">SUM(I9:I34)</f>
        <v>26300</v>
      </c>
      <c r="J35" s="278">
        <f t="shared" si="4"/>
        <v>26300</v>
      </c>
      <c r="K35" s="278">
        <f t="shared" si="4"/>
        <v>2850</v>
      </c>
      <c r="L35" s="278">
        <f t="shared" si="4"/>
        <v>1305</v>
      </c>
      <c r="M35" s="278">
        <f t="shared" si="4"/>
        <v>30455</v>
      </c>
    </row>
    <row r="36" spans="6:13" ht="64.5" customHeight="1" thickBot="1" x14ac:dyDescent="0.3">
      <c r="F36" s="807"/>
      <c r="G36" s="807"/>
      <c r="H36" s="273" t="s">
        <v>270</v>
      </c>
      <c r="I36" s="271" t="s">
        <v>263</v>
      </c>
      <c r="J36" s="271" t="s">
        <v>61</v>
      </c>
      <c r="K36" s="275" t="s">
        <v>267</v>
      </c>
      <c r="L36" s="275" t="s">
        <v>268</v>
      </c>
      <c r="M36" s="272" t="s">
        <v>60</v>
      </c>
    </row>
    <row r="37" spans="6:13" ht="16.5" customHeight="1" x14ac:dyDescent="0.25"/>
  </sheetData>
  <sheetProtection sheet="1" objects="1" scenarios="1"/>
  <mergeCells count="26">
    <mergeCell ref="H5:L5"/>
    <mergeCell ref="R5:V5"/>
    <mergeCell ref="F7:F8"/>
    <mergeCell ref="G7:G8"/>
    <mergeCell ref="H7:H8"/>
    <mergeCell ref="I7:I8"/>
    <mergeCell ref="J7:J8"/>
    <mergeCell ref="M7:M8"/>
    <mergeCell ref="P7:P8"/>
    <mergeCell ref="Q7:Q8"/>
    <mergeCell ref="R7:R8"/>
    <mergeCell ref="S7:S8"/>
    <mergeCell ref="T7:T8"/>
    <mergeCell ref="T25:U27"/>
    <mergeCell ref="R32:S32"/>
    <mergeCell ref="T32:U32"/>
    <mergeCell ref="F35:G36"/>
    <mergeCell ref="R29:S29"/>
    <mergeCell ref="T29:U29"/>
    <mergeCell ref="R30:S30"/>
    <mergeCell ref="T30:U30"/>
    <mergeCell ref="R31:S31"/>
    <mergeCell ref="T31:U31"/>
    <mergeCell ref="R28:S28"/>
    <mergeCell ref="T28:U28"/>
    <mergeCell ref="R25:S27"/>
  </mergeCells>
  <pageMargins left="0.7" right="0.7" top="0.75" bottom="0.75" header="0.3" footer="0.3"/>
  <pageSetup scale="45" orientation="portrait" blackAndWhite="1" r:id="rId1"/>
  <colBreaks count="2" manualBreakCount="2">
    <brk id="14" min="4" max="34" man="1"/>
    <brk id="23" max="1048575" man="1"/>
  </col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tabColor rgb="FF00B050"/>
  </sheetPr>
  <dimension ref="F2:W37"/>
  <sheetViews>
    <sheetView showGridLines="0" showRowColHeaders="0" view="pageBreakPreview" zoomScale="55" zoomScaleNormal="55" zoomScaleSheetLayoutView="55" workbookViewId="0">
      <pane ySplit="8" topLeftCell="A9" activePane="bottomLeft" state="frozen"/>
      <selection activeCell="D16" sqref="D16:E17"/>
      <selection pane="bottomLeft" activeCell="D11" sqref="D11"/>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273</v>
      </c>
      <c r="I5" s="833"/>
      <c r="J5" s="833"/>
      <c r="K5" s="833"/>
      <c r="L5" s="833"/>
      <c r="M5" s="7"/>
      <c r="P5" s="4"/>
      <c r="Q5" s="5"/>
      <c r="R5" s="833" t="s">
        <v>273</v>
      </c>
      <c r="S5" s="833"/>
      <c r="T5" s="833"/>
      <c r="U5" s="833"/>
      <c r="V5" s="833"/>
      <c r="W5" s="7"/>
    </row>
    <row r="6" spans="6:23" ht="33.75" customHeight="1" thickBot="1" x14ac:dyDescent="0.3">
      <c r="F6" s="280"/>
      <c r="G6" s="257"/>
      <c r="H6" s="257"/>
      <c r="I6" s="257"/>
      <c r="J6" s="257"/>
      <c r="K6" s="257"/>
      <c r="L6" s="258"/>
      <c r="M6" s="259"/>
      <c r="P6" s="8"/>
      <c r="U6" s="257"/>
      <c r="V6" s="258"/>
      <c r="W6" s="259"/>
    </row>
    <row r="7" spans="6:23" ht="32.25" customHeight="1" x14ac:dyDescent="0.25">
      <c r="F7" s="847" t="s">
        <v>245</v>
      </c>
      <c r="G7" s="849" t="s">
        <v>52</v>
      </c>
      <c r="H7" s="849" t="s">
        <v>270</v>
      </c>
      <c r="I7" s="849" t="s">
        <v>263</v>
      </c>
      <c r="J7" s="849" t="s">
        <v>61</v>
      </c>
      <c r="K7" s="260" t="s">
        <v>264</v>
      </c>
      <c r="L7" s="260" t="s">
        <v>265</v>
      </c>
      <c r="M7" s="851" t="s">
        <v>266</v>
      </c>
      <c r="P7" s="847" t="s">
        <v>245</v>
      </c>
      <c r="Q7" s="849" t="s">
        <v>52</v>
      </c>
      <c r="R7" s="849" t="s">
        <v>270</v>
      </c>
      <c r="S7" s="849" t="s">
        <v>263</v>
      </c>
      <c r="T7" s="851" t="s">
        <v>266</v>
      </c>
      <c r="U7" s="261"/>
      <c r="V7" s="261"/>
      <c r="W7" s="2"/>
    </row>
    <row r="8" spans="6:23" ht="30.75" customHeight="1" thickBot="1" x14ac:dyDescent="0.3">
      <c r="F8" s="848"/>
      <c r="G8" s="850"/>
      <c r="H8" s="850"/>
      <c r="I8" s="850"/>
      <c r="J8" s="850"/>
      <c r="K8" s="287">
        <v>25</v>
      </c>
      <c r="L8" s="287">
        <v>15</v>
      </c>
      <c r="M8" s="852"/>
      <c r="P8" s="848"/>
      <c r="Q8" s="850"/>
      <c r="R8" s="850"/>
      <c r="S8" s="850"/>
      <c r="T8" s="852"/>
      <c r="U8" s="261"/>
      <c r="V8" s="261"/>
      <c r="W8" s="2"/>
    </row>
    <row r="9" spans="6:23" ht="45" customHeight="1" x14ac:dyDescent="0.25">
      <c r="F9" s="249">
        <v>1</v>
      </c>
      <c r="G9" s="279" t="s">
        <v>14</v>
      </c>
      <c r="H9" s="329"/>
      <c r="I9" s="329">
        <v>3500</v>
      </c>
      <c r="J9" s="281">
        <f>H9+I9</f>
        <v>3500</v>
      </c>
      <c r="K9" s="281">
        <f>P.Jan!AE9*$K$8</f>
        <v>150</v>
      </c>
      <c r="L9" s="281">
        <f>P.Jan!AF9*$L$8</f>
        <v>75</v>
      </c>
      <c r="M9" s="285">
        <f>I9+K9+L9</f>
        <v>3725</v>
      </c>
      <c r="P9" s="249">
        <v>27</v>
      </c>
      <c r="Q9" s="279" t="s">
        <v>38</v>
      </c>
      <c r="R9" s="329"/>
      <c r="S9" s="329">
        <v>1500</v>
      </c>
      <c r="T9" s="285">
        <f>R9+S9</f>
        <v>1500</v>
      </c>
      <c r="U9" s="262"/>
      <c r="V9" s="262"/>
      <c r="W9" s="262"/>
    </row>
    <row r="10" spans="6:23" ht="45" customHeight="1" x14ac:dyDescent="0.25">
      <c r="F10" s="250">
        <v>2</v>
      </c>
      <c r="G10" s="268" t="s">
        <v>15</v>
      </c>
      <c r="H10" s="325"/>
      <c r="I10" s="325">
        <v>1500</v>
      </c>
      <c r="J10" s="277">
        <f t="shared" ref="J10:J34" si="0">H10+I10</f>
        <v>1500</v>
      </c>
      <c r="K10" s="277">
        <f>P.Jan!AE10*$K$8</f>
        <v>150</v>
      </c>
      <c r="L10" s="277">
        <f>P.Jan!AF10*$L$8</f>
        <v>45</v>
      </c>
      <c r="M10" s="282">
        <f t="shared" ref="M10:M34" si="1">I10+K10+L10</f>
        <v>1695</v>
      </c>
      <c r="P10" s="250">
        <v>28</v>
      </c>
      <c r="Q10" s="268" t="s">
        <v>39</v>
      </c>
      <c r="R10" s="325"/>
      <c r="S10" s="325">
        <v>3000</v>
      </c>
      <c r="T10" s="282">
        <f t="shared" ref="T10:T19" si="2">R10+S10</f>
        <v>3000</v>
      </c>
      <c r="U10" s="262"/>
      <c r="V10" s="262"/>
      <c r="W10" s="262"/>
    </row>
    <row r="11" spans="6:23" ht="45" customHeight="1" x14ac:dyDescent="0.25">
      <c r="F11" s="251">
        <v>3</v>
      </c>
      <c r="G11" s="267" t="s">
        <v>16</v>
      </c>
      <c r="H11" s="326"/>
      <c r="I11" s="326"/>
      <c r="J11" s="276">
        <f t="shared" si="0"/>
        <v>0</v>
      </c>
      <c r="K11" s="276">
        <f>P.Jan!AE11*$K$8</f>
        <v>150</v>
      </c>
      <c r="L11" s="276">
        <f>P.Jan!AF11*$L$8</f>
        <v>45</v>
      </c>
      <c r="M11" s="283">
        <f t="shared" si="1"/>
        <v>195</v>
      </c>
      <c r="P11" s="251">
        <v>29</v>
      </c>
      <c r="Q11" s="267" t="s">
        <v>40</v>
      </c>
      <c r="R11" s="326"/>
      <c r="S11" s="326">
        <v>2000</v>
      </c>
      <c r="T11" s="283">
        <f t="shared" si="2"/>
        <v>2000</v>
      </c>
      <c r="U11" s="262"/>
      <c r="V11" s="262"/>
      <c r="W11" s="262"/>
    </row>
    <row r="12" spans="6:23" ht="45" customHeight="1" x14ac:dyDescent="0.25">
      <c r="F12" s="250">
        <v>4</v>
      </c>
      <c r="G12" s="268" t="s">
        <v>17</v>
      </c>
      <c r="H12" s="325"/>
      <c r="I12" s="325"/>
      <c r="J12" s="277">
        <f t="shared" si="0"/>
        <v>0</v>
      </c>
      <c r="K12" s="277">
        <f>P.Jan!AE12*$K$8</f>
        <v>100</v>
      </c>
      <c r="L12" s="277">
        <f>P.Jan!AF12*$L$8</f>
        <v>45</v>
      </c>
      <c r="M12" s="282">
        <f t="shared" si="1"/>
        <v>145</v>
      </c>
      <c r="P12" s="250">
        <v>30</v>
      </c>
      <c r="Q12" s="268" t="s">
        <v>41</v>
      </c>
      <c r="R12" s="325"/>
      <c r="S12" s="325">
        <v>4000</v>
      </c>
      <c r="T12" s="282">
        <f t="shared" si="2"/>
        <v>4000</v>
      </c>
      <c r="U12" s="262"/>
      <c r="V12" s="262"/>
      <c r="W12" s="262"/>
    </row>
    <row r="13" spans="6:23" ht="45" customHeight="1" x14ac:dyDescent="0.25">
      <c r="F13" s="251">
        <v>5</v>
      </c>
      <c r="G13" s="267" t="s">
        <v>18</v>
      </c>
      <c r="H13" s="326"/>
      <c r="I13" s="326">
        <v>1000</v>
      </c>
      <c r="J13" s="276">
        <f t="shared" si="0"/>
        <v>1000</v>
      </c>
      <c r="K13" s="276">
        <f>P.Jan!AE13*$K$8</f>
        <v>150</v>
      </c>
      <c r="L13" s="276">
        <f>P.Jan!AF13*$L$8</f>
        <v>90</v>
      </c>
      <c r="M13" s="283">
        <f t="shared" si="1"/>
        <v>1240</v>
      </c>
      <c r="P13" s="251">
        <v>31</v>
      </c>
      <c r="Q13" s="267" t="s">
        <v>42</v>
      </c>
      <c r="R13" s="326"/>
      <c r="S13" s="326">
        <v>3000</v>
      </c>
      <c r="T13" s="283">
        <f t="shared" si="2"/>
        <v>3000</v>
      </c>
      <c r="U13" s="262"/>
      <c r="V13" s="262"/>
      <c r="W13" s="262"/>
    </row>
    <row r="14" spans="6:23" ht="45" customHeight="1" x14ac:dyDescent="0.25">
      <c r="F14" s="250">
        <v>6</v>
      </c>
      <c r="G14" s="268" t="s">
        <v>19</v>
      </c>
      <c r="H14" s="325"/>
      <c r="I14" s="325">
        <v>1000</v>
      </c>
      <c r="J14" s="277">
        <f t="shared" si="0"/>
        <v>1000</v>
      </c>
      <c r="K14" s="277">
        <f>P.Jan!AE14*$K$8</f>
        <v>150</v>
      </c>
      <c r="L14" s="277">
        <f>P.Jan!AF14*$L$8</f>
        <v>60</v>
      </c>
      <c r="M14" s="282">
        <f t="shared" si="1"/>
        <v>1210</v>
      </c>
      <c r="P14" s="250">
        <v>32</v>
      </c>
      <c r="Q14" s="268" t="s">
        <v>43</v>
      </c>
      <c r="R14" s="325"/>
      <c r="S14" s="325">
        <v>3000</v>
      </c>
      <c r="T14" s="282">
        <f t="shared" si="2"/>
        <v>3000</v>
      </c>
      <c r="U14" s="262"/>
      <c r="V14" s="262"/>
      <c r="W14" s="262"/>
    </row>
    <row r="15" spans="6:23" ht="45" customHeight="1" x14ac:dyDescent="0.25">
      <c r="F15" s="251">
        <v>7</v>
      </c>
      <c r="G15" s="267" t="s">
        <v>20</v>
      </c>
      <c r="H15" s="326"/>
      <c r="I15" s="326">
        <v>1000</v>
      </c>
      <c r="J15" s="276">
        <f t="shared" si="0"/>
        <v>1000</v>
      </c>
      <c r="K15" s="276">
        <f>P.Jan!AE15*$K$8</f>
        <v>150</v>
      </c>
      <c r="L15" s="276">
        <f>P.Jan!AF15*$L$8</f>
        <v>45</v>
      </c>
      <c r="M15" s="283">
        <f t="shared" si="1"/>
        <v>1195</v>
      </c>
      <c r="P15" s="251">
        <v>33</v>
      </c>
      <c r="Q15" s="267" t="s">
        <v>26</v>
      </c>
      <c r="R15" s="326"/>
      <c r="S15" s="326">
        <v>3500</v>
      </c>
      <c r="T15" s="283">
        <f t="shared" si="2"/>
        <v>3500</v>
      </c>
      <c r="U15" s="262"/>
      <c r="V15" s="262"/>
      <c r="W15" s="262"/>
    </row>
    <row r="16" spans="6:23" ht="45" customHeight="1" x14ac:dyDescent="0.25">
      <c r="F16" s="250">
        <v>8</v>
      </c>
      <c r="G16" s="268" t="s">
        <v>21</v>
      </c>
      <c r="H16" s="325"/>
      <c r="I16" s="325">
        <v>1000</v>
      </c>
      <c r="J16" s="277">
        <f t="shared" si="0"/>
        <v>1000</v>
      </c>
      <c r="K16" s="277">
        <f>P.Jan!AE16*$K$8</f>
        <v>150</v>
      </c>
      <c r="L16" s="277">
        <f>P.Jan!AF16*$L$8</f>
        <v>30</v>
      </c>
      <c r="M16" s="282">
        <f t="shared" si="1"/>
        <v>1180</v>
      </c>
      <c r="P16" s="250">
        <v>34</v>
      </c>
      <c r="Q16" s="268" t="s">
        <v>44</v>
      </c>
      <c r="R16" s="325"/>
      <c r="S16" s="325">
        <v>1500</v>
      </c>
      <c r="T16" s="282">
        <f t="shared" si="2"/>
        <v>1500</v>
      </c>
      <c r="U16" s="262"/>
      <c r="V16" s="262"/>
      <c r="W16" s="262"/>
    </row>
    <row r="17" spans="6:23" ht="45" customHeight="1" x14ac:dyDescent="0.25">
      <c r="F17" s="251">
        <v>9</v>
      </c>
      <c r="G17" s="269" t="s">
        <v>22</v>
      </c>
      <c r="H17" s="327"/>
      <c r="I17" s="327">
        <v>7109</v>
      </c>
      <c r="J17" s="276">
        <f t="shared" si="0"/>
        <v>7109</v>
      </c>
      <c r="K17" s="276">
        <f>P.Jan!AE17*$K$8</f>
        <v>125</v>
      </c>
      <c r="L17" s="276">
        <f>P.Jan!AF17*$L$8</f>
        <v>45</v>
      </c>
      <c r="M17" s="283">
        <f t="shared" si="1"/>
        <v>7279</v>
      </c>
      <c r="P17" s="251">
        <v>35</v>
      </c>
      <c r="Q17" s="269" t="s">
        <v>45</v>
      </c>
      <c r="R17" s="327"/>
      <c r="S17" s="327">
        <v>1500</v>
      </c>
      <c r="T17" s="283">
        <f t="shared" si="2"/>
        <v>1500</v>
      </c>
      <c r="U17" s="262"/>
      <c r="V17" s="262"/>
      <c r="W17" s="262"/>
    </row>
    <row r="18" spans="6:23" ht="45" customHeight="1" x14ac:dyDescent="0.25">
      <c r="F18" s="250">
        <v>10</v>
      </c>
      <c r="G18" s="268" t="s">
        <v>154</v>
      </c>
      <c r="H18" s="325"/>
      <c r="I18" s="325">
        <v>1000</v>
      </c>
      <c r="J18" s="277">
        <f t="shared" si="0"/>
        <v>1000</v>
      </c>
      <c r="K18" s="277">
        <f>P.Jan!AE18*$K$8</f>
        <v>150</v>
      </c>
      <c r="L18" s="277">
        <f>P.Jan!AF18*$L$8</f>
        <v>0</v>
      </c>
      <c r="M18" s="282">
        <f t="shared" si="1"/>
        <v>1150</v>
      </c>
      <c r="P18" s="250">
        <v>36</v>
      </c>
      <c r="Q18" s="268" t="s">
        <v>46</v>
      </c>
      <c r="R18" s="325"/>
      <c r="S18" s="325">
        <v>3000</v>
      </c>
      <c r="T18" s="282">
        <f t="shared" si="2"/>
        <v>3000</v>
      </c>
      <c r="U18" s="262"/>
      <c r="V18" s="262"/>
      <c r="W18" s="263"/>
    </row>
    <row r="19" spans="6:23" ht="45" customHeight="1" thickBot="1" x14ac:dyDescent="0.3">
      <c r="F19" s="251">
        <v>11</v>
      </c>
      <c r="G19" s="267" t="s">
        <v>55</v>
      </c>
      <c r="H19" s="326"/>
      <c r="I19" s="326">
        <v>300</v>
      </c>
      <c r="J19" s="276">
        <f t="shared" si="0"/>
        <v>300</v>
      </c>
      <c r="K19" s="276">
        <f>P.Jan!AE19*$K$8</f>
        <v>150</v>
      </c>
      <c r="L19" s="276">
        <f>P.Jan!AF19*$L$8</f>
        <v>45</v>
      </c>
      <c r="M19" s="283">
        <f t="shared" si="1"/>
        <v>495</v>
      </c>
      <c r="P19" s="252">
        <v>37</v>
      </c>
      <c r="Q19" s="270" t="s">
        <v>47</v>
      </c>
      <c r="R19" s="328"/>
      <c r="S19" s="328">
        <v>3000</v>
      </c>
      <c r="T19" s="284">
        <f t="shared" si="2"/>
        <v>3000</v>
      </c>
      <c r="U19" s="262"/>
      <c r="V19" s="262"/>
      <c r="W19" s="262"/>
    </row>
    <row r="20" spans="6:23" ht="45" customHeight="1" x14ac:dyDescent="0.25">
      <c r="F20" s="250">
        <v>12</v>
      </c>
      <c r="G20" s="268" t="s">
        <v>24</v>
      </c>
      <c r="H20" s="325"/>
      <c r="I20" s="325">
        <v>1000</v>
      </c>
      <c r="J20" s="277">
        <f t="shared" si="0"/>
        <v>1000</v>
      </c>
      <c r="K20" s="277">
        <f>P.Jan!AE20*$K$8</f>
        <v>150</v>
      </c>
      <c r="L20" s="277">
        <f>P.Jan!AF20*$L$8</f>
        <v>45</v>
      </c>
      <c r="M20" s="282">
        <f t="shared" si="1"/>
        <v>1195</v>
      </c>
      <c r="P20" s="29"/>
      <c r="Q20" s="29"/>
      <c r="R20" s="278">
        <f>SUM(R9:R19)</f>
        <v>0</v>
      </c>
      <c r="S20" s="356">
        <f t="shared" ref="S20:T20" si="3">SUM(S9:S19)</f>
        <v>29000</v>
      </c>
      <c r="T20" s="357">
        <f t="shared" si="3"/>
        <v>29000</v>
      </c>
      <c r="U20" s="264">
        <f>W1</f>
        <v>0</v>
      </c>
      <c r="V20" s="265"/>
      <c r="W20" s="266"/>
    </row>
    <row r="21" spans="6:23" ht="45" customHeight="1" thickBot="1" x14ac:dyDescent="0.3">
      <c r="F21" s="251">
        <v>13</v>
      </c>
      <c r="G21" s="267" t="s">
        <v>25</v>
      </c>
      <c r="H21" s="326"/>
      <c r="I21" s="326">
        <v>1000</v>
      </c>
      <c r="J21" s="276">
        <f t="shared" si="0"/>
        <v>1000</v>
      </c>
      <c r="K21" s="276">
        <f>P.Jan!AE21*$K$8</f>
        <v>125</v>
      </c>
      <c r="L21" s="276">
        <f>P.Jan!AF21*$L$8</f>
        <v>45</v>
      </c>
      <c r="M21" s="283">
        <f t="shared" si="1"/>
        <v>1170</v>
      </c>
      <c r="P21" s="29"/>
      <c r="Q21" s="29"/>
      <c r="R21" s="273" t="s">
        <v>270</v>
      </c>
      <c r="S21" s="274" t="s">
        <v>263</v>
      </c>
      <c r="T21" s="272" t="s">
        <v>61</v>
      </c>
      <c r="U21" s="261"/>
      <c r="V21" s="261"/>
      <c r="W21" s="261"/>
    </row>
    <row r="22" spans="6:23" ht="45" customHeight="1" x14ac:dyDescent="0.25">
      <c r="F22" s="250">
        <v>14</v>
      </c>
      <c r="G22" s="268" t="s">
        <v>26</v>
      </c>
      <c r="H22" s="325"/>
      <c r="I22" s="325">
        <v>1000</v>
      </c>
      <c r="J22" s="277">
        <f t="shared" si="0"/>
        <v>1000</v>
      </c>
      <c r="K22" s="277">
        <f>P.Jan!AE22*$K$8</f>
        <v>100</v>
      </c>
      <c r="L22" s="277">
        <f>P.Jan!AF22*$L$8</f>
        <v>15</v>
      </c>
      <c r="M22" s="282">
        <f t="shared" si="1"/>
        <v>1115</v>
      </c>
      <c r="P22" s="18"/>
      <c r="Q22" s="22"/>
      <c r="R22" s="22"/>
      <c r="S22" s="22"/>
      <c r="T22" s="22"/>
      <c r="U22" s="22"/>
      <c r="V22" s="22"/>
      <c r="W22" s="22"/>
    </row>
    <row r="23" spans="6:23" ht="45" customHeight="1" x14ac:dyDescent="0.25">
      <c r="F23" s="251">
        <v>15</v>
      </c>
      <c r="G23" s="267" t="s">
        <v>27</v>
      </c>
      <c r="H23" s="326"/>
      <c r="I23" s="326">
        <v>1000</v>
      </c>
      <c r="J23" s="276">
        <f t="shared" si="0"/>
        <v>1000</v>
      </c>
      <c r="K23" s="276">
        <f>P.Jan!AE23*$K$8</f>
        <v>150</v>
      </c>
      <c r="L23" s="276">
        <f>P.Jan!AF23*$L$8</f>
        <v>60</v>
      </c>
      <c r="M23" s="283">
        <f t="shared" si="1"/>
        <v>1210</v>
      </c>
      <c r="P23" s="18"/>
      <c r="Q23" s="22"/>
      <c r="R23" s="22"/>
      <c r="S23" s="22"/>
      <c r="T23" s="22"/>
      <c r="U23" s="22"/>
      <c r="V23" s="22"/>
      <c r="W23" s="22"/>
    </row>
    <row r="24" spans="6:23" ht="45" customHeight="1" thickBot="1" x14ac:dyDescent="0.3">
      <c r="F24" s="250">
        <v>16</v>
      </c>
      <c r="G24" s="268" t="s">
        <v>28</v>
      </c>
      <c r="H24" s="325"/>
      <c r="I24" s="325">
        <v>900</v>
      </c>
      <c r="J24" s="277">
        <f t="shared" si="0"/>
        <v>900</v>
      </c>
      <c r="K24" s="277">
        <f>P.Jan!AE24*$K$8</f>
        <v>150</v>
      </c>
      <c r="L24" s="277">
        <f>P.Jan!AF24*$L$8</f>
        <v>30</v>
      </c>
      <c r="M24" s="282">
        <f t="shared" si="1"/>
        <v>1080</v>
      </c>
      <c r="P24" s="2"/>
      <c r="Q24" s="2"/>
      <c r="R24" s="2"/>
      <c r="S24" s="2"/>
      <c r="T24" s="2"/>
      <c r="U24" s="2"/>
      <c r="V24" s="2"/>
      <c r="W24" s="2"/>
    </row>
    <row r="25" spans="6:23" ht="45" customHeight="1" thickTop="1" x14ac:dyDescent="0.25">
      <c r="F25" s="251">
        <v>17</v>
      </c>
      <c r="G25" s="267" t="s">
        <v>29</v>
      </c>
      <c r="H25" s="326"/>
      <c r="I25" s="326">
        <v>1000</v>
      </c>
      <c r="J25" s="276">
        <f t="shared" si="0"/>
        <v>1000</v>
      </c>
      <c r="K25" s="276">
        <f>P.Jan!AE25*$K$8</f>
        <v>150</v>
      </c>
      <c r="L25" s="276">
        <f>P.Jan!AF25*$L$8</f>
        <v>75</v>
      </c>
      <c r="M25" s="283">
        <f t="shared" si="1"/>
        <v>1225</v>
      </c>
      <c r="P25" s="23"/>
      <c r="Q25" s="23"/>
      <c r="R25" s="829" t="s">
        <v>273</v>
      </c>
      <c r="S25" s="830"/>
      <c r="T25" s="812">
        <f>T30+T29+T28</f>
        <v>61464</v>
      </c>
      <c r="U25" s="813"/>
      <c r="V25" s="2"/>
      <c r="W25" s="2"/>
    </row>
    <row r="26" spans="6:23" ht="45" customHeight="1" x14ac:dyDescent="0.25">
      <c r="F26" s="250">
        <v>18</v>
      </c>
      <c r="G26" s="268" t="s">
        <v>275</v>
      </c>
      <c r="H26" s="325"/>
      <c r="I26" s="325"/>
      <c r="J26" s="277">
        <f t="shared" si="0"/>
        <v>0</v>
      </c>
      <c r="K26" s="277">
        <f>P.Jan!AE26*$K$8</f>
        <v>0</v>
      </c>
      <c r="L26" s="277">
        <f>P.Jan!AF26*$L$8</f>
        <v>0</v>
      </c>
      <c r="M26" s="282">
        <f t="shared" si="1"/>
        <v>0</v>
      </c>
      <c r="P26" s="23"/>
      <c r="Q26" s="23"/>
      <c r="R26" s="831"/>
      <c r="S26" s="832"/>
      <c r="T26" s="814"/>
      <c r="U26" s="815"/>
      <c r="V26" s="2"/>
      <c r="W26" s="2"/>
    </row>
    <row r="27" spans="6:23" ht="45" customHeight="1" x14ac:dyDescent="0.25">
      <c r="F27" s="251">
        <v>19</v>
      </c>
      <c r="G27" s="269" t="s">
        <v>30</v>
      </c>
      <c r="H27" s="327"/>
      <c r="I27" s="327">
        <v>2000</v>
      </c>
      <c r="J27" s="352">
        <f t="shared" si="0"/>
        <v>2000</v>
      </c>
      <c r="K27" s="352">
        <f>P.Jan!AE26*$K$8</f>
        <v>0</v>
      </c>
      <c r="L27" s="352">
        <f>P.Jan!AF26*$L$8</f>
        <v>0</v>
      </c>
      <c r="M27" s="353">
        <f t="shared" si="1"/>
        <v>2000</v>
      </c>
      <c r="P27" s="23"/>
      <c r="Q27" s="23"/>
      <c r="R27" s="831"/>
      <c r="S27" s="832"/>
      <c r="T27" s="814"/>
      <c r="U27" s="815"/>
      <c r="V27" s="2"/>
      <c r="W27" s="2"/>
    </row>
    <row r="28" spans="6:23" ht="45" customHeight="1" x14ac:dyDescent="0.25">
      <c r="F28" s="250">
        <v>20</v>
      </c>
      <c r="G28" s="268" t="s">
        <v>31</v>
      </c>
      <c r="H28" s="325"/>
      <c r="I28" s="325"/>
      <c r="J28" s="277">
        <f t="shared" si="0"/>
        <v>0</v>
      </c>
      <c r="K28" s="277">
        <f>P.Jan!AE27*$K$8</f>
        <v>150</v>
      </c>
      <c r="L28" s="277">
        <f>P.Jan!AF27*$L$8</f>
        <v>75</v>
      </c>
      <c r="M28" s="282">
        <f t="shared" si="1"/>
        <v>225</v>
      </c>
      <c r="P28" s="23"/>
      <c r="Q28" s="23"/>
      <c r="R28" s="821" t="s">
        <v>267</v>
      </c>
      <c r="S28" s="822"/>
      <c r="T28" s="823">
        <f>K35</f>
        <v>3425</v>
      </c>
      <c r="U28" s="824"/>
    </row>
    <row r="29" spans="6:23" ht="45" customHeight="1" x14ac:dyDescent="0.25">
      <c r="F29" s="251">
        <v>21</v>
      </c>
      <c r="G29" s="269" t="s">
        <v>32</v>
      </c>
      <c r="H29" s="327"/>
      <c r="I29" s="327"/>
      <c r="J29" s="352">
        <f t="shared" si="0"/>
        <v>0</v>
      </c>
      <c r="K29" s="352">
        <f>P.Jan!AE28*$K$8</f>
        <v>125</v>
      </c>
      <c r="L29" s="352">
        <f>P.Jan!AF28*$L$8</f>
        <v>75</v>
      </c>
      <c r="M29" s="353">
        <f t="shared" si="1"/>
        <v>200</v>
      </c>
      <c r="P29" s="24"/>
      <c r="Q29" s="24"/>
      <c r="R29" s="821" t="s">
        <v>268</v>
      </c>
      <c r="S29" s="822"/>
      <c r="T29" s="823">
        <f>L35</f>
        <v>1230</v>
      </c>
      <c r="U29" s="824"/>
    </row>
    <row r="30" spans="6:23" ht="45" customHeight="1" x14ac:dyDescent="0.25">
      <c r="F30" s="250">
        <v>22</v>
      </c>
      <c r="G30" s="268" t="s">
        <v>33</v>
      </c>
      <c r="H30" s="325"/>
      <c r="I30" s="325">
        <v>1000</v>
      </c>
      <c r="J30" s="277">
        <f t="shared" si="0"/>
        <v>1000</v>
      </c>
      <c r="K30" s="277">
        <f>P.Jan!AE29*$K$8</f>
        <v>0</v>
      </c>
      <c r="L30" s="277">
        <f>P.Jan!AF29*$L$8</f>
        <v>0</v>
      </c>
      <c r="M30" s="282">
        <f t="shared" si="1"/>
        <v>1000</v>
      </c>
      <c r="P30" s="24"/>
      <c r="Q30" s="24"/>
      <c r="R30" s="821" t="s">
        <v>61</v>
      </c>
      <c r="S30" s="822"/>
      <c r="T30" s="823">
        <f>I35+S20</f>
        <v>56809</v>
      </c>
      <c r="U30" s="824"/>
    </row>
    <row r="31" spans="6:23" ht="45" customHeight="1" thickBot="1" x14ac:dyDescent="0.3">
      <c r="F31" s="251">
        <v>23</v>
      </c>
      <c r="G31" s="269" t="s">
        <v>34</v>
      </c>
      <c r="H31" s="327"/>
      <c r="I31" s="327"/>
      <c r="J31" s="352">
        <f t="shared" si="0"/>
        <v>0</v>
      </c>
      <c r="K31" s="352">
        <f>P.Jan!AE30*$K$8</f>
        <v>150</v>
      </c>
      <c r="L31" s="352">
        <f>P.Jan!AF30*$L$8</f>
        <v>90</v>
      </c>
      <c r="M31" s="353">
        <f t="shared" si="1"/>
        <v>240</v>
      </c>
      <c r="R31" s="845" t="s">
        <v>270</v>
      </c>
      <c r="S31" s="846"/>
      <c r="T31" s="827">
        <f>H35+R20</f>
        <v>5000</v>
      </c>
      <c r="U31" s="828"/>
    </row>
    <row r="32" spans="6:23" ht="45" customHeight="1" thickTop="1" thickBot="1" x14ac:dyDescent="0.3">
      <c r="F32" s="250">
        <v>24</v>
      </c>
      <c r="G32" s="268" t="s">
        <v>35</v>
      </c>
      <c r="H32" s="325"/>
      <c r="I32" s="325"/>
      <c r="J32" s="277">
        <f t="shared" si="0"/>
        <v>0</v>
      </c>
      <c r="K32" s="277">
        <f>P.Jan!AE31*$K$8</f>
        <v>150</v>
      </c>
      <c r="L32" s="277">
        <f>P.Jan!AF31*$L$8</f>
        <v>60</v>
      </c>
      <c r="M32" s="282">
        <f t="shared" si="1"/>
        <v>210</v>
      </c>
      <c r="R32" s="816" t="s">
        <v>269</v>
      </c>
      <c r="S32" s="817"/>
      <c r="T32" s="818">
        <f>T28+T29+T30+T31</f>
        <v>66464</v>
      </c>
      <c r="U32" s="819"/>
    </row>
    <row r="33" spans="6:13" ht="45" customHeight="1" thickTop="1" x14ac:dyDescent="0.25">
      <c r="F33" s="251">
        <v>25</v>
      </c>
      <c r="G33" s="269" t="s">
        <v>36</v>
      </c>
      <c r="H33" s="327"/>
      <c r="I33" s="327"/>
      <c r="J33" s="352">
        <f t="shared" si="0"/>
        <v>0</v>
      </c>
      <c r="K33" s="352">
        <f>P.Jan!AE32*$K$8</f>
        <v>150</v>
      </c>
      <c r="L33" s="352">
        <f>P.Jan!AF32*$L$8</f>
        <v>90</v>
      </c>
      <c r="M33" s="353">
        <f t="shared" si="1"/>
        <v>240</v>
      </c>
    </row>
    <row r="34" spans="6:13" ht="45" customHeight="1" thickBot="1" x14ac:dyDescent="0.3">
      <c r="F34" s="347">
        <v>26</v>
      </c>
      <c r="G34" s="348" t="s">
        <v>37</v>
      </c>
      <c r="H34" s="349">
        <v>5000</v>
      </c>
      <c r="I34" s="349">
        <v>1500</v>
      </c>
      <c r="J34" s="350">
        <f t="shared" si="0"/>
        <v>6500</v>
      </c>
      <c r="K34" s="350">
        <v>300</v>
      </c>
      <c r="L34" s="350">
        <f>P.Jan!AF33*$L$8</f>
        <v>45</v>
      </c>
      <c r="M34" s="351">
        <f t="shared" si="1"/>
        <v>1845</v>
      </c>
    </row>
    <row r="35" spans="6:13" ht="50.25" customHeight="1" x14ac:dyDescent="0.25">
      <c r="F35" s="807"/>
      <c r="G35" s="807"/>
      <c r="H35" s="278">
        <f>SUM(H9:H34)</f>
        <v>5000</v>
      </c>
      <c r="I35" s="278">
        <f t="shared" ref="I35:M35" si="4">SUM(I9:I34)</f>
        <v>27809</v>
      </c>
      <c r="J35" s="278">
        <f t="shared" si="4"/>
        <v>32809</v>
      </c>
      <c r="K35" s="278">
        <f t="shared" si="4"/>
        <v>3425</v>
      </c>
      <c r="L35" s="278">
        <f t="shared" si="4"/>
        <v>1230</v>
      </c>
      <c r="M35" s="278">
        <f t="shared" si="4"/>
        <v>32464</v>
      </c>
    </row>
    <row r="36" spans="6:13" ht="64.5" customHeight="1" thickBot="1" x14ac:dyDescent="0.3">
      <c r="F36" s="807"/>
      <c r="G36" s="807"/>
      <c r="H36" s="273" t="s">
        <v>270</v>
      </c>
      <c r="I36" s="271" t="s">
        <v>263</v>
      </c>
      <c r="J36" s="271" t="s">
        <v>61</v>
      </c>
      <c r="K36" s="275" t="s">
        <v>267</v>
      </c>
      <c r="L36" s="275" t="s">
        <v>268</v>
      </c>
      <c r="M36" s="272" t="s">
        <v>60</v>
      </c>
    </row>
    <row r="37" spans="6:13" ht="16.5" customHeight="1" x14ac:dyDescent="0.25"/>
  </sheetData>
  <mergeCells count="26">
    <mergeCell ref="H5:L5"/>
    <mergeCell ref="R5:V5"/>
    <mergeCell ref="F7:F8"/>
    <mergeCell ref="G7:G8"/>
    <mergeCell ref="H7:H8"/>
    <mergeCell ref="I7:I8"/>
    <mergeCell ref="J7:J8"/>
    <mergeCell ref="M7:M8"/>
    <mergeCell ref="P7:P8"/>
    <mergeCell ref="Q7:Q8"/>
    <mergeCell ref="R7:R8"/>
    <mergeCell ref="S7:S8"/>
    <mergeCell ref="T7:T8"/>
    <mergeCell ref="T25:U27"/>
    <mergeCell ref="R32:S32"/>
    <mergeCell ref="T32:U32"/>
    <mergeCell ref="F35:G36"/>
    <mergeCell ref="R29:S29"/>
    <mergeCell ref="T29:U29"/>
    <mergeCell ref="R30:S30"/>
    <mergeCell ref="T30:U30"/>
    <mergeCell ref="R31:S31"/>
    <mergeCell ref="T31:U31"/>
    <mergeCell ref="R28:S28"/>
    <mergeCell ref="T28:U28"/>
    <mergeCell ref="R25:S27"/>
  </mergeCells>
  <pageMargins left="0.7" right="0.7" top="0.75" bottom="0.75" header="0.3" footer="0.3"/>
  <pageSetup scale="43" orientation="portrait" blackAndWhite="1" r:id="rId1"/>
  <colBreaks count="1" manualBreakCount="1">
    <brk id="14" min="4" max="34"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tabColor rgb="FF00B050"/>
  </sheetPr>
  <dimension ref="F2:W37"/>
  <sheetViews>
    <sheetView showGridLines="0" showRowColHeaders="0" showZeros="0" view="pageBreakPreview" zoomScale="55" zoomScaleNormal="55" zoomScaleSheetLayoutView="55" workbookViewId="0">
      <pane ySplit="8" topLeftCell="A18" activePane="bottomLeft" state="frozen"/>
      <selection activeCell="D16" sqref="D16:E17"/>
      <selection pane="bottomLeft"/>
    </sheetView>
  </sheetViews>
  <sheetFormatPr defaultRowHeight="15" x14ac:dyDescent="0.25"/>
  <cols>
    <col min="1" max="1" width="16.85546875" customWidth="1"/>
    <col min="2" max="3" width="15.85546875" customWidth="1"/>
    <col min="4" max="4" width="9.28515625" customWidth="1"/>
    <col min="5" max="5" width="3.85546875" customWidth="1"/>
    <col min="6" max="6" width="12.140625" customWidth="1"/>
    <col min="7" max="7" width="22.5703125" customWidth="1"/>
    <col min="8" max="8" width="26" customWidth="1"/>
    <col min="9" max="9" width="27.85546875" customWidth="1"/>
    <col min="10" max="10" width="29.85546875" customWidth="1"/>
    <col min="11" max="11" width="21.28515625" customWidth="1"/>
    <col min="12" max="12" width="20" customWidth="1"/>
    <col min="13" max="13" width="30.5703125" customWidth="1"/>
    <col min="14" max="14" width="4.140625" customWidth="1"/>
    <col min="15" max="15" width="4.5703125" customWidth="1"/>
    <col min="16" max="16" width="13.28515625" customWidth="1"/>
    <col min="17" max="17" width="25.5703125" customWidth="1"/>
    <col min="18" max="18" width="28.5703125" customWidth="1"/>
    <col min="19" max="19" width="28.28515625" customWidth="1"/>
    <col min="20" max="20" width="31.140625" customWidth="1"/>
    <col min="21" max="21" width="26.7109375" customWidth="1"/>
    <col min="22" max="22" width="11.85546875" customWidth="1"/>
    <col min="23" max="23" width="21.7109375" customWidth="1"/>
    <col min="24" max="24" width="3.7109375" customWidth="1"/>
  </cols>
  <sheetData>
    <row r="2" spans="6:23" ht="48" customHeight="1" x14ac:dyDescent="0.25"/>
    <row r="3" spans="6:23" ht="27" customHeight="1" x14ac:dyDescent="0.25"/>
    <row r="4" spans="6:23" ht="29.25" customHeight="1" thickBot="1" x14ac:dyDescent="0.3"/>
    <row r="5" spans="6:23" ht="156" customHeight="1" x14ac:dyDescent="0.25">
      <c r="F5" s="4"/>
      <c r="G5" s="5"/>
      <c r="H5" s="833" t="s">
        <v>274</v>
      </c>
      <c r="I5" s="833"/>
      <c r="J5" s="833"/>
      <c r="K5" s="833"/>
      <c r="L5" s="833"/>
      <c r="M5" s="7"/>
      <c r="P5" s="4"/>
      <c r="Q5" s="5"/>
      <c r="R5" s="833" t="s">
        <v>274</v>
      </c>
      <c r="S5" s="833"/>
      <c r="T5" s="833"/>
      <c r="U5" s="833"/>
      <c r="V5" s="833"/>
      <c r="W5" s="7"/>
    </row>
    <row r="6" spans="6:23" ht="33.75" customHeight="1" thickBot="1" x14ac:dyDescent="0.3">
      <c r="F6" s="280"/>
      <c r="G6" s="257"/>
      <c r="H6" s="257"/>
      <c r="I6" s="257"/>
      <c r="J6" s="257"/>
      <c r="K6" s="257"/>
      <c r="L6" s="258"/>
      <c r="M6" s="259"/>
      <c r="P6" s="8"/>
      <c r="U6" s="257"/>
      <c r="V6" s="258"/>
      <c r="W6" s="259"/>
    </row>
    <row r="7" spans="6:23" ht="32.25" customHeight="1" x14ac:dyDescent="0.25">
      <c r="F7" s="847" t="s">
        <v>245</v>
      </c>
      <c r="G7" s="849" t="s">
        <v>52</v>
      </c>
      <c r="H7" s="849" t="s">
        <v>270</v>
      </c>
      <c r="I7" s="849" t="s">
        <v>263</v>
      </c>
      <c r="J7" s="849" t="s">
        <v>61</v>
      </c>
      <c r="K7" s="260" t="s">
        <v>264</v>
      </c>
      <c r="L7" s="260" t="s">
        <v>265</v>
      </c>
      <c r="M7" s="851" t="s">
        <v>266</v>
      </c>
      <c r="P7" s="847" t="s">
        <v>245</v>
      </c>
      <c r="Q7" s="849" t="s">
        <v>52</v>
      </c>
      <c r="R7" s="849" t="s">
        <v>270</v>
      </c>
      <c r="S7" s="849" t="s">
        <v>263</v>
      </c>
      <c r="T7" s="851" t="s">
        <v>266</v>
      </c>
      <c r="U7" s="261"/>
      <c r="V7" s="261"/>
      <c r="W7" s="2"/>
    </row>
    <row r="8" spans="6:23" ht="30.75" customHeight="1" thickBot="1" x14ac:dyDescent="0.3">
      <c r="F8" s="848"/>
      <c r="G8" s="850"/>
      <c r="H8" s="850"/>
      <c r="I8" s="850"/>
      <c r="J8" s="850"/>
      <c r="K8" s="287">
        <v>25</v>
      </c>
      <c r="L8" s="287">
        <v>15</v>
      </c>
      <c r="M8" s="852"/>
      <c r="P8" s="848"/>
      <c r="Q8" s="850"/>
      <c r="R8" s="850"/>
      <c r="S8" s="850"/>
      <c r="T8" s="852"/>
      <c r="U8" s="261"/>
      <c r="V8" s="261"/>
      <c r="W8" s="2"/>
    </row>
    <row r="9" spans="6:23" ht="45" customHeight="1" x14ac:dyDescent="0.25">
      <c r="F9" s="249">
        <v>1</v>
      </c>
      <c r="G9" s="279" t="s">
        <v>14</v>
      </c>
      <c r="H9" s="329"/>
      <c r="I9" s="329">
        <v>3500</v>
      </c>
      <c r="J9" s="281">
        <f>H9+I9</f>
        <v>3500</v>
      </c>
      <c r="K9" s="281">
        <f>P.Jan!AG9*$K$8</f>
        <v>150</v>
      </c>
      <c r="L9" s="281">
        <f>P.Jan!AH9*$L$8</f>
        <v>75</v>
      </c>
      <c r="M9" s="285">
        <f>I9+K9+L9</f>
        <v>3725</v>
      </c>
      <c r="P9" s="249">
        <v>27</v>
      </c>
      <c r="Q9" s="279" t="s">
        <v>38</v>
      </c>
      <c r="R9" s="329"/>
      <c r="S9" s="329">
        <v>3500</v>
      </c>
      <c r="T9" s="285">
        <f>R9+S9</f>
        <v>3500</v>
      </c>
      <c r="U9" s="262"/>
      <c r="V9" s="262"/>
      <c r="W9" s="262"/>
    </row>
    <row r="10" spans="6:23" ht="45" customHeight="1" x14ac:dyDescent="0.25">
      <c r="F10" s="250">
        <v>2</v>
      </c>
      <c r="G10" s="268" t="s">
        <v>15</v>
      </c>
      <c r="H10" s="325"/>
      <c r="I10" s="325"/>
      <c r="J10" s="277">
        <f t="shared" ref="J10:J34" si="0">H10+I10</f>
        <v>0</v>
      </c>
      <c r="K10" s="277">
        <f>P.Jan!AG10*$K$8</f>
        <v>100</v>
      </c>
      <c r="L10" s="277">
        <f>P.Jan!AH10*$L$8</f>
        <v>0</v>
      </c>
      <c r="M10" s="282">
        <f t="shared" ref="M10:M34" si="1">I10+K10+L10</f>
        <v>100</v>
      </c>
      <c r="P10" s="250">
        <v>28</v>
      </c>
      <c r="Q10" s="268" t="s">
        <v>39</v>
      </c>
      <c r="R10" s="325"/>
      <c r="S10" s="325">
        <v>3000</v>
      </c>
      <c r="T10" s="282">
        <f t="shared" ref="T10:T19" si="2">R10+S10</f>
        <v>3000</v>
      </c>
      <c r="U10" s="262"/>
      <c r="V10" s="262"/>
      <c r="W10" s="262"/>
    </row>
    <row r="11" spans="6:23" ht="45" customHeight="1" x14ac:dyDescent="0.25">
      <c r="F11" s="251">
        <v>3</v>
      </c>
      <c r="G11" s="267" t="s">
        <v>16</v>
      </c>
      <c r="H11" s="326"/>
      <c r="I11" s="326"/>
      <c r="J11" s="276">
        <f t="shared" si="0"/>
        <v>0</v>
      </c>
      <c r="K11" s="276">
        <f>P.Jan!AG11*$K$8</f>
        <v>150</v>
      </c>
      <c r="L11" s="276">
        <f>P.Jan!AH11*$L$8</f>
        <v>0</v>
      </c>
      <c r="M11" s="283">
        <f t="shared" si="1"/>
        <v>150</v>
      </c>
      <c r="P11" s="251">
        <v>29</v>
      </c>
      <c r="Q11" s="267" t="s">
        <v>40</v>
      </c>
      <c r="R11" s="326"/>
      <c r="S11" s="326">
        <v>1500</v>
      </c>
      <c r="T11" s="283">
        <f t="shared" si="2"/>
        <v>1500</v>
      </c>
      <c r="U11" s="262"/>
      <c r="V11" s="262"/>
      <c r="W11" s="262"/>
    </row>
    <row r="12" spans="6:23" ht="45" customHeight="1" x14ac:dyDescent="0.25">
      <c r="F12" s="250">
        <v>4</v>
      </c>
      <c r="G12" s="268" t="s">
        <v>17</v>
      </c>
      <c r="H12" s="325"/>
      <c r="I12" s="325">
        <v>1000</v>
      </c>
      <c r="J12" s="277">
        <f t="shared" si="0"/>
        <v>1000</v>
      </c>
      <c r="K12" s="277">
        <f>P.Jan!AG12*$K$8</f>
        <v>150</v>
      </c>
      <c r="L12" s="277">
        <f>P.Jan!AH12*$L$8</f>
        <v>75</v>
      </c>
      <c r="M12" s="282">
        <f t="shared" si="1"/>
        <v>1225</v>
      </c>
      <c r="P12" s="250">
        <v>30</v>
      </c>
      <c r="Q12" s="268" t="s">
        <v>41</v>
      </c>
      <c r="R12" s="325"/>
      <c r="S12" s="325">
        <v>3000</v>
      </c>
      <c r="T12" s="282">
        <f t="shared" si="2"/>
        <v>3000</v>
      </c>
      <c r="U12" s="262"/>
      <c r="V12" s="262"/>
      <c r="W12" s="262"/>
    </row>
    <row r="13" spans="6:23" ht="45" customHeight="1" x14ac:dyDescent="0.25">
      <c r="F13" s="251">
        <v>5</v>
      </c>
      <c r="G13" s="267" t="s">
        <v>18</v>
      </c>
      <c r="H13" s="326"/>
      <c r="I13" s="326">
        <v>1000</v>
      </c>
      <c r="J13" s="276">
        <f t="shared" si="0"/>
        <v>1000</v>
      </c>
      <c r="K13" s="276">
        <f>P.Jan!AG13*$K$8</f>
        <v>150</v>
      </c>
      <c r="L13" s="276">
        <f>P.Jan!AH13*$L$8</f>
        <v>45</v>
      </c>
      <c r="M13" s="283">
        <f t="shared" si="1"/>
        <v>1195</v>
      </c>
      <c r="P13" s="251">
        <v>31</v>
      </c>
      <c r="Q13" s="267" t="s">
        <v>42</v>
      </c>
      <c r="R13" s="326"/>
      <c r="S13" s="326">
        <v>3000</v>
      </c>
      <c r="T13" s="283">
        <f t="shared" si="2"/>
        <v>3000</v>
      </c>
      <c r="U13" s="262"/>
      <c r="V13" s="262"/>
      <c r="W13" s="262"/>
    </row>
    <row r="14" spans="6:23" ht="45" customHeight="1" x14ac:dyDescent="0.25">
      <c r="F14" s="250">
        <v>6</v>
      </c>
      <c r="G14" s="268" t="s">
        <v>19</v>
      </c>
      <c r="H14" s="325"/>
      <c r="I14" s="325">
        <v>1500</v>
      </c>
      <c r="J14" s="277">
        <f t="shared" si="0"/>
        <v>1500</v>
      </c>
      <c r="K14" s="277">
        <f>P.Jan!AG14*$K$8</f>
        <v>150</v>
      </c>
      <c r="L14" s="277">
        <f>P.Jan!AH14*$L$8</f>
        <v>0</v>
      </c>
      <c r="M14" s="282">
        <f t="shared" si="1"/>
        <v>1650</v>
      </c>
      <c r="P14" s="250">
        <v>32</v>
      </c>
      <c r="Q14" s="268" t="s">
        <v>43</v>
      </c>
      <c r="R14" s="325"/>
      <c r="S14" s="325">
        <v>3000</v>
      </c>
      <c r="T14" s="282">
        <f t="shared" si="2"/>
        <v>3000</v>
      </c>
      <c r="U14" s="262"/>
      <c r="V14" s="262"/>
      <c r="W14" s="262"/>
    </row>
    <row r="15" spans="6:23" ht="45" customHeight="1" x14ac:dyDescent="0.25">
      <c r="F15" s="251">
        <v>7</v>
      </c>
      <c r="G15" s="267" t="s">
        <v>20</v>
      </c>
      <c r="H15" s="326"/>
      <c r="I15" s="326">
        <v>2000</v>
      </c>
      <c r="J15" s="276">
        <f t="shared" si="0"/>
        <v>2000</v>
      </c>
      <c r="K15" s="276">
        <f>P.Jan!AG15*$K$8</f>
        <v>150</v>
      </c>
      <c r="L15" s="276">
        <f>P.Jan!AH15*$L$8</f>
        <v>0</v>
      </c>
      <c r="M15" s="283">
        <f t="shared" si="1"/>
        <v>2150</v>
      </c>
      <c r="P15" s="251">
        <v>33</v>
      </c>
      <c r="Q15" s="267" t="s">
        <v>26</v>
      </c>
      <c r="R15" s="326"/>
      <c r="S15" s="326">
        <v>3500</v>
      </c>
      <c r="T15" s="283">
        <f t="shared" si="2"/>
        <v>3500</v>
      </c>
      <c r="U15" s="262"/>
      <c r="V15" s="262"/>
      <c r="W15" s="262"/>
    </row>
    <row r="16" spans="6:23" ht="45" customHeight="1" x14ac:dyDescent="0.25">
      <c r="F16" s="250">
        <v>8</v>
      </c>
      <c r="G16" s="268" t="s">
        <v>21</v>
      </c>
      <c r="H16" s="325"/>
      <c r="I16" s="325">
        <v>1000</v>
      </c>
      <c r="J16" s="277">
        <f t="shared" si="0"/>
        <v>1000</v>
      </c>
      <c r="K16" s="277">
        <f>P.Jan!AG16*$K$8</f>
        <v>150</v>
      </c>
      <c r="L16" s="277">
        <f>P.Jan!AH16*$L$8</f>
        <v>0</v>
      </c>
      <c r="M16" s="282">
        <f t="shared" si="1"/>
        <v>1150</v>
      </c>
      <c r="P16" s="250">
        <v>34</v>
      </c>
      <c r="Q16" s="268" t="s">
        <v>44</v>
      </c>
      <c r="R16" s="325"/>
      <c r="S16" s="325">
        <v>3500</v>
      </c>
      <c r="T16" s="282">
        <f t="shared" si="2"/>
        <v>3500</v>
      </c>
      <c r="U16" s="262"/>
      <c r="V16" s="262"/>
      <c r="W16" s="262"/>
    </row>
    <row r="17" spans="6:23" ht="45" customHeight="1" x14ac:dyDescent="0.25">
      <c r="F17" s="251">
        <v>9</v>
      </c>
      <c r="G17" s="269" t="s">
        <v>22</v>
      </c>
      <c r="H17" s="327"/>
      <c r="I17" s="327"/>
      <c r="J17" s="276">
        <f t="shared" si="0"/>
        <v>0</v>
      </c>
      <c r="K17" s="276">
        <f>P.Jan!AG17*$K$8</f>
        <v>100</v>
      </c>
      <c r="L17" s="276">
        <f>P.Jan!AH17*$L$8</f>
        <v>0</v>
      </c>
      <c r="M17" s="283">
        <f t="shared" si="1"/>
        <v>100</v>
      </c>
      <c r="P17" s="251">
        <v>35</v>
      </c>
      <c r="Q17" s="269" t="s">
        <v>45</v>
      </c>
      <c r="R17" s="327"/>
      <c r="S17" s="327">
        <v>1500</v>
      </c>
      <c r="T17" s="283">
        <f t="shared" si="2"/>
        <v>1500</v>
      </c>
      <c r="U17" s="262"/>
      <c r="V17" s="262"/>
      <c r="W17" s="262"/>
    </row>
    <row r="18" spans="6:23" ht="45" customHeight="1" x14ac:dyDescent="0.25">
      <c r="F18" s="250">
        <v>10</v>
      </c>
      <c r="G18" s="268" t="s">
        <v>154</v>
      </c>
      <c r="H18" s="325"/>
      <c r="I18" s="325">
        <v>1000</v>
      </c>
      <c r="J18" s="277">
        <f t="shared" si="0"/>
        <v>1000</v>
      </c>
      <c r="K18" s="277">
        <f>P.Jan!AG18*$K$8</f>
        <v>150</v>
      </c>
      <c r="L18" s="277">
        <f>P.Jan!AH18*$L$8</f>
        <v>0</v>
      </c>
      <c r="M18" s="282">
        <f t="shared" si="1"/>
        <v>1150</v>
      </c>
      <c r="P18" s="250">
        <v>36</v>
      </c>
      <c r="Q18" s="268" t="s">
        <v>46</v>
      </c>
      <c r="R18" s="325"/>
      <c r="S18" s="325">
        <v>3000</v>
      </c>
      <c r="T18" s="282">
        <f t="shared" si="2"/>
        <v>3000</v>
      </c>
      <c r="U18" s="262"/>
      <c r="V18" s="262"/>
      <c r="W18" s="263"/>
    </row>
    <row r="19" spans="6:23" ht="45" customHeight="1" thickBot="1" x14ac:dyDescent="0.3">
      <c r="F19" s="251">
        <v>11</v>
      </c>
      <c r="G19" s="267" t="s">
        <v>55</v>
      </c>
      <c r="H19" s="326"/>
      <c r="I19" s="326"/>
      <c r="J19" s="276">
        <f t="shared" si="0"/>
        <v>0</v>
      </c>
      <c r="K19" s="276">
        <f>P.Jan!AG19*$K$8</f>
        <v>150</v>
      </c>
      <c r="L19" s="276">
        <f>P.Jan!AH19*$L$8</f>
        <v>0</v>
      </c>
      <c r="M19" s="283">
        <f t="shared" si="1"/>
        <v>150</v>
      </c>
      <c r="P19" s="252">
        <v>37</v>
      </c>
      <c r="Q19" s="270" t="s">
        <v>47</v>
      </c>
      <c r="R19" s="328"/>
      <c r="S19" s="328">
        <v>3000</v>
      </c>
      <c r="T19" s="284">
        <f t="shared" si="2"/>
        <v>3000</v>
      </c>
      <c r="U19" s="262"/>
      <c r="V19" s="262"/>
      <c r="W19" s="262"/>
    </row>
    <row r="20" spans="6:23" ht="45" customHeight="1" x14ac:dyDescent="0.25">
      <c r="F20" s="250">
        <v>12</v>
      </c>
      <c r="G20" s="268" t="s">
        <v>24</v>
      </c>
      <c r="H20" s="325"/>
      <c r="I20" s="325">
        <v>1000</v>
      </c>
      <c r="J20" s="277">
        <f t="shared" si="0"/>
        <v>1000</v>
      </c>
      <c r="K20" s="277">
        <f>P.Jan!AG20*$K$8</f>
        <v>150</v>
      </c>
      <c r="L20" s="277">
        <f>P.Jan!AH20*$L$8</f>
        <v>0</v>
      </c>
      <c r="M20" s="282">
        <f t="shared" si="1"/>
        <v>1150</v>
      </c>
      <c r="P20" s="29"/>
      <c r="Q20" s="29"/>
      <c r="R20" s="278">
        <f>SUM(R9:R19)</f>
        <v>0</v>
      </c>
      <c r="S20" s="356">
        <f t="shared" ref="S20:T20" si="3">SUM(S9:S19)</f>
        <v>31500</v>
      </c>
      <c r="T20" s="357">
        <f t="shared" si="3"/>
        <v>31500</v>
      </c>
      <c r="U20" s="264">
        <f>W1</f>
        <v>0</v>
      </c>
      <c r="V20" s="265"/>
      <c r="W20" s="266"/>
    </row>
    <row r="21" spans="6:23" ht="45" customHeight="1" thickBot="1" x14ac:dyDescent="0.3">
      <c r="F21" s="251">
        <v>13</v>
      </c>
      <c r="G21" s="267" t="s">
        <v>25</v>
      </c>
      <c r="H21" s="326"/>
      <c r="I21" s="326"/>
      <c r="J21" s="276">
        <f t="shared" si="0"/>
        <v>0</v>
      </c>
      <c r="K21" s="276">
        <f>P.Jan!AG21*$K$8</f>
        <v>125</v>
      </c>
      <c r="L21" s="276">
        <f>P.Jan!AH21*$L$8</f>
        <v>0</v>
      </c>
      <c r="M21" s="283">
        <f t="shared" si="1"/>
        <v>125</v>
      </c>
      <c r="P21" s="29"/>
      <c r="Q21" s="29"/>
      <c r="R21" s="273" t="s">
        <v>270</v>
      </c>
      <c r="S21" s="274" t="s">
        <v>263</v>
      </c>
      <c r="T21" s="272" t="s">
        <v>61</v>
      </c>
      <c r="U21" s="261"/>
      <c r="V21" s="261"/>
      <c r="W21" s="261"/>
    </row>
    <row r="22" spans="6:23" ht="45" customHeight="1" x14ac:dyDescent="0.25">
      <c r="F22" s="250">
        <v>14</v>
      </c>
      <c r="G22" s="268" t="s">
        <v>26</v>
      </c>
      <c r="H22" s="325"/>
      <c r="I22" s="325">
        <v>1000</v>
      </c>
      <c r="J22" s="277">
        <f t="shared" si="0"/>
        <v>1000</v>
      </c>
      <c r="K22" s="277">
        <f>P.Jan!AG22*$K$8</f>
        <v>150</v>
      </c>
      <c r="L22" s="277">
        <f>P.Jan!AH22*$L$8</f>
        <v>0</v>
      </c>
      <c r="M22" s="282">
        <f t="shared" si="1"/>
        <v>1150</v>
      </c>
      <c r="P22" s="18"/>
      <c r="Q22" s="22"/>
      <c r="R22" s="22"/>
      <c r="S22" s="22"/>
      <c r="T22" s="22"/>
      <c r="U22" s="22"/>
      <c r="V22" s="22"/>
      <c r="W22" s="22"/>
    </row>
    <row r="23" spans="6:23" ht="45" customHeight="1" x14ac:dyDescent="0.25">
      <c r="F23" s="251">
        <v>15</v>
      </c>
      <c r="G23" s="267" t="s">
        <v>27</v>
      </c>
      <c r="H23" s="326"/>
      <c r="I23" s="326">
        <v>1500</v>
      </c>
      <c r="J23" s="276">
        <f t="shared" si="0"/>
        <v>1500</v>
      </c>
      <c r="K23" s="276">
        <f>P.Jan!AG23*$K$8</f>
        <v>150</v>
      </c>
      <c r="L23" s="276">
        <f>P.Jan!AH23*$L$8</f>
        <v>0</v>
      </c>
      <c r="M23" s="283">
        <f t="shared" si="1"/>
        <v>1650</v>
      </c>
      <c r="P23" s="18"/>
      <c r="Q23" s="22"/>
      <c r="R23" s="22"/>
      <c r="S23" s="22"/>
      <c r="T23" s="22"/>
      <c r="U23" s="22"/>
      <c r="V23" s="22"/>
      <c r="W23" s="22"/>
    </row>
    <row r="24" spans="6:23" ht="45" customHeight="1" thickBot="1" x14ac:dyDescent="0.3">
      <c r="F24" s="250">
        <v>16</v>
      </c>
      <c r="G24" s="268" t="s">
        <v>28</v>
      </c>
      <c r="H24" s="325"/>
      <c r="I24" s="325">
        <v>900</v>
      </c>
      <c r="J24" s="277">
        <f t="shared" si="0"/>
        <v>900</v>
      </c>
      <c r="K24" s="277">
        <f>P.Jan!AG24*$K$8</f>
        <v>150</v>
      </c>
      <c r="L24" s="277">
        <f>P.Jan!AH24*$L$8</f>
        <v>0</v>
      </c>
      <c r="M24" s="282">
        <f t="shared" si="1"/>
        <v>1050</v>
      </c>
      <c r="P24" s="2"/>
      <c r="Q24" s="2"/>
      <c r="R24" s="2"/>
      <c r="S24" s="2"/>
      <c r="T24" s="2"/>
      <c r="U24" s="2"/>
      <c r="V24" s="2"/>
      <c r="W24" s="2"/>
    </row>
    <row r="25" spans="6:23" ht="45" customHeight="1" thickTop="1" x14ac:dyDescent="0.25">
      <c r="F25" s="251">
        <v>17</v>
      </c>
      <c r="G25" s="267" t="s">
        <v>29</v>
      </c>
      <c r="H25" s="326"/>
      <c r="I25" s="326">
        <v>1000</v>
      </c>
      <c r="J25" s="276">
        <f t="shared" si="0"/>
        <v>1000</v>
      </c>
      <c r="K25" s="276">
        <f>P.Jan!AG25*$K$8</f>
        <v>150</v>
      </c>
      <c r="L25" s="276">
        <f>P.Jan!AH25*$L$8</f>
        <v>0</v>
      </c>
      <c r="M25" s="283">
        <f t="shared" si="1"/>
        <v>1150</v>
      </c>
      <c r="P25" s="23"/>
      <c r="Q25" s="23"/>
      <c r="R25" s="829" t="s">
        <v>274</v>
      </c>
      <c r="S25" s="830"/>
      <c r="T25" s="812">
        <f>T30+T29+T28</f>
        <v>56935</v>
      </c>
      <c r="U25" s="813"/>
      <c r="V25" s="2"/>
      <c r="W25" s="2"/>
    </row>
    <row r="26" spans="6:23" ht="45" customHeight="1" x14ac:dyDescent="0.25">
      <c r="F26" s="250">
        <v>18</v>
      </c>
      <c r="G26" s="268" t="s">
        <v>275</v>
      </c>
      <c r="H26" s="325"/>
      <c r="I26" s="325"/>
      <c r="J26" s="277">
        <f t="shared" si="0"/>
        <v>0</v>
      </c>
      <c r="K26" s="277">
        <f>P.Jan!AG26*$K$8</f>
        <v>0</v>
      </c>
      <c r="L26" s="277">
        <f>P.Jan!AH26*$L$8</f>
        <v>0</v>
      </c>
      <c r="M26" s="282">
        <f t="shared" si="1"/>
        <v>0</v>
      </c>
      <c r="P26" s="23"/>
      <c r="Q26" s="23"/>
      <c r="R26" s="831"/>
      <c r="S26" s="832"/>
      <c r="T26" s="814"/>
      <c r="U26" s="815"/>
      <c r="V26" s="2"/>
      <c r="W26" s="2"/>
    </row>
    <row r="27" spans="6:23" ht="45" customHeight="1" x14ac:dyDescent="0.25">
      <c r="F27" s="251">
        <v>19</v>
      </c>
      <c r="G27" s="269" t="s">
        <v>30</v>
      </c>
      <c r="H27" s="327"/>
      <c r="I27" s="327">
        <v>2000</v>
      </c>
      <c r="J27" s="352">
        <f t="shared" si="0"/>
        <v>2000</v>
      </c>
      <c r="K27" s="276">
        <f>P.Jan!AG27*$K$8</f>
        <v>150</v>
      </c>
      <c r="L27" s="276">
        <f>P.Jan!AH27*$L$8</f>
        <v>15</v>
      </c>
      <c r="M27" s="353">
        <f t="shared" si="1"/>
        <v>2165</v>
      </c>
      <c r="P27" s="23"/>
      <c r="Q27" s="23"/>
      <c r="R27" s="831"/>
      <c r="S27" s="832"/>
      <c r="T27" s="814"/>
      <c r="U27" s="815"/>
      <c r="V27" s="2"/>
      <c r="W27" s="2"/>
    </row>
    <row r="28" spans="6:23" ht="45" customHeight="1" x14ac:dyDescent="0.25">
      <c r="F28" s="250">
        <v>20</v>
      </c>
      <c r="G28" s="268" t="s">
        <v>31</v>
      </c>
      <c r="H28" s="325"/>
      <c r="I28" s="325"/>
      <c r="J28" s="277">
        <f t="shared" si="0"/>
        <v>0</v>
      </c>
      <c r="K28" s="277">
        <f>P.Jan!AG28*$K$8</f>
        <v>150</v>
      </c>
      <c r="L28" s="277">
        <f>P.Jan!AH28*$L$8</f>
        <v>0</v>
      </c>
      <c r="M28" s="282">
        <f t="shared" si="1"/>
        <v>150</v>
      </c>
      <c r="P28" s="23"/>
      <c r="Q28" s="23"/>
      <c r="R28" s="821" t="s">
        <v>267</v>
      </c>
      <c r="S28" s="822"/>
      <c r="T28" s="823">
        <f>K35</f>
        <v>3750</v>
      </c>
      <c r="U28" s="824"/>
    </row>
    <row r="29" spans="6:23" ht="45" customHeight="1" x14ac:dyDescent="0.25">
      <c r="F29" s="251">
        <v>21</v>
      </c>
      <c r="G29" s="269" t="s">
        <v>32</v>
      </c>
      <c r="H29" s="327"/>
      <c r="I29" s="327">
        <v>2000</v>
      </c>
      <c r="J29" s="352">
        <f t="shared" si="0"/>
        <v>2000</v>
      </c>
      <c r="K29" s="276">
        <f>P.Jan!AG29*$K$8</f>
        <v>150</v>
      </c>
      <c r="L29" s="276">
        <f>P.Jan!AH29*$L$8</f>
        <v>15</v>
      </c>
      <c r="M29" s="353">
        <f t="shared" si="1"/>
        <v>2165</v>
      </c>
      <c r="P29" s="24"/>
      <c r="Q29" s="24"/>
      <c r="R29" s="821" t="s">
        <v>268</v>
      </c>
      <c r="S29" s="822"/>
      <c r="T29" s="823">
        <f>L35</f>
        <v>285</v>
      </c>
      <c r="U29" s="824"/>
    </row>
    <row r="30" spans="6:23" ht="45" customHeight="1" x14ac:dyDescent="0.25">
      <c r="F30" s="250">
        <v>22</v>
      </c>
      <c r="G30" s="268" t="s">
        <v>33</v>
      </c>
      <c r="H30" s="325"/>
      <c r="I30" s="325">
        <v>1000</v>
      </c>
      <c r="J30" s="277">
        <f t="shared" si="0"/>
        <v>1000</v>
      </c>
      <c r="K30" s="277">
        <f>P.Jan!AG30*$K$8</f>
        <v>125</v>
      </c>
      <c r="L30" s="277">
        <f>P.Jan!AH30*$L$8</f>
        <v>15</v>
      </c>
      <c r="M30" s="282">
        <f t="shared" si="1"/>
        <v>1140</v>
      </c>
      <c r="P30" s="24"/>
      <c r="Q30" s="24"/>
      <c r="R30" s="821" t="s">
        <v>61</v>
      </c>
      <c r="S30" s="822"/>
      <c r="T30" s="823">
        <f>I35+S20</f>
        <v>52900</v>
      </c>
      <c r="U30" s="824"/>
    </row>
    <row r="31" spans="6:23" ht="45" customHeight="1" thickBot="1" x14ac:dyDescent="0.3">
      <c r="F31" s="251">
        <v>23</v>
      </c>
      <c r="G31" s="269" t="s">
        <v>34</v>
      </c>
      <c r="H31" s="327"/>
      <c r="I31" s="327"/>
      <c r="J31" s="352">
        <f t="shared" si="0"/>
        <v>0</v>
      </c>
      <c r="K31" s="276">
        <f>P.Jan!AG31*$K$8</f>
        <v>150</v>
      </c>
      <c r="L31" s="276">
        <f>P.Jan!AH31*$L$8</f>
        <v>30</v>
      </c>
      <c r="M31" s="353">
        <f t="shared" si="1"/>
        <v>180</v>
      </c>
      <c r="R31" s="845" t="s">
        <v>270</v>
      </c>
      <c r="S31" s="846"/>
      <c r="T31" s="827">
        <f>H35+R20</f>
        <v>1900</v>
      </c>
      <c r="U31" s="828"/>
    </row>
    <row r="32" spans="6:23" ht="45" customHeight="1" thickTop="1" thickBot="1" x14ac:dyDescent="0.3">
      <c r="F32" s="250">
        <v>24</v>
      </c>
      <c r="G32" s="268" t="s">
        <v>35</v>
      </c>
      <c r="H32" s="325"/>
      <c r="I32" s="325"/>
      <c r="J32" s="277">
        <f t="shared" si="0"/>
        <v>0</v>
      </c>
      <c r="K32" s="277">
        <f>P.Jan!AG32*$K$8</f>
        <v>150</v>
      </c>
      <c r="L32" s="277">
        <f>P.Jan!AH32*$L$8</f>
        <v>15</v>
      </c>
      <c r="M32" s="282">
        <f t="shared" si="1"/>
        <v>165</v>
      </c>
      <c r="R32" s="853" t="s">
        <v>269</v>
      </c>
      <c r="S32" s="854"/>
      <c r="T32" s="855">
        <f>T28+T29+T30+T31</f>
        <v>58835</v>
      </c>
      <c r="U32" s="856"/>
    </row>
    <row r="33" spans="6:13" ht="45" customHeight="1" thickTop="1" x14ac:dyDescent="0.25">
      <c r="F33" s="251">
        <v>25</v>
      </c>
      <c r="G33" s="269" t="s">
        <v>36</v>
      </c>
      <c r="H33" s="327"/>
      <c r="I33" s="327"/>
      <c r="J33" s="352">
        <f t="shared" si="0"/>
        <v>0</v>
      </c>
      <c r="K33" s="276">
        <f>P.Jan!AG33*$K$8</f>
        <v>150</v>
      </c>
      <c r="L33" s="276">
        <f>P.Jan!AH33*$L$8</f>
        <v>0</v>
      </c>
      <c r="M33" s="353">
        <f t="shared" si="1"/>
        <v>150</v>
      </c>
    </row>
    <row r="34" spans="6:13" ht="45" customHeight="1" thickBot="1" x14ac:dyDescent="0.3">
      <c r="F34" s="347">
        <v>26</v>
      </c>
      <c r="G34" s="348" t="s">
        <v>37</v>
      </c>
      <c r="H34" s="349">
        <v>1900</v>
      </c>
      <c r="I34" s="349"/>
      <c r="J34" s="350">
        <f t="shared" si="0"/>
        <v>1900</v>
      </c>
      <c r="K34" s="350">
        <v>300</v>
      </c>
      <c r="L34" s="350">
        <f>P.Jan!AH33*$L$8</f>
        <v>0</v>
      </c>
      <c r="M34" s="351">
        <f t="shared" si="1"/>
        <v>300</v>
      </c>
    </row>
    <row r="35" spans="6:13" ht="50.25" customHeight="1" x14ac:dyDescent="0.25">
      <c r="F35" s="807"/>
      <c r="G35" s="807"/>
      <c r="H35" s="278">
        <f>SUM(H9:H34)</f>
        <v>1900</v>
      </c>
      <c r="I35" s="278">
        <f t="shared" ref="I35:M35" si="4">SUM(I9:I34)</f>
        <v>21400</v>
      </c>
      <c r="J35" s="278">
        <f t="shared" si="4"/>
        <v>23300</v>
      </c>
      <c r="K35" s="278">
        <f t="shared" si="4"/>
        <v>3750</v>
      </c>
      <c r="L35" s="278">
        <f t="shared" si="4"/>
        <v>285</v>
      </c>
      <c r="M35" s="278">
        <f t="shared" si="4"/>
        <v>25435</v>
      </c>
    </row>
    <row r="36" spans="6:13" ht="64.5" customHeight="1" thickBot="1" x14ac:dyDescent="0.3">
      <c r="F36" s="807"/>
      <c r="G36" s="807"/>
      <c r="H36" s="273" t="s">
        <v>270</v>
      </c>
      <c r="I36" s="271" t="s">
        <v>263</v>
      </c>
      <c r="J36" s="271" t="s">
        <v>61</v>
      </c>
      <c r="K36" s="275" t="s">
        <v>267</v>
      </c>
      <c r="L36" s="275" t="s">
        <v>268</v>
      </c>
      <c r="M36" s="272" t="s">
        <v>60</v>
      </c>
    </row>
    <row r="37" spans="6:13" ht="16.5" customHeight="1" x14ac:dyDescent="0.25"/>
  </sheetData>
  <sheetProtection sheet="1" objects="1" scenarios="1"/>
  <mergeCells count="26">
    <mergeCell ref="H5:L5"/>
    <mergeCell ref="R5:V5"/>
    <mergeCell ref="F7:F8"/>
    <mergeCell ref="G7:G8"/>
    <mergeCell ref="H7:H8"/>
    <mergeCell ref="I7:I8"/>
    <mergeCell ref="J7:J8"/>
    <mergeCell ref="M7:M8"/>
    <mergeCell ref="P7:P8"/>
    <mergeCell ref="Q7:Q8"/>
    <mergeCell ref="R7:R8"/>
    <mergeCell ref="S7:S8"/>
    <mergeCell ref="T7:T8"/>
    <mergeCell ref="T25:U27"/>
    <mergeCell ref="R32:S32"/>
    <mergeCell ref="T32:U32"/>
    <mergeCell ref="F35:G36"/>
    <mergeCell ref="R29:S29"/>
    <mergeCell ref="T29:U29"/>
    <mergeCell ref="R30:S30"/>
    <mergeCell ref="T30:U30"/>
    <mergeCell ref="R31:S31"/>
    <mergeCell ref="T31:U31"/>
    <mergeCell ref="R28:S28"/>
    <mergeCell ref="T28:U28"/>
    <mergeCell ref="R25:S27"/>
  </mergeCells>
  <pageMargins left="0.7" right="0.7" top="0.75" bottom="0.75" header="0.3" footer="0.3"/>
  <pageSetup scale="45" orientation="portrait" r:id="rId1"/>
  <colBreaks count="1" manualBreakCount="1">
    <brk id="14" min="4" max="35"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
    <tabColor rgb="FF00B050"/>
  </sheetPr>
  <dimension ref="C1:P36"/>
  <sheetViews>
    <sheetView showGridLines="0" showRowColHeaders="0" showZeros="0" view="pageBreakPreview" zoomScaleSheetLayoutView="100" workbookViewId="0">
      <pane ySplit="7" topLeftCell="A11" activePane="bottomLeft" state="frozen"/>
      <selection activeCell="D16" sqref="D16:E17"/>
      <selection pane="bottomLeft" activeCell="G22" sqref="G22"/>
    </sheetView>
  </sheetViews>
  <sheetFormatPr defaultRowHeight="15" x14ac:dyDescent="0.25"/>
  <cols>
    <col min="1" max="1" width="7.7109375" customWidth="1"/>
    <col min="2" max="2" width="4.42578125" customWidth="1"/>
    <col min="3" max="3" width="9.42578125" customWidth="1"/>
    <col min="4" max="4" width="18.7109375" customWidth="1"/>
    <col min="5" max="5" width="21.85546875" customWidth="1"/>
    <col min="6" max="6" width="20.7109375" customWidth="1"/>
    <col min="7" max="7" width="22.42578125" customWidth="1"/>
    <col min="8" max="8" width="22.5703125" customWidth="1"/>
    <col min="9" max="9" width="5.28515625" customWidth="1"/>
    <col min="10" max="10" width="5.42578125" customWidth="1"/>
    <col min="11" max="11" width="9.42578125" customWidth="1"/>
    <col min="12" max="12" width="20.85546875" customWidth="1"/>
    <col min="13" max="13" width="22.42578125" customWidth="1"/>
    <col min="14" max="14" width="22.7109375" customWidth="1"/>
    <col min="15" max="15" width="24.5703125" customWidth="1"/>
    <col min="16" max="16" width="20" customWidth="1"/>
    <col min="17" max="17" width="4.5703125" customWidth="1"/>
  </cols>
  <sheetData>
    <row r="1" spans="3:16" ht="18.75" customHeight="1" x14ac:dyDescent="0.25"/>
    <row r="2" spans="3:16" ht="39.75" customHeight="1" x14ac:dyDescent="0.25"/>
    <row r="3" spans="3:16" ht="28.5" customHeight="1" x14ac:dyDescent="0.25"/>
    <row r="4" spans="3:16" ht="20.25" customHeight="1" thickBot="1" x14ac:dyDescent="0.3"/>
    <row r="5" spans="3:16" ht="88.5" customHeight="1" x14ac:dyDescent="0.25">
      <c r="C5" s="4"/>
      <c r="D5" s="5"/>
      <c r="E5" s="805" t="s">
        <v>77</v>
      </c>
      <c r="F5" s="806"/>
      <c r="G5" s="806"/>
      <c r="H5" s="7"/>
      <c r="K5" s="4"/>
      <c r="L5" s="5"/>
      <c r="M5" s="805" t="s">
        <v>77</v>
      </c>
      <c r="N5" s="806"/>
      <c r="O5" s="806"/>
      <c r="P5" s="7"/>
    </row>
    <row r="6" spans="3:16" ht="24.75" customHeight="1" thickBot="1" x14ac:dyDescent="0.3">
      <c r="C6" s="8"/>
      <c r="G6" s="67"/>
      <c r="H6" s="10"/>
      <c r="K6" s="8"/>
      <c r="O6" s="67"/>
      <c r="P6" s="10"/>
    </row>
    <row r="7" spans="3:16" ht="38.25" customHeight="1" thickBot="1" x14ac:dyDescent="0.3">
      <c r="C7" s="68" t="s">
        <v>245</v>
      </c>
      <c r="D7" s="69" t="s">
        <v>52</v>
      </c>
      <c r="E7" s="69" t="s">
        <v>69</v>
      </c>
      <c r="F7" s="69" t="s">
        <v>70</v>
      </c>
      <c r="G7" s="84" t="s">
        <v>71</v>
      </c>
      <c r="H7" s="71" t="s">
        <v>72</v>
      </c>
      <c r="K7" s="68" t="s">
        <v>245</v>
      </c>
      <c r="L7" s="69" t="s">
        <v>52</v>
      </c>
      <c r="M7" s="69" t="s">
        <v>69</v>
      </c>
      <c r="N7" s="69" t="s">
        <v>70</v>
      </c>
      <c r="O7" s="69" t="s">
        <v>73</v>
      </c>
      <c r="P7" s="71" t="s">
        <v>72</v>
      </c>
    </row>
    <row r="8" spans="3:16" ht="26.25" x14ac:dyDescent="0.25">
      <c r="C8" s="249">
        <v>1</v>
      </c>
      <c r="D8" s="85" t="s">
        <v>14</v>
      </c>
      <c r="E8" s="72">
        <f>S.Jan!L6</f>
        <v>25300</v>
      </c>
      <c r="F8" s="72">
        <f>Jan.খরচ!H7</f>
        <v>14000</v>
      </c>
      <c r="G8" s="73">
        <f>E8-F8</f>
        <v>11300</v>
      </c>
      <c r="H8" s="74" t="str">
        <f>IF(G8&lt;0,"ঋণ","ঋণী না")</f>
        <v>ঋণী না</v>
      </c>
      <c r="K8" s="249">
        <v>27</v>
      </c>
      <c r="L8" s="85" t="s">
        <v>38</v>
      </c>
      <c r="M8" s="72">
        <f>S.Jan!L58</f>
        <v>0</v>
      </c>
      <c r="N8" s="72">
        <f>Jan.খরচ!Q7</f>
        <v>11500</v>
      </c>
      <c r="O8" s="73">
        <f>M8-N8</f>
        <v>-11500</v>
      </c>
      <c r="P8" s="86" t="str">
        <f>IF(O8&lt;0,"ঋণ","ঋণী না")</f>
        <v>ঋণ</v>
      </c>
    </row>
    <row r="9" spans="3:16" ht="26.25" x14ac:dyDescent="0.25">
      <c r="C9" s="250">
        <v>2</v>
      </c>
      <c r="D9" s="87" t="s">
        <v>15</v>
      </c>
      <c r="E9" s="88">
        <f>S.Jan!L8</f>
        <v>20833.333333333332</v>
      </c>
      <c r="F9" s="88">
        <f>Jan.খরচ!H8</f>
        <v>4500</v>
      </c>
      <c r="G9" s="89">
        <f t="shared" ref="G9:G33" si="0">E9-F9</f>
        <v>16333.333333333332</v>
      </c>
      <c r="H9" s="90" t="str">
        <f>IF(G9&lt;0,"ঋণ","ঋণী না")</f>
        <v>ঋণী না</v>
      </c>
      <c r="K9" s="250">
        <v>28</v>
      </c>
      <c r="L9" s="87" t="s">
        <v>39</v>
      </c>
      <c r="M9" s="88">
        <f>S.Jan!L60</f>
        <v>0</v>
      </c>
      <c r="N9" s="88">
        <f>Jan.খরচ!Q8</f>
        <v>12000</v>
      </c>
      <c r="O9" s="89">
        <f t="shared" ref="O9:O18" si="1">M9-N9</f>
        <v>-12000</v>
      </c>
      <c r="P9" s="91" t="str">
        <f>IF(O9&lt;0,"ঋণ","ঋণী না")</f>
        <v>ঋণ</v>
      </c>
    </row>
    <row r="10" spans="3:16" ht="26.25" x14ac:dyDescent="0.25">
      <c r="C10" s="251">
        <v>3</v>
      </c>
      <c r="D10" s="92" t="s">
        <v>16</v>
      </c>
      <c r="E10" s="75">
        <f>S.Jan!L10</f>
        <v>20100</v>
      </c>
      <c r="F10" s="75">
        <f>Jan.খরচ!H9</f>
        <v>0</v>
      </c>
      <c r="G10" s="76">
        <f t="shared" si="0"/>
        <v>20100</v>
      </c>
      <c r="H10" s="77" t="str">
        <f>IF(G10&lt;0,"ঋণ","ঋণী না")</f>
        <v>ঋণী না</v>
      </c>
      <c r="K10" s="251">
        <v>29</v>
      </c>
      <c r="L10" s="92" t="s">
        <v>40</v>
      </c>
      <c r="M10" s="75">
        <f>S.Jan!L62</f>
        <v>0</v>
      </c>
      <c r="N10" s="75">
        <f>Jan.খরচ!Q9</f>
        <v>6500</v>
      </c>
      <c r="O10" s="76">
        <f t="shared" si="1"/>
        <v>-6500</v>
      </c>
      <c r="P10" s="93" t="str">
        <f t="shared" ref="P10:P18" si="2">IF(O10&lt;0,"ঋণ","ঋণী না")</f>
        <v>ঋণ</v>
      </c>
    </row>
    <row r="11" spans="3:16" ht="26.25" x14ac:dyDescent="0.25">
      <c r="C11" s="250">
        <v>4</v>
      </c>
      <c r="D11" s="87" t="s">
        <v>17</v>
      </c>
      <c r="E11" s="88">
        <f>S.Jan!L12</f>
        <v>14191.666666666664</v>
      </c>
      <c r="F11" s="88">
        <f>Jan.খরচ!H10</f>
        <v>5000</v>
      </c>
      <c r="G11" s="89">
        <f t="shared" si="0"/>
        <v>9191.6666666666642</v>
      </c>
      <c r="H11" s="90" t="str">
        <f t="shared" ref="H11:H33" si="3">IF(G11&lt;0,"ঋণ","ঋণী না")</f>
        <v>ঋণী না</v>
      </c>
      <c r="K11" s="250">
        <v>30</v>
      </c>
      <c r="L11" s="87" t="s">
        <v>41</v>
      </c>
      <c r="M11" s="88">
        <f>S.Jan!L64</f>
        <v>0</v>
      </c>
      <c r="N11" s="88">
        <f>Jan.খরচ!Q10</f>
        <v>13000</v>
      </c>
      <c r="O11" s="89">
        <f t="shared" si="1"/>
        <v>-13000</v>
      </c>
      <c r="P11" s="91" t="str">
        <f t="shared" si="2"/>
        <v>ঋণ</v>
      </c>
    </row>
    <row r="12" spans="3:16" ht="26.25" x14ac:dyDescent="0.25">
      <c r="C12" s="251">
        <v>5</v>
      </c>
      <c r="D12" s="92" t="s">
        <v>18</v>
      </c>
      <c r="E12" s="75">
        <f>S.Jan!L14</f>
        <v>13871.875</v>
      </c>
      <c r="F12" s="75">
        <f>Jan.খরচ!H11</f>
        <v>4000</v>
      </c>
      <c r="G12" s="76">
        <f t="shared" si="0"/>
        <v>9871.875</v>
      </c>
      <c r="H12" s="77" t="str">
        <f t="shared" si="3"/>
        <v>ঋণী না</v>
      </c>
      <c r="K12" s="251">
        <v>31</v>
      </c>
      <c r="L12" s="92" t="s">
        <v>42</v>
      </c>
      <c r="M12" s="75">
        <f>S.Jan!L66</f>
        <v>0</v>
      </c>
      <c r="N12" s="75">
        <f>Jan.খরচ!Q11</f>
        <v>12000</v>
      </c>
      <c r="O12" s="76">
        <f t="shared" si="1"/>
        <v>-12000</v>
      </c>
      <c r="P12" s="93" t="str">
        <f t="shared" si="2"/>
        <v>ঋণ</v>
      </c>
    </row>
    <row r="13" spans="3:16" ht="26.25" x14ac:dyDescent="0.25">
      <c r="C13" s="250">
        <v>6</v>
      </c>
      <c r="D13" s="87" t="s">
        <v>19</v>
      </c>
      <c r="E13" s="88">
        <f>S.Jan!L16</f>
        <v>10300</v>
      </c>
      <c r="F13" s="88">
        <f>Jan.খরচ!H12</f>
        <v>3500</v>
      </c>
      <c r="G13" s="89">
        <f t="shared" si="0"/>
        <v>6800</v>
      </c>
      <c r="H13" s="90" t="str">
        <f t="shared" si="3"/>
        <v>ঋণী না</v>
      </c>
      <c r="K13" s="250">
        <v>32</v>
      </c>
      <c r="L13" s="87" t="s">
        <v>43</v>
      </c>
      <c r="M13" s="88">
        <f>S.Jan!L68</f>
        <v>0</v>
      </c>
      <c r="N13" s="88">
        <f>Jan.খরচ!Q12</f>
        <v>12000</v>
      </c>
      <c r="O13" s="89">
        <f t="shared" si="1"/>
        <v>-12000</v>
      </c>
      <c r="P13" s="91" t="str">
        <f t="shared" si="2"/>
        <v>ঋণ</v>
      </c>
    </row>
    <row r="14" spans="3:16" ht="26.25" x14ac:dyDescent="0.25">
      <c r="C14" s="251">
        <v>7</v>
      </c>
      <c r="D14" s="92" t="s">
        <v>20</v>
      </c>
      <c r="E14" s="75">
        <f>S.Jan!L18</f>
        <v>15075</v>
      </c>
      <c r="F14" s="75">
        <f>Jan.খরচ!H13</f>
        <v>6000</v>
      </c>
      <c r="G14" s="76">
        <f t="shared" si="0"/>
        <v>9075</v>
      </c>
      <c r="H14" s="77" t="str">
        <f t="shared" si="3"/>
        <v>ঋণী না</v>
      </c>
      <c r="K14" s="251">
        <v>33</v>
      </c>
      <c r="L14" s="92" t="s">
        <v>26</v>
      </c>
      <c r="M14" s="75">
        <f>S.Jan!L70</f>
        <v>0</v>
      </c>
      <c r="N14" s="75">
        <f>Jan.খরচ!Q13</f>
        <v>14000</v>
      </c>
      <c r="O14" s="76">
        <f t="shared" si="1"/>
        <v>-14000</v>
      </c>
      <c r="P14" s="93" t="str">
        <f t="shared" si="2"/>
        <v>ঋণ</v>
      </c>
    </row>
    <row r="15" spans="3:16" ht="26.25" x14ac:dyDescent="0.25">
      <c r="C15" s="250">
        <v>8</v>
      </c>
      <c r="D15" s="87" t="s">
        <v>21</v>
      </c>
      <c r="E15" s="88">
        <f>S.Jan!L20</f>
        <v>11083.333333333334</v>
      </c>
      <c r="F15" s="88">
        <f>Jan.খরচ!H14</f>
        <v>4000</v>
      </c>
      <c r="G15" s="89">
        <f t="shared" si="0"/>
        <v>7083.3333333333339</v>
      </c>
      <c r="H15" s="90" t="str">
        <f t="shared" si="3"/>
        <v>ঋণী না</v>
      </c>
      <c r="K15" s="250">
        <v>34</v>
      </c>
      <c r="L15" s="87" t="s">
        <v>44</v>
      </c>
      <c r="M15" s="88">
        <f>S.Jan!L72</f>
        <v>0</v>
      </c>
      <c r="N15" s="88">
        <f>Jan.খরচ!Q14</f>
        <v>8500</v>
      </c>
      <c r="O15" s="89">
        <f t="shared" si="1"/>
        <v>-8500</v>
      </c>
      <c r="P15" s="91" t="str">
        <f t="shared" si="2"/>
        <v>ঋণ</v>
      </c>
    </row>
    <row r="16" spans="3:16" ht="26.25" x14ac:dyDescent="0.25">
      <c r="C16" s="251">
        <v>9</v>
      </c>
      <c r="D16" s="94" t="s">
        <v>22</v>
      </c>
      <c r="E16" s="75">
        <f>S.Jan!L22</f>
        <v>9916.6666666666661</v>
      </c>
      <c r="F16" s="75">
        <f>Jan.খরচ!H15</f>
        <v>9109</v>
      </c>
      <c r="G16" s="76">
        <f t="shared" si="0"/>
        <v>807.66666666666606</v>
      </c>
      <c r="H16" s="77" t="str">
        <f t="shared" si="3"/>
        <v>ঋণী না</v>
      </c>
      <c r="K16" s="251">
        <v>35</v>
      </c>
      <c r="L16" s="94" t="s">
        <v>45</v>
      </c>
      <c r="M16" s="75">
        <f>S.Jan!L74</f>
        <v>0</v>
      </c>
      <c r="N16" s="75">
        <f>Jan.খরচ!Q15</f>
        <v>6000</v>
      </c>
      <c r="O16" s="76">
        <f t="shared" si="1"/>
        <v>-6000</v>
      </c>
      <c r="P16" s="93" t="str">
        <f t="shared" si="2"/>
        <v>ঋণ</v>
      </c>
    </row>
    <row r="17" spans="3:16" ht="26.25" x14ac:dyDescent="0.25">
      <c r="C17" s="250">
        <v>10</v>
      </c>
      <c r="D17" s="87" t="s">
        <v>154</v>
      </c>
      <c r="E17" s="88">
        <f>S.Jan!L24</f>
        <v>4433.333333333333</v>
      </c>
      <c r="F17" s="88">
        <f>Jan.খরচ!H16</f>
        <v>2000</v>
      </c>
      <c r="G17" s="89">
        <f t="shared" si="0"/>
        <v>2433.333333333333</v>
      </c>
      <c r="H17" s="90" t="str">
        <f t="shared" si="3"/>
        <v>ঋণী না</v>
      </c>
      <c r="K17" s="250">
        <v>36</v>
      </c>
      <c r="L17" s="87" t="s">
        <v>46</v>
      </c>
      <c r="M17" s="88">
        <f>S.Jan!L76</f>
        <v>0</v>
      </c>
      <c r="N17" s="88">
        <f>Jan.খরচ!Q16</f>
        <v>12000</v>
      </c>
      <c r="O17" s="89">
        <f t="shared" si="1"/>
        <v>-12000</v>
      </c>
      <c r="P17" s="91" t="str">
        <f t="shared" si="2"/>
        <v>ঋণ</v>
      </c>
    </row>
    <row r="18" spans="3:16" ht="27" thickBot="1" x14ac:dyDescent="0.3">
      <c r="C18" s="251">
        <v>11</v>
      </c>
      <c r="D18" s="92" t="s">
        <v>23</v>
      </c>
      <c r="E18" s="75">
        <f>S.Jan!L26</f>
        <v>12841.666666666668</v>
      </c>
      <c r="F18" s="75">
        <f>Jan.খরচ!H17</f>
        <v>5300</v>
      </c>
      <c r="G18" s="76">
        <f t="shared" si="0"/>
        <v>7541.6666666666679</v>
      </c>
      <c r="H18" s="77" t="str">
        <f t="shared" si="3"/>
        <v>ঋণী না</v>
      </c>
      <c r="K18" s="252">
        <v>37</v>
      </c>
      <c r="L18" s="95" t="s">
        <v>47</v>
      </c>
      <c r="M18" s="96">
        <f>S.Jan!L78</f>
        <v>0</v>
      </c>
      <c r="N18" s="96">
        <f>Jan.খরচ!Q17</f>
        <v>13000</v>
      </c>
      <c r="O18" s="97">
        <f t="shared" si="1"/>
        <v>-13000</v>
      </c>
      <c r="P18" s="98" t="str">
        <f t="shared" si="2"/>
        <v>ঋণ</v>
      </c>
    </row>
    <row r="19" spans="3:16" ht="27" thickBot="1" x14ac:dyDescent="0.4">
      <c r="C19" s="250">
        <v>12</v>
      </c>
      <c r="D19" s="87" t="s">
        <v>24</v>
      </c>
      <c r="E19" s="88">
        <f>S.Jan!L28</f>
        <v>11135</v>
      </c>
      <c r="F19" s="88">
        <f>Jan.খরচ!H18</f>
        <v>4000</v>
      </c>
      <c r="G19" s="89">
        <f t="shared" si="0"/>
        <v>7135</v>
      </c>
      <c r="H19" s="90" t="str">
        <f t="shared" si="3"/>
        <v>ঋণী না</v>
      </c>
      <c r="K19" s="99"/>
      <c r="L19" s="99"/>
      <c r="M19" s="100">
        <f>SUM(M8:M18)</f>
        <v>0</v>
      </c>
      <c r="N19" s="101">
        <f t="shared" ref="N19" si="4">SUM(N8:N18)</f>
        <v>120500</v>
      </c>
      <c r="O19" s="101">
        <f>SUMIF(P8:P18,"ঋণী না",O8:O18)</f>
        <v>0</v>
      </c>
      <c r="P19" s="102">
        <f>SUMIF(P8:P18,"ঋণ",O8:O18)</f>
        <v>-120500</v>
      </c>
    </row>
    <row r="20" spans="3:16" ht="27" thickBot="1" x14ac:dyDescent="0.3">
      <c r="C20" s="251">
        <v>13</v>
      </c>
      <c r="D20" s="92" t="s">
        <v>25</v>
      </c>
      <c r="E20" s="75">
        <f>S.Jan!L30</f>
        <v>5775</v>
      </c>
      <c r="F20" s="75">
        <f>Jan.খরচ!H19</f>
        <v>1000</v>
      </c>
      <c r="G20" s="76">
        <f t="shared" si="0"/>
        <v>4775</v>
      </c>
      <c r="H20" s="77" t="str">
        <f t="shared" si="3"/>
        <v>ঋণী না</v>
      </c>
      <c r="M20" s="103" t="s">
        <v>74</v>
      </c>
      <c r="N20" s="104" t="s">
        <v>61</v>
      </c>
      <c r="O20" s="105" t="s">
        <v>75</v>
      </c>
      <c r="P20" s="106" t="s">
        <v>76</v>
      </c>
    </row>
    <row r="21" spans="3:16" ht="26.25" x14ac:dyDescent="0.25">
      <c r="C21" s="250">
        <v>14</v>
      </c>
      <c r="D21" s="87" t="s">
        <v>26</v>
      </c>
      <c r="E21" s="88">
        <f>S.Jan!L32</f>
        <v>7000.0000000000009</v>
      </c>
      <c r="F21" s="88">
        <f>Jan.খরচ!H20</f>
        <v>3900</v>
      </c>
      <c r="G21" s="89">
        <f t="shared" si="0"/>
        <v>3100.0000000000009</v>
      </c>
      <c r="H21" s="90" t="str">
        <f t="shared" si="3"/>
        <v>ঋণী না</v>
      </c>
    </row>
    <row r="22" spans="3:16" ht="26.25" x14ac:dyDescent="0.25">
      <c r="C22" s="251">
        <v>15</v>
      </c>
      <c r="D22" s="92" t="s">
        <v>27</v>
      </c>
      <c r="E22" s="75">
        <f>S.Jan!L34</f>
        <v>11250</v>
      </c>
      <c r="F22" s="75">
        <f>Jan.খরচ!H21</f>
        <v>4500</v>
      </c>
      <c r="G22" s="76">
        <f t="shared" si="0"/>
        <v>6750</v>
      </c>
      <c r="H22" s="77" t="str">
        <f t="shared" si="3"/>
        <v>ঋণী না</v>
      </c>
      <c r="M22" s="107"/>
    </row>
    <row r="23" spans="3:16" ht="27" thickBot="1" x14ac:dyDescent="0.3">
      <c r="C23" s="250">
        <v>16</v>
      </c>
      <c r="D23" s="87" t="s">
        <v>28</v>
      </c>
      <c r="E23" s="88">
        <f>S.Jan!L36</f>
        <v>9975</v>
      </c>
      <c r="F23" s="88">
        <f>Jan.খরচ!H22</f>
        <v>6600</v>
      </c>
      <c r="G23" s="89">
        <f t="shared" si="0"/>
        <v>3375</v>
      </c>
      <c r="H23" s="90" t="str">
        <f t="shared" si="3"/>
        <v>ঋণী না</v>
      </c>
    </row>
    <row r="24" spans="3:16" ht="27" thickTop="1" x14ac:dyDescent="0.25">
      <c r="C24" s="359">
        <v>17</v>
      </c>
      <c r="D24" s="94" t="s">
        <v>29</v>
      </c>
      <c r="E24" s="364">
        <f>S.Jan!L38</f>
        <v>11333.333333333334</v>
      </c>
      <c r="F24" s="364">
        <f>Jan.খরচ!H23</f>
        <v>7500</v>
      </c>
      <c r="G24" s="365">
        <f t="shared" si="0"/>
        <v>3833.3333333333339</v>
      </c>
      <c r="H24" s="77" t="str">
        <f t="shared" si="3"/>
        <v>ঋণী না</v>
      </c>
      <c r="L24" s="869" t="s">
        <v>74</v>
      </c>
      <c r="M24" s="870"/>
      <c r="N24" s="873">
        <f>E34+M19</f>
        <v>292948.23611111107</v>
      </c>
      <c r="O24" s="874"/>
    </row>
    <row r="25" spans="3:16" ht="26.25" x14ac:dyDescent="0.25">
      <c r="C25" s="250">
        <v>18</v>
      </c>
      <c r="D25" s="87" t="s">
        <v>275</v>
      </c>
      <c r="E25" s="88">
        <f>S.Jan!L40</f>
        <v>1333.3333333333335</v>
      </c>
      <c r="F25" s="88">
        <f>Jan.খরচ!H24</f>
        <v>0</v>
      </c>
      <c r="G25" s="89">
        <f t="shared" si="0"/>
        <v>1333.3333333333335</v>
      </c>
      <c r="H25" s="90" t="str">
        <f t="shared" si="3"/>
        <v>ঋণী না</v>
      </c>
      <c r="L25" s="871"/>
      <c r="M25" s="872"/>
      <c r="N25" s="859"/>
      <c r="O25" s="860"/>
    </row>
    <row r="26" spans="3:16" ht="26.25" x14ac:dyDescent="0.25">
      <c r="C26" s="359">
        <v>19</v>
      </c>
      <c r="D26" s="94" t="s">
        <v>30</v>
      </c>
      <c r="E26" s="364">
        <f>S.Jan!L42</f>
        <v>12741.666666666666</v>
      </c>
      <c r="F26" s="364">
        <f>Jan.খরচ!H25</f>
        <v>11000</v>
      </c>
      <c r="G26" s="365">
        <f t="shared" si="0"/>
        <v>1741.6666666666661</v>
      </c>
      <c r="H26" s="77" t="str">
        <f t="shared" si="3"/>
        <v>ঋণী না</v>
      </c>
      <c r="L26" s="871"/>
      <c r="M26" s="872"/>
      <c r="N26" s="859"/>
      <c r="O26" s="860"/>
    </row>
    <row r="27" spans="3:16" ht="26.25" x14ac:dyDescent="0.25">
      <c r="C27" s="250">
        <v>20</v>
      </c>
      <c r="D27" s="87" t="s">
        <v>31</v>
      </c>
      <c r="E27" s="88">
        <f>S.Jan!L44</f>
        <v>8400</v>
      </c>
      <c r="F27" s="88">
        <f>Jan.খরচ!H26</f>
        <v>0</v>
      </c>
      <c r="G27" s="89">
        <f t="shared" si="0"/>
        <v>8400</v>
      </c>
      <c r="H27" s="90" t="str">
        <f t="shared" si="3"/>
        <v>ঋণী না</v>
      </c>
      <c r="L27" s="871" t="s">
        <v>61</v>
      </c>
      <c r="M27" s="872"/>
      <c r="N27" s="859">
        <f>F34+N19</f>
        <v>233809</v>
      </c>
      <c r="O27" s="860"/>
    </row>
    <row r="28" spans="3:16" ht="26.25" x14ac:dyDescent="0.25">
      <c r="C28" s="359">
        <v>21</v>
      </c>
      <c r="D28" s="94" t="s">
        <v>32</v>
      </c>
      <c r="E28" s="364">
        <f>S.Jan!L46</f>
        <v>3758.3333333333335</v>
      </c>
      <c r="F28" s="364">
        <f>Jan.খরচ!H27</f>
        <v>2000</v>
      </c>
      <c r="G28" s="365">
        <f t="shared" si="0"/>
        <v>1758.3333333333335</v>
      </c>
      <c r="H28" s="77" t="str">
        <f t="shared" si="3"/>
        <v>ঋণী না</v>
      </c>
      <c r="L28" s="871"/>
      <c r="M28" s="872"/>
      <c r="N28" s="859"/>
      <c r="O28" s="860"/>
    </row>
    <row r="29" spans="3:16" ht="26.25" x14ac:dyDescent="0.25">
      <c r="C29" s="250">
        <v>22</v>
      </c>
      <c r="D29" s="87" t="s">
        <v>33</v>
      </c>
      <c r="E29" s="88">
        <f>S.Jan!L48</f>
        <v>9200</v>
      </c>
      <c r="F29" s="88">
        <f>Jan.খরচ!H28</f>
        <v>4000</v>
      </c>
      <c r="G29" s="89">
        <f t="shared" si="0"/>
        <v>5200</v>
      </c>
      <c r="H29" s="90" t="str">
        <f t="shared" si="3"/>
        <v>ঋণী না</v>
      </c>
      <c r="L29" s="857" t="s">
        <v>75</v>
      </c>
      <c r="M29" s="858"/>
      <c r="N29" s="859">
        <f>G34+O19</f>
        <v>179639.23611111112</v>
      </c>
      <c r="O29" s="860"/>
    </row>
    <row r="30" spans="3:16" ht="26.25" x14ac:dyDescent="0.25">
      <c r="C30" s="359">
        <v>23</v>
      </c>
      <c r="D30" s="94" t="s">
        <v>34</v>
      </c>
      <c r="E30" s="364">
        <f>S.Jan!L50</f>
        <v>10181.25</v>
      </c>
      <c r="F30" s="364">
        <f>Jan.খরচ!H29</f>
        <v>0</v>
      </c>
      <c r="G30" s="365">
        <f t="shared" si="0"/>
        <v>10181.25</v>
      </c>
      <c r="H30" s="77" t="str">
        <f t="shared" si="3"/>
        <v>ঋণী না</v>
      </c>
      <c r="L30" s="857"/>
      <c r="M30" s="858"/>
      <c r="N30" s="859"/>
      <c r="O30" s="860"/>
    </row>
    <row r="31" spans="3:16" ht="26.25" x14ac:dyDescent="0.25">
      <c r="C31" s="250">
        <v>24</v>
      </c>
      <c r="D31" s="87" t="s">
        <v>35</v>
      </c>
      <c r="E31" s="88">
        <f>S.Jan!L52</f>
        <v>12351.777777777779</v>
      </c>
      <c r="F31" s="88">
        <f>Jan.খরচ!H30</f>
        <v>0</v>
      </c>
      <c r="G31" s="89">
        <f t="shared" si="0"/>
        <v>12351.777777777779</v>
      </c>
      <c r="H31" s="90" t="str">
        <f t="shared" si="3"/>
        <v>ঋণী না</v>
      </c>
      <c r="L31" s="861" t="s">
        <v>76</v>
      </c>
      <c r="M31" s="862"/>
      <c r="N31" s="865">
        <f>H34+P19</f>
        <v>-120500</v>
      </c>
      <c r="O31" s="866"/>
    </row>
    <row r="32" spans="3:16" ht="27" thickBot="1" x14ac:dyDescent="0.3">
      <c r="C32" s="359">
        <v>25</v>
      </c>
      <c r="D32" s="94" t="s">
        <v>36</v>
      </c>
      <c r="E32" s="364">
        <f>S.Jan!L54</f>
        <v>7233.3333333333339</v>
      </c>
      <c r="F32" s="364">
        <f>Jan.খরচ!H31</f>
        <v>0</v>
      </c>
      <c r="G32" s="365">
        <f t="shared" si="0"/>
        <v>7233.3333333333339</v>
      </c>
      <c r="H32" s="77" t="str">
        <f t="shared" si="3"/>
        <v>ঋণী না</v>
      </c>
      <c r="L32" s="863"/>
      <c r="M32" s="864"/>
      <c r="N32" s="867"/>
      <c r="O32" s="868"/>
    </row>
    <row r="33" spans="3:8" ht="27.75" thickTop="1" thickBot="1" x14ac:dyDescent="0.3">
      <c r="C33" s="347">
        <v>26</v>
      </c>
      <c r="D33" s="366" t="s">
        <v>37</v>
      </c>
      <c r="E33" s="447">
        <f>S.Jan!L56</f>
        <v>13333.333333333334</v>
      </c>
      <c r="F33" s="447">
        <f>Jan.খরচ!H32</f>
        <v>11400</v>
      </c>
      <c r="G33" s="448">
        <f t="shared" si="0"/>
        <v>1933.3333333333339</v>
      </c>
      <c r="H33" s="449" t="str">
        <f t="shared" si="3"/>
        <v>ঋণী না</v>
      </c>
    </row>
    <row r="34" spans="3:8" ht="36" customHeight="1" thickBot="1" x14ac:dyDescent="0.3">
      <c r="C34" s="820"/>
      <c r="D34" s="820"/>
      <c r="E34" s="196">
        <f>SUM(E8:E33)</f>
        <v>292948.23611111107</v>
      </c>
      <c r="F34" s="197">
        <f t="shared" ref="F34" si="5">SUM(F8:F33)</f>
        <v>113309</v>
      </c>
      <c r="G34" s="197">
        <f>SUMIF(H8:H33,"ঋণী না",G8:G33)</f>
        <v>179639.23611111112</v>
      </c>
      <c r="H34" s="198">
        <f>SUMIF(H8:H33,"ঋণ",G8:G33)</f>
        <v>0</v>
      </c>
    </row>
    <row r="35" spans="3:8" ht="33" customHeight="1" thickBot="1" x14ac:dyDescent="0.3">
      <c r="C35" s="820"/>
      <c r="D35" s="820"/>
      <c r="E35" s="108" t="s">
        <v>74</v>
      </c>
      <c r="F35" s="109" t="s">
        <v>61</v>
      </c>
      <c r="G35" s="110" t="s">
        <v>75</v>
      </c>
      <c r="H35" s="111" t="s">
        <v>76</v>
      </c>
    </row>
    <row r="36" spans="3:8" ht="23.25" customHeight="1" x14ac:dyDescent="0.25"/>
  </sheetData>
  <sheetProtection sheet="1" objects="1" scenarios="1"/>
  <mergeCells count="11">
    <mergeCell ref="L29:M30"/>
    <mergeCell ref="N29:O30"/>
    <mergeCell ref="L31:M32"/>
    <mergeCell ref="N31:O32"/>
    <mergeCell ref="C34:D35"/>
    <mergeCell ref="M5:O5"/>
    <mergeCell ref="E5:G5"/>
    <mergeCell ref="L24:M26"/>
    <mergeCell ref="N24:O26"/>
    <mergeCell ref="L27:M28"/>
    <mergeCell ref="N27:O28"/>
  </mergeCells>
  <conditionalFormatting sqref="H8:H33 P8:P18">
    <cfRule type="containsText" dxfId="56" priority="1" operator="containsText" text="&quot;ঋণী&quot;">
      <formula>NOT(ISERROR(SEARCH("""ঋণী""",H8)))</formula>
    </cfRule>
  </conditionalFormatting>
  <printOptions horizontalCentered="1"/>
  <pageMargins left="0.25" right="0.25" top="0.75" bottom="0.75" header="0.3" footer="0.3"/>
  <pageSetup paperSize="9" scale="68" orientation="portrait" blackAndWhite="1" r:id="rId1"/>
  <colBreaks count="1" manualBreakCount="1">
    <brk id="9" min="3" max="34"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9">
    <tabColor rgb="FF00B050"/>
  </sheetPr>
  <dimension ref="A1:AP170"/>
  <sheetViews>
    <sheetView showGridLines="0" showRowColHeaders="0" showZeros="0" view="pageBreakPreview" zoomScale="55" zoomScaleNormal="80" zoomScaleSheetLayoutView="55" zoomScalePageLayoutView="40" workbookViewId="0">
      <pane ySplit="5" topLeftCell="A6" activePane="bottomLeft" state="frozen"/>
      <selection activeCell="E16" sqref="E16"/>
      <selection pane="bottomLeft" activeCell="B5" sqref="B5:F5"/>
    </sheetView>
  </sheetViews>
  <sheetFormatPr defaultColWidth="1.7109375" defaultRowHeight="46.5" x14ac:dyDescent="0.7"/>
  <cols>
    <col min="1" max="1" width="3.140625" customWidth="1"/>
    <col min="2" max="2" width="10.42578125" style="138" customWidth="1"/>
    <col min="3" max="3" width="9.7109375" style="138" customWidth="1"/>
    <col min="4" max="4" width="20.140625" style="139" customWidth="1"/>
    <col min="5" max="5" width="3.85546875" style="139" customWidth="1"/>
    <col min="6" max="6" width="17.28515625" style="139" customWidth="1"/>
    <col min="7" max="7" width="27.5703125" style="139" customWidth="1"/>
    <col min="8" max="38" width="12.7109375" customWidth="1"/>
  </cols>
  <sheetData>
    <row r="1" spans="1:42" ht="71.25" customHeight="1" x14ac:dyDescent="0.7">
      <c r="A1" s="126"/>
    </row>
    <row r="3" spans="1:42" ht="42.75" customHeight="1" thickBot="1" x14ac:dyDescent="0.75"/>
    <row r="4" spans="1:42" ht="77.25" customHeight="1" thickBot="1" x14ac:dyDescent="0.3">
      <c r="B4" s="958" t="s">
        <v>153</v>
      </c>
      <c r="C4" s="959"/>
      <c r="D4" s="960">
        <f>F18+F33+F48+F63+F78+F93+F108+F123+F138+F153+F168</f>
        <v>0</v>
      </c>
      <c r="E4" s="961"/>
      <c r="F4" s="961"/>
      <c r="G4" s="962"/>
      <c r="H4" s="167" t="s">
        <v>223</v>
      </c>
      <c r="I4" s="168" t="str">
        <f t="shared" ref="I4:AL4" si="0">TEXT(I5,"ddd")</f>
        <v>Sat</v>
      </c>
      <c r="J4" s="169" t="str">
        <f t="shared" si="0"/>
        <v>Mon</v>
      </c>
      <c r="K4" s="170" t="str">
        <f t="shared" si="0"/>
        <v>Tue</v>
      </c>
      <c r="L4" s="171" t="str">
        <f t="shared" si="0"/>
        <v>Wed</v>
      </c>
      <c r="M4" s="172" t="str">
        <f t="shared" si="0"/>
        <v>Thu</v>
      </c>
      <c r="N4" s="173" t="str">
        <f t="shared" si="0"/>
        <v>Fri</v>
      </c>
      <c r="O4" s="174" t="str">
        <f t="shared" si="0"/>
        <v>Sat</v>
      </c>
      <c r="P4" s="168" t="str">
        <f t="shared" si="0"/>
        <v>Sun</v>
      </c>
      <c r="Q4" s="175" t="str">
        <f t="shared" si="0"/>
        <v>Mon</v>
      </c>
      <c r="R4" s="176" t="str">
        <f t="shared" si="0"/>
        <v>Tue</v>
      </c>
      <c r="S4" s="171" t="str">
        <f t="shared" si="0"/>
        <v>Wed</v>
      </c>
      <c r="T4" s="172" t="str">
        <f t="shared" si="0"/>
        <v>Thu</v>
      </c>
      <c r="U4" s="173" t="str">
        <f t="shared" si="0"/>
        <v>Fri</v>
      </c>
      <c r="V4" s="174" t="str">
        <f t="shared" si="0"/>
        <v>Sat</v>
      </c>
      <c r="W4" s="168" t="str">
        <f t="shared" si="0"/>
        <v>Sun</v>
      </c>
      <c r="X4" s="175" t="str">
        <f t="shared" si="0"/>
        <v>Mon</v>
      </c>
      <c r="Y4" s="176" t="str">
        <f t="shared" si="0"/>
        <v>Tue</v>
      </c>
      <c r="Z4" s="171" t="str">
        <f t="shared" si="0"/>
        <v>Wed</v>
      </c>
      <c r="AA4" s="172" t="str">
        <f t="shared" si="0"/>
        <v>Thu</v>
      </c>
      <c r="AB4" s="173" t="str">
        <f t="shared" si="0"/>
        <v>Fri</v>
      </c>
      <c r="AC4" s="174" t="str">
        <f t="shared" si="0"/>
        <v>Sat</v>
      </c>
      <c r="AD4" s="168" t="str">
        <f t="shared" si="0"/>
        <v>Sun</v>
      </c>
      <c r="AE4" s="175" t="str">
        <f t="shared" si="0"/>
        <v>Mon</v>
      </c>
      <c r="AF4" s="176" t="str">
        <f t="shared" si="0"/>
        <v>Tue</v>
      </c>
      <c r="AG4" s="171" t="str">
        <f t="shared" si="0"/>
        <v>Wed</v>
      </c>
      <c r="AH4" s="172" t="str">
        <f t="shared" si="0"/>
        <v>Thu</v>
      </c>
      <c r="AI4" s="173" t="str">
        <f t="shared" si="0"/>
        <v>Fri</v>
      </c>
      <c r="AJ4" s="174" t="str">
        <f t="shared" si="0"/>
        <v>Sat</v>
      </c>
      <c r="AK4" s="168" t="str">
        <f t="shared" si="0"/>
        <v>Sun</v>
      </c>
      <c r="AL4" s="177" t="str">
        <f t="shared" si="0"/>
        <v>Mon</v>
      </c>
    </row>
    <row r="5" spans="1:42" ht="54" customHeight="1" thickBot="1" x14ac:dyDescent="0.95">
      <c r="B5" s="963" t="s">
        <v>245</v>
      </c>
      <c r="C5" s="964"/>
      <c r="D5" s="965" t="s">
        <v>10</v>
      </c>
      <c r="E5" s="965"/>
      <c r="F5" s="966"/>
      <c r="H5" s="178"/>
      <c r="I5" s="178"/>
      <c r="J5" s="178">
        <f>A.Jan!I9</f>
        <v>45292</v>
      </c>
      <c r="K5" s="178">
        <f>A.Jan!J9</f>
        <v>45293</v>
      </c>
      <c r="L5" s="178">
        <f>A.Jan!K9</f>
        <v>45294</v>
      </c>
      <c r="M5" s="178">
        <f>A.Jan!L9</f>
        <v>45295</v>
      </c>
      <c r="N5" s="178">
        <f>A.Jan!M9</f>
        <v>45296</v>
      </c>
      <c r="O5" s="178">
        <f>A.Jan!N9</f>
        <v>45297</v>
      </c>
      <c r="P5" s="178">
        <f>A.Jan!O9</f>
        <v>45298</v>
      </c>
      <c r="Q5" s="178">
        <f>A.Jan!P9</f>
        <v>45299</v>
      </c>
      <c r="R5" s="178">
        <f>A.Jan!Q9</f>
        <v>45300</v>
      </c>
      <c r="S5" s="178">
        <f>A.Jan!R9</f>
        <v>45301</v>
      </c>
      <c r="T5" s="178">
        <f>A.Jan!S9</f>
        <v>45302</v>
      </c>
      <c r="U5" s="178">
        <f>A.Jan!T9</f>
        <v>45303</v>
      </c>
      <c r="V5" s="178">
        <f>A.Jan!U9</f>
        <v>45304</v>
      </c>
      <c r="W5" s="178">
        <f>A.Jan!V9</f>
        <v>45305</v>
      </c>
      <c r="X5" s="178">
        <f>A.Jan!W9</f>
        <v>45306</v>
      </c>
      <c r="Y5" s="178">
        <f>A.Jan!X9</f>
        <v>45307</v>
      </c>
      <c r="Z5" s="178">
        <f>A.Jan!Y9</f>
        <v>45308</v>
      </c>
      <c r="AA5" s="178">
        <f>A.Jan!Z9</f>
        <v>45309</v>
      </c>
      <c r="AB5" s="178">
        <f>A.Jan!AA9</f>
        <v>45310</v>
      </c>
      <c r="AC5" s="178">
        <f>A.Jan!AB9</f>
        <v>45311</v>
      </c>
      <c r="AD5" s="178">
        <f>A.Jan!AC9</f>
        <v>45312</v>
      </c>
      <c r="AE5" s="178">
        <f>A.Jan!AD9</f>
        <v>45313</v>
      </c>
      <c r="AF5" s="178">
        <f>A.Jan!AE9</f>
        <v>45314</v>
      </c>
      <c r="AG5" s="178">
        <f>A.Jan!AF9</f>
        <v>45315</v>
      </c>
      <c r="AH5" s="178">
        <f>A.Jan!AG9</f>
        <v>45316</v>
      </c>
      <c r="AI5" s="178">
        <f>A.Jan!AH9</f>
        <v>45317</v>
      </c>
      <c r="AJ5" s="178">
        <f>A.Jan!AI9</f>
        <v>45318</v>
      </c>
      <c r="AK5" s="178">
        <f>A.Jan!AJ9</f>
        <v>45319</v>
      </c>
      <c r="AL5" s="178">
        <f>A.Jan!AK9</f>
        <v>45320</v>
      </c>
    </row>
    <row r="6" spans="1:42" ht="60" customHeight="1" thickBot="1" x14ac:dyDescent="0.3">
      <c r="B6" s="939">
        <v>26</v>
      </c>
      <c r="C6" s="940"/>
      <c r="D6" s="941" t="s">
        <v>38</v>
      </c>
      <c r="E6" s="941"/>
      <c r="F6" s="942"/>
      <c r="G6" s="943" t="s">
        <v>91</v>
      </c>
      <c r="H6" s="120"/>
      <c r="I6" s="121"/>
      <c r="J6" s="121"/>
      <c r="K6" s="121"/>
      <c r="L6" s="121"/>
      <c r="M6" s="123"/>
      <c r="N6" s="123"/>
      <c r="O6" s="123"/>
      <c r="P6" s="124"/>
      <c r="Q6" s="124"/>
      <c r="R6" s="124"/>
      <c r="S6" s="124"/>
      <c r="T6" s="123"/>
      <c r="U6" s="123"/>
      <c r="V6" s="123"/>
      <c r="W6" s="119"/>
      <c r="X6" s="119"/>
      <c r="Y6" s="119"/>
      <c r="Z6" s="119"/>
      <c r="AA6" s="122"/>
      <c r="AB6" s="122"/>
      <c r="AC6" s="122"/>
      <c r="AD6" s="122"/>
      <c r="AE6" s="118"/>
      <c r="AF6" s="119"/>
      <c r="AG6" s="119"/>
      <c r="AH6" s="119"/>
      <c r="AI6" s="119"/>
      <c r="AJ6" s="119"/>
      <c r="AK6" s="112"/>
      <c r="AL6" s="112"/>
    </row>
    <row r="7" spans="1:42" ht="33" customHeight="1" thickBot="1" x14ac:dyDescent="0.3">
      <c r="B7" s="945" t="s">
        <v>85</v>
      </c>
      <c r="C7" s="946"/>
      <c r="D7" s="947" t="s">
        <v>86</v>
      </c>
      <c r="E7" s="948"/>
      <c r="F7" s="949"/>
      <c r="G7" s="944"/>
      <c r="H7" s="120"/>
      <c r="I7" s="121"/>
      <c r="J7" s="121"/>
      <c r="K7" s="121"/>
      <c r="L7" s="121"/>
      <c r="M7" s="123"/>
      <c r="N7" s="123"/>
      <c r="O7" s="123"/>
      <c r="P7" s="125"/>
      <c r="Q7" s="125"/>
      <c r="R7" s="125"/>
      <c r="S7" s="125"/>
      <c r="T7" s="123"/>
      <c r="U7" s="123"/>
      <c r="V7" s="123"/>
      <c r="W7" s="119"/>
      <c r="X7" s="119"/>
      <c r="Y7" s="119"/>
      <c r="Z7" s="119"/>
      <c r="AA7" s="122"/>
      <c r="AB7" s="122"/>
      <c r="AC7" s="122"/>
      <c r="AD7" s="122"/>
      <c r="AE7" s="119"/>
      <c r="AF7" s="119"/>
      <c r="AG7" s="119"/>
      <c r="AH7" s="119"/>
      <c r="AI7" s="119"/>
      <c r="AJ7" s="119"/>
      <c r="AK7" s="112"/>
      <c r="AL7" s="112"/>
      <c r="AM7" s="113"/>
      <c r="AN7" s="113"/>
      <c r="AO7" s="113"/>
      <c r="AP7" s="113"/>
    </row>
    <row r="8" spans="1:42" ht="50.1" customHeight="1" x14ac:dyDescent="0.25">
      <c r="B8" s="921" t="s">
        <v>81</v>
      </c>
      <c r="C8" s="922"/>
      <c r="D8" s="925" t="s">
        <v>90</v>
      </c>
      <c r="E8" s="926"/>
      <c r="F8" s="929">
        <v>47</v>
      </c>
      <c r="G8" s="142">
        <f>SUM(H9:AL9)</f>
        <v>0</v>
      </c>
      <c r="H8" s="146"/>
      <c r="I8" s="147"/>
      <c r="J8" s="147"/>
      <c r="K8" s="147"/>
      <c r="L8" s="147"/>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8"/>
    </row>
    <row r="9" spans="1:42" ht="43.35" customHeight="1" x14ac:dyDescent="0.25">
      <c r="B9" s="923"/>
      <c r="C9" s="924"/>
      <c r="D9" s="927"/>
      <c r="E9" s="928"/>
      <c r="F9" s="930"/>
      <c r="G9" s="143">
        <f>SUM(H9:AL9)*F8</f>
        <v>0</v>
      </c>
      <c r="H9" s="149"/>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c r="AI9" s="150"/>
      <c r="AJ9" s="150"/>
      <c r="AK9" s="150"/>
      <c r="AL9" s="151"/>
    </row>
    <row r="10" spans="1:42" ht="50.1" customHeight="1" x14ac:dyDescent="0.25">
      <c r="B10" s="931" t="s">
        <v>81</v>
      </c>
      <c r="C10" s="932"/>
      <c r="D10" s="933" t="s">
        <v>82</v>
      </c>
      <c r="E10" s="934"/>
      <c r="F10" s="937">
        <v>70</v>
      </c>
      <c r="G10" s="144">
        <f>SUM(H11:AL11)</f>
        <v>0</v>
      </c>
      <c r="H10" s="152"/>
      <c r="I10" s="153"/>
      <c r="J10" s="153"/>
      <c r="K10" s="153"/>
      <c r="L10" s="153"/>
      <c r="M10" s="153"/>
      <c r="N10" s="153"/>
      <c r="O10" s="153"/>
      <c r="P10" s="153"/>
      <c r="Q10" s="153"/>
      <c r="R10" s="153"/>
      <c r="S10" s="153"/>
      <c r="T10" s="153"/>
      <c r="U10" s="153"/>
      <c r="V10" s="153"/>
      <c r="W10" s="153"/>
      <c r="X10" s="153"/>
      <c r="Y10" s="153"/>
      <c r="Z10" s="153"/>
      <c r="AA10" s="153"/>
      <c r="AB10" s="153"/>
      <c r="AC10" s="153"/>
      <c r="AD10" s="153"/>
      <c r="AE10" s="153"/>
      <c r="AF10" s="153"/>
      <c r="AG10" s="153"/>
      <c r="AH10" s="153"/>
      <c r="AI10" s="153"/>
      <c r="AJ10" s="153"/>
      <c r="AK10" s="153"/>
      <c r="AL10" s="154"/>
    </row>
    <row r="11" spans="1:42" ht="43.35" customHeight="1" x14ac:dyDescent="0.25">
      <c r="B11" s="931"/>
      <c r="C11" s="932"/>
      <c r="D11" s="935"/>
      <c r="E11" s="936"/>
      <c r="F11" s="938"/>
      <c r="G11" s="143">
        <f>SUM(H11:AL11)*F10</f>
        <v>0</v>
      </c>
      <c r="H11" s="155"/>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7"/>
    </row>
    <row r="12" spans="1:42" ht="50.1" customHeight="1" x14ac:dyDescent="0.25">
      <c r="B12" s="905" t="s">
        <v>83</v>
      </c>
      <c r="C12" s="906"/>
      <c r="D12" s="907" t="s">
        <v>84</v>
      </c>
      <c r="E12" s="908"/>
      <c r="F12" s="911">
        <v>80</v>
      </c>
      <c r="G12" s="144">
        <f>SUM(H13:AL13)</f>
        <v>0</v>
      </c>
      <c r="H12" s="152"/>
      <c r="I12" s="153"/>
      <c r="J12" s="153"/>
      <c r="K12" s="153"/>
      <c r="L12" s="153"/>
      <c r="M12" s="153"/>
      <c r="N12" s="153"/>
      <c r="O12" s="153"/>
      <c r="P12" s="153"/>
      <c r="Q12" s="153"/>
      <c r="R12" s="153"/>
      <c r="S12" s="153"/>
      <c r="T12" s="153"/>
      <c r="U12" s="153"/>
      <c r="V12" s="153"/>
      <c r="W12" s="153"/>
      <c r="X12" s="153"/>
      <c r="Y12" s="153"/>
      <c r="Z12" s="153"/>
      <c r="AA12" s="153"/>
      <c r="AB12" s="153"/>
      <c r="AC12" s="153"/>
      <c r="AD12" s="153"/>
      <c r="AE12" s="153"/>
      <c r="AF12" s="153"/>
      <c r="AG12" s="153"/>
      <c r="AH12" s="153"/>
      <c r="AI12" s="153"/>
      <c r="AJ12" s="153"/>
      <c r="AK12" s="153"/>
      <c r="AL12" s="154"/>
    </row>
    <row r="13" spans="1:42" ht="43.35" customHeight="1" x14ac:dyDescent="0.25">
      <c r="B13" s="905"/>
      <c r="C13" s="906"/>
      <c r="D13" s="909"/>
      <c r="E13" s="910"/>
      <c r="F13" s="912"/>
      <c r="G13" s="143">
        <f>SUM(H13:AL13)*F12</f>
        <v>0</v>
      </c>
      <c r="H13" s="158"/>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60"/>
    </row>
    <row r="14" spans="1:42" ht="50.1" customHeight="1" x14ac:dyDescent="0.25">
      <c r="B14" s="913" t="s">
        <v>83</v>
      </c>
      <c r="C14" s="914"/>
      <c r="D14" s="915" t="s">
        <v>87</v>
      </c>
      <c r="E14" s="916"/>
      <c r="F14" s="919">
        <v>60</v>
      </c>
      <c r="G14" s="144">
        <f>SUM(H15:AL15)</f>
        <v>0</v>
      </c>
      <c r="H14" s="152"/>
      <c r="I14" s="153"/>
      <c r="J14" s="153"/>
      <c r="K14" s="153"/>
      <c r="L14" s="153"/>
      <c r="M14" s="153"/>
      <c r="N14" s="153"/>
      <c r="O14" s="153"/>
      <c r="P14" s="153"/>
      <c r="Q14" s="153"/>
      <c r="R14" s="153"/>
      <c r="S14" s="153"/>
      <c r="T14" s="153"/>
      <c r="U14" s="153"/>
      <c r="V14" s="153"/>
      <c r="W14" s="153"/>
      <c r="X14" s="153"/>
      <c r="Y14" s="153"/>
      <c r="Z14" s="153"/>
      <c r="AA14" s="153"/>
      <c r="AB14" s="153"/>
      <c r="AC14" s="153"/>
      <c r="AD14" s="153"/>
      <c r="AE14" s="153"/>
      <c r="AF14" s="153"/>
      <c r="AG14" s="153"/>
      <c r="AH14" s="153"/>
      <c r="AI14" s="153"/>
      <c r="AJ14" s="153"/>
      <c r="AK14" s="153"/>
      <c r="AL14" s="154"/>
    </row>
    <row r="15" spans="1:42" ht="43.35" customHeight="1" x14ac:dyDescent="0.25">
      <c r="B15" s="913"/>
      <c r="C15" s="914"/>
      <c r="D15" s="917"/>
      <c r="E15" s="918"/>
      <c r="F15" s="920"/>
      <c r="G15" s="143">
        <f>SUM(H15:AL15)*F14</f>
        <v>0</v>
      </c>
      <c r="H15" s="161"/>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3"/>
    </row>
    <row r="16" spans="1:42" ht="50.1" customHeight="1" x14ac:dyDescent="0.25">
      <c r="B16" s="886" t="s">
        <v>92</v>
      </c>
      <c r="C16" s="887"/>
      <c r="D16" s="890" t="s">
        <v>88</v>
      </c>
      <c r="E16" s="891"/>
      <c r="F16" s="894">
        <v>10</v>
      </c>
      <c r="G16" s="144">
        <f>SUM(H17:AL17)</f>
        <v>0</v>
      </c>
      <c r="H16" s="152"/>
      <c r="I16" s="153"/>
      <c r="J16" s="153"/>
      <c r="K16" s="153"/>
      <c r="L16" s="153"/>
      <c r="M16" s="153"/>
      <c r="N16" s="153"/>
      <c r="O16" s="153"/>
      <c r="P16" s="153"/>
      <c r="Q16" s="153"/>
      <c r="R16" s="153"/>
      <c r="S16" s="153"/>
      <c r="T16" s="153"/>
      <c r="U16" s="153"/>
      <c r="V16" s="153"/>
      <c r="W16" s="153"/>
      <c r="X16" s="153"/>
      <c r="Y16" s="153"/>
      <c r="Z16" s="153"/>
      <c r="AA16" s="153"/>
      <c r="AB16" s="153"/>
      <c r="AC16" s="153"/>
      <c r="AD16" s="153"/>
      <c r="AE16" s="153"/>
      <c r="AF16" s="153"/>
      <c r="AG16" s="153"/>
      <c r="AH16" s="153"/>
      <c r="AI16" s="153"/>
      <c r="AJ16" s="153"/>
      <c r="AK16" s="153"/>
      <c r="AL16" s="154"/>
    </row>
    <row r="17" spans="2:42" ht="43.35" customHeight="1" thickBot="1" x14ac:dyDescent="0.3">
      <c r="B17" s="888"/>
      <c r="C17" s="889"/>
      <c r="D17" s="892"/>
      <c r="E17" s="893"/>
      <c r="F17" s="895"/>
      <c r="G17" s="145">
        <f>SUM(H17:AL17)*F16</f>
        <v>0</v>
      </c>
      <c r="H17" s="164"/>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6"/>
    </row>
    <row r="18" spans="2:42" ht="43.35" customHeight="1" thickBot="1" x14ac:dyDescent="0.65">
      <c r="B18" s="896" t="s">
        <v>89</v>
      </c>
      <c r="C18" s="897"/>
      <c r="D18" s="897"/>
      <c r="E18" s="898"/>
      <c r="F18" s="899">
        <f>G9+G11+G13+G15+G17</f>
        <v>0</v>
      </c>
      <c r="G18" s="900"/>
      <c r="H18" s="127">
        <f>H17*F16+H15*F14+H13*F12+H11*F10+H9*F8</f>
        <v>0</v>
      </c>
      <c r="I18" s="128">
        <f>I17*F16+I15*F14+I13*F12+I11*F10+I9*F8</f>
        <v>0</v>
      </c>
      <c r="J18" s="129">
        <f>J17*F16+J15*F14+J13*F12+J11*F10+J9*F8</f>
        <v>0</v>
      </c>
      <c r="K18" s="130">
        <f>K17*F16+K15*F14+K13*F12+K11*F10+K9*F8</f>
        <v>0</v>
      </c>
      <c r="L18" s="131">
        <f>L17*F16+L15*F14+L13*F12+L11*F10+L9*F8</f>
        <v>0</v>
      </c>
      <c r="M18" s="132">
        <f>M17*F16+M15*F14+M13*F12+M11*F10+M9*F8</f>
        <v>0</v>
      </c>
      <c r="N18" s="133">
        <f>N17*F16+N15*F14+N13*F12+N11*F10+N9*F8</f>
        <v>0</v>
      </c>
      <c r="O18" s="134">
        <f>O17*F16+O15*F14+O13*F12+O11*F10+O9*F8</f>
        <v>0</v>
      </c>
      <c r="P18" s="128">
        <f>P17*F16+P15*F14+P13*F12+P11*F10+P9*F8</f>
        <v>0</v>
      </c>
      <c r="Q18" s="129">
        <f>Q17*F16+Q15*F14+Q13*F12+Q11*F10+Q9*F8</f>
        <v>0</v>
      </c>
      <c r="R18" s="130">
        <f>R17*F16+R15*+F14+R13*F12+R11*F10+R9*F8</f>
        <v>0</v>
      </c>
      <c r="S18" s="131">
        <f>S17*F16+S15*F14+S13*F12+S11*F10+S9*F8</f>
        <v>0</v>
      </c>
      <c r="T18" s="132">
        <f>T17*F16+T15*F14+T13*F12+T11*F10+T9*F8</f>
        <v>0</v>
      </c>
      <c r="U18" s="133">
        <f>U17*F16+U15*F14+U13*F12+U11*F10+U9*F8</f>
        <v>0</v>
      </c>
      <c r="V18" s="134">
        <f>V17*F16+V15*F14+V13*F12+V11*F10+V9*F8</f>
        <v>0</v>
      </c>
      <c r="W18" s="128">
        <f>W17*F16+W15*F14+W13*F12+W11*F10+W9*F8</f>
        <v>0</v>
      </c>
      <c r="X18" s="135">
        <f>X17*F16+X15*F14+X13*F12+X11*F10+X9*F8</f>
        <v>0</v>
      </c>
      <c r="Y18" s="136">
        <f>Y17*F16+Y15*F14+Y13*F12+Y11*F10+Y9*F8</f>
        <v>0</v>
      </c>
      <c r="Z18" s="131">
        <f>Z17*F16+Z15*F14+Z13*F12+Z11*F10+Z9*F8</f>
        <v>0</v>
      </c>
      <c r="AA18" s="132">
        <f>AA17*F16+AA15*F14+AA13*F12+AA11*F10+AA9*F8</f>
        <v>0</v>
      </c>
      <c r="AB18" s="133">
        <f>AB17*F16+AB15*F14+AB13*F12+AB11*F10+AB9*F8</f>
        <v>0</v>
      </c>
      <c r="AC18" s="134">
        <f>AC17*F16+AC15*F14+AC13*F12+AC11*F10+AC9*F8</f>
        <v>0</v>
      </c>
      <c r="AD18" s="128">
        <f>AD17*F16+AD15*F14+AD13*F12+AD11*F10+AD9*F8</f>
        <v>0</v>
      </c>
      <c r="AE18" s="135">
        <f>AE17*F16+AE15*F14+AE13*F12+AE11*F10+AE9*F8</f>
        <v>0</v>
      </c>
      <c r="AF18" s="136">
        <f>AF17*F16+AF15*F14+AF13*F12+AF11*F10+AF9*F8</f>
        <v>0</v>
      </c>
      <c r="AG18" s="131">
        <f>AG17*F16+AG15*F14+AG13*F12+AG11*F10+AG9*F8</f>
        <v>0</v>
      </c>
      <c r="AH18" s="132">
        <f>AH17*F16+AH15*F14+AH13*F12+AH11*F10+AH9*F8</f>
        <v>0</v>
      </c>
      <c r="AI18" s="133">
        <f>AI17*F16+AI15*F14+AI13*F12+AI11*F10+AI9*F8</f>
        <v>0</v>
      </c>
      <c r="AJ18" s="134">
        <f>AJ17*F16+AJ15*F14+AJ13*F12+AJ11*F10+AJ9*F8</f>
        <v>0</v>
      </c>
      <c r="AK18" s="128">
        <f>AK17*F16+AK15*F14+AK13*F12+AK11*F10+AK9*F8</f>
        <v>0</v>
      </c>
      <c r="AL18" s="137">
        <f>AL17*F16+AL15*F14+AL13*F12+AL11*F10+AL9*F8</f>
        <v>0</v>
      </c>
    </row>
    <row r="19" spans="2:42" x14ac:dyDescent="0.7">
      <c r="B19" s="141"/>
      <c r="C19" s="141"/>
      <c r="F19" s="140"/>
      <c r="H19" s="901" t="s">
        <v>142</v>
      </c>
      <c r="I19" s="902"/>
      <c r="J19" s="902"/>
      <c r="K19" s="902"/>
      <c r="L19" s="902"/>
      <c r="M19" s="875" t="s">
        <v>144</v>
      </c>
      <c r="N19" s="875"/>
      <c r="O19" s="875"/>
      <c r="P19" s="877">
        <f>G8+G10+G12+G14</f>
        <v>0</v>
      </c>
      <c r="Q19" s="877"/>
      <c r="R19" s="877"/>
      <c r="S19" s="877"/>
      <c r="T19" s="875" t="s">
        <v>145</v>
      </c>
      <c r="U19" s="875"/>
      <c r="V19" s="875"/>
      <c r="W19" s="879">
        <f>G16</f>
        <v>0</v>
      </c>
      <c r="X19" s="879"/>
      <c r="Y19" s="879"/>
      <c r="Z19" s="879"/>
      <c r="AA19" s="881" t="s">
        <v>143</v>
      </c>
      <c r="AB19" s="881"/>
      <c r="AC19" s="881"/>
      <c r="AD19" s="881"/>
      <c r="AE19" s="883">
        <f>F18</f>
        <v>0</v>
      </c>
      <c r="AF19" s="884"/>
      <c r="AG19" s="884"/>
      <c r="AH19" s="884"/>
      <c r="AI19" s="884"/>
      <c r="AJ19" s="884"/>
      <c r="AK19" s="114"/>
      <c r="AL19" s="115"/>
    </row>
    <row r="20" spans="2:42" ht="34.5" customHeight="1" thickBot="1" x14ac:dyDescent="0.75">
      <c r="H20" s="903"/>
      <c r="I20" s="904"/>
      <c r="J20" s="904"/>
      <c r="K20" s="904"/>
      <c r="L20" s="904"/>
      <c r="M20" s="876"/>
      <c r="N20" s="876"/>
      <c r="O20" s="876"/>
      <c r="P20" s="878"/>
      <c r="Q20" s="878"/>
      <c r="R20" s="878"/>
      <c r="S20" s="878"/>
      <c r="T20" s="876"/>
      <c r="U20" s="876"/>
      <c r="V20" s="876"/>
      <c r="W20" s="880"/>
      <c r="X20" s="880"/>
      <c r="Y20" s="880"/>
      <c r="Z20" s="880"/>
      <c r="AA20" s="882"/>
      <c r="AB20" s="882"/>
      <c r="AC20" s="882"/>
      <c r="AD20" s="882"/>
      <c r="AE20" s="885"/>
      <c r="AF20" s="885"/>
      <c r="AG20" s="885"/>
      <c r="AH20" s="885"/>
      <c r="AI20" s="885"/>
      <c r="AJ20" s="885"/>
      <c r="AK20" s="116"/>
      <c r="AL20" s="117"/>
    </row>
    <row r="21" spans="2:42" ht="60" customHeight="1" thickBot="1" x14ac:dyDescent="0.3">
      <c r="B21" s="939">
        <v>27</v>
      </c>
      <c r="C21" s="940"/>
      <c r="D21" s="941" t="s">
        <v>146</v>
      </c>
      <c r="E21" s="941"/>
      <c r="F21" s="942"/>
      <c r="G21" s="943" t="s">
        <v>91</v>
      </c>
      <c r="H21" s="120"/>
      <c r="I21" s="121"/>
      <c r="J21" s="121"/>
      <c r="K21" s="121"/>
      <c r="L21" s="121"/>
      <c r="M21" s="123"/>
      <c r="N21" s="123"/>
      <c r="O21" s="123"/>
      <c r="P21" s="124"/>
      <c r="Q21" s="124"/>
      <c r="R21" s="124"/>
      <c r="S21" s="124"/>
      <c r="T21" s="123"/>
      <c r="U21" s="123"/>
      <c r="V21" s="123"/>
      <c r="W21" s="119"/>
      <c r="X21" s="119"/>
      <c r="Y21" s="119"/>
      <c r="Z21" s="119"/>
      <c r="AA21" s="122"/>
      <c r="AB21" s="122"/>
      <c r="AC21" s="122"/>
      <c r="AD21" s="122"/>
      <c r="AE21" s="118"/>
      <c r="AF21" s="119"/>
      <c r="AG21" s="119"/>
      <c r="AH21" s="119"/>
      <c r="AI21" s="119"/>
      <c r="AJ21" s="119"/>
      <c r="AK21" s="112"/>
      <c r="AL21" s="112"/>
    </row>
    <row r="22" spans="2:42" ht="33" customHeight="1" thickBot="1" x14ac:dyDescent="0.3">
      <c r="B22" s="945" t="s">
        <v>85</v>
      </c>
      <c r="C22" s="946"/>
      <c r="D22" s="947" t="s">
        <v>86</v>
      </c>
      <c r="E22" s="948"/>
      <c r="F22" s="949"/>
      <c r="G22" s="944"/>
      <c r="H22" s="120"/>
      <c r="I22" s="121"/>
      <c r="J22" s="121"/>
      <c r="K22" s="121"/>
      <c r="L22" s="121"/>
      <c r="M22" s="123"/>
      <c r="N22" s="123"/>
      <c r="O22" s="123"/>
      <c r="P22" s="125"/>
      <c r="Q22" s="125"/>
      <c r="R22" s="125"/>
      <c r="S22" s="125"/>
      <c r="T22" s="123"/>
      <c r="U22" s="123"/>
      <c r="V22" s="123"/>
      <c r="W22" s="119"/>
      <c r="X22" s="119"/>
      <c r="Y22" s="119"/>
      <c r="Z22" s="119"/>
      <c r="AA22" s="122"/>
      <c r="AB22" s="122"/>
      <c r="AC22" s="122"/>
      <c r="AD22" s="122"/>
      <c r="AE22" s="119"/>
      <c r="AF22" s="119"/>
      <c r="AG22" s="119"/>
      <c r="AH22" s="119"/>
      <c r="AI22" s="119"/>
      <c r="AJ22" s="119"/>
      <c r="AK22" s="112"/>
      <c r="AL22" s="112"/>
      <c r="AM22" s="113"/>
      <c r="AN22" s="113"/>
      <c r="AO22" s="113"/>
      <c r="AP22" s="113"/>
    </row>
    <row r="23" spans="2:42" ht="50.1" customHeight="1" x14ac:dyDescent="0.25">
      <c r="B23" s="921" t="s">
        <v>81</v>
      </c>
      <c r="C23" s="922"/>
      <c r="D23" s="925" t="s">
        <v>90</v>
      </c>
      <c r="E23" s="926"/>
      <c r="F23" s="929">
        <v>47</v>
      </c>
      <c r="G23" s="142">
        <f>SUM(H24:AL24)</f>
        <v>0</v>
      </c>
      <c r="H23" s="146"/>
      <c r="I23" s="147"/>
      <c r="J23" s="147"/>
      <c r="K23" s="147"/>
      <c r="L23" s="147"/>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8"/>
    </row>
    <row r="24" spans="2:42" ht="43.35" customHeight="1" x14ac:dyDescent="0.25">
      <c r="B24" s="923"/>
      <c r="C24" s="924"/>
      <c r="D24" s="927"/>
      <c r="E24" s="928"/>
      <c r="F24" s="930"/>
      <c r="G24" s="143">
        <f>SUM(H24:AL24)*F23</f>
        <v>0</v>
      </c>
      <c r="H24" s="149"/>
      <c r="I24" s="150"/>
      <c r="J24" s="150"/>
      <c r="K24" s="150"/>
      <c r="L24" s="150"/>
      <c r="M24" s="150"/>
      <c r="N24" s="150"/>
      <c r="O24" s="150"/>
      <c r="P24" s="150"/>
      <c r="Q24" s="150"/>
      <c r="R24" s="150"/>
      <c r="S24" s="150"/>
      <c r="T24" s="150"/>
      <c r="U24" s="150"/>
      <c r="V24" s="150"/>
      <c r="W24" s="150"/>
      <c r="X24" s="150"/>
      <c r="Y24" s="150"/>
      <c r="Z24" s="150"/>
      <c r="AA24" s="150"/>
      <c r="AB24" s="150"/>
      <c r="AC24" s="150"/>
      <c r="AD24" s="150"/>
      <c r="AE24" s="150"/>
      <c r="AF24" s="150"/>
      <c r="AG24" s="150"/>
      <c r="AH24" s="150"/>
      <c r="AI24" s="150"/>
      <c r="AJ24" s="150"/>
      <c r="AK24" s="150"/>
      <c r="AL24" s="151"/>
    </row>
    <row r="25" spans="2:42" ht="50.1" customHeight="1" x14ac:dyDescent="0.25">
      <c r="B25" s="931" t="s">
        <v>81</v>
      </c>
      <c r="C25" s="932"/>
      <c r="D25" s="933" t="s">
        <v>82</v>
      </c>
      <c r="E25" s="934"/>
      <c r="F25" s="937">
        <v>70</v>
      </c>
      <c r="G25" s="144">
        <f>SUM(H26:AL26)</f>
        <v>0</v>
      </c>
      <c r="H25" s="152"/>
      <c r="I25" s="153"/>
      <c r="J25" s="153"/>
      <c r="K25" s="153"/>
      <c r="L25" s="153"/>
      <c r="M25" s="153"/>
      <c r="N25" s="153"/>
      <c r="O25" s="153"/>
      <c r="P25" s="153"/>
      <c r="Q25" s="153"/>
      <c r="R25" s="153"/>
      <c r="S25" s="153"/>
      <c r="T25" s="153"/>
      <c r="U25" s="153"/>
      <c r="V25" s="153"/>
      <c r="W25" s="153"/>
      <c r="X25" s="153"/>
      <c r="Y25" s="153"/>
      <c r="Z25" s="153"/>
      <c r="AA25" s="153"/>
      <c r="AB25" s="153"/>
      <c r="AC25" s="153"/>
      <c r="AD25" s="153"/>
      <c r="AE25" s="153"/>
      <c r="AF25" s="153"/>
      <c r="AG25" s="153"/>
      <c r="AH25" s="153"/>
      <c r="AI25" s="153"/>
      <c r="AJ25" s="153"/>
      <c r="AK25" s="153"/>
      <c r="AL25" s="154"/>
    </row>
    <row r="26" spans="2:42" ht="43.35" customHeight="1" x14ac:dyDescent="0.25">
      <c r="B26" s="931"/>
      <c r="C26" s="932"/>
      <c r="D26" s="935"/>
      <c r="E26" s="936"/>
      <c r="F26" s="938"/>
      <c r="G26" s="143">
        <f>SUM(H26:AL26)*F25</f>
        <v>0</v>
      </c>
      <c r="H26" s="155"/>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7"/>
    </row>
    <row r="27" spans="2:42" ht="50.1" customHeight="1" x14ac:dyDescent="0.25">
      <c r="B27" s="905" t="s">
        <v>83</v>
      </c>
      <c r="C27" s="906"/>
      <c r="D27" s="907" t="s">
        <v>84</v>
      </c>
      <c r="E27" s="908"/>
      <c r="F27" s="911">
        <v>80</v>
      </c>
      <c r="G27" s="144">
        <f>SUM(H28:AL28)</f>
        <v>0</v>
      </c>
      <c r="H27" s="152"/>
      <c r="I27" s="153"/>
      <c r="J27" s="153"/>
      <c r="K27" s="153"/>
      <c r="L27" s="153"/>
      <c r="M27" s="153"/>
      <c r="N27" s="153"/>
      <c r="O27" s="153"/>
      <c r="P27" s="153"/>
      <c r="Q27" s="153"/>
      <c r="R27" s="153"/>
      <c r="S27" s="153"/>
      <c r="T27" s="153"/>
      <c r="U27" s="153"/>
      <c r="V27" s="153"/>
      <c r="W27" s="153"/>
      <c r="X27" s="153"/>
      <c r="Y27" s="153"/>
      <c r="Z27" s="153"/>
      <c r="AA27" s="153"/>
      <c r="AB27" s="153"/>
      <c r="AC27" s="153"/>
      <c r="AD27" s="153"/>
      <c r="AE27" s="153"/>
      <c r="AF27" s="153"/>
      <c r="AG27" s="153"/>
      <c r="AH27" s="153"/>
      <c r="AI27" s="153"/>
      <c r="AJ27" s="153"/>
      <c r="AK27" s="153"/>
      <c r="AL27" s="154"/>
    </row>
    <row r="28" spans="2:42" ht="43.35" customHeight="1" x14ac:dyDescent="0.25">
      <c r="B28" s="905"/>
      <c r="C28" s="906"/>
      <c r="D28" s="909"/>
      <c r="E28" s="910"/>
      <c r="F28" s="912"/>
      <c r="G28" s="143">
        <f>SUM(H28:AL28)*F27</f>
        <v>0</v>
      </c>
      <c r="H28" s="158"/>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60"/>
    </row>
    <row r="29" spans="2:42" ht="50.1" customHeight="1" x14ac:dyDescent="0.25">
      <c r="B29" s="913" t="s">
        <v>83</v>
      </c>
      <c r="C29" s="914"/>
      <c r="D29" s="915" t="s">
        <v>87</v>
      </c>
      <c r="E29" s="916"/>
      <c r="F29" s="919">
        <v>60</v>
      </c>
      <c r="G29" s="144">
        <f>SUM(H30:AL30)</f>
        <v>0</v>
      </c>
      <c r="H29" s="152"/>
      <c r="I29" s="153"/>
      <c r="J29" s="153"/>
      <c r="K29" s="153"/>
      <c r="L29" s="153"/>
      <c r="M29" s="153"/>
      <c r="N29" s="153"/>
      <c r="O29" s="153"/>
      <c r="P29" s="153"/>
      <c r="Q29" s="153"/>
      <c r="R29" s="153"/>
      <c r="S29" s="153"/>
      <c r="T29" s="153"/>
      <c r="U29" s="153"/>
      <c r="V29" s="153"/>
      <c r="W29" s="153"/>
      <c r="X29" s="153"/>
      <c r="Y29" s="153"/>
      <c r="Z29" s="153"/>
      <c r="AA29" s="153"/>
      <c r="AB29" s="153"/>
      <c r="AC29" s="153"/>
      <c r="AD29" s="153"/>
      <c r="AE29" s="153"/>
      <c r="AF29" s="153"/>
      <c r="AG29" s="153"/>
      <c r="AH29" s="153"/>
      <c r="AI29" s="153"/>
      <c r="AJ29" s="153"/>
      <c r="AK29" s="153"/>
      <c r="AL29" s="154"/>
    </row>
    <row r="30" spans="2:42" ht="43.35" customHeight="1" x14ac:dyDescent="0.25">
      <c r="B30" s="913"/>
      <c r="C30" s="914"/>
      <c r="D30" s="917"/>
      <c r="E30" s="918"/>
      <c r="F30" s="920"/>
      <c r="G30" s="143">
        <f>SUM(H30:AL30)*F29</f>
        <v>0</v>
      </c>
      <c r="H30" s="161"/>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3"/>
    </row>
    <row r="31" spans="2:42" ht="50.1" customHeight="1" x14ac:dyDescent="0.25">
      <c r="B31" s="886" t="s">
        <v>92</v>
      </c>
      <c r="C31" s="887"/>
      <c r="D31" s="890" t="s">
        <v>88</v>
      </c>
      <c r="E31" s="891"/>
      <c r="F31" s="894">
        <v>10</v>
      </c>
      <c r="G31" s="144">
        <f>SUM(H32:AL32)</f>
        <v>0</v>
      </c>
      <c r="H31" s="152"/>
      <c r="I31" s="153"/>
      <c r="J31" s="153"/>
      <c r="K31" s="153"/>
      <c r="L31" s="153"/>
      <c r="M31" s="153"/>
      <c r="N31" s="153"/>
      <c r="O31" s="153"/>
      <c r="P31" s="153"/>
      <c r="Q31" s="153"/>
      <c r="R31" s="153"/>
      <c r="S31" s="153"/>
      <c r="T31" s="153"/>
      <c r="U31" s="153"/>
      <c r="V31" s="153"/>
      <c r="W31" s="153"/>
      <c r="X31" s="153"/>
      <c r="Y31" s="153"/>
      <c r="Z31" s="153"/>
      <c r="AA31" s="153"/>
      <c r="AB31" s="153"/>
      <c r="AC31" s="153"/>
      <c r="AD31" s="153"/>
      <c r="AE31" s="153"/>
      <c r="AF31" s="153"/>
      <c r="AG31" s="153"/>
      <c r="AH31" s="153"/>
      <c r="AI31" s="153"/>
      <c r="AJ31" s="153"/>
      <c r="AK31" s="153"/>
      <c r="AL31" s="154"/>
    </row>
    <row r="32" spans="2:42" ht="43.35" customHeight="1" thickBot="1" x14ac:dyDescent="0.3">
      <c r="B32" s="888"/>
      <c r="C32" s="889"/>
      <c r="D32" s="892"/>
      <c r="E32" s="893"/>
      <c r="F32" s="895"/>
      <c r="G32" s="145">
        <f>SUM(H32:AL32)*F31</f>
        <v>0</v>
      </c>
      <c r="H32" s="164"/>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6"/>
    </row>
    <row r="33" spans="2:42" ht="43.35" customHeight="1" thickBot="1" x14ac:dyDescent="0.65">
      <c r="B33" s="896" t="s">
        <v>89</v>
      </c>
      <c r="C33" s="897"/>
      <c r="D33" s="897"/>
      <c r="E33" s="898"/>
      <c r="F33" s="899">
        <f>G24+G26+G28+G30+G32</f>
        <v>0</v>
      </c>
      <c r="G33" s="900"/>
      <c r="H33" s="127">
        <f>H32*F31+H30*F29+H28*F27+H26*F25+H24*F23</f>
        <v>0</v>
      </c>
      <c r="I33" s="128">
        <f>I32*F31+I30*F29+I28*F27+I26*F25+I24*F23</f>
        <v>0</v>
      </c>
      <c r="J33" s="129">
        <f>J32*F31+J30*F29+J28*F27+J26*F25+J24*F23</f>
        <v>0</v>
      </c>
      <c r="K33" s="130">
        <f>K32*F31+K30*F29+K28*F27+K26*F25+K24*F23</f>
        <v>0</v>
      </c>
      <c r="L33" s="131">
        <f>L32*F31+L30*F29+L28*F27+L26*F25+L24*F23</f>
        <v>0</v>
      </c>
      <c r="M33" s="132">
        <f>M32*F31+M30*F29+M28*F27+M26*F25+M24*F23</f>
        <v>0</v>
      </c>
      <c r="N33" s="133">
        <f>N32*F31+N30*F29+N28*F27+N26*F25+N24*F23</f>
        <v>0</v>
      </c>
      <c r="O33" s="134">
        <f>O32*F31+O30*F29+O28*F27+O26*F25+O24*F23</f>
        <v>0</v>
      </c>
      <c r="P33" s="128">
        <f>P32*F31+P30*F29+P28*F27+P26*F25+P24*F23</f>
        <v>0</v>
      </c>
      <c r="Q33" s="129">
        <f>Q32*F31+Q30*F29+Q28*F27+Q26*F25+Q24*F23</f>
        <v>0</v>
      </c>
      <c r="R33" s="130">
        <f>R32*F31+R30*+F29+R28*F27+R26*F25+R24*F23</f>
        <v>0</v>
      </c>
      <c r="S33" s="131">
        <f>S32*F31+S30*F29+S28*F27+S26*F25+S24*F23</f>
        <v>0</v>
      </c>
      <c r="T33" s="132">
        <f>T32*F31+T30*F29+T28*F27+T26*F25+T24*F23</f>
        <v>0</v>
      </c>
      <c r="U33" s="133">
        <f>U32*F31+U30*F29+U28*F27+U26*F25+U24*F23</f>
        <v>0</v>
      </c>
      <c r="V33" s="134">
        <f>V32*F31+V30*F29+V28*F27+V26*F25+V24*F23</f>
        <v>0</v>
      </c>
      <c r="W33" s="128">
        <f>W32*F31+W30*F29+W28*F27+W26*F25+W24*F23</f>
        <v>0</v>
      </c>
      <c r="X33" s="135">
        <f>X32*F31+X30*F29+X28*F27+X26*F25+X24*F23</f>
        <v>0</v>
      </c>
      <c r="Y33" s="136">
        <f>Y32*F31+Y30*F29+Y28*F27+Y26*F25+Y24*F23</f>
        <v>0</v>
      </c>
      <c r="Z33" s="131">
        <f>Z32*F31+Z30*F29+Z28*F27+Z26*F25+Z24*F23</f>
        <v>0</v>
      </c>
      <c r="AA33" s="132">
        <f>AA32*F31+AA30*F29+AA28*F27+AA26*F25+AA24*F23</f>
        <v>0</v>
      </c>
      <c r="AB33" s="133">
        <f>AB32*F31+AB30*F29+AB28*F27+AB26*F25+AB24*F23</f>
        <v>0</v>
      </c>
      <c r="AC33" s="134">
        <f>AC32*F31+AC30*F29+AC28*F27+AC26*F25+AC24*F23</f>
        <v>0</v>
      </c>
      <c r="AD33" s="128">
        <f>AD32*F31+AD30*F29+AD28*F27+AD26*F25+AD24*F23</f>
        <v>0</v>
      </c>
      <c r="AE33" s="135">
        <f>AE32*F31+AE30*F29+AE28*F27+AE26*F25+AE24*F23</f>
        <v>0</v>
      </c>
      <c r="AF33" s="136">
        <f>AF32*F31+AF30*F29+AF28*F27+AF26*F25+AF24*F23</f>
        <v>0</v>
      </c>
      <c r="AG33" s="131">
        <f>AG32*F31+AG30*F29+AG28*F27+AG26*F25+AG24*F23</f>
        <v>0</v>
      </c>
      <c r="AH33" s="132">
        <f>AH32*F31+AH30*F29+AH28*F27+AH26*F25+AH24*F23</f>
        <v>0</v>
      </c>
      <c r="AI33" s="133">
        <f>AI32*F31+AI30*F29+AI28*F27+AI26*F25+AI24*F23</f>
        <v>0</v>
      </c>
      <c r="AJ33" s="134">
        <f>AJ32*F31+AJ30*F29+AJ28*F27+AJ26*F25+AJ24*F23</f>
        <v>0</v>
      </c>
      <c r="AK33" s="128">
        <f>AK32*F31+AK30*F29+AK28*F27+AK26*F25+AK24*F23</f>
        <v>0</v>
      </c>
      <c r="AL33" s="137">
        <f>AL32*F31+AL30*F29+AL28*F27+AL26*F25+AL24*F23</f>
        <v>0</v>
      </c>
    </row>
    <row r="34" spans="2:42" x14ac:dyDescent="0.7">
      <c r="B34" s="141"/>
      <c r="C34" s="141"/>
      <c r="F34" s="140"/>
      <c r="H34" s="901" t="s">
        <v>142</v>
      </c>
      <c r="I34" s="902"/>
      <c r="J34" s="902"/>
      <c r="K34" s="902"/>
      <c r="L34" s="902"/>
      <c r="M34" s="875" t="s">
        <v>144</v>
      </c>
      <c r="N34" s="875"/>
      <c r="O34" s="875"/>
      <c r="P34" s="877">
        <f>G23+G25+G27+G29</f>
        <v>0</v>
      </c>
      <c r="Q34" s="877"/>
      <c r="R34" s="877"/>
      <c r="S34" s="877"/>
      <c r="T34" s="875" t="s">
        <v>145</v>
      </c>
      <c r="U34" s="875"/>
      <c r="V34" s="875"/>
      <c r="W34" s="879">
        <f>G31</f>
        <v>0</v>
      </c>
      <c r="X34" s="879"/>
      <c r="Y34" s="879"/>
      <c r="Z34" s="879"/>
      <c r="AA34" s="881" t="s">
        <v>143</v>
      </c>
      <c r="AB34" s="881"/>
      <c r="AC34" s="881"/>
      <c r="AD34" s="881"/>
      <c r="AE34" s="883">
        <f>F33</f>
        <v>0</v>
      </c>
      <c r="AF34" s="884"/>
      <c r="AG34" s="884"/>
      <c r="AH34" s="884"/>
      <c r="AI34" s="884"/>
      <c r="AJ34" s="884"/>
      <c r="AK34" s="114"/>
      <c r="AL34" s="115"/>
    </row>
    <row r="35" spans="2:42" ht="34.5" customHeight="1" thickBot="1" x14ac:dyDescent="0.75">
      <c r="H35" s="903"/>
      <c r="I35" s="904"/>
      <c r="J35" s="904"/>
      <c r="K35" s="904"/>
      <c r="L35" s="904"/>
      <c r="M35" s="876"/>
      <c r="N35" s="876"/>
      <c r="O35" s="876"/>
      <c r="P35" s="878"/>
      <c r="Q35" s="878"/>
      <c r="R35" s="878"/>
      <c r="S35" s="878"/>
      <c r="T35" s="876"/>
      <c r="U35" s="876"/>
      <c r="V35" s="876"/>
      <c r="W35" s="880"/>
      <c r="X35" s="880"/>
      <c r="Y35" s="880"/>
      <c r="Z35" s="880"/>
      <c r="AA35" s="882"/>
      <c r="AB35" s="882"/>
      <c r="AC35" s="882"/>
      <c r="AD35" s="882"/>
      <c r="AE35" s="885"/>
      <c r="AF35" s="885"/>
      <c r="AG35" s="885"/>
      <c r="AH35" s="885"/>
      <c r="AI35" s="885"/>
      <c r="AJ35" s="885"/>
      <c r="AK35" s="116"/>
      <c r="AL35" s="117"/>
    </row>
    <row r="36" spans="2:42" ht="60" customHeight="1" thickBot="1" x14ac:dyDescent="0.3">
      <c r="B36" s="939">
        <v>28</v>
      </c>
      <c r="C36" s="940"/>
      <c r="D36" s="941" t="s">
        <v>147</v>
      </c>
      <c r="E36" s="941"/>
      <c r="F36" s="942"/>
      <c r="G36" s="943" t="s">
        <v>91</v>
      </c>
      <c r="H36" s="120"/>
      <c r="I36" s="121"/>
      <c r="J36" s="121"/>
      <c r="K36" s="121"/>
      <c r="L36" s="121"/>
      <c r="M36" s="123"/>
      <c r="N36" s="123"/>
      <c r="O36" s="123"/>
      <c r="P36" s="124"/>
      <c r="Q36" s="124"/>
      <c r="R36" s="124"/>
      <c r="S36" s="124"/>
      <c r="T36" s="123"/>
      <c r="U36" s="123"/>
      <c r="V36" s="123"/>
      <c r="W36" s="119"/>
      <c r="X36" s="119"/>
      <c r="Y36" s="119"/>
      <c r="Z36" s="119"/>
      <c r="AA36" s="122"/>
      <c r="AB36" s="122"/>
      <c r="AC36" s="122"/>
      <c r="AD36" s="122"/>
      <c r="AE36" s="118"/>
      <c r="AF36" s="119"/>
      <c r="AG36" s="119"/>
      <c r="AH36" s="119"/>
      <c r="AI36" s="119"/>
      <c r="AJ36" s="119"/>
      <c r="AK36" s="112"/>
      <c r="AL36" s="112"/>
    </row>
    <row r="37" spans="2:42" ht="33" customHeight="1" thickBot="1" x14ac:dyDescent="0.3">
      <c r="B37" s="945" t="s">
        <v>85</v>
      </c>
      <c r="C37" s="946"/>
      <c r="D37" s="947" t="s">
        <v>86</v>
      </c>
      <c r="E37" s="948"/>
      <c r="F37" s="949"/>
      <c r="G37" s="944"/>
      <c r="H37" s="120"/>
      <c r="I37" s="121"/>
      <c r="J37" s="121"/>
      <c r="K37" s="121"/>
      <c r="L37" s="121"/>
      <c r="M37" s="123"/>
      <c r="N37" s="123"/>
      <c r="O37" s="123"/>
      <c r="P37" s="125"/>
      <c r="Q37" s="125"/>
      <c r="R37" s="125"/>
      <c r="S37" s="125"/>
      <c r="T37" s="123"/>
      <c r="U37" s="123"/>
      <c r="V37" s="123"/>
      <c r="W37" s="119"/>
      <c r="X37" s="119"/>
      <c r="Y37" s="119"/>
      <c r="Z37" s="119"/>
      <c r="AA37" s="122"/>
      <c r="AB37" s="122"/>
      <c r="AC37" s="122"/>
      <c r="AD37" s="122"/>
      <c r="AE37" s="119"/>
      <c r="AF37" s="119"/>
      <c r="AG37" s="119"/>
      <c r="AH37" s="119"/>
      <c r="AI37" s="119"/>
      <c r="AJ37" s="119"/>
      <c r="AK37" s="112"/>
      <c r="AL37" s="112"/>
      <c r="AM37" s="113"/>
      <c r="AN37" s="113"/>
      <c r="AO37" s="113"/>
      <c r="AP37" s="113"/>
    </row>
    <row r="38" spans="2:42" ht="50.1" customHeight="1" x14ac:dyDescent="0.25">
      <c r="B38" s="921" t="s">
        <v>81</v>
      </c>
      <c r="C38" s="922"/>
      <c r="D38" s="925" t="s">
        <v>90</v>
      </c>
      <c r="E38" s="926"/>
      <c r="F38" s="929">
        <v>47</v>
      </c>
      <c r="G38" s="142">
        <f>SUM(H39:AL39)</f>
        <v>0</v>
      </c>
      <c r="H38" s="146"/>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8"/>
    </row>
    <row r="39" spans="2:42" ht="43.35" customHeight="1" x14ac:dyDescent="0.25">
      <c r="B39" s="923"/>
      <c r="C39" s="924"/>
      <c r="D39" s="927"/>
      <c r="E39" s="928"/>
      <c r="F39" s="930"/>
      <c r="G39" s="143">
        <f>SUM(H39:AL39)*F38</f>
        <v>0</v>
      </c>
      <c r="H39" s="149"/>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1"/>
    </row>
    <row r="40" spans="2:42" ht="50.1" customHeight="1" x14ac:dyDescent="0.25">
      <c r="B40" s="931" t="s">
        <v>81</v>
      </c>
      <c r="C40" s="932"/>
      <c r="D40" s="933" t="s">
        <v>82</v>
      </c>
      <c r="E40" s="934"/>
      <c r="F40" s="937">
        <v>70</v>
      </c>
      <c r="G40" s="144">
        <f>SUM(H41:AL41)</f>
        <v>0</v>
      </c>
      <c r="H40" s="152"/>
      <c r="I40" s="153"/>
      <c r="J40" s="153"/>
      <c r="K40" s="153"/>
      <c r="L40" s="153"/>
      <c r="M40" s="153"/>
      <c r="N40" s="153"/>
      <c r="O40" s="153"/>
      <c r="P40" s="153"/>
      <c r="Q40" s="153"/>
      <c r="R40" s="153"/>
      <c r="S40" s="153"/>
      <c r="T40" s="153"/>
      <c r="U40" s="153"/>
      <c r="V40" s="153"/>
      <c r="W40" s="153"/>
      <c r="X40" s="153"/>
      <c r="Y40" s="153"/>
      <c r="Z40" s="153"/>
      <c r="AA40" s="153"/>
      <c r="AB40" s="153"/>
      <c r="AC40" s="153"/>
      <c r="AD40" s="153"/>
      <c r="AE40" s="153"/>
      <c r="AF40" s="153"/>
      <c r="AG40" s="153"/>
      <c r="AH40" s="153"/>
      <c r="AI40" s="153"/>
      <c r="AJ40" s="153"/>
      <c r="AK40" s="153"/>
      <c r="AL40" s="154"/>
    </row>
    <row r="41" spans="2:42" ht="43.35" customHeight="1" x14ac:dyDescent="0.25">
      <c r="B41" s="931"/>
      <c r="C41" s="932"/>
      <c r="D41" s="935"/>
      <c r="E41" s="936"/>
      <c r="F41" s="938"/>
      <c r="G41" s="143">
        <f>SUM(H41:AL41)*F40</f>
        <v>0</v>
      </c>
      <c r="H41" s="155"/>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6"/>
      <c r="AI41" s="156"/>
      <c r="AJ41" s="156"/>
      <c r="AK41" s="156"/>
      <c r="AL41" s="157"/>
    </row>
    <row r="42" spans="2:42" ht="50.1" customHeight="1" x14ac:dyDescent="0.25">
      <c r="B42" s="905" t="s">
        <v>83</v>
      </c>
      <c r="C42" s="906"/>
      <c r="D42" s="907" t="s">
        <v>84</v>
      </c>
      <c r="E42" s="908"/>
      <c r="F42" s="911">
        <v>80</v>
      </c>
      <c r="G42" s="144">
        <f>SUM(H43:AL43)</f>
        <v>0</v>
      </c>
      <c r="H42" s="152"/>
      <c r="I42" s="153"/>
      <c r="J42" s="153"/>
      <c r="K42" s="153"/>
      <c r="L42" s="153"/>
      <c r="M42" s="153"/>
      <c r="N42" s="153"/>
      <c r="O42" s="153"/>
      <c r="P42" s="153"/>
      <c r="Q42" s="153"/>
      <c r="R42" s="153"/>
      <c r="S42" s="153"/>
      <c r="T42" s="153"/>
      <c r="U42" s="153"/>
      <c r="V42" s="153"/>
      <c r="W42" s="153"/>
      <c r="X42" s="153"/>
      <c r="Y42" s="153"/>
      <c r="Z42" s="153"/>
      <c r="AA42" s="153"/>
      <c r="AB42" s="153"/>
      <c r="AC42" s="153"/>
      <c r="AD42" s="153"/>
      <c r="AE42" s="153"/>
      <c r="AF42" s="153"/>
      <c r="AG42" s="153"/>
      <c r="AH42" s="153"/>
      <c r="AI42" s="153"/>
      <c r="AJ42" s="153"/>
      <c r="AK42" s="153"/>
      <c r="AL42" s="154"/>
    </row>
    <row r="43" spans="2:42" ht="43.35" customHeight="1" x14ac:dyDescent="0.25">
      <c r="B43" s="905"/>
      <c r="C43" s="906"/>
      <c r="D43" s="909"/>
      <c r="E43" s="910"/>
      <c r="F43" s="912"/>
      <c r="G43" s="143">
        <f>SUM(H43:AL43)*F42</f>
        <v>0</v>
      </c>
      <c r="H43" s="158"/>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60"/>
    </row>
    <row r="44" spans="2:42" ht="50.1" customHeight="1" x14ac:dyDescent="0.25">
      <c r="B44" s="913" t="s">
        <v>83</v>
      </c>
      <c r="C44" s="914"/>
      <c r="D44" s="915" t="s">
        <v>87</v>
      </c>
      <c r="E44" s="916"/>
      <c r="F44" s="919">
        <v>60</v>
      </c>
      <c r="G44" s="144">
        <f>SUM(H45:AL45)</f>
        <v>0</v>
      </c>
      <c r="H44" s="152"/>
      <c r="I44" s="153"/>
      <c r="J44" s="153"/>
      <c r="K44" s="153"/>
      <c r="L44" s="153"/>
      <c r="M44" s="153"/>
      <c r="N44" s="153"/>
      <c r="O44" s="153"/>
      <c r="P44" s="153"/>
      <c r="Q44" s="153"/>
      <c r="R44" s="153"/>
      <c r="S44" s="153"/>
      <c r="T44" s="153"/>
      <c r="U44" s="153"/>
      <c r="V44" s="153"/>
      <c r="W44" s="153"/>
      <c r="X44" s="153"/>
      <c r="Y44" s="153"/>
      <c r="Z44" s="153"/>
      <c r="AA44" s="153"/>
      <c r="AB44" s="153"/>
      <c r="AC44" s="153"/>
      <c r="AD44" s="153"/>
      <c r="AE44" s="153"/>
      <c r="AF44" s="153"/>
      <c r="AG44" s="153"/>
      <c r="AH44" s="153"/>
      <c r="AI44" s="153"/>
      <c r="AJ44" s="153"/>
      <c r="AK44" s="153"/>
      <c r="AL44" s="154"/>
    </row>
    <row r="45" spans="2:42" ht="43.35" customHeight="1" x14ac:dyDescent="0.25">
      <c r="B45" s="913"/>
      <c r="C45" s="914"/>
      <c r="D45" s="917"/>
      <c r="E45" s="918"/>
      <c r="F45" s="920"/>
      <c r="G45" s="143">
        <f>SUM(H45:AL45)*F44</f>
        <v>0</v>
      </c>
      <c r="H45" s="161"/>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3"/>
    </row>
    <row r="46" spans="2:42" ht="50.1" customHeight="1" x14ac:dyDescent="0.25">
      <c r="B46" s="886" t="s">
        <v>92</v>
      </c>
      <c r="C46" s="887"/>
      <c r="D46" s="890" t="s">
        <v>88</v>
      </c>
      <c r="E46" s="891"/>
      <c r="F46" s="894">
        <v>10</v>
      </c>
      <c r="G46" s="144">
        <f>SUM(H47:AL47)</f>
        <v>0</v>
      </c>
      <c r="H46" s="152"/>
      <c r="I46" s="153"/>
      <c r="J46" s="153"/>
      <c r="K46" s="153"/>
      <c r="L46" s="153"/>
      <c r="M46" s="153"/>
      <c r="N46" s="153"/>
      <c r="O46" s="153"/>
      <c r="P46" s="153"/>
      <c r="Q46" s="153"/>
      <c r="R46" s="153"/>
      <c r="S46" s="153"/>
      <c r="T46" s="153"/>
      <c r="U46" s="153"/>
      <c r="V46" s="153"/>
      <c r="W46" s="153"/>
      <c r="X46" s="153"/>
      <c r="Y46" s="153"/>
      <c r="Z46" s="153"/>
      <c r="AA46" s="153"/>
      <c r="AB46" s="153"/>
      <c r="AC46" s="153"/>
      <c r="AD46" s="153"/>
      <c r="AE46" s="153"/>
      <c r="AF46" s="153"/>
      <c r="AG46" s="153"/>
      <c r="AH46" s="153"/>
      <c r="AI46" s="153"/>
      <c r="AJ46" s="153"/>
      <c r="AK46" s="153"/>
      <c r="AL46" s="154"/>
    </row>
    <row r="47" spans="2:42" ht="43.35" customHeight="1" thickBot="1" x14ac:dyDescent="0.3">
      <c r="B47" s="888"/>
      <c r="C47" s="889"/>
      <c r="D47" s="892"/>
      <c r="E47" s="893"/>
      <c r="F47" s="895"/>
      <c r="G47" s="145">
        <f>SUM(H47:AL47)*F46</f>
        <v>0</v>
      </c>
      <c r="H47" s="164"/>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6"/>
    </row>
    <row r="48" spans="2:42" ht="43.35" customHeight="1" thickBot="1" x14ac:dyDescent="0.65">
      <c r="B48" s="896" t="s">
        <v>89</v>
      </c>
      <c r="C48" s="897"/>
      <c r="D48" s="897"/>
      <c r="E48" s="898"/>
      <c r="F48" s="899">
        <f>G39+G41+G43+G45+G47</f>
        <v>0</v>
      </c>
      <c r="G48" s="900"/>
      <c r="H48" s="127">
        <f>H47*F46+H45*F44+H43*F42+H41*F40+H39*F38</f>
        <v>0</v>
      </c>
      <c r="I48" s="128">
        <f>I47*F46+I45*F44+I43*F42+I41*F40+I39*F38</f>
        <v>0</v>
      </c>
      <c r="J48" s="129">
        <f>J47*F46+J45*F44+J43*F42+J41*F40+J39*F38</f>
        <v>0</v>
      </c>
      <c r="K48" s="130">
        <f>K47*F46+K45*F44+K43*F42+K41*F40+K39*F38</f>
        <v>0</v>
      </c>
      <c r="L48" s="131">
        <f>L47*F46+L45*F44+L43*F42+L41*F40+L39*F38</f>
        <v>0</v>
      </c>
      <c r="M48" s="132">
        <f>M47*F46+M45*F44+M43*F42+M41*F40+M39*F38</f>
        <v>0</v>
      </c>
      <c r="N48" s="133">
        <f>N47*F46+N45*F44+N43*F42+N41*F40+N39*F38</f>
        <v>0</v>
      </c>
      <c r="O48" s="134">
        <f>O47*F46+O45*F44+O43*F42+O41*F40+O39*F38</f>
        <v>0</v>
      </c>
      <c r="P48" s="128">
        <f>P47*F46+P45*F44+P43*F42+P41*F40+P39*F38</f>
        <v>0</v>
      </c>
      <c r="Q48" s="129">
        <f>Q47*F46+Q45*F44+Q43*F42+Q41*F40+Q39*F38</f>
        <v>0</v>
      </c>
      <c r="R48" s="130">
        <f>R47*F46+R45*+F44+R43*F42+R41*F40+R39*F38</f>
        <v>0</v>
      </c>
      <c r="S48" s="131">
        <f>S47*F46+S45*F44+S43*F42+S41*F40+S39*F38</f>
        <v>0</v>
      </c>
      <c r="T48" s="132">
        <f>T47*F46+T45*F44+T43*F42+T41*F40+T39*F38</f>
        <v>0</v>
      </c>
      <c r="U48" s="133">
        <f>U47*F46+U45*F44+U43*F42+U41*F40+U39*F38</f>
        <v>0</v>
      </c>
      <c r="V48" s="134">
        <f>V47*F46+V45*F44+V43*F42+V41*F40+V39*F38</f>
        <v>0</v>
      </c>
      <c r="W48" s="128">
        <f>W47*F46+W45*F44+W43*F42+W41*F40+W39*F38</f>
        <v>0</v>
      </c>
      <c r="X48" s="135">
        <f>X47*F46+X45*F44+X43*F42+X41*F40+X39*F38</f>
        <v>0</v>
      </c>
      <c r="Y48" s="136">
        <f>Y47*F46+Y45*F44+Y43*F42+Y41*F40+Y39*F38</f>
        <v>0</v>
      </c>
      <c r="Z48" s="131">
        <f>Z47*F46+Z45*F44+Z43*F42+Z41*F40+Z39*F38</f>
        <v>0</v>
      </c>
      <c r="AA48" s="132">
        <f>AA47*F46+AA45*F44+AA43*F42+AA41*F40+AA39*F38</f>
        <v>0</v>
      </c>
      <c r="AB48" s="133">
        <f>AB47*F46+AB45*F44+AB43*F42+AB41*F40+AB39*F38</f>
        <v>0</v>
      </c>
      <c r="AC48" s="134">
        <f>AC47*F46+AC45*F44+AC43*F42+AC41*F40+AC39*F38</f>
        <v>0</v>
      </c>
      <c r="AD48" s="128">
        <f>AD47*F46+AD45*F44+AD43*F42+AD41*F40+AD39*F38</f>
        <v>0</v>
      </c>
      <c r="AE48" s="135">
        <f>AE47*F46+AE45*F44+AE43*F42+AE41*F40+AE39*F38</f>
        <v>0</v>
      </c>
      <c r="AF48" s="136">
        <f>AF47*F46+AF45*F44+AF43*F42+AF41*F40+AF39*F38</f>
        <v>0</v>
      </c>
      <c r="AG48" s="131">
        <f>AG47*F46+AG45*F44+AG43*F42+AG41*F40+AG39*F38</f>
        <v>0</v>
      </c>
      <c r="AH48" s="132">
        <f>AH47*F46+AH45*F44+AH43*F42+AH41*F40+AH39*F38</f>
        <v>0</v>
      </c>
      <c r="AI48" s="133">
        <f>AI47*F46+AI45*F44+AI43*F42+AI41*F40+AI39*F38</f>
        <v>0</v>
      </c>
      <c r="AJ48" s="134">
        <f>AJ47*F46+AJ45*F44+AJ43*F42+AJ41*F40+AJ39*F38</f>
        <v>0</v>
      </c>
      <c r="AK48" s="128">
        <f>AK47*F46+AK45*F44+AK43*F42+AK41*F40+AK39*F38</f>
        <v>0</v>
      </c>
      <c r="AL48" s="137">
        <f>AL47*F46+AL45*F44+AL43*F42+AL41*F40+AL39*F38</f>
        <v>0</v>
      </c>
    </row>
    <row r="49" spans="2:42" x14ac:dyDescent="0.7">
      <c r="B49" s="141"/>
      <c r="C49" s="141"/>
      <c r="F49" s="140"/>
      <c r="H49" s="901" t="s">
        <v>142</v>
      </c>
      <c r="I49" s="902"/>
      <c r="J49" s="902"/>
      <c r="K49" s="902"/>
      <c r="L49" s="902"/>
      <c r="M49" s="875" t="s">
        <v>144</v>
      </c>
      <c r="N49" s="875"/>
      <c r="O49" s="875"/>
      <c r="P49" s="877">
        <f>G38+G40+G42+G44</f>
        <v>0</v>
      </c>
      <c r="Q49" s="877"/>
      <c r="R49" s="877"/>
      <c r="S49" s="877"/>
      <c r="T49" s="875" t="s">
        <v>145</v>
      </c>
      <c r="U49" s="875"/>
      <c r="V49" s="875"/>
      <c r="W49" s="879">
        <f>G46</f>
        <v>0</v>
      </c>
      <c r="X49" s="879"/>
      <c r="Y49" s="879"/>
      <c r="Z49" s="879"/>
      <c r="AA49" s="881" t="s">
        <v>143</v>
      </c>
      <c r="AB49" s="881"/>
      <c r="AC49" s="881"/>
      <c r="AD49" s="881"/>
      <c r="AE49" s="883">
        <f>F48</f>
        <v>0</v>
      </c>
      <c r="AF49" s="884"/>
      <c r="AG49" s="884"/>
      <c r="AH49" s="884"/>
      <c r="AI49" s="884"/>
      <c r="AJ49" s="884"/>
      <c r="AK49" s="114"/>
      <c r="AL49" s="115"/>
    </row>
    <row r="50" spans="2:42" ht="34.5" customHeight="1" thickBot="1" x14ac:dyDescent="0.75">
      <c r="H50" s="903"/>
      <c r="I50" s="904"/>
      <c r="J50" s="904"/>
      <c r="K50" s="904"/>
      <c r="L50" s="904"/>
      <c r="M50" s="876"/>
      <c r="N50" s="876"/>
      <c r="O50" s="876"/>
      <c r="P50" s="878"/>
      <c r="Q50" s="878"/>
      <c r="R50" s="878"/>
      <c r="S50" s="878"/>
      <c r="T50" s="876"/>
      <c r="U50" s="876"/>
      <c r="V50" s="876"/>
      <c r="W50" s="880"/>
      <c r="X50" s="880"/>
      <c r="Y50" s="880"/>
      <c r="Z50" s="880"/>
      <c r="AA50" s="882"/>
      <c r="AB50" s="882"/>
      <c r="AC50" s="882"/>
      <c r="AD50" s="882"/>
      <c r="AE50" s="885"/>
      <c r="AF50" s="885"/>
      <c r="AG50" s="885"/>
      <c r="AH50" s="885"/>
      <c r="AI50" s="885"/>
      <c r="AJ50" s="885"/>
      <c r="AK50" s="116"/>
      <c r="AL50" s="117"/>
    </row>
    <row r="51" spans="2:42" ht="60" customHeight="1" thickBot="1" x14ac:dyDescent="0.3">
      <c r="B51" s="939">
        <v>29</v>
      </c>
      <c r="C51" s="940"/>
      <c r="D51" s="941" t="s">
        <v>41</v>
      </c>
      <c r="E51" s="941"/>
      <c r="F51" s="942"/>
      <c r="G51" s="943" t="s">
        <v>91</v>
      </c>
      <c r="H51" s="120"/>
      <c r="I51" s="121"/>
      <c r="J51" s="121"/>
      <c r="K51" s="121"/>
      <c r="L51" s="121"/>
      <c r="M51" s="123"/>
      <c r="N51" s="123"/>
      <c r="O51" s="123"/>
      <c r="P51" s="124"/>
      <c r="Q51" s="124"/>
      <c r="R51" s="124"/>
      <c r="S51" s="124"/>
      <c r="T51" s="123"/>
      <c r="U51" s="123"/>
      <c r="V51" s="123"/>
      <c r="W51" s="119"/>
      <c r="X51" s="119"/>
      <c r="Y51" s="119"/>
      <c r="Z51" s="119"/>
      <c r="AA51" s="122"/>
      <c r="AB51" s="122"/>
      <c r="AC51" s="122"/>
      <c r="AD51" s="122"/>
      <c r="AE51" s="118"/>
      <c r="AF51" s="119"/>
      <c r="AG51" s="119"/>
      <c r="AH51" s="119"/>
      <c r="AI51" s="119"/>
      <c r="AJ51" s="119"/>
      <c r="AK51" s="112"/>
      <c r="AL51" s="112"/>
    </row>
    <row r="52" spans="2:42" ht="33" customHeight="1" thickBot="1" x14ac:dyDescent="0.3">
      <c r="B52" s="945" t="s">
        <v>85</v>
      </c>
      <c r="C52" s="946"/>
      <c r="D52" s="947" t="s">
        <v>86</v>
      </c>
      <c r="E52" s="948"/>
      <c r="F52" s="949"/>
      <c r="G52" s="944"/>
      <c r="H52" s="120"/>
      <c r="I52" s="121"/>
      <c r="J52" s="121"/>
      <c r="K52" s="121"/>
      <c r="L52" s="121"/>
      <c r="M52" s="123"/>
      <c r="N52" s="123"/>
      <c r="O52" s="123"/>
      <c r="P52" s="125"/>
      <c r="Q52" s="125"/>
      <c r="R52" s="125"/>
      <c r="S52" s="125"/>
      <c r="T52" s="123"/>
      <c r="U52" s="123"/>
      <c r="V52" s="123"/>
      <c r="W52" s="119"/>
      <c r="X52" s="119"/>
      <c r="Y52" s="119"/>
      <c r="Z52" s="119"/>
      <c r="AA52" s="122"/>
      <c r="AB52" s="122"/>
      <c r="AC52" s="122"/>
      <c r="AD52" s="122"/>
      <c r="AE52" s="119"/>
      <c r="AF52" s="119"/>
      <c r="AG52" s="119"/>
      <c r="AH52" s="119"/>
      <c r="AI52" s="119"/>
      <c r="AJ52" s="119"/>
      <c r="AK52" s="112"/>
      <c r="AL52" s="112"/>
      <c r="AM52" s="113"/>
      <c r="AN52" s="113"/>
      <c r="AO52" s="113"/>
      <c r="AP52" s="113"/>
    </row>
    <row r="53" spans="2:42" ht="50.1" customHeight="1" x14ac:dyDescent="0.25">
      <c r="B53" s="921" t="s">
        <v>81</v>
      </c>
      <c r="C53" s="922"/>
      <c r="D53" s="925" t="s">
        <v>90</v>
      </c>
      <c r="E53" s="926"/>
      <c r="F53" s="929">
        <v>47</v>
      </c>
      <c r="G53" s="142">
        <f t="shared" ref="G53" si="1">SUM(H54:AL54)</f>
        <v>0</v>
      </c>
      <c r="H53" s="146"/>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8"/>
    </row>
    <row r="54" spans="2:42" ht="43.35" customHeight="1" x14ac:dyDescent="0.25">
      <c r="B54" s="923"/>
      <c r="C54" s="924"/>
      <c r="D54" s="927"/>
      <c r="E54" s="928"/>
      <c r="F54" s="930"/>
      <c r="G54" s="143">
        <f t="shared" ref="G54" si="2">SUM(H54:AL54)*F53</f>
        <v>0</v>
      </c>
      <c r="H54" s="149"/>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1"/>
    </row>
    <row r="55" spans="2:42" ht="50.1" customHeight="1" x14ac:dyDescent="0.25">
      <c r="B55" s="931" t="s">
        <v>81</v>
      </c>
      <c r="C55" s="932"/>
      <c r="D55" s="933" t="s">
        <v>82</v>
      </c>
      <c r="E55" s="934"/>
      <c r="F55" s="937">
        <v>70</v>
      </c>
      <c r="G55" s="144">
        <f t="shared" ref="G55" si="3">SUM(H56:AL56)</f>
        <v>0</v>
      </c>
      <c r="H55" s="152"/>
      <c r="I55" s="153"/>
      <c r="J55" s="153"/>
      <c r="K55" s="153"/>
      <c r="L55" s="153"/>
      <c r="M55" s="153"/>
      <c r="N55" s="153"/>
      <c r="O55" s="153"/>
      <c r="P55" s="153"/>
      <c r="Q55" s="153"/>
      <c r="R55" s="153"/>
      <c r="S55" s="153"/>
      <c r="T55" s="153"/>
      <c r="U55" s="153"/>
      <c r="V55" s="153"/>
      <c r="W55" s="153"/>
      <c r="X55" s="153"/>
      <c r="Y55" s="153"/>
      <c r="Z55" s="153"/>
      <c r="AA55" s="153"/>
      <c r="AB55" s="153"/>
      <c r="AC55" s="153"/>
      <c r="AD55" s="153"/>
      <c r="AE55" s="153"/>
      <c r="AF55" s="153"/>
      <c r="AG55" s="153"/>
      <c r="AH55" s="153"/>
      <c r="AI55" s="153"/>
      <c r="AJ55" s="153"/>
      <c r="AK55" s="153"/>
      <c r="AL55" s="154"/>
    </row>
    <row r="56" spans="2:42" ht="43.35" customHeight="1" x14ac:dyDescent="0.25">
      <c r="B56" s="931"/>
      <c r="C56" s="932"/>
      <c r="D56" s="935"/>
      <c r="E56" s="936"/>
      <c r="F56" s="938"/>
      <c r="G56" s="143">
        <f t="shared" ref="G56" si="4">SUM(H56:AL56)*F55</f>
        <v>0</v>
      </c>
      <c r="H56" s="155"/>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6"/>
      <c r="AI56" s="156"/>
      <c r="AJ56" s="156"/>
      <c r="AK56" s="156"/>
      <c r="AL56" s="157"/>
    </row>
    <row r="57" spans="2:42" ht="50.1" customHeight="1" x14ac:dyDescent="0.25">
      <c r="B57" s="905" t="s">
        <v>83</v>
      </c>
      <c r="C57" s="906"/>
      <c r="D57" s="907" t="s">
        <v>84</v>
      </c>
      <c r="E57" s="908"/>
      <c r="F57" s="911">
        <v>80</v>
      </c>
      <c r="G57" s="144">
        <f t="shared" ref="G57" si="5">SUM(H58:AL58)</f>
        <v>0</v>
      </c>
      <c r="H57" s="152"/>
      <c r="I57" s="153"/>
      <c r="J57" s="153"/>
      <c r="K57" s="153"/>
      <c r="L57" s="153"/>
      <c r="M57" s="153"/>
      <c r="N57" s="153"/>
      <c r="O57" s="153"/>
      <c r="P57" s="153"/>
      <c r="Q57" s="153"/>
      <c r="R57" s="153"/>
      <c r="S57" s="153"/>
      <c r="T57" s="153"/>
      <c r="U57" s="153"/>
      <c r="V57" s="153"/>
      <c r="W57" s="153"/>
      <c r="X57" s="153"/>
      <c r="Y57" s="153"/>
      <c r="Z57" s="153"/>
      <c r="AA57" s="153"/>
      <c r="AB57" s="153"/>
      <c r="AC57" s="153"/>
      <c r="AD57" s="153"/>
      <c r="AE57" s="153"/>
      <c r="AF57" s="153"/>
      <c r="AG57" s="153"/>
      <c r="AH57" s="153"/>
      <c r="AI57" s="153"/>
      <c r="AJ57" s="153"/>
      <c r="AK57" s="153"/>
      <c r="AL57" s="154"/>
    </row>
    <row r="58" spans="2:42" ht="43.35" customHeight="1" x14ac:dyDescent="0.25">
      <c r="B58" s="905"/>
      <c r="C58" s="906"/>
      <c r="D58" s="909"/>
      <c r="E58" s="910"/>
      <c r="F58" s="912"/>
      <c r="G58" s="143">
        <f t="shared" ref="G58" si="6">SUM(H58:AL58)*F57</f>
        <v>0</v>
      </c>
      <c r="H58" s="158"/>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159"/>
      <c r="AK58" s="159"/>
      <c r="AL58" s="160"/>
    </row>
    <row r="59" spans="2:42" ht="50.1" customHeight="1" x14ac:dyDescent="0.25">
      <c r="B59" s="913" t="s">
        <v>83</v>
      </c>
      <c r="C59" s="914"/>
      <c r="D59" s="915" t="s">
        <v>87</v>
      </c>
      <c r="E59" s="916"/>
      <c r="F59" s="919">
        <v>60</v>
      </c>
      <c r="G59" s="144">
        <f t="shared" ref="G59" si="7">SUM(H60:AL60)</f>
        <v>0</v>
      </c>
      <c r="H59" s="152"/>
      <c r="I59" s="153"/>
      <c r="J59" s="153"/>
      <c r="K59" s="153"/>
      <c r="L59" s="153"/>
      <c r="M59" s="153"/>
      <c r="N59" s="153"/>
      <c r="O59" s="153"/>
      <c r="P59" s="153"/>
      <c r="Q59" s="153"/>
      <c r="R59" s="153"/>
      <c r="S59" s="153"/>
      <c r="T59" s="153"/>
      <c r="U59" s="153"/>
      <c r="V59" s="153"/>
      <c r="W59" s="153"/>
      <c r="X59" s="153"/>
      <c r="Y59" s="153"/>
      <c r="Z59" s="153"/>
      <c r="AA59" s="153"/>
      <c r="AB59" s="153"/>
      <c r="AC59" s="153"/>
      <c r="AD59" s="153"/>
      <c r="AE59" s="153"/>
      <c r="AF59" s="153"/>
      <c r="AG59" s="153"/>
      <c r="AH59" s="153"/>
      <c r="AI59" s="153"/>
      <c r="AJ59" s="153"/>
      <c r="AK59" s="153"/>
      <c r="AL59" s="154"/>
    </row>
    <row r="60" spans="2:42" ht="43.35" customHeight="1" x14ac:dyDescent="0.25">
      <c r="B60" s="913"/>
      <c r="C60" s="914"/>
      <c r="D60" s="917"/>
      <c r="E60" s="918"/>
      <c r="F60" s="920"/>
      <c r="G60" s="143">
        <f t="shared" ref="G60" si="8">SUM(H60:AL60)*F59</f>
        <v>0</v>
      </c>
      <c r="H60" s="161"/>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3"/>
    </row>
    <row r="61" spans="2:42" ht="50.1" customHeight="1" x14ac:dyDescent="0.25">
      <c r="B61" s="886" t="s">
        <v>92</v>
      </c>
      <c r="C61" s="887"/>
      <c r="D61" s="890" t="s">
        <v>88</v>
      </c>
      <c r="E61" s="891"/>
      <c r="F61" s="894">
        <v>10</v>
      </c>
      <c r="G61" s="144">
        <f t="shared" ref="G61" si="9">SUM(H62:AL62)</f>
        <v>0</v>
      </c>
      <c r="H61" s="152"/>
      <c r="I61" s="153"/>
      <c r="J61" s="153"/>
      <c r="K61" s="153"/>
      <c r="L61" s="153"/>
      <c r="M61" s="153"/>
      <c r="N61" s="153"/>
      <c r="O61" s="153"/>
      <c r="P61" s="153"/>
      <c r="Q61" s="153"/>
      <c r="R61" s="153"/>
      <c r="S61" s="153"/>
      <c r="T61" s="153"/>
      <c r="U61" s="153"/>
      <c r="V61" s="153"/>
      <c r="W61" s="153"/>
      <c r="X61" s="153"/>
      <c r="Y61" s="153"/>
      <c r="Z61" s="153"/>
      <c r="AA61" s="153"/>
      <c r="AB61" s="153"/>
      <c r="AC61" s="153"/>
      <c r="AD61" s="153"/>
      <c r="AE61" s="153"/>
      <c r="AF61" s="153"/>
      <c r="AG61" s="153"/>
      <c r="AH61" s="153"/>
      <c r="AI61" s="153"/>
      <c r="AJ61" s="153"/>
      <c r="AK61" s="153"/>
      <c r="AL61" s="154"/>
    </row>
    <row r="62" spans="2:42" ht="43.35" customHeight="1" thickBot="1" x14ac:dyDescent="0.3">
      <c r="B62" s="888"/>
      <c r="C62" s="889"/>
      <c r="D62" s="892"/>
      <c r="E62" s="893"/>
      <c r="F62" s="895"/>
      <c r="G62" s="145">
        <f t="shared" ref="G62" si="10">SUM(H62:AL62)*F61</f>
        <v>0</v>
      </c>
      <c r="H62" s="164"/>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6"/>
    </row>
    <row r="63" spans="2:42" ht="43.35" customHeight="1" thickBot="1" x14ac:dyDescent="0.65">
      <c r="B63" s="896" t="s">
        <v>89</v>
      </c>
      <c r="C63" s="897"/>
      <c r="D63" s="897"/>
      <c r="E63" s="898"/>
      <c r="F63" s="899">
        <f t="shared" ref="F63" si="11">G54+G56+G58+G60+G62</f>
        <v>0</v>
      </c>
      <c r="G63" s="900"/>
      <c r="H63" s="127">
        <f>H62*F61+H60*F59+H58*F57+H56*F55+H54*F53</f>
        <v>0</v>
      </c>
      <c r="I63" s="128">
        <f>I62*F61+I60*F59+I58*F57+I56*F55+I54*F53</f>
        <v>0</v>
      </c>
      <c r="J63" s="129">
        <f>J62*F61+J60*F59+J58*F57+J56*F55+J54*F53</f>
        <v>0</v>
      </c>
      <c r="K63" s="130">
        <f>K62*F61+K60*F59+K58*F57+K56*F55+K54*F53</f>
        <v>0</v>
      </c>
      <c r="L63" s="131">
        <f>L62*F61+L60*F59+L58*F57+L56*F55+L54*F53</f>
        <v>0</v>
      </c>
      <c r="M63" s="132">
        <f>M62*F61+M60*F59+M58*F57+M56*F55+M54*F53</f>
        <v>0</v>
      </c>
      <c r="N63" s="133">
        <f>N62*F61+N60*F59+N58*F57+N56*F55+N54*F53</f>
        <v>0</v>
      </c>
      <c r="O63" s="134">
        <f>O62*F61+O60*F59+O58*F57+O56*F55+O54*F53</f>
        <v>0</v>
      </c>
      <c r="P63" s="128">
        <f>P62*F61+P60*F59+P58*F57+P56*F55+P54*F53</f>
        <v>0</v>
      </c>
      <c r="Q63" s="129">
        <f>Q62*F61+Q60*F59+Q58*F57+Q56*F55+Q54*F53</f>
        <v>0</v>
      </c>
      <c r="R63" s="130">
        <f>R62*F61+R60*+F59+R58*F57+R56*F55+R54*F53</f>
        <v>0</v>
      </c>
      <c r="S63" s="131">
        <f>S62*F61+S60*F59+S58*F57+S56*F55+S54*F53</f>
        <v>0</v>
      </c>
      <c r="T63" s="132">
        <f>T62*F61+T60*F59+T58*F57+T56*F55+T54*F53</f>
        <v>0</v>
      </c>
      <c r="U63" s="133">
        <f>U62*F61+U60*F59+U58*F57+U56*F55+U54*F53</f>
        <v>0</v>
      </c>
      <c r="V63" s="134">
        <f>V62*F61+V60*F59+V58*F57+V56*F55+V54*F53</f>
        <v>0</v>
      </c>
      <c r="W63" s="128">
        <f>W62*F61+W60*F59+W58*F57+W56*F55+W54*F53</f>
        <v>0</v>
      </c>
      <c r="X63" s="135">
        <f>X62*F61+X60*F59+X58*F57+X56*F55+X54*F53</f>
        <v>0</v>
      </c>
      <c r="Y63" s="136">
        <f>Y62*F61+Y60*F59+Y58*F57+Y56*F55+Y54*F53</f>
        <v>0</v>
      </c>
      <c r="Z63" s="131">
        <f>Z62*F61+Z60*F59+Z58*F57+Z56*F55+Z54*F53</f>
        <v>0</v>
      </c>
      <c r="AA63" s="132">
        <f>AA62*F61+AA60*F59+AA58*F57+AA56*F55+AA54*F53</f>
        <v>0</v>
      </c>
      <c r="AB63" s="133">
        <f>AB62*F61+AB60*F59+AB58*F57+AB56*F55+AB54*F53</f>
        <v>0</v>
      </c>
      <c r="AC63" s="134">
        <f>AC62*F61+AC60*F59+AC58*F57+AC56*F55+AC54*F53</f>
        <v>0</v>
      </c>
      <c r="AD63" s="128">
        <f>AD62*F61+AD60*F59+AD58*F57+AD56*F55+AD54*F53</f>
        <v>0</v>
      </c>
      <c r="AE63" s="135">
        <f>AE62*F61+AE60*F59+AE58*F57+AE56*F55+AE54*F53</f>
        <v>0</v>
      </c>
      <c r="AF63" s="136">
        <f>AF62*F61+AF60*F59+AF58*F57+AF56*F55+AF54*F53</f>
        <v>0</v>
      </c>
      <c r="AG63" s="131">
        <f>AG62*F61+AG60*F59+AG58*F57+AG56*F55+AG54*F53</f>
        <v>0</v>
      </c>
      <c r="AH63" s="132">
        <f>AH62*F61+AH60*F59+AH58*F57+AH56*F55+AH54*F53</f>
        <v>0</v>
      </c>
      <c r="AI63" s="133">
        <f>AI62*F61+AI60*F59+AI58*F57+AI56*F55+AI54*F53</f>
        <v>0</v>
      </c>
      <c r="AJ63" s="134">
        <f>AJ62*F61+AJ60*F59+AJ58*F57+AJ56*F55+AJ54*F53</f>
        <v>0</v>
      </c>
      <c r="AK63" s="128">
        <f>AK62*F61+AK60*F59+AK58*F57+AK56*F55+AK54*F53</f>
        <v>0</v>
      </c>
      <c r="AL63" s="137">
        <f>AL62*F61+AL60*F59+AL58*F57+AL56*F55+AL54*F53</f>
        <v>0</v>
      </c>
    </row>
    <row r="64" spans="2:42" x14ac:dyDescent="0.7">
      <c r="B64" s="141"/>
      <c r="C64" s="141"/>
      <c r="F64" s="140"/>
      <c r="H64" s="901" t="s">
        <v>142</v>
      </c>
      <c r="I64" s="902"/>
      <c r="J64" s="902"/>
      <c r="K64" s="902"/>
      <c r="L64" s="902"/>
      <c r="M64" s="875" t="s">
        <v>144</v>
      </c>
      <c r="N64" s="875"/>
      <c r="O64" s="875"/>
      <c r="P64" s="877">
        <f t="shared" ref="P64" si="12">G53+G55+G57+G59</f>
        <v>0</v>
      </c>
      <c r="Q64" s="877"/>
      <c r="R64" s="877"/>
      <c r="S64" s="877"/>
      <c r="T64" s="875" t="s">
        <v>145</v>
      </c>
      <c r="U64" s="875"/>
      <c r="V64" s="875"/>
      <c r="W64" s="879">
        <f>G61</f>
        <v>0</v>
      </c>
      <c r="X64" s="879"/>
      <c r="Y64" s="879"/>
      <c r="Z64" s="879"/>
      <c r="AA64" s="881" t="s">
        <v>143</v>
      </c>
      <c r="AB64" s="881"/>
      <c r="AC64" s="881"/>
      <c r="AD64" s="881"/>
      <c r="AE64" s="883">
        <f t="shared" ref="AE64" si="13">F63</f>
        <v>0</v>
      </c>
      <c r="AF64" s="884"/>
      <c r="AG64" s="884"/>
      <c r="AH64" s="884"/>
      <c r="AI64" s="884"/>
      <c r="AJ64" s="884"/>
      <c r="AK64" s="114"/>
      <c r="AL64" s="115"/>
    </row>
    <row r="65" spans="2:42" ht="34.5" customHeight="1" thickBot="1" x14ac:dyDescent="0.75">
      <c r="H65" s="903"/>
      <c r="I65" s="904"/>
      <c r="J65" s="904"/>
      <c r="K65" s="904"/>
      <c r="L65" s="904"/>
      <c r="M65" s="876"/>
      <c r="N65" s="876"/>
      <c r="O65" s="876"/>
      <c r="P65" s="878"/>
      <c r="Q65" s="878"/>
      <c r="R65" s="878"/>
      <c r="S65" s="878"/>
      <c r="T65" s="876"/>
      <c r="U65" s="876"/>
      <c r="V65" s="876"/>
      <c r="W65" s="880"/>
      <c r="X65" s="880"/>
      <c r="Y65" s="880"/>
      <c r="Z65" s="880"/>
      <c r="AA65" s="882"/>
      <c r="AB65" s="882"/>
      <c r="AC65" s="882"/>
      <c r="AD65" s="882"/>
      <c r="AE65" s="885"/>
      <c r="AF65" s="885"/>
      <c r="AG65" s="885"/>
      <c r="AH65" s="885"/>
      <c r="AI65" s="885"/>
      <c r="AJ65" s="885"/>
      <c r="AK65" s="116"/>
      <c r="AL65" s="117"/>
    </row>
    <row r="66" spans="2:42" ht="60" customHeight="1" thickBot="1" x14ac:dyDescent="0.3">
      <c r="B66" s="939">
        <v>30</v>
      </c>
      <c r="C66" s="940"/>
      <c r="D66" s="941" t="s">
        <v>42</v>
      </c>
      <c r="E66" s="941"/>
      <c r="F66" s="942"/>
      <c r="G66" s="943" t="s">
        <v>91</v>
      </c>
      <c r="H66" s="120"/>
      <c r="I66" s="121"/>
      <c r="J66" s="121"/>
      <c r="K66" s="121"/>
      <c r="L66" s="121"/>
      <c r="M66" s="123"/>
      <c r="N66" s="123"/>
      <c r="O66" s="123"/>
      <c r="P66" s="124"/>
      <c r="Q66" s="124"/>
      <c r="R66" s="124"/>
      <c r="S66" s="124"/>
      <c r="T66" s="123"/>
      <c r="U66" s="123"/>
      <c r="V66" s="123"/>
      <c r="W66" s="119"/>
      <c r="X66" s="119"/>
      <c r="Y66" s="119"/>
      <c r="Z66" s="119"/>
      <c r="AA66" s="122"/>
      <c r="AB66" s="122"/>
      <c r="AC66" s="122"/>
      <c r="AD66" s="122"/>
      <c r="AE66" s="118"/>
      <c r="AF66" s="119"/>
      <c r="AG66" s="119"/>
      <c r="AH66" s="119"/>
      <c r="AI66" s="119"/>
      <c r="AJ66" s="119"/>
      <c r="AK66" s="112"/>
      <c r="AL66" s="112"/>
    </row>
    <row r="67" spans="2:42" ht="33" customHeight="1" thickBot="1" x14ac:dyDescent="0.3">
      <c r="B67" s="945" t="s">
        <v>85</v>
      </c>
      <c r="C67" s="946"/>
      <c r="D67" s="947" t="s">
        <v>86</v>
      </c>
      <c r="E67" s="948"/>
      <c r="F67" s="949"/>
      <c r="G67" s="944"/>
      <c r="H67" s="120"/>
      <c r="I67" s="121"/>
      <c r="J67" s="121"/>
      <c r="K67" s="121"/>
      <c r="L67" s="121"/>
      <c r="M67" s="123"/>
      <c r="N67" s="123"/>
      <c r="O67" s="123"/>
      <c r="P67" s="125"/>
      <c r="Q67" s="125"/>
      <c r="R67" s="125"/>
      <c r="S67" s="125"/>
      <c r="T67" s="123"/>
      <c r="U67" s="123"/>
      <c r="V67" s="123"/>
      <c r="W67" s="119"/>
      <c r="X67" s="119"/>
      <c r="Y67" s="119"/>
      <c r="Z67" s="119"/>
      <c r="AA67" s="122"/>
      <c r="AB67" s="122"/>
      <c r="AC67" s="122"/>
      <c r="AD67" s="122"/>
      <c r="AE67" s="119"/>
      <c r="AF67" s="119"/>
      <c r="AG67" s="119"/>
      <c r="AH67" s="119"/>
      <c r="AI67" s="119"/>
      <c r="AJ67" s="119"/>
      <c r="AK67" s="112"/>
      <c r="AL67" s="112"/>
      <c r="AM67" s="113"/>
      <c r="AN67" s="113"/>
      <c r="AO67" s="113"/>
      <c r="AP67" s="113"/>
    </row>
    <row r="68" spans="2:42" ht="50.1" customHeight="1" x14ac:dyDescent="0.25">
      <c r="B68" s="921" t="s">
        <v>81</v>
      </c>
      <c r="C68" s="922"/>
      <c r="D68" s="925" t="s">
        <v>90</v>
      </c>
      <c r="E68" s="926"/>
      <c r="F68" s="929">
        <v>47</v>
      </c>
      <c r="G68" s="142">
        <f t="shared" ref="G68" si="14">SUM(H69:AL69)</f>
        <v>0</v>
      </c>
      <c r="H68" s="146"/>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8"/>
    </row>
    <row r="69" spans="2:42" ht="43.35" customHeight="1" x14ac:dyDescent="0.25">
      <c r="B69" s="923"/>
      <c r="C69" s="924"/>
      <c r="D69" s="927"/>
      <c r="E69" s="928"/>
      <c r="F69" s="930"/>
      <c r="G69" s="143">
        <f t="shared" ref="G69" si="15">SUM(H69:AL69)*F68</f>
        <v>0</v>
      </c>
      <c r="H69" s="149"/>
      <c r="I69" s="150"/>
      <c r="J69" s="150"/>
      <c r="K69" s="150"/>
      <c r="L69" s="150"/>
      <c r="M69" s="150"/>
      <c r="N69" s="150"/>
      <c r="O69" s="150"/>
      <c r="P69" s="150"/>
      <c r="Q69" s="150"/>
      <c r="R69" s="150"/>
      <c r="S69" s="150"/>
      <c r="T69" s="150"/>
      <c r="U69" s="150"/>
      <c r="V69" s="150"/>
      <c r="W69" s="150"/>
      <c r="X69" s="150"/>
      <c r="Y69" s="150"/>
      <c r="Z69" s="150"/>
      <c r="AA69" s="150"/>
      <c r="AB69" s="150"/>
      <c r="AC69" s="150"/>
      <c r="AD69" s="150"/>
      <c r="AE69" s="150"/>
      <c r="AF69" s="150"/>
      <c r="AG69" s="150"/>
      <c r="AH69" s="150"/>
      <c r="AI69" s="150"/>
      <c r="AJ69" s="150"/>
      <c r="AK69" s="150"/>
      <c r="AL69" s="151"/>
    </row>
    <row r="70" spans="2:42" ht="50.1" customHeight="1" x14ac:dyDescent="0.25">
      <c r="B70" s="931" t="s">
        <v>81</v>
      </c>
      <c r="C70" s="932"/>
      <c r="D70" s="933" t="s">
        <v>82</v>
      </c>
      <c r="E70" s="934"/>
      <c r="F70" s="937">
        <v>70</v>
      </c>
      <c r="G70" s="144">
        <f t="shared" ref="G70" si="16">SUM(H71:AL71)</f>
        <v>0</v>
      </c>
      <c r="H70" s="152"/>
      <c r="I70" s="153"/>
      <c r="J70" s="153"/>
      <c r="K70" s="153"/>
      <c r="L70" s="153"/>
      <c r="M70" s="153"/>
      <c r="N70" s="153"/>
      <c r="O70" s="153"/>
      <c r="P70" s="153"/>
      <c r="Q70" s="153"/>
      <c r="R70" s="153"/>
      <c r="S70" s="153"/>
      <c r="T70" s="153"/>
      <c r="U70" s="153"/>
      <c r="V70" s="153"/>
      <c r="W70" s="153"/>
      <c r="X70" s="153"/>
      <c r="Y70" s="153"/>
      <c r="Z70" s="153"/>
      <c r="AA70" s="153"/>
      <c r="AB70" s="153"/>
      <c r="AC70" s="153"/>
      <c r="AD70" s="153"/>
      <c r="AE70" s="153"/>
      <c r="AF70" s="153"/>
      <c r="AG70" s="153"/>
      <c r="AH70" s="153"/>
      <c r="AI70" s="153"/>
      <c r="AJ70" s="153"/>
      <c r="AK70" s="153"/>
      <c r="AL70" s="154"/>
    </row>
    <row r="71" spans="2:42" ht="43.35" customHeight="1" x14ac:dyDescent="0.25">
      <c r="B71" s="931"/>
      <c r="C71" s="932"/>
      <c r="D71" s="935"/>
      <c r="E71" s="936"/>
      <c r="F71" s="938"/>
      <c r="G71" s="143">
        <f t="shared" ref="G71" si="17">SUM(H71:AL71)*F70</f>
        <v>0</v>
      </c>
      <c r="H71" s="155"/>
      <c r="I71" s="156"/>
      <c r="J71" s="156"/>
      <c r="K71" s="156"/>
      <c r="L71" s="156"/>
      <c r="M71" s="156"/>
      <c r="N71" s="156"/>
      <c r="O71" s="156"/>
      <c r="P71" s="156"/>
      <c r="Q71" s="156"/>
      <c r="R71" s="156"/>
      <c r="S71" s="156"/>
      <c r="T71" s="156"/>
      <c r="U71" s="156"/>
      <c r="V71" s="156"/>
      <c r="W71" s="156"/>
      <c r="X71" s="156"/>
      <c r="Y71" s="156"/>
      <c r="Z71" s="156"/>
      <c r="AA71" s="156"/>
      <c r="AB71" s="156"/>
      <c r="AC71" s="156"/>
      <c r="AD71" s="156"/>
      <c r="AE71" s="156"/>
      <c r="AF71" s="156"/>
      <c r="AG71" s="156"/>
      <c r="AH71" s="156"/>
      <c r="AI71" s="156"/>
      <c r="AJ71" s="156"/>
      <c r="AK71" s="156"/>
      <c r="AL71" s="157"/>
    </row>
    <row r="72" spans="2:42" ht="50.1" customHeight="1" x14ac:dyDescent="0.25">
      <c r="B72" s="905" t="s">
        <v>83</v>
      </c>
      <c r="C72" s="906"/>
      <c r="D72" s="907" t="s">
        <v>84</v>
      </c>
      <c r="E72" s="908"/>
      <c r="F72" s="911">
        <v>80</v>
      </c>
      <c r="G72" s="144">
        <f t="shared" ref="G72" si="18">SUM(H73:AL73)</f>
        <v>0</v>
      </c>
      <c r="H72" s="152"/>
      <c r="I72" s="153"/>
      <c r="J72" s="153"/>
      <c r="K72" s="153"/>
      <c r="L72" s="153"/>
      <c r="M72" s="153"/>
      <c r="N72" s="153"/>
      <c r="O72" s="153"/>
      <c r="P72" s="153"/>
      <c r="Q72" s="153"/>
      <c r="R72" s="153"/>
      <c r="S72" s="153"/>
      <c r="T72" s="153"/>
      <c r="U72" s="153"/>
      <c r="V72" s="153"/>
      <c r="W72" s="153"/>
      <c r="X72" s="153"/>
      <c r="Y72" s="153"/>
      <c r="Z72" s="153"/>
      <c r="AA72" s="153"/>
      <c r="AB72" s="153"/>
      <c r="AC72" s="153"/>
      <c r="AD72" s="153"/>
      <c r="AE72" s="153"/>
      <c r="AF72" s="153"/>
      <c r="AG72" s="153"/>
      <c r="AH72" s="153"/>
      <c r="AI72" s="153"/>
      <c r="AJ72" s="153"/>
      <c r="AK72" s="153"/>
      <c r="AL72" s="154"/>
    </row>
    <row r="73" spans="2:42" ht="43.35" customHeight="1" x14ac:dyDescent="0.25">
      <c r="B73" s="905"/>
      <c r="C73" s="906"/>
      <c r="D73" s="909"/>
      <c r="E73" s="910"/>
      <c r="F73" s="912"/>
      <c r="G73" s="143">
        <f t="shared" ref="G73" si="19">SUM(H73:AL73)*F72</f>
        <v>0</v>
      </c>
      <c r="H73" s="158"/>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60"/>
    </row>
    <row r="74" spans="2:42" ht="50.1" customHeight="1" x14ac:dyDescent="0.25">
      <c r="B74" s="913" t="s">
        <v>83</v>
      </c>
      <c r="C74" s="914"/>
      <c r="D74" s="915" t="s">
        <v>87</v>
      </c>
      <c r="E74" s="916"/>
      <c r="F74" s="919">
        <v>60</v>
      </c>
      <c r="G74" s="144">
        <f t="shared" ref="G74" si="20">SUM(H75:AL75)</f>
        <v>0</v>
      </c>
      <c r="H74" s="152"/>
      <c r="I74" s="153"/>
      <c r="J74" s="153"/>
      <c r="K74" s="153"/>
      <c r="L74" s="153"/>
      <c r="M74" s="153"/>
      <c r="N74" s="153"/>
      <c r="O74" s="153"/>
      <c r="P74" s="153"/>
      <c r="Q74" s="153"/>
      <c r="R74" s="153"/>
      <c r="S74" s="153"/>
      <c r="T74" s="153"/>
      <c r="U74" s="153"/>
      <c r="V74" s="153"/>
      <c r="W74" s="153"/>
      <c r="X74" s="153"/>
      <c r="Y74" s="153"/>
      <c r="Z74" s="153"/>
      <c r="AA74" s="153"/>
      <c r="AB74" s="153"/>
      <c r="AC74" s="153"/>
      <c r="AD74" s="153"/>
      <c r="AE74" s="153"/>
      <c r="AF74" s="153"/>
      <c r="AG74" s="153"/>
      <c r="AH74" s="153"/>
      <c r="AI74" s="153"/>
      <c r="AJ74" s="153"/>
      <c r="AK74" s="153"/>
      <c r="AL74" s="154"/>
    </row>
    <row r="75" spans="2:42" ht="43.35" customHeight="1" x14ac:dyDescent="0.25">
      <c r="B75" s="913"/>
      <c r="C75" s="914"/>
      <c r="D75" s="917"/>
      <c r="E75" s="918"/>
      <c r="F75" s="920"/>
      <c r="G75" s="143">
        <f t="shared" ref="G75" si="21">SUM(H75:AL75)*F74</f>
        <v>0</v>
      </c>
      <c r="H75" s="161"/>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3"/>
    </row>
    <row r="76" spans="2:42" ht="50.1" customHeight="1" x14ac:dyDescent="0.25">
      <c r="B76" s="886" t="s">
        <v>92</v>
      </c>
      <c r="C76" s="887"/>
      <c r="D76" s="890" t="s">
        <v>88</v>
      </c>
      <c r="E76" s="891"/>
      <c r="F76" s="894">
        <v>10</v>
      </c>
      <c r="G76" s="144">
        <f t="shared" ref="G76" si="22">SUM(H77:AL77)</f>
        <v>0</v>
      </c>
      <c r="H76" s="152"/>
      <c r="I76" s="153"/>
      <c r="J76" s="153"/>
      <c r="K76" s="153"/>
      <c r="L76" s="153"/>
      <c r="M76" s="153"/>
      <c r="N76" s="153"/>
      <c r="O76" s="153"/>
      <c r="P76" s="153"/>
      <c r="Q76" s="153"/>
      <c r="R76" s="153"/>
      <c r="S76" s="153"/>
      <c r="T76" s="153"/>
      <c r="U76" s="153"/>
      <c r="V76" s="153"/>
      <c r="W76" s="153"/>
      <c r="X76" s="153"/>
      <c r="Y76" s="153"/>
      <c r="Z76" s="153"/>
      <c r="AA76" s="153"/>
      <c r="AB76" s="153"/>
      <c r="AC76" s="153"/>
      <c r="AD76" s="153"/>
      <c r="AE76" s="153"/>
      <c r="AF76" s="153"/>
      <c r="AG76" s="153"/>
      <c r="AH76" s="153"/>
      <c r="AI76" s="153"/>
      <c r="AJ76" s="153"/>
      <c r="AK76" s="153"/>
      <c r="AL76" s="154"/>
    </row>
    <row r="77" spans="2:42" ht="43.35" customHeight="1" thickBot="1" x14ac:dyDescent="0.3">
      <c r="B77" s="888"/>
      <c r="C77" s="889"/>
      <c r="D77" s="892"/>
      <c r="E77" s="893"/>
      <c r="F77" s="895"/>
      <c r="G77" s="145">
        <f t="shared" ref="G77" si="23">SUM(H77:AL77)*F76</f>
        <v>0</v>
      </c>
      <c r="H77" s="164"/>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6"/>
    </row>
    <row r="78" spans="2:42" ht="43.35" customHeight="1" thickBot="1" x14ac:dyDescent="0.65">
      <c r="B78" s="896" t="s">
        <v>89</v>
      </c>
      <c r="C78" s="897"/>
      <c r="D78" s="897"/>
      <c r="E78" s="898"/>
      <c r="F78" s="899">
        <f t="shared" ref="F78" si="24">G69+G71+G73+G75+G77</f>
        <v>0</v>
      </c>
      <c r="G78" s="900"/>
      <c r="H78" s="127">
        <f>H77*F76+H75*F74+H73*F72+H71*F70+H69*F68</f>
        <v>0</v>
      </c>
      <c r="I78" s="128">
        <f>I77*F76+I75*F74+I73*F72+I71*F70+I69*F68</f>
        <v>0</v>
      </c>
      <c r="J78" s="129">
        <f>J77*F76+J75*F74+J73*F72+J71*F70+J69*F68</f>
        <v>0</v>
      </c>
      <c r="K78" s="130">
        <f>K77*F76+K75*F74+K73*F72+K71*F70+K69*F68</f>
        <v>0</v>
      </c>
      <c r="L78" s="131">
        <f>L77*F76+L75*F74+L73*F72+L71*F70+L69*F68</f>
        <v>0</v>
      </c>
      <c r="M78" s="132">
        <f>M77*F76+M75*F74+M73*F72+M71*F70+M69*F68</f>
        <v>0</v>
      </c>
      <c r="N78" s="133">
        <f>N77*F76+N75*F74+N73*F72+N71*F70+N69*F68</f>
        <v>0</v>
      </c>
      <c r="O78" s="134">
        <f>O77*F76+O75*F74+O73*F72+O71*F70+O69*F68</f>
        <v>0</v>
      </c>
      <c r="P78" s="128">
        <f>P77*F76+P75*F74+P73*F72+P71*F70+P69*F68</f>
        <v>0</v>
      </c>
      <c r="Q78" s="129">
        <f>Q77*F76+Q75*F74+Q73*F72+Q71*F70+Q69*F68</f>
        <v>0</v>
      </c>
      <c r="R78" s="130">
        <f>R77*F76+R75*+F74+R73*F72+R71*F70+R69*F68</f>
        <v>0</v>
      </c>
      <c r="S78" s="131">
        <f>S77*F76+S75*F74+S73*F72+S71*F70+S69*F68</f>
        <v>0</v>
      </c>
      <c r="T78" s="132">
        <f>T77*F76+T75*F74+T73*F72+T71*F70+T69*F68</f>
        <v>0</v>
      </c>
      <c r="U78" s="133">
        <f>U77*F76+U75*F74+U73*F72+U71*F70+U69*F68</f>
        <v>0</v>
      </c>
      <c r="V78" s="134">
        <f>V77*F76+V75*F74+V73*F72+V71*F70+V69*F68</f>
        <v>0</v>
      </c>
      <c r="W78" s="128">
        <f>W77*F76+W75*F74+W73*F72+W71*F70+W69*F68</f>
        <v>0</v>
      </c>
      <c r="X78" s="135">
        <f>X77*F76+X75*F74+X73*F72+X71*F70+X69*F68</f>
        <v>0</v>
      </c>
      <c r="Y78" s="136">
        <f>Y77*F76+Y75*F74+Y73*F72+Y71*F70+Y69*F68</f>
        <v>0</v>
      </c>
      <c r="Z78" s="131">
        <f>Z77*F76+Z75*F74+Z73*F72+Z71*F70+Z69*F68</f>
        <v>0</v>
      </c>
      <c r="AA78" s="132">
        <f>AA77*F76+AA75*F74+AA73*F72+AA71*F70+AA69*F68</f>
        <v>0</v>
      </c>
      <c r="AB78" s="133">
        <f>AB77*F76+AB75*F74+AB73*F72+AB71*F70+AB69*F68</f>
        <v>0</v>
      </c>
      <c r="AC78" s="134">
        <f>AC77*F76+AC75*F74+AC73*F72+AC71*F70+AC69*F68</f>
        <v>0</v>
      </c>
      <c r="AD78" s="128">
        <f>AD77*F76+AD75*F74+AD73*F72+AD71*F70+AD69*F68</f>
        <v>0</v>
      </c>
      <c r="AE78" s="135">
        <f>AE77*F76+AE75*F74+AE73*F72+AE71*F70+AE69*F68</f>
        <v>0</v>
      </c>
      <c r="AF78" s="136">
        <f>AF77*F76+AF75*F74+AF73*F72+AF71*F70+AF69*F68</f>
        <v>0</v>
      </c>
      <c r="AG78" s="131">
        <f>AG77*F76+AG75*F74+AG73*F72+AG71*F70+AG69*F68</f>
        <v>0</v>
      </c>
      <c r="AH78" s="132">
        <f>AH77*F76+AH75*F74+AH73*F72+AH71*F70+AH69*F68</f>
        <v>0</v>
      </c>
      <c r="AI78" s="133">
        <f>AI77*F76+AI75*F74+AI73*F72+AI71*F70+AI69*F68</f>
        <v>0</v>
      </c>
      <c r="AJ78" s="134">
        <f>AJ77*F76+AJ75*F74+AJ73*F72+AJ71*F70+AJ69*F68</f>
        <v>0</v>
      </c>
      <c r="AK78" s="128">
        <f>AK77*F76+AK75*F74+AK73*F72+AK71*F70+AK69*F68</f>
        <v>0</v>
      </c>
      <c r="AL78" s="137">
        <f>AL77*F76+AL75*F74+AL73*F72+AL71*F70+AL69*F68</f>
        <v>0</v>
      </c>
    </row>
    <row r="79" spans="2:42" x14ac:dyDescent="0.7">
      <c r="B79" s="141"/>
      <c r="C79" s="141"/>
      <c r="F79" s="140"/>
      <c r="H79" s="901" t="s">
        <v>142</v>
      </c>
      <c r="I79" s="902"/>
      <c r="J79" s="902"/>
      <c r="K79" s="902"/>
      <c r="L79" s="902"/>
      <c r="M79" s="875" t="s">
        <v>144</v>
      </c>
      <c r="N79" s="875"/>
      <c r="O79" s="875"/>
      <c r="P79" s="877">
        <f t="shared" ref="P79" si="25">G68+G70+G72+G74</f>
        <v>0</v>
      </c>
      <c r="Q79" s="877"/>
      <c r="R79" s="877"/>
      <c r="S79" s="877"/>
      <c r="T79" s="875" t="s">
        <v>145</v>
      </c>
      <c r="U79" s="875"/>
      <c r="V79" s="875"/>
      <c r="W79" s="879">
        <f>G76</f>
        <v>0</v>
      </c>
      <c r="X79" s="879"/>
      <c r="Y79" s="879"/>
      <c r="Z79" s="879"/>
      <c r="AA79" s="881" t="s">
        <v>143</v>
      </c>
      <c r="AB79" s="881"/>
      <c r="AC79" s="881"/>
      <c r="AD79" s="881"/>
      <c r="AE79" s="883">
        <f t="shared" ref="AE79" si="26">F78</f>
        <v>0</v>
      </c>
      <c r="AF79" s="884"/>
      <c r="AG79" s="884"/>
      <c r="AH79" s="884"/>
      <c r="AI79" s="884"/>
      <c r="AJ79" s="884"/>
      <c r="AK79" s="114"/>
      <c r="AL79" s="115"/>
    </row>
    <row r="80" spans="2:42" ht="34.5" customHeight="1" thickBot="1" x14ac:dyDescent="0.75">
      <c r="H80" s="903"/>
      <c r="I80" s="904"/>
      <c r="J80" s="904"/>
      <c r="K80" s="904"/>
      <c r="L80" s="904"/>
      <c r="M80" s="876"/>
      <c r="N80" s="876"/>
      <c r="O80" s="876"/>
      <c r="P80" s="878"/>
      <c r="Q80" s="878"/>
      <c r="R80" s="878"/>
      <c r="S80" s="878"/>
      <c r="T80" s="876"/>
      <c r="U80" s="876"/>
      <c r="V80" s="876"/>
      <c r="W80" s="880"/>
      <c r="X80" s="880"/>
      <c r="Y80" s="880"/>
      <c r="Z80" s="880"/>
      <c r="AA80" s="882"/>
      <c r="AB80" s="882"/>
      <c r="AC80" s="882"/>
      <c r="AD80" s="882"/>
      <c r="AE80" s="885"/>
      <c r="AF80" s="885"/>
      <c r="AG80" s="885"/>
      <c r="AH80" s="885"/>
      <c r="AI80" s="885"/>
      <c r="AJ80" s="885"/>
      <c r="AK80" s="116"/>
      <c r="AL80" s="117"/>
    </row>
    <row r="81" spans="2:42" ht="60" customHeight="1" thickBot="1" x14ac:dyDescent="0.3">
      <c r="B81" s="939">
        <v>31</v>
      </c>
      <c r="C81" s="940"/>
      <c r="D81" s="941" t="s">
        <v>43</v>
      </c>
      <c r="E81" s="941"/>
      <c r="F81" s="942"/>
      <c r="G81" s="943" t="s">
        <v>91</v>
      </c>
      <c r="H81" s="120"/>
      <c r="I81" s="121"/>
      <c r="J81" s="121"/>
      <c r="K81" s="121"/>
      <c r="L81" s="121"/>
      <c r="M81" s="123"/>
      <c r="N81" s="123"/>
      <c r="O81" s="123"/>
      <c r="P81" s="124"/>
      <c r="Q81" s="124"/>
      <c r="R81" s="124"/>
      <c r="S81" s="124"/>
      <c r="T81" s="123"/>
      <c r="U81" s="123"/>
      <c r="V81" s="123"/>
      <c r="W81" s="119"/>
      <c r="X81" s="119"/>
      <c r="Y81" s="119"/>
      <c r="Z81" s="119"/>
      <c r="AA81" s="122"/>
      <c r="AB81" s="122"/>
      <c r="AC81" s="122"/>
      <c r="AD81" s="122"/>
      <c r="AE81" s="118"/>
      <c r="AF81" s="119"/>
      <c r="AG81" s="119"/>
      <c r="AH81" s="119"/>
      <c r="AI81" s="119"/>
      <c r="AJ81" s="119"/>
      <c r="AK81" s="112"/>
      <c r="AL81" s="112"/>
    </row>
    <row r="82" spans="2:42" ht="33" customHeight="1" thickBot="1" x14ac:dyDescent="0.3">
      <c r="B82" s="945" t="s">
        <v>85</v>
      </c>
      <c r="C82" s="946"/>
      <c r="D82" s="947" t="s">
        <v>86</v>
      </c>
      <c r="E82" s="948"/>
      <c r="F82" s="949"/>
      <c r="G82" s="944"/>
      <c r="H82" s="120"/>
      <c r="I82" s="121"/>
      <c r="J82" s="121"/>
      <c r="K82" s="121"/>
      <c r="L82" s="121"/>
      <c r="M82" s="123"/>
      <c r="N82" s="123"/>
      <c r="O82" s="123"/>
      <c r="P82" s="125"/>
      <c r="Q82" s="125"/>
      <c r="R82" s="125"/>
      <c r="S82" s="125"/>
      <c r="T82" s="123"/>
      <c r="U82" s="123"/>
      <c r="V82" s="123"/>
      <c r="W82" s="119"/>
      <c r="X82" s="119"/>
      <c r="Y82" s="119"/>
      <c r="Z82" s="119"/>
      <c r="AA82" s="122"/>
      <c r="AB82" s="122"/>
      <c r="AC82" s="122"/>
      <c r="AD82" s="122"/>
      <c r="AE82" s="119"/>
      <c r="AF82" s="119"/>
      <c r="AG82" s="119"/>
      <c r="AH82" s="119"/>
      <c r="AI82" s="119"/>
      <c r="AJ82" s="119"/>
      <c r="AK82" s="112"/>
      <c r="AL82" s="112"/>
      <c r="AM82" s="113"/>
      <c r="AN82" s="113"/>
      <c r="AO82" s="113"/>
      <c r="AP82" s="113"/>
    </row>
    <row r="83" spans="2:42" ht="50.1" customHeight="1" x14ac:dyDescent="0.25">
      <c r="B83" s="921" t="s">
        <v>81</v>
      </c>
      <c r="C83" s="922"/>
      <c r="D83" s="925" t="s">
        <v>90</v>
      </c>
      <c r="E83" s="926"/>
      <c r="F83" s="929">
        <v>47</v>
      </c>
      <c r="G83" s="142">
        <f>SUM(H84:AL84)</f>
        <v>0</v>
      </c>
      <c r="H83" s="146"/>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8"/>
    </row>
    <row r="84" spans="2:42" ht="43.35" customHeight="1" x14ac:dyDescent="0.25">
      <c r="B84" s="923"/>
      <c r="C84" s="924"/>
      <c r="D84" s="927"/>
      <c r="E84" s="928"/>
      <c r="F84" s="930"/>
      <c r="G84" s="143">
        <f>SUM(H84:AL84)*F83</f>
        <v>0</v>
      </c>
      <c r="H84" s="149"/>
      <c r="I84" s="150"/>
      <c r="J84" s="150"/>
      <c r="K84" s="150"/>
      <c r="L84" s="150"/>
      <c r="M84" s="150"/>
      <c r="N84" s="150"/>
      <c r="O84" s="150"/>
      <c r="P84" s="150"/>
      <c r="Q84" s="150"/>
      <c r="R84" s="150"/>
      <c r="S84" s="150"/>
      <c r="T84" s="150"/>
      <c r="U84" s="150"/>
      <c r="V84" s="150"/>
      <c r="W84" s="150"/>
      <c r="X84" s="150"/>
      <c r="Y84" s="150"/>
      <c r="Z84" s="150"/>
      <c r="AA84" s="150"/>
      <c r="AB84" s="150"/>
      <c r="AC84" s="150"/>
      <c r="AD84" s="150"/>
      <c r="AE84" s="150"/>
      <c r="AF84" s="150"/>
      <c r="AG84" s="150"/>
      <c r="AH84" s="150"/>
      <c r="AI84" s="150"/>
      <c r="AJ84" s="150"/>
      <c r="AK84" s="150"/>
      <c r="AL84" s="151"/>
    </row>
    <row r="85" spans="2:42" ht="50.1" customHeight="1" x14ac:dyDescent="0.25">
      <c r="B85" s="931" t="s">
        <v>81</v>
      </c>
      <c r="C85" s="932"/>
      <c r="D85" s="933" t="s">
        <v>82</v>
      </c>
      <c r="E85" s="934"/>
      <c r="F85" s="937">
        <v>70</v>
      </c>
      <c r="G85" s="144">
        <f>SUM(H86:AL86)</f>
        <v>0</v>
      </c>
      <c r="H85" s="152"/>
      <c r="I85" s="153"/>
      <c r="J85" s="153"/>
      <c r="K85" s="153"/>
      <c r="L85" s="153"/>
      <c r="M85" s="153"/>
      <c r="N85" s="153"/>
      <c r="O85" s="153"/>
      <c r="P85" s="153"/>
      <c r="Q85" s="153"/>
      <c r="R85" s="153"/>
      <c r="S85" s="153"/>
      <c r="T85" s="153"/>
      <c r="U85" s="153"/>
      <c r="V85" s="153"/>
      <c r="W85" s="153"/>
      <c r="X85" s="153"/>
      <c r="Y85" s="153"/>
      <c r="Z85" s="153"/>
      <c r="AA85" s="153"/>
      <c r="AB85" s="153"/>
      <c r="AC85" s="153"/>
      <c r="AD85" s="153"/>
      <c r="AE85" s="153"/>
      <c r="AF85" s="153"/>
      <c r="AG85" s="153"/>
      <c r="AH85" s="153"/>
      <c r="AI85" s="153"/>
      <c r="AJ85" s="153"/>
      <c r="AK85" s="153"/>
      <c r="AL85" s="154"/>
    </row>
    <row r="86" spans="2:42" ht="43.35" customHeight="1" x14ac:dyDescent="0.25">
      <c r="B86" s="931"/>
      <c r="C86" s="932"/>
      <c r="D86" s="935"/>
      <c r="E86" s="936"/>
      <c r="F86" s="938"/>
      <c r="G86" s="143">
        <f>SUM(H86:AL86)*F85</f>
        <v>0</v>
      </c>
      <c r="H86" s="155"/>
      <c r="I86" s="156"/>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c r="AJ86" s="156"/>
      <c r="AK86" s="156"/>
      <c r="AL86" s="157"/>
    </row>
    <row r="87" spans="2:42" ht="50.1" customHeight="1" x14ac:dyDescent="0.25">
      <c r="B87" s="905" t="s">
        <v>83</v>
      </c>
      <c r="C87" s="906"/>
      <c r="D87" s="907" t="s">
        <v>84</v>
      </c>
      <c r="E87" s="908"/>
      <c r="F87" s="911">
        <v>80</v>
      </c>
      <c r="G87" s="144">
        <f>SUM(H88:AL88)</f>
        <v>0</v>
      </c>
      <c r="H87" s="152"/>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4"/>
    </row>
    <row r="88" spans="2:42" ht="43.35" customHeight="1" x14ac:dyDescent="0.25">
      <c r="B88" s="905"/>
      <c r="C88" s="906"/>
      <c r="D88" s="909"/>
      <c r="E88" s="910"/>
      <c r="F88" s="912"/>
      <c r="G88" s="143">
        <f>SUM(H88:AL88)*F87</f>
        <v>0</v>
      </c>
      <c r="H88" s="158"/>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159"/>
      <c r="AK88" s="159"/>
      <c r="AL88" s="160"/>
    </row>
    <row r="89" spans="2:42" ht="50.1" customHeight="1" x14ac:dyDescent="0.25">
      <c r="B89" s="913" t="s">
        <v>83</v>
      </c>
      <c r="C89" s="914"/>
      <c r="D89" s="915" t="s">
        <v>87</v>
      </c>
      <c r="E89" s="916"/>
      <c r="F89" s="919">
        <v>60</v>
      </c>
      <c r="G89" s="144">
        <f>SUM(H90:AL90)</f>
        <v>0</v>
      </c>
      <c r="H89" s="152"/>
      <c r="I89" s="153"/>
      <c r="J89" s="153"/>
      <c r="K89" s="153"/>
      <c r="L89" s="153"/>
      <c r="M89" s="153"/>
      <c r="N89" s="153"/>
      <c r="O89" s="153"/>
      <c r="P89" s="153"/>
      <c r="Q89" s="153"/>
      <c r="R89" s="153"/>
      <c r="S89" s="153"/>
      <c r="T89" s="153"/>
      <c r="U89" s="153"/>
      <c r="V89" s="153"/>
      <c r="W89" s="153"/>
      <c r="X89" s="153"/>
      <c r="Y89" s="153"/>
      <c r="Z89" s="153"/>
      <c r="AA89" s="153"/>
      <c r="AB89" s="153"/>
      <c r="AC89" s="153"/>
      <c r="AD89" s="153"/>
      <c r="AE89" s="153"/>
      <c r="AF89" s="153"/>
      <c r="AG89" s="153"/>
      <c r="AH89" s="153"/>
      <c r="AI89" s="153"/>
      <c r="AJ89" s="153"/>
      <c r="AK89" s="153"/>
      <c r="AL89" s="154"/>
    </row>
    <row r="90" spans="2:42" ht="43.35" customHeight="1" x14ac:dyDescent="0.25">
      <c r="B90" s="913"/>
      <c r="C90" s="914"/>
      <c r="D90" s="917"/>
      <c r="E90" s="918"/>
      <c r="F90" s="920"/>
      <c r="G90" s="143">
        <f>SUM(H90:AL90)*F89</f>
        <v>0</v>
      </c>
      <c r="H90" s="161"/>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162"/>
      <c r="AK90" s="162"/>
      <c r="AL90" s="163"/>
    </row>
    <row r="91" spans="2:42" ht="50.1" customHeight="1" x14ac:dyDescent="0.25">
      <c r="B91" s="886" t="s">
        <v>92</v>
      </c>
      <c r="C91" s="887"/>
      <c r="D91" s="890" t="s">
        <v>88</v>
      </c>
      <c r="E91" s="891"/>
      <c r="F91" s="894">
        <v>10</v>
      </c>
      <c r="G91" s="144">
        <f>SUM(H92:AL92)</f>
        <v>0</v>
      </c>
      <c r="H91" s="152"/>
      <c r="I91" s="153"/>
      <c r="J91" s="153"/>
      <c r="K91" s="153"/>
      <c r="L91" s="153"/>
      <c r="M91" s="153"/>
      <c r="N91" s="153"/>
      <c r="O91" s="153"/>
      <c r="P91" s="153"/>
      <c r="Q91" s="153"/>
      <c r="R91" s="153"/>
      <c r="S91" s="153"/>
      <c r="T91" s="153"/>
      <c r="U91" s="153"/>
      <c r="V91" s="153"/>
      <c r="W91" s="153"/>
      <c r="X91" s="153"/>
      <c r="Y91" s="153"/>
      <c r="Z91" s="153"/>
      <c r="AA91" s="153"/>
      <c r="AB91" s="153"/>
      <c r="AC91" s="153"/>
      <c r="AD91" s="153"/>
      <c r="AE91" s="153"/>
      <c r="AF91" s="153"/>
      <c r="AG91" s="153"/>
      <c r="AH91" s="153"/>
      <c r="AI91" s="153"/>
      <c r="AJ91" s="153"/>
      <c r="AK91" s="153"/>
      <c r="AL91" s="154"/>
    </row>
    <row r="92" spans="2:42" ht="43.35" customHeight="1" thickBot="1" x14ac:dyDescent="0.3">
      <c r="B92" s="888"/>
      <c r="C92" s="889"/>
      <c r="D92" s="892"/>
      <c r="E92" s="893"/>
      <c r="F92" s="895"/>
      <c r="G92" s="145">
        <f>SUM(H92:AL92)*F91</f>
        <v>0</v>
      </c>
      <c r="H92" s="164"/>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6"/>
    </row>
    <row r="93" spans="2:42" ht="43.35" customHeight="1" thickBot="1" x14ac:dyDescent="0.65">
      <c r="B93" s="896" t="s">
        <v>89</v>
      </c>
      <c r="C93" s="897"/>
      <c r="D93" s="897"/>
      <c r="E93" s="898"/>
      <c r="F93" s="899">
        <f>G84+G86+G88+G90+G92</f>
        <v>0</v>
      </c>
      <c r="G93" s="900"/>
      <c r="H93" s="127">
        <f>H92*F91+H90*F89+H88*F87+H86*F85+H84*F83</f>
        <v>0</v>
      </c>
      <c r="I93" s="128">
        <f>I92*F91+I90*F89+I88*F87+I86*F85+I84*F83</f>
        <v>0</v>
      </c>
      <c r="J93" s="129">
        <f>J92*F91+J90*F89+J88*F87+J86*F85+J84*F83</f>
        <v>0</v>
      </c>
      <c r="K93" s="130">
        <f>K92*F91+K90*F89+K88*F87+K86*F85+K84*F83</f>
        <v>0</v>
      </c>
      <c r="L93" s="131">
        <f>L92*F91+L90*F89+L88*F87+L86*F85+L84*F83</f>
        <v>0</v>
      </c>
      <c r="M93" s="132">
        <f>M92*F91+M90*F89+M88*F87+M86*F85+M84*F83</f>
        <v>0</v>
      </c>
      <c r="N93" s="133">
        <f>N92*F91+N90*F89+N88*F87+N86*F85+N84*F83</f>
        <v>0</v>
      </c>
      <c r="O93" s="134">
        <f>O92*F91+O90*F89+O88*F87+O86*F85+O84*F83</f>
        <v>0</v>
      </c>
      <c r="P93" s="128">
        <f>P92*F91+P90*F89+P88*F87+P86*F85+P84*F83</f>
        <v>0</v>
      </c>
      <c r="Q93" s="129">
        <f>Q92*F91+Q90*F89+Q88*F87+Q86*F85+Q84*F83</f>
        <v>0</v>
      </c>
      <c r="R93" s="130">
        <f>R92*F91+R90*+F89+R88*F87+R86*F85+R84*F83</f>
        <v>0</v>
      </c>
      <c r="S93" s="131">
        <f>S92*F91+S90*F89+S88*F87+S86*F85+S84*F83</f>
        <v>0</v>
      </c>
      <c r="T93" s="132">
        <f>T92*F91+T90*F89+T88*F87+T86*F85+T84*F83</f>
        <v>0</v>
      </c>
      <c r="U93" s="133">
        <f>U92*F91+U90*F89+U88*F87+U86*F85+U84*F83</f>
        <v>0</v>
      </c>
      <c r="V93" s="134">
        <f>V92*F91+V90*F89+V88*F87+V86*F85+V84*F83</f>
        <v>0</v>
      </c>
      <c r="W93" s="128">
        <f>W92*F91+W90*F89+W88*F87+W86*F85+W84*F83</f>
        <v>0</v>
      </c>
      <c r="X93" s="135">
        <f>X92*F91+X90*F89+X88*F87+X86*F85+X84*F83</f>
        <v>0</v>
      </c>
      <c r="Y93" s="136">
        <f>Y92*F91+Y90*F89+Y88*F87+Y86*F85+Y84*F83</f>
        <v>0</v>
      </c>
      <c r="Z93" s="131">
        <f>Z92*F91+Z90*F89+Z88*F87+Z86*F85+Z84*F83</f>
        <v>0</v>
      </c>
      <c r="AA93" s="132">
        <f>AA92*F91+AA90*F89+AA88*F87+AA86*F85+AA84*F83</f>
        <v>0</v>
      </c>
      <c r="AB93" s="133">
        <f>AB92*F91+AB90*F89+AB88*F87+AB86*F85+AB84*F83</f>
        <v>0</v>
      </c>
      <c r="AC93" s="134">
        <f>AC92*F91+AC90*F89+AC88*F87+AC86*F85+AC84*F83</f>
        <v>0</v>
      </c>
      <c r="AD93" s="128">
        <f>AD92*F91+AD90*F89+AD88*F87+AD86*F85+AD84*F83</f>
        <v>0</v>
      </c>
      <c r="AE93" s="135">
        <f>AE92*F91+AE90*F89+AE88*F87+AE86*F85+AE84*F83</f>
        <v>0</v>
      </c>
      <c r="AF93" s="136">
        <f>AF92*F91+AF90*F89+AF88*F87+AF86*F85+AF84*F83</f>
        <v>0</v>
      </c>
      <c r="AG93" s="131">
        <f>AG92*F91+AG90*F89+AG88*F87+AG86*F85+AG84*F83</f>
        <v>0</v>
      </c>
      <c r="AH93" s="132">
        <f>AH92*F91+AH90*F89+AH88*F87+AH86*F85+AH84*F83</f>
        <v>0</v>
      </c>
      <c r="AI93" s="133">
        <f>AI92*F91+AI90*F89+AI88*F87+AI86*F85+AI84*F83</f>
        <v>0</v>
      </c>
      <c r="AJ93" s="134">
        <f>AJ92*F91+AJ90*F89+AJ88*F87+AJ86*F85+AJ84*F83</f>
        <v>0</v>
      </c>
      <c r="AK93" s="128">
        <f>AK92*F91+AK90*F89+AK88*F87+AK86*F85+AK84*F83</f>
        <v>0</v>
      </c>
      <c r="AL93" s="137">
        <f>AL92*F91+AL90*F89+AL88*F87+AL86*F85+AL84*F83</f>
        <v>0</v>
      </c>
    </row>
    <row r="94" spans="2:42" x14ac:dyDescent="0.7">
      <c r="B94" s="141"/>
      <c r="C94" s="141"/>
      <c r="F94" s="140"/>
      <c r="H94" s="901" t="s">
        <v>142</v>
      </c>
      <c r="I94" s="902"/>
      <c r="J94" s="902"/>
      <c r="K94" s="902"/>
      <c r="L94" s="902"/>
      <c r="M94" s="875" t="s">
        <v>144</v>
      </c>
      <c r="N94" s="875"/>
      <c r="O94" s="875"/>
      <c r="P94" s="877">
        <f>G83+G85+G87+G89</f>
        <v>0</v>
      </c>
      <c r="Q94" s="877"/>
      <c r="R94" s="877"/>
      <c r="S94" s="877"/>
      <c r="T94" s="875" t="s">
        <v>145</v>
      </c>
      <c r="U94" s="875"/>
      <c r="V94" s="875"/>
      <c r="W94" s="957">
        <f>G91</f>
        <v>0</v>
      </c>
      <c r="X94" s="879"/>
      <c r="Y94" s="879"/>
      <c r="Z94" s="879"/>
      <c r="AA94" s="881" t="s">
        <v>143</v>
      </c>
      <c r="AB94" s="881"/>
      <c r="AC94" s="881"/>
      <c r="AD94" s="881"/>
      <c r="AE94" s="883">
        <f>F93</f>
        <v>0</v>
      </c>
      <c r="AF94" s="884"/>
      <c r="AG94" s="884"/>
      <c r="AH94" s="884"/>
      <c r="AI94" s="884"/>
      <c r="AJ94" s="884"/>
      <c r="AK94" s="114"/>
      <c r="AL94" s="115"/>
    </row>
    <row r="95" spans="2:42" ht="34.5" customHeight="1" thickBot="1" x14ac:dyDescent="0.75">
      <c r="H95" s="903"/>
      <c r="I95" s="904"/>
      <c r="J95" s="904"/>
      <c r="K95" s="904"/>
      <c r="L95" s="904"/>
      <c r="M95" s="876"/>
      <c r="N95" s="876"/>
      <c r="O95" s="876"/>
      <c r="P95" s="878"/>
      <c r="Q95" s="878"/>
      <c r="R95" s="878"/>
      <c r="S95" s="878"/>
      <c r="T95" s="876"/>
      <c r="U95" s="876"/>
      <c r="V95" s="876"/>
      <c r="W95" s="880"/>
      <c r="X95" s="880"/>
      <c r="Y95" s="880"/>
      <c r="Z95" s="880"/>
      <c r="AA95" s="882"/>
      <c r="AB95" s="882"/>
      <c r="AC95" s="882"/>
      <c r="AD95" s="882"/>
      <c r="AE95" s="885"/>
      <c r="AF95" s="885"/>
      <c r="AG95" s="885"/>
      <c r="AH95" s="885"/>
      <c r="AI95" s="885"/>
      <c r="AJ95" s="885"/>
      <c r="AK95" s="116"/>
      <c r="AL95" s="117"/>
    </row>
    <row r="96" spans="2:42" ht="60" customHeight="1" thickBot="1" x14ac:dyDescent="0.3">
      <c r="B96" s="939">
        <v>32</v>
      </c>
      <c r="C96" s="940"/>
      <c r="D96" s="941" t="s">
        <v>148</v>
      </c>
      <c r="E96" s="941"/>
      <c r="F96" s="942"/>
      <c r="G96" s="943" t="s">
        <v>91</v>
      </c>
      <c r="H96" s="120"/>
      <c r="I96" s="121"/>
      <c r="J96" s="121"/>
      <c r="K96" s="121"/>
      <c r="L96" s="121"/>
      <c r="M96" s="123"/>
      <c r="N96" s="123"/>
      <c r="O96" s="123"/>
      <c r="P96" s="124"/>
      <c r="Q96" s="124"/>
      <c r="R96" s="124"/>
      <c r="S96" s="124"/>
      <c r="T96" s="123"/>
      <c r="U96" s="123"/>
      <c r="V96" s="123"/>
      <c r="W96" s="119"/>
      <c r="X96" s="119"/>
      <c r="Y96" s="119"/>
      <c r="Z96" s="119"/>
      <c r="AA96" s="122"/>
      <c r="AB96" s="122"/>
      <c r="AC96" s="122"/>
      <c r="AD96" s="122"/>
      <c r="AE96" s="118"/>
      <c r="AF96" s="119"/>
      <c r="AG96" s="119"/>
      <c r="AH96" s="119"/>
      <c r="AI96" s="119"/>
      <c r="AJ96" s="119"/>
      <c r="AK96" s="112"/>
      <c r="AL96" s="112"/>
    </row>
    <row r="97" spans="2:42" ht="33" customHeight="1" thickBot="1" x14ac:dyDescent="0.3">
      <c r="B97" s="945" t="s">
        <v>85</v>
      </c>
      <c r="C97" s="946"/>
      <c r="D97" s="947" t="s">
        <v>86</v>
      </c>
      <c r="E97" s="948"/>
      <c r="F97" s="949"/>
      <c r="G97" s="944"/>
      <c r="H97" s="120"/>
      <c r="I97" s="121"/>
      <c r="J97" s="121"/>
      <c r="K97" s="121"/>
      <c r="L97" s="121"/>
      <c r="M97" s="123"/>
      <c r="N97" s="123"/>
      <c r="O97" s="123"/>
      <c r="P97" s="125"/>
      <c r="Q97" s="125"/>
      <c r="R97" s="125"/>
      <c r="S97" s="125"/>
      <c r="T97" s="123"/>
      <c r="U97" s="123"/>
      <c r="V97" s="123"/>
      <c r="W97" s="119"/>
      <c r="X97" s="119"/>
      <c r="Y97" s="119"/>
      <c r="Z97" s="119"/>
      <c r="AA97" s="122"/>
      <c r="AB97" s="122"/>
      <c r="AC97" s="122"/>
      <c r="AD97" s="122"/>
      <c r="AE97" s="119"/>
      <c r="AF97" s="119"/>
      <c r="AG97" s="119"/>
      <c r="AH97" s="119"/>
      <c r="AI97" s="119"/>
      <c r="AJ97" s="119"/>
      <c r="AK97" s="112"/>
      <c r="AL97" s="112"/>
      <c r="AM97" s="113"/>
      <c r="AN97" s="113"/>
      <c r="AO97" s="113"/>
      <c r="AP97" s="113"/>
    </row>
    <row r="98" spans="2:42" ht="50.1" customHeight="1" x14ac:dyDescent="0.25">
      <c r="B98" s="921" t="s">
        <v>81</v>
      </c>
      <c r="C98" s="922"/>
      <c r="D98" s="925" t="s">
        <v>90</v>
      </c>
      <c r="E98" s="926"/>
      <c r="F98" s="929">
        <v>47</v>
      </c>
      <c r="G98" s="142">
        <f t="shared" ref="G98" si="27">SUM(H99:AL99)</f>
        <v>0</v>
      </c>
      <c r="H98" s="146"/>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8"/>
    </row>
    <row r="99" spans="2:42" ht="43.35" customHeight="1" x14ac:dyDescent="0.25">
      <c r="B99" s="923"/>
      <c r="C99" s="924"/>
      <c r="D99" s="927"/>
      <c r="E99" s="928"/>
      <c r="F99" s="930"/>
      <c r="G99" s="143">
        <f t="shared" ref="G99" si="28">SUM(H99:AL99)*F98</f>
        <v>0</v>
      </c>
      <c r="H99" s="149"/>
      <c r="I99" s="150"/>
      <c r="J99" s="150"/>
      <c r="K99" s="150"/>
      <c r="L99" s="150"/>
      <c r="M99" s="150"/>
      <c r="N99" s="150"/>
      <c r="O99" s="150"/>
      <c r="P99" s="150"/>
      <c r="Q99" s="150"/>
      <c r="R99" s="150"/>
      <c r="S99" s="150"/>
      <c r="T99" s="150"/>
      <c r="U99" s="150"/>
      <c r="V99" s="150"/>
      <c r="W99" s="150"/>
      <c r="X99" s="150"/>
      <c r="Y99" s="150"/>
      <c r="Z99" s="150"/>
      <c r="AA99" s="150"/>
      <c r="AB99" s="150"/>
      <c r="AC99" s="150"/>
      <c r="AD99" s="150"/>
      <c r="AE99" s="150"/>
      <c r="AF99" s="150"/>
      <c r="AG99" s="150"/>
      <c r="AH99" s="150"/>
      <c r="AI99" s="150"/>
      <c r="AJ99" s="150"/>
      <c r="AK99" s="150"/>
      <c r="AL99" s="151"/>
    </row>
    <row r="100" spans="2:42" ht="50.1" customHeight="1" x14ac:dyDescent="0.25">
      <c r="B100" s="931" t="s">
        <v>81</v>
      </c>
      <c r="C100" s="932"/>
      <c r="D100" s="933" t="s">
        <v>82</v>
      </c>
      <c r="E100" s="934"/>
      <c r="F100" s="937">
        <v>70</v>
      </c>
      <c r="G100" s="144">
        <f t="shared" ref="G100" si="29">SUM(H101:AL101)</f>
        <v>0</v>
      </c>
      <c r="H100" s="152"/>
      <c r="I100" s="153"/>
      <c r="J100" s="153"/>
      <c r="K100" s="153"/>
      <c r="L100" s="153"/>
      <c r="M100" s="153"/>
      <c r="N100" s="153"/>
      <c r="O100" s="153"/>
      <c r="P100" s="153"/>
      <c r="Q100" s="153"/>
      <c r="R100" s="153"/>
      <c r="S100" s="153"/>
      <c r="T100" s="153"/>
      <c r="U100" s="153"/>
      <c r="V100" s="153"/>
      <c r="W100" s="153"/>
      <c r="X100" s="153"/>
      <c r="Y100" s="153"/>
      <c r="Z100" s="153"/>
      <c r="AA100" s="153"/>
      <c r="AB100" s="153"/>
      <c r="AC100" s="153"/>
      <c r="AD100" s="153"/>
      <c r="AE100" s="153"/>
      <c r="AF100" s="153"/>
      <c r="AG100" s="153"/>
      <c r="AH100" s="153"/>
      <c r="AI100" s="153"/>
      <c r="AJ100" s="153"/>
      <c r="AK100" s="153"/>
      <c r="AL100" s="154"/>
    </row>
    <row r="101" spans="2:42" ht="43.35" customHeight="1" x14ac:dyDescent="0.25">
      <c r="B101" s="931"/>
      <c r="C101" s="932"/>
      <c r="D101" s="935"/>
      <c r="E101" s="936"/>
      <c r="F101" s="938"/>
      <c r="G101" s="143">
        <f t="shared" ref="G101" si="30">SUM(H101:AL101)*F100</f>
        <v>0</v>
      </c>
      <c r="H101" s="155"/>
      <c r="I101" s="156"/>
      <c r="J101" s="156"/>
      <c r="K101" s="156"/>
      <c r="L101" s="156"/>
      <c r="M101" s="156"/>
      <c r="N101" s="156"/>
      <c r="O101" s="156"/>
      <c r="P101" s="156"/>
      <c r="Q101" s="156"/>
      <c r="R101" s="156"/>
      <c r="S101" s="156"/>
      <c r="T101" s="156"/>
      <c r="U101" s="156"/>
      <c r="V101" s="156"/>
      <c r="W101" s="156"/>
      <c r="X101" s="156"/>
      <c r="Y101" s="156"/>
      <c r="Z101" s="156"/>
      <c r="AA101" s="156"/>
      <c r="AB101" s="156"/>
      <c r="AC101" s="156"/>
      <c r="AD101" s="156"/>
      <c r="AE101" s="156"/>
      <c r="AF101" s="156"/>
      <c r="AG101" s="156"/>
      <c r="AH101" s="156"/>
      <c r="AI101" s="156"/>
      <c r="AJ101" s="156"/>
      <c r="AK101" s="156"/>
      <c r="AL101" s="157"/>
    </row>
    <row r="102" spans="2:42" ht="50.1" customHeight="1" x14ac:dyDescent="0.25">
      <c r="B102" s="905" t="s">
        <v>83</v>
      </c>
      <c r="C102" s="906"/>
      <c r="D102" s="907" t="s">
        <v>84</v>
      </c>
      <c r="E102" s="908"/>
      <c r="F102" s="911">
        <v>80</v>
      </c>
      <c r="G102" s="144">
        <f t="shared" ref="G102" si="31">SUM(H103:AL103)</f>
        <v>0</v>
      </c>
      <c r="H102" s="152"/>
      <c r="I102" s="153"/>
      <c r="J102" s="153"/>
      <c r="K102" s="153"/>
      <c r="L102" s="153"/>
      <c r="M102" s="153"/>
      <c r="N102" s="153"/>
      <c r="O102" s="153"/>
      <c r="P102" s="153"/>
      <c r="Q102" s="153"/>
      <c r="R102" s="153"/>
      <c r="S102" s="153"/>
      <c r="T102" s="153"/>
      <c r="U102" s="153"/>
      <c r="V102" s="153"/>
      <c r="W102" s="153"/>
      <c r="X102" s="153"/>
      <c r="Y102" s="153"/>
      <c r="Z102" s="153"/>
      <c r="AA102" s="153"/>
      <c r="AB102" s="153"/>
      <c r="AC102" s="153"/>
      <c r="AD102" s="153"/>
      <c r="AE102" s="153"/>
      <c r="AF102" s="153"/>
      <c r="AG102" s="153"/>
      <c r="AH102" s="153"/>
      <c r="AI102" s="153"/>
      <c r="AJ102" s="153"/>
      <c r="AK102" s="153"/>
      <c r="AL102" s="154"/>
    </row>
    <row r="103" spans="2:42" ht="43.35" customHeight="1" x14ac:dyDescent="0.25">
      <c r="B103" s="905"/>
      <c r="C103" s="906"/>
      <c r="D103" s="909"/>
      <c r="E103" s="910"/>
      <c r="F103" s="912"/>
      <c r="G103" s="143">
        <f t="shared" ref="G103" si="32">SUM(H103:AL103)*F102</f>
        <v>0</v>
      </c>
      <c r="H103" s="158"/>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159"/>
      <c r="AK103" s="159"/>
      <c r="AL103" s="160"/>
    </row>
    <row r="104" spans="2:42" ht="50.1" customHeight="1" x14ac:dyDescent="0.25">
      <c r="B104" s="913" t="s">
        <v>83</v>
      </c>
      <c r="C104" s="914"/>
      <c r="D104" s="915" t="s">
        <v>87</v>
      </c>
      <c r="E104" s="916"/>
      <c r="F104" s="919">
        <v>60</v>
      </c>
      <c r="G104" s="144">
        <f t="shared" ref="G104" si="33">SUM(H105:AL105)</f>
        <v>0</v>
      </c>
      <c r="H104" s="152"/>
      <c r="I104" s="153"/>
      <c r="J104" s="153"/>
      <c r="K104" s="153"/>
      <c r="L104" s="153"/>
      <c r="M104" s="153"/>
      <c r="N104" s="153"/>
      <c r="O104" s="153"/>
      <c r="P104" s="153"/>
      <c r="Q104" s="153"/>
      <c r="R104" s="153"/>
      <c r="S104" s="153"/>
      <c r="T104" s="153"/>
      <c r="U104" s="153"/>
      <c r="V104" s="153"/>
      <c r="W104" s="153"/>
      <c r="X104" s="153"/>
      <c r="Y104" s="153"/>
      <c r="Z104" s="153"/>
      <c r="AA104" s="153"/>
      <c r="AB104" s="153"/>
      <c r="AC104" s="153"/>
      <c r="AD104" s="153"/>
      <c r="AE104" s="153"/>
      <c r="AF104" s="153"/>
      <c r="AG104" s="153"/>
      <c r="AH104" s="153"/>
      <c r="AI104" s="153"/>
      <c r="AJ104" s="153"/>
      <c r="AK104" s="153"/>
      <c r="AL104" s="154"/>
    </row>
    <row r="105" spans="2:42" ht="43.35" customHeight="1" x14ac:dyDescent="0.25">
      <c r="B105" s="913"/>
      <c r="C105" s="914"/>
      <c r="D105" s="917"/>
      <c r="E105" s="918"/>
      <c r="F105" s="920"/>
      <c r="G105" s="143">
        <f t="shared" ref="G105" si="34">SUM(H105:AL105)*F104</f>
        <v>0</v>
      </c>
      <c r="H105" s="161"/>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162"/>
      <c r="AK105" s="162"/>
      <c r="AL105" s="163"/>
    </row>
    <row r="106" spans="2:42" ht="50.1" customHeight="1" x14ac:dyDescent="0.25">
      <c r="B106" s="886" t="s">
        <v>92</v>
      </c>
      <c r="C106" s="887"/>
      <c r="D106" s="890" t="s">
        <v>88</v>
      </c>
      <c r="E106" s="891"/>
      <c r="F106" s="894">
        <v>10</v>
      </c>
      <c r="G106" s="144">
        <f t="shared" ref="G106" si="35">SUM(H107:AL107)</f>
        <v>0</v>
      </c>
      <c r="H106" s="152"/>
      <c r="I106" s="153"/>
      <c r="J106" s="153"/>
      <c r="K106" s="153"/>
      <c r="L106" s="153"/>
      <c r="M106" s="153"/>
      <c r="N106" s="153"/>
      <c r="O106" s="153"/>
      <c r="P106" s="153"/>
      <c r="Q106" s="153"/>
      <c r="R106" s="153"/>
      <c r="S106" s="153"/>
      <c r="T106" s="153"/>
      <c r="U106" s="153"/>
      <c r="V106" s="153"/>
      <c r="W106" s="153"/>
      <c r="X106" s="153"/>
      <c r="Y106" s="153"/>
      <c r="Z106" s="153"/>
      <c r="AA106" s="153"/>
      <c r="AB106" s="153"/>
      <c r="AC106" s="153"/>
      <c r="AD106" s="153"/>
      <c r="AE106" s="153"/>
      <c r="AF106" s="153"/>
      <c r="AG106" s="153"/>
      <c r="AH106" s="153"/>
      <c r="AI106" s="153"/>
      <c r="AJ106" s="153"/>
      <c r="AK106" s="153"/>
      <c r="AL106" s="154"/>
    </row>
    <row r="107" spans="2:42" ht="43.35" customHeight="1" thickBot="1" x14ac:dyDescent="0.3">
      <c r="B107" s="888"/>
      <c r="C107" s="889"/>
      <c r="D107" s="892"/>
      <c r="E107" s="893"/>
      <c r="F107" s="895"/>
      <c r="G107" s="145">
        <f t="shared" ref="G107" si="36">SUM(H107:AL107)*F106</f>
        <v>0</v>
      </c>
      <c r="H107" s="164"/>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6"/>
    </row>
    <row r="108" spans="2:42" ht="43.35" customHeight="1" thickBot="1" x14ac:dyDescent="0.65">
      <c r="B108" s="896" t="s">
        <v>89</v>
      </c>
      <c r="C108" s="897"/>
      <c r="D108" s="897"/>
      <c r="E108" s="898"/>
      <c r="F108" s="899">
        <f t="shared" ref="F108" si="37">G99+G101+G103+G105+G107</f>
        <v>0</v>
      </c>
      <c r="G108" s="900"/>
      <c r="H108" s="127">
        <f>H107*F106+H105*F104+H103*F102+H101*F100+H99*F98</f>
        <v>0</v>
      </c>
      <c r="I108" s="128">
        <f>I107*F106+I105*F104+I103*F102+I101*F100+I99*F98</f>
        <v>0</v>
      </c>
      <c r="J108" s="129">
        <f>J107*F106+J105*F104+J103*F102+J101*F100+J99*F98</f>
        <v>0</v>
      </c>
      <c r="K108" s="130">
        <f>K107*F106+K105*F104+K103*F102+K101*F100+K99*F98</f>
        <v>0</v>
      </c>
      <c r="L108" s="131">
        <f>L107*F106+L105*F104+L103*F102+L101*F100+L99*F98</f>
        <v>0</v>
      </c>
      <c r="M108" s="132">
        <f>M107*F106+M105*F104+M103*F102+M101*F100+M99*F98</f>
        <v>0</v>
      </c>
      <c r="N108" s="133">
        <f>N107*F106+N105*F104+N103*F102+N101*F100+N99*F98</f>
        <v>0</v>
      </c>
      <c r="O108" s="134">
        <f>O107*F106+O105*F104+O103*F102+O101*F100+O99*F98</f>
        <v>0</v>
      </c>
      <c r="P108" s="128">
        <f>P107*F106+P105*F104+P103*F102+P101*F100+P99*F98</f>
        <v>0</v>
      </c>
      <c r="Q108" s="129">
        <f>Q107*F106+Q105*F104+Q103*F102+Q101*F100+Q99*F98</f>
        <v>0</v>
      </c>
      <c r="R108" s="130">
        <f>R107*F106+R105*+F104+R103*F102+R101*F100+R99*F98</f>
        <v>0</v>
      </c>
      <c r="S108" s="131">
        <f>S107*F106+S105*F104+S103*F102+S101*F100+S99*F98</f>
        <v>0</v>
      </c>
      <c r="T108" s="132">
        <f>T107*F106+T105*F104+T103*F102+T101*F100+T99*F98</f>
        <v>0</v>
      </c>
      <c r="U108" s="133">
        <f>U107*F106+U105*F104+U103*F102+U101*F100+U99*F98</f>
        <v>0</v>
      </c>
      <c r="V108" s="134">
        <f>V107*F106+V105*F104+V103*F102+V101*F100+V99*F98</f>
        <v>0</v>
      </c>
      <c r="W108" s="128">
        <f>W107*F106+W105*F104+W103*F102+W101*F100+W99*F98</f>
        <v>0</v>
      </c>
      <c r="X108" s="135">
        <f>X107*F106+X105*F104+X103*F102+X101*F100+X99*F98</f>
        <v>0</v>
      </c>
      <c r="Y108" s="136">
        <f>Y107*F106+Y105*F104+Y103*F102+Y101*F100+Y99*F98</f>
        <v>0</v>
      </c>
      <c r="Z108" s="131">
        <f>Z107*F106+Z105*F104+Z103*F102+Z101*F100+Z99*F98</f>
        <v>0</v>
      </c>
      <c r="AA108" s="132">
        <f>AA107*F106+AA105*F104+AA103*F102+AA101*F100+AA99*F98</f>
        <v>0</v>
      </c>
      <c r="AB108" s="133">
        <f>AB107*F106+AB105*F104+AB103*F102+AB101*F100+AB99*F98</f>
        <v>0</v>
      </c>
      <c r="AC108" s="134">
        <f>AC107*F106+AC105*F104+AC103*F102+AC101*F100+AC99*F98</f>
        <v>0</v>
      </c>
      <c r="AD108" s="128">
        <f>AD107*F106+AD105*F104+AD103*F102+AD101*F100+AD99*F98</f>
        <v>0</v>
      </c>
      <c r="AE108" s="135">
        <f>AE107*F106+AE105*F104+AE103*F102+AE101*F100+AE99*F98</f>
        <v>0</v>
      </c>
      <c r="AF108" s="136">
        <f>AF107*F106+AF105*F104+AF103*F102+AF101*F100+AF99*F98</f>
        <v>0</v>
      </c>
      <c r="AG108" s="131">
        <f>AG107*F106+AG105*F104+AG103*F102+AG101*F100+AG99*F98</f>
        <v>0</v>
      </c>
      <c r="AH108" s="132">
        <f>AH107*F106+AH105*F104+AH103*F102+AH101*F100+AH99*F98</f>
        <v>0</v>
      </c>
      <c r="AI108" s="133">
        <f>AI107*F106+AI105*F104+AI103*F102+AI101*F100+AI99*F98</f>
        <v>0</v>
      </c>
      <c r="AJ108" s="134">
        <f>AJ107*F106+AJ105*F104+AJ103*F102+AJ101*F100+AJ99*F98</f>
        <v>0</v>
      </c>
      <c r="AK108" s="128">
        <f>AK107*F106+AK105*F104+AK103*F102+AK101*F100+AK99*F98</f>
        <v>0</v>
      </c>
      <c r="AL108" s="137">
        <f>AL107*F106+AL105*F104+AL103*F102+AL101*F100+AL99*F98</f>
        <v>0</v>
      </c>
    </row>
    <row r="109" spans="2:42" x14ac:dyDescent="0.7">
      <c r="B109" s="141"/>
      <c r="C109" s="141"/>
      <c r="F109" s="140"/>
      <c r="H109" s="901" t="s">
        <v>142</v>
      </c>
      <c r="I109" s="902"/>
      <c r="J109" s="902"/>
      <c r="K109" s="902"/>
      <c r="L109" s="902"/>
      <c r="M109" s="875" t="s">
        <v>144</v>
      </c>
      <c r="N109" s="875"/>
      <c r="O109" s="875"/>
      <c r="P109" s="877">
        <f t="shared" ref="P109" si="38">G98+G100+G102+G104</f>
        <v>0</v>
      </c>
      <c r="Q109" s="877"/>
      <c r="R109" s="877"/>
      <c r="S109" s="877"/>
      <c r="T109" s="875" t="s">
        <v>145</v>
      </c>
      <c r="U109" s="875"/>
      <c r="V109" s="875"/>
      <c r="W109" s="879">
        <f>G106</f>
        <v>0</v>
      </c>
      <c r="X109" s="879"/>
      <c r="Y109" s="879"/>
      <c r="Z109" s="879"/>
      <c r="AA109" s="881" t="s">
        <v>143</v>
      </c>
      <c r="AB109" s="881"/>
      <c r="AC109" s="881"/>
      <c r="AD109" s="881"/>
      <c r="AE109" s="883">
        <f t="shared" ref="AE109" si="39">F108</f>
        <v>0</v>
      </c>
      <c r="AF109" s="884"/>
      <c r="AG109" s="884"/>
      <c r="AH109" s="884"/>
      <c r="AI109" s="884"/>
      <c r="AJ109" s="884"/>
      <c r="AK109" s="114"/>
      <c r="AL109" s="115"/>
    </row>
    <row r="110" spans="2:42" ht="34.5" customHeight="1" thickBot="1" x14ac:dyDescent="0.75">
      <c r="H110" s="903"/>
      <c r="I110" s="904"/>
      <c r="J110" s="904"/>
      <c r="K110" s="904"/>
      <c r="L110" s="904"/>
      <c r="M110" s="876"/>
      <c r="N110" s="876"/>
      <c r="O110" s="876"/>
      <c r="P110" s="878"/>
      <c r="Q110" s="878"/>
      <c r="R110" s="878"/>
      <c r="S110" s="878"/>
      <c r="T110" s="876"/>
      <c r="U110" s="876"/>
      <c r="V110" s="876"/>
      <c r="W110" s="880"/>
      <c r="X110" s="880"/>
      <c r="Y110" s="880"/>
      <c r="Z110" s="880"/>
      <c r="AA110" s="882"/>
      <c r="AB110" s="882"/>
      <c r="AC110" s="882"/>
      <c r="AD110" s="882"/>
      <c r="AE110" s="885"/>
      <c r="AF110" s="885"/>
      <c r="AG110" s="885"/>
      <c r="AH110" s="885"/>
      <c r="AI110" s="885"/>
      <c r="AJ110" s="885"/>
      <c r="AK110" s="116"/>
      <c r="AL110" s="117"/>
    </row>
    <row r="111" spans="2:42" ht="60" customHeight="1" thickBot="1" x14ac:dyDescent="0.3">
      <c r="B111" s="939">
        <v>33</v>
      </c>
      <c r="C111" s="940"/>
      <c r="D111" s="941" t="s">
        <v>149</v>
      </c>
      <c r="E111" s="941"/>
      <c r="F111" s="942"/>
      <c r="G111" s="943" t="s">
        <v>91</v>
      </c>
      <c r="H111" s="120"/>
      <c r="I111" s="121"/>
      <c r="J111" s="121"/>
      <c r="K111" s="121"/>
      <c r="L111" s="121"/>
      <c r="M111" s="123"/>
      <c r="N111" s="123"/>
      <c r="O111" s="123"/>
      <c r="P111" s="124"/>
      <c r="Q111" s="124"/>
      <c r="R111" s="124"/>
      <c r="S111" s="124"/>
      <c r="T111" s="123"/>
      <c r="U111" s="123"/>
      <c r="V111" s="123"/>
      <c r="W111" s="119"/>
      <c r="X111" s="119"/>
      <c r="Y111" s="119"/>
      <c r="Z111" s="119"/>
      <c r="AA111" s="122"/>
      <c r="AB111" s="122"/>
      <c r="AC111" s="122"/>
      <c r="AD111" s="122"/>
      <c r="AE111" s="118"/>
      <c r="AF111" s="119"/>
      <c r="AG111" s="119"/>
      <c r="AH111" s="119"/>
      <c r="AI111" s="119"/>
      <c r="AJ111" s="119"/>
      <c r="AK111" s="112"/>
      <c r="AL111" s="112"/>
    </row>
    <row r="112" spans="2:42" ht="33" customHeight="1" thickBot="1" x14ac:dyDescent="0.3">
      <c r="B112" s="945" t="s">
        <v>85</v>
      </c>
      <c r="C112" s="946"/>
      <c r="D112" s="947" t="s">
        <v>86</v>
      </c>
      <c r="E112" s="948"/>
      <c r="F112" s="949"/>
      <c r="G112" s="944"/>
      <c r="H112" s="120"/>
      <c r="I112" s="121"/>
      <c r="J112" s="121"/>
      <c r="K112" s="121"/>
      <c r="L112" s="121"/>
      <c r="M112" s="123"/>
      <c r="N112" s="123"/>
      <c r="O112" s="123"/>
      <c r="P112" s="125"/>
      <c r="Q112" s="125"/>
      <c r="R112" s="125"/>
      <c r="S112" s="125"/>
      <c r="T112" s="123"/>
      <c r="U112" s="123"/>
      <c r="V112" s="123"/>
      <c r="W112" s="119"/>
      <c r="X112" s="119"/>
      <c r="Y112" s="119"/>
      <c r="Z112" s="119"/>
      <c r="AA112" s="122"/>
      <c r="AB112" s="122"/>
      <c r="AC112" s="122"/>
      <c r="AD112" s="122"/>
      <c r="AE112" s="119"/>
      <c r="AF112" s="119"/>
      <c r="AG112" s="119"/>
      <c r="AH112" s="119"/>
      <c r="AI112" s="119"/>
      <c r="AJ112" s="119"/>
      <c r="AK112" s="112"/>
      <c r="AL112" s="112"/>
      <c r="AM112" s="113"/>
      <c r="AN112" s="113"/>
      <c r="AO112" s="113"/>
      <c r="AP112" s="113"/>
    </row>
    <row r="113" spans="2:42" ht="50.1" customHeight="1" x14ac:dyDescent="0.25">
      <c r="B113" s="921" t="s">
        <v>81</v>
      </c>
      <c r="C113" s="922"/>
      <c r="D113" s="925" t="s">
        <v>90</v>
      </c>
      <c r="E113" s="926"/>
      <c r="F113" s="929">
        <v>47</v>
      </c>
      <c r="G113" s="142">
        <f t="shared" ref="G113" si="40">SUM(H114:AL114)</f>
        <v>0</v>
      </c>
      <c r="H113" s="146"/>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8"/>
    </row>
    <row r="114" spans="2:42" ht="43.35" customHeight="1" x14ac:dyDescent="0.25">
      <c r="B114" s="923"/>
      <c r="C114" s="924"/>
      <c r="D114" s="927"/>
      <c r="E114" s="928"/>
      <c r="F114" s="930"/>
      <c r="G114" s="143">
        <f t="shared" ref="G114" si="41">SUM(H114:AL114)*F113</f>
        <v>0</v>
      </c>
      <c r="H114" s="149"/>
      <c r="I114" s="150"/>
      <c r="J114" s="150"/>
      <c r="K114" s="150"/>
      <c r="L114" s="150"/>
      <c r="M114" s="150"/>
      <c r="N114" s="150"/>
      <c r="O114" s="150"/>
      <c r="P114" s="150"/>
      <c r="Q114" s="150"/>
      <c r="R114" s="150"/>
      <c r="S114" s="150"/>
      <c r="T114" s="150"/>
      <c r="U114" s="150"/>
      <c r="V114" s="150"/>
      <c r="W114" s="150"/>
      <c r="X114" s="150"/>
      <c r="Y114" s="150"/>
      <c r="Z114" s="150"/>
      <c r="AA114" s="150"/>
      <c r="AB114" s="150"/>
      <c r="AC114" s="150"/>
      <c r="AD114" s="150"/>
      <c r="AE114" s="150"/>
      <c r="AF114" s="150"/>
      <c r="AG114" s="150"/>
      <c r="AH114" s="150"/>
      <c r="AI114" s="150"/>
      <c r="AJ114" s="150"/>
      <c r="AK114" s="150"/>
      <c r="AL114" s="151"/>
    </row>
    <row r="115" spans="2:42" ht="50.1" customHeight="1" x14ac:dyDescent="0.25">
      <c r="B115" s="931" t="s">
        <v>81</v>
      </c>
      <c r="C115" s="932"/>
      <c r="D115" s="933" t="s">
        <v>82</v>
      </c>
      <c r="E115" s="934"/>
      <c r="F115" s="937">
        <v>70</v>
      </c>
      <c r="G115" s="144">
        <f t="shared" ref="G115" si="42">SUM(H116:AL116)</f>
        <v>0</v>
      </c>
      <c r="H115" s="152"/>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4"/>
    </row>
    <row r="116" spans="2:42" ht="43.35" customHeight="1" x14ac:dyDescent="0.25">
      <c r="B116" s="931"/>
      <c r="C116" s="932"/>
      <c r="D116" s="935"/>
      <c r="E116" s="936"/>
      <c r="F116" s="938"/>
      <c r="G116" s="143">
        <f t="shared" ref="G116" si="43">SUM(H116:AL116)*F115</f>
        <v>0</v>
      </c>
      <c r="H116" s="155"/>
      <c r="I116" s="156"/>
      <c r="J116" s="156"/>
      <c r="K116" s="156"/>
      <c r="L116" s="156"/>
      <c r="M116" s="156"/>
      <c r="N116" s="156"/>
      <c r="O116" s="156"/>
      <c r="P116" s="156"/>
      <c r="Q116" s="156"/>
      <c r="R116" s="156"/>
      <c r="S116" s="156"/>
      <c r="T116" s="156"/>
      <c r="U116" s="156"/>
      <c r="V116" s="156"/>
      <c r="W116" s="156"/>
      <c r="X116" s="156"/>
      <c r="Y116" s="156"/>
      <c r="Z116" s="156"/>
      <c r="AA116" s="156"/>
      <c r="AB116" s="156"/>
      <c r="AC116" s="156"/>
      <c r="AD116" s="156"/>
      <c r="AE116" s="156"/>
      <c r="AF116" s="156"/>
      <c r="AG116" s="156"/>
      <c r="AH116" s="156"/>
      <c r="AI116" s="156"/>
      <c r="AJ116" s="156"/>
      <c r="AK116" s="156"/>
      <c r="AL116" s="157"/>
    </row>
    <row r="117" spans="2:42" ht="50.1" customHeight="1" x14ac:dyDescent="0.25">
      <c r="B117" s="905" t="s">
        <v>83</v>
      </c>
      <c r="C117" s="906"/>
      <c r="D117" s="907" t="s">
        <v>84</v>
      </c>
      <c r="E117" s="908"/>
      <c r="F117" s="911">
        <v>80</v>
      </c>
      <c r="G117" s="144">
        <f t="shared" ref="G117" si="44">SUM(H118:AL118)</f>
        <v>0</v>
      </c>
      <c r="H117" s="152"/>
      <c r="I117" s="153"/>
      <c r="J117" s="153"/>
      <c r="K117" s="153"/>
      <c r="L117" s="153"/>
      <c r="M117" s="153"/>
      <c r="N117" s="153"/>
      <c r="O117" s="153"/>
      <c r="P117" s="153"/>
      <c r="Q117" s="153"/>
      <c r="R117" s="153"/>
      <c r="S117" s="153"/>
      <c r="T117" s="153"/>
      <c r="U117" s="153"/>
      <c r="V117" s="153"/>
      <c r="W117" s="153"/>
      <c r="X117" s="153"/>
      <c r="Y117" s="153"/>
      <c r="Z117" s="153"/>
      <c r="AA117" s="153"/>
      <c r="AB117" s="153"/>
      <c r="AC117" s="153"/>
      <c r="AD117" s="153"/>
      <c r="AE117" s="153"/>
      <c r="AF117" s="153"/>
      <c r="AG117" s="153"/>
      <c r="AH117" s="153"/>
      <c r="AI117" s="153"/>
      <c r="AJ117" s="153"/>
      <c r="AK117" s="153"/>
      <c r="AL117" s="154"/>
    </row>
    <row r="118" spans="2:42" ht="43.35" customHeight="1" x14ac:dyDescent="0.25">
      <c r="B118" s="905"/>
      <c r="C118" s="906"/>
      <c r="D118" s="909"/>
      <c r="E118" s="910"/>
      <c r="F118" s="912"/>
      <c r="G118" s="143">
        <f t="shared" ref="G118" si="45">SUM(H118:AL118)*F117</f>
        <v>0</v>
      </c>
      <c r="H118" s="158"/>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159"/>
      <c r="AK118" s="159"/>
      <c r="AL118" s="160"/>
    </row>
    <row r="119" spans="2:42" ht="50.1" customHeight="1" x14ac:dyDescent="0.25">
      <c r="B119" s="913" t="s">
        <v>83</v>
      </c>
      <c r="C119" s="914"/>
      <c r="D119" s="915" t="s">
        <v>87</v>
      </c>
      <c r="E119" s="916"/>
      <c r="F119" s="919">
        <v>60</v>
      </c>
      <c r="G119" s="144">
        <f t="shared" ref="G119" si="46">SUM(H120:AL120)</f>
        <v>0</v>
      </c>
      <c r="H119" s="152"/>
      <c r="I119" s="153"/>
      <c r="J119" s="153"/>
      <c r="K119" s="153"/>
      <c r="L119" s="153"/>
      <c r="M119" s="153"/>
      <c r="N119" s="153"/>
      <c r="O119" s="153"/>
      <c r="P119" s="153"/>
      <c r="Q119" s="153"/>
      <c r="R119" s="153"/>
      <c r="S119" s="153"/>
      <c r="T119" s="153"/>
      <c r="U119" s="153"/>
      <c r="V119" s="153"/>
      <c r="W119" s="153"/>
      <c r="X119" s="153"/>
      <c r="Y119" s="153"/>
      <c r="Z119" s="153"/>
      <c r="AA119" s="153"/>
      <c r="AB119" s="153"/>
      <c r="AC119" s="153"/>
      <c r="AD119" s="153"/>
      <c r="AE119" s="153"/>
      <c r="AF119" s="153"/>
      <c r="AG119" s="153"/>
      <c r="AH119" s="153"/>
      <c r="AI119" s="153"/>
      <c r="AJ119" s="153"/>
      <c r="AK119" s="153"/>
      <c r="AL119" s="154"/>
    </row>
    <row r="120" spans="2:42" ht="43.35" customHeight="1" x14ac:dyDescent="0.25">
      <c r="B120" s="913"/>
      <c r="C120" s="914"/>
      <c r="D120" s="917"/>
      <c r="E120" s="918"/>
      <c r="F120" s="920"/>
      <c r="G120" s="143">
        <f t="shared" ref="G120" si="47">SUM(H120:AL120)*F119</f>
        <v>0</v>
      </c>
      <c r="H120" s="161"/>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162"/>
      <c r="AK120" s="162"/>
      <c r="AL120" s="163"/>
    </row>
    <row r="121" spans="2:42" ht="50.1" customHeight="1" x14ac:dyDescent="0.25">
      <c r="B121" s="886" t="s">
        <v>92</v>
      </c>
      <c r="C121" s="887"/>
      <c r="D121" s="890" t="s">
        <v>88</v>
      </c>
      <c r="E121" s="891"/>
      <c r="F121" s="894">
        <v>10</v>
      </c>
      <c r="G121" s="144">
        <f t="shared" ref="G121" si="48">SUM(H122:AL122)</f>
        <v>0</v>
      </c>
      <c r="H121" s="152"/>
      <c r="I121" s="153"/>
      <c r="J121" s="153"/>
      <c r="K121" s="153"/>
      <c r="L121" s="153"/>
      <c r="M121" s="153"/>
      <c r="N121" s="153"/>
      <c r="O121" s="153"/>
      <c r="P121" s="153"/>
      <c r="Q121" s="153"/>
      <c r="R121" s="153"/>
      <c r="S121" s="153"/>
      <c r="T121" s="153"/>
      <c r="U121" s="153"/>
      <c r="V121" s="153"/>
      <c r="W121" s="153"/>
      <c r="X121" s="153"/>
      <c r="Y121" s="153"/>
      <c r="Z121" s="153"/>
      <c r="AA121" s="153"/>
      <c r="AB121" s="153"/>
      <c r="AC121" s="153"/>
      <c r="AD121" s="153"/>
      <c r="AE121" s="153"/>
      <c r="AF121" s="153"/>
      <c r="AG121" s="153"/>
      <c r="AH121" s="153"/>
      <c r="AI121" s="153"/>
      <c r="AJ121" s="153"/>
      <c r="AK121" s="153"/>
      <c r="AL121" s="154"/>
    </row>
    <row r="122" spans="2:42" ht="43.35" customHeight="1" thickBot="1" x14ac:dyDescent="0.3">
      <c r="B122" s="888"/>
      <c r="C122" s="889"/>
      <c r="D122" s="892"/>
      <c r="E122" s="893"/>
      <c r="F122" s="895"/>
      <c r="G122" s="145">
        <f t="shared" ref="G122" si="49">SUM(H122:AL122)*F121</f>
        <v>0</v>
      </c>
      <c r="H122" s="164"/>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6"/>
    </row>
    <row r="123" spans="2:42" ht="43.35" customHeight="1" thickBot="1" x14ac:dyDescent="0.65">
      <c r="B123" s="896" t="s">
        <v>89</v>
      </c>
      <c r="C123" s="897"/>
      <c r="D123" s="897"/>
      <c r="E123" s="898"/>
      <c r="F123" s="899">
        <f t="shared" ref="F123" si="50">G114+G116+G118+G120+G122</f>
        <v>0</v>
      </c>
      <c r="G123" s="900"/>
      <c r="H123" s="127">
        <f>H122*F121+H120*F119+H118*F117+H116*F115+H114*F113</f>
        <v>0</v>
      </c>
      <c r="I123" s="128">
        <f>I122*F121+I120*F119+I118*F117+I116*F115+I114*F113</f>
        <v>0</v>
      </c>
      <c r="J123" s="129">
        <f>J122*F121+J120*F119+J118*F117+J116*F115+J114*F113</f>
        <v>0</v>
      </c>
      <c r="K123" s="130">
        <f>K122*F121+K120*F119+K118*F117+K116*F115+K114*F113</f>
        <v>0</v>
      </c>
      <c r="L123" s="131">
        <f>L122*F121+L120*F119+L118*F117+L116*F115+L114*F113</f>
        <v>0</v>
      </c>
      <c r="M123" s="132">
        <f>M122*F121+M120*F119+M118*F117+M116*F115+M114*F113</f>
        <v>0</v>
      </c>
      <c r="N123" s="133">
        <f>N122*F121+N120*F119+N118*F117+N116*F115+N114*F113</f>
        <v>0</v>
      </c>
      <c r="O123" s="134">
        <f>O122*F121+O120*F119+O118*F117+O116*F115+O114*F113</f>
        <v>0</v>
      </c>
      <c r="P123" s="128">
        <f>P122*F121+P120*F119+P118*F117+P116*F115+P114*F113</f>
        <v>0</v>
      </c>
      <c r="Q123" s="129">
        <f>Q122*F121+Q120*F119+Q118*F117+Q116*F115+Q114*F113</f>
        <v>0</v>
      </c>
      <c r="R123" s="130">
        <f>R122*F121+R120*+F119+R118*F117+R116*F115+R114*F113</f>
        <v>0</v>
      </c>
      <c r="S123" s="131">
        <f>S122*F121+S120*F119+S118*F117+S116*F115+S114*F113</f>
        <v>0</v>
      </c>
      <c r="T123" s="132">
        <f>T122*F121+T120*F119+T118*F117+T116*F115+T114*F113</f>
        <v>0</v>
      </c>
      <c r="U123" s="133">
        <f>U122*F121+U120*F119+U118*F117+U116*F115+U114*F113</f>
        <v>0</v>
      </c>
      <c r="V123" s="134">
        <f>V122*F121+V120*F119+V118*F117+V116*F115+V114*F113</f>
        <v>0</v>
      </c>
      <c r="W123" s="128">
        <f>W122*F121+W120*F119+W118*F117+W116*F115+W114*F113</f>
        <v>0</v>
      </c>
      <c r="X123" s="135">
        <f>X122*F121+X120*F119+X118*F117+X116*F115+X114*F113</f>
        <v>0</v>
      </c>
      <c r="Y123" s="136">
        <f>Y122*F121+Y120*F119+Y118*F117+Y116*F115+Y114*F113</f>
        <v>0</v>
      </c>
      <c r="Z123" s="131">
        <f>Z122*F121+Z120*F119+Z118*F117+Z116*F115+Z114*F113</f>
        <v>0</v>
      </c>
      <c r="AA123" s="132">
        <f>AA122*F121+AA120*F119+AA118*F117+AA116*F115+AA114*F113</f>
        <v>0</v>
      </c>
      <c r="AB123" s="133">
        <f>AB122*F121+AB120*F119+AB118*F117+AB116*F115+AB114*F113</f>
        <v>0</v>
      </c>
      <c r="AC123" s="134">
        <f>AC122*F121+AC120*F119+AC118*F117+AC116*F115+AC114*F113</f>
        <v>0</v>
      </c>
      <c r="AD123" s="128">
        <f>AD122*F121+AD120*F119+AD118*F117+AD116*F115+AD114*F113</f>
        <v>0</v>
      </c>
      <c r="AE123" s="135">
        <f>AE122*F121+AE120*F119+AE118*F117+AE116*F115+AE114*F113</f>
        <v>0</v>
      </c>
      <c r="AF123" s="136">
        <f>AF122*F121+AF120*F119+AF118*F117+AF116*F115+AF114*F113</f>
        <v>0</v>
      </c>
      <c r="AG123" s="131">
        <f>AG122*F121+AG120*F119+AG118*F117+AG116*F115+AG114*F113</f>
        <v>0</v>
      </c>
      <c r="AH123" s="132">
        <f>AH122*F121+AH120*F119+AH118*F117+AH116*F115+AH114*F113</f>
        <v>0</v>
      </c>
      <c r="AI123" s="133">
        <f>AI122*F121+AI120*F119+AI118*F117+AI116*F115+AI114*F113</f>
        <v>0</v>
      </c>
      <c r="AJ123" s="134">
        <f>AJ122*F121+AJ120*F119+AJ118*F117+AJ116*F115+AJ114*F113</f>
        <v>0</v>
      </c>
      <c r="AK123" s="128">
        <f>AK122*F121+AK120*F119+AK118*F117+AK116*F115+AK114*F113</f>
        <v>0</v>
      </c>
      <c r="AL123" s="137">
        <f>AL122*F121+AL120*F119+AL118*F117+AL116*F115+AL114*F113</f>
        <v>0</v>
      </c>
    </row>
    <row r="124" spans="2:42" x14ac:dyDescent="0.7">
      <c r="B124" s="141"/>
      <c r="C124" s="141"/>
      <c r="F124" s="140"/>
      <c r="H124" s="901" t="s">
        <v>142</v>
      </c>
      <c r="I124" s="902"/>
      <c r="J124" s="902"/>
      <c r="K124" s="902"/>
      <c r="L124" s="902"/>
      <c r="M124" s="875" t="s">
        <v>144</v>
      </c>
      <c r="N124" s="875"/>
      <c r="O124" s="875"/>
      <c r="P124" s="877">
        <f t="shared" ref="P124" si="51">G113+G115+G117+G119</f>
        <v>0</v>
      </c>
      <c r="Q124" s="877"/>
      <c r="R124" s="877"/>
      <c r="S124" s="877"/>
      <c r="T124" s="875" t="s">
        <v>145</v>
      </c>
      <c r="U124" s="875"/>
      <c r="V124" s="875"/>
      <c r="W124" s="879">
        <f>G121</f>
        <v>0</v>
      </c>
      <c r="X124" s="879"/>
      <c r="Y124" s="879"/>
      <c r="Z124" s="879"/>
      <c r="AA124" s="881" t="s">
        <v>143</v>
      </c>
      <c r="AB124" s="881"/>
      <c r="AC124" s="881"/>
      <c r="AD124" s="881"/>
      <c r="AE124" s="883">
        <f t="shared" ref="AE124" si="52">F123</f>
        <v>0</v>
      </c>
      <c r="AF124" s="884"/>
      <c r="AG124" s="884"/>
      <c r="AH124" s="884"/>
      <c r="AI124" s="884"/>
      <c r="AJ124" s="884"/>
      <c r="AK124" s="114"/>
      <c r="AL124" s="115"/>
    </row>
    <row r="125" spans="2:42" ht="34.5" customHeight="1" thickBot="1" x14ac:dyDescent="0.75">
      <c r="H125" s="953"/>
      <c r="I125" s="954"/>
      <c r="J125" s="954"/>
      <c r="K125" s="954"/>
      <c r="L125" s="954"/>
      <c r="M125" s="955"/>
      <c r="N125" s="955"/>
      <c r="O125" s="955"/>
      <c r="P125" s="956"/>
      <c r="Q125" s="956"/>
      <c r="R125" s="956"/>
      <c r="S125" s="956"/>
      <c r="T125" s="955"/>
      <c r="U125" s="955"/>
      <c r="V125" s="955"/>
      <c r="W125" s="950"/>
      <c r="X125" s="950"/>
      <c r="Y125" s="950"/>
      <c r="Z125" s="950"/>
      <c r="AA125" s="951"/>
      <c r="AB125" s="951"/>
      <c r="AC125" s="951"/>
      <c r="AD125" s="951"/>
      <c r="AE125" s="952"/>
      <c r="AF125" s="952"/>
      <c r="AG125" s="952"/>
      <c r="AH125" s="952"/>
      <c r="AI125" s="952"/>
      <c r="AJ125" s="952"/>
      <c r="AK125" s="116"/>
      <c r="AL125" s="117"/>
    </row>
    <row r="126" spans="2:42" ht="60" customHeight="1" thickBot="1" x14ac:dyDescent="0.3">
      <c r="B126" s="939">
        <v>34</v>
      </c>
      <c r="C126" s="940"/>
      <c r="D126" s="941" t="s">
        <v>150</v>
      </c>
      <c r="E126" s="941"/>
      <c r="F126" s="942"/>
      <c r="G126" s="943" t="s">
        <v>91</v>
      </c>
      <c r="H126" s="120"/>
      <c r="I126" s="121"/>
      <c r="J126" s="121"/>
      <c r="K126" s="121"/>
      <c r="L126" s="121"/>
      <c r="M126" s="123"/>
      <c r="N126" s="123"/>
      <c r="O126" s="123"/>
      <c r="P126" s="124"/>
      <c r="Q126" s="124"/>
      <c r="R126" s="124"/>
      <c r="S126" s="124"/>
      <c r="T126" s="123"/>
      <c r="U126" s="123"/>
      <c r="V126" s="123"/>
      <c r="W126" s="119"/>
      <c r="X126" s="119"/>
      <c r="Y126" s="119"/>
      <c r="Z126" s="119"/>
      <c r="AA126" s="122"/>
      <c r="AB126" s="122"/>
      <c r="AC126" s="122"/>
      <c r="AD126" s="122"/>
      <c r="AE126" s="118"/>
      <c r="AF126" s="119"/>
      <c r="AG126" s="119"/>
      <c r="AH126" s="119"/>
      <c r="AI126" s="119"/>
      <c r="AJ126" s="119"/>
      <c r="AK126" s="112"/>
      <c r="AL126" s="112"/>
    </row>
    <row r="127" spans="2:42" ht="33" customHeight="1" thickBot="1" x14ac:dyDescent="0.3">
      <c r="B127" s="945" t="s">
        <v>85</v>
      </c>
      <c r="C127" s="946"/>
      <c r="D127" s="947" t="s">
        <v>86</v>
      </c>
      <c r="E127" s="948"/>
      <c r="F127" s="949"/>
      <c r="G127" s="944"/>
      <c r="H127" s="120"/>
      <c r="I127" s="121"/>
      <c r="J127" s="121"/>
      <c r="K127" s="121"/>
      <c r="L127" s="121"/>
      <c r="M127" s="123"/>
      <c r="N127" s="123"/>
      <c r="O127" s="123"/>
      <c r="P127" s="125"/>
      <c r="Q127" s="125"/>
      <c r="R127" s="125"/>
      <c r="S127" s="125"/>
      <c r="T127" s="123"/>
      <c r="U127" s="123"/>
      <c r="V127" s="123"/>
      <c r="W127" s="119"/>
      <c r="X127" s="119"/>
      <c r="Y127" s="119"/>
      <c r="Z127" s="119"/>
      <c r="AA127" s="122"/>
      <c r="AB127" s="122"/>
      <c r="AC127" s="122"/>
      <c r="AD127" s="122"/>
      <c r="AE127" s="119"/>
      <c r="AF127" s="119"/>
      <c r="AG127" s="119"/>
      <c r="AH127" s="119"/>
      <c r="AI127" s="119"/>
      <c r="AJ127" s="119"/>
      <c r="AK127" s="112"/>
      <c r="AL127" s="112"/>
      <c r="AM127" s="113"/>
      <c r="AN127" s="113"/>
      <c r="AO127" s="113"/>
      <c r="AP127" s="113"/>
    </row>
    <row r="128" spans="2:42" ht="50.1" customHeight="1" x14ac:dyDescent="0.25">
      <c r="B128" s="921" t="s">
        <v>81</v>
      </c>
      <c r="C128" s="922"/>
      <c r="D128" s="925" t="s">
        <v>90</v>
      </c>
      <c r="E128" s="926"/>
      <c r="F128" s="929">
        <v>47</v>
      </c>
      <c r="G128" s="142">
        <f>SUM(H129:AL129)</f>
        <v>0</v>
      </c>
      <c r="H128" s="146"/>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8"/>
    </row>
    <row r="129" spans="2:42" x14ac:dyDescent="0.25">
      <c r="B129" s="923"/>
      <c r="C129" s="924"/>
      <c r="D129" s="927"/>
      <c r="E129" s="928"/>
      <c r="F129" s="930"/>
      <c r="G129" s="143">
        <f>SUM(H129:AL129)*F128</f>
        <v>0</v>
      </c>
      <c r="H129" s="149"/>
      <c r="I129" s="150"/>
      <c r="J129" s="150"/>
      <c r="K129" s="150"/>
      <c r="L129" s="150"/>
      <c r="M129" s="150"/>
      <c r="N129" s="150"/>
      <c r="O129" s="150"/>
      <c r="P129" s="150"/>
      <c r="Q129" s="150"/>
      <c r="R129" s="150"/>
      <c r="S129" s="150"/>
      <c r="T129" s="150"/>
      <c r="U129" s="150"/>
      <c r="V129" s="150"/>
      <c r="W129" s="150"/>
      <c r="X129" s="150"/>
      <c r="Y129" s="150"/>
      <c r="Z129" s="150"/>
      <c r="AA129" s="150"/>
      <c r="AB129" s="150"/>
      <c r="AC129" s="150"/>
      <c r="AD129" s="150"/>
      <c r="AE129" s="150"/>
      <c r="AF129" s="150"/>
      <c r="AG129" s="150"/>
      <c r="AH129" s="150"/>
      <c r="AI129" s="150"/>
      <c r="AJ129" s="150"/>
      <c r="AK129" s="150"/>
      <c r="AL129" s="151"/>
    </row>
    <row r="130" spans="2:42" ht="50.1" customHeight="1" x14ac:dyDescent="0.25">
      <c r="B130" s="931" t="s">
        <v>81</v>
      </c>
      <c r="C130" s="932"/>
      <c r="D130" s="933" t="s">
        <v>82</v>
      </c>
      <c r="E130" s="934"/>
      <c r="F130" s="937">
        <v>70</v>
      </c>
      <c r="G130" s="144">
        <f>SUM(H131:AL131)</f>
        <v>0</v>
      </c>
      <c r="H130" s="152"/>
      <c r="I130" s="153"/>
      <c r="J130" s="153"/>
      <c r="K130" s="153"/>
      <c r="L130" s="153"/>
      <c r="M130" s="153"/>
      <c r="N130" s="153"/>
      <c r="O130" s="153"/>
      <c r="P130" s="153"/>
      <c r="Q130" s="153"/>
      <c r="R130" s="153"/>
      <c r="S130" s="153"/>
      <c r="T130" s="153"/>
      <c r="U130" s="153"/>
      <c r="V130" s="153"/>
      <c r="W130" s="153"/>
      <c r="X130" s="153"/>
      <c r="Y130" s="153"/>
      <c r="Z130" s="153"/>
      <c r="AA130" s="153"/>
      <c r="AB130" s="153"/>
      <c r="AC130" s="153"/>
      <c r="AD130" s="153"/>
      <c r="AE130" s="153"/>
      <c r="AF130" s="153"/>
      <c r="AG130" s="153"/>
      <c r="AH130" s="153"/>
      <c r="AI130" s="153"/>
      <c r="AJ130" s="153"/>
      <c r="AK130" s="153"/>
      <c r="AL130" s="154"/>
    </row>
    <row r="131" spans="2:42" x14ac:dyDescent="0.25">
      <c r="B131" s="931"/>
      <c r="C131" s="932"/>
      <c r="D131" s="935"/>
      <c r="E131" s="936"/>
      <c r="F131" s="938"/>
      <c r="G131" s="143">
        <f>SUM(H131:AL131)*F130</f>
        <v>0</v>
      </c>
      <c r="H131" s="155"/>
      <c r="I131" s="156"/>
      <c r="J131" s="156"/>
      <c r="K131" s="156"/>
      <c r="L131" s="156"/>
      <c r="M131" s="156"/>
      <c r="N131" s="156"/>
      <c r="O131" s="156"/>
      <c r="P131" s="156"/>
      <c r="Q131" s="156"/>
      <c r="R131" s="156"/>
      <c r="S131" s="156"/>
      <c r="T131" s="156"/>
      <c r="U131" s="156"/>
      <c r="V131" s="156"/>
      <c r="W131" s="156"/>
      <c r="X131" s="156"/>
      <c r="Y131" s="156"/>
      <c r="Z131" s="156"/>
      <c r="AA131" s="156"/>
      <c r="AB131" s="156"/>
      <c r="AC131" s="156"/>
      <c r="AD131" s="156"/>
      <c r="AE131" s="156"/>
      <c r="AF131" s="156"/>
      <c r="AG131" s="156"/>
      <c r="AH131" s="156"/>
      <c r="AI131" s="156"/>
      <c r="AJ131" s="156"/>
      <c r="AK131" s="156"/>
      <c r="AL131" s="157"/>
    </row>
    <row r="132" spans="2:42" ht="50.1" customHeight="1" x14ac:dyDescent="0.25">
      <c r="B132" s="905" t="s">
        <v>83</v>
      </c>
      <c r="C132" s="906"/>
      <c r="D132" s="907" t="s">
        <v>84</v>
      </c>
      <c r="E132" s="908"/>
      <c r="F132" s="911">
        <v>80</v>
      </c>
      <c r="G132" s="144">
        <f>SUM(H133:AL133)</f>
        <v>0</v>
      </c>
      <c r="H132" s="152"/>
      <c r="I132" s="153"/>
      <c r="J132" s="153"/>
      <c r="K132" s="153"/>
      <c r="L132" s="153"/>
      <c r="M132" s="153"/>
      <c r="N132" s="153"/>
      <c r="O132" s="153"/>
      <c r="P132" s="153"/>
      <c r="Q132" s="153"/>
      <c r="R132" s="153"/>
      <c r="S132" s="153"/>
      <c r="T132" s="153"/>
      <c r="U132" s="153"/>
      <c r="V132" s="153"/>
      <c r="W132" s="153"/>
      <c r="X132" s="153"/>
      <c r="Y132" s="153"/>
      <c r="Z132" s="153"/>
      <c r="AA132" s="153"/>
      <c r="AB132" s="153"/>
      <c r="AC132" s="153"/>
      <c r="AD132" s="153"/>
      <c r="AE132" s="153"/>
      <c r="AF132" s="153"/>
      <c r="AG132" s="153"/>
      <c r="AH132" s="153"/>
      <c r="AI132" s="153"/>
      <c r="AJ132" s="153"/>
      <c r="AK132" s="153"/>
      <c r="AL132" s="154"/>
    </row>
    <row r="133" spans="2:42" x14ac:dyDescent="0.25">
      <c r="B133" s="905"/>
      <c r="C133" s="906"/>
      <c r="D133" s="909"/>
      <c r="E133" s="910"/>
      <c r="F133" s="912"/>
      <c r="G133" s="143">
        <f>SUM(H133:AL133)*F132</f>
        <v>0</v>
      </c>
      <c r="H133" s="158"/>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159"/>
      <c r="AK133" s="159"/>
      <c r="AL133" s="160"/>
    </row>
    <row r="134" spans="2:42" ht="50.1" customHeight="1" x14ac:dyDescent="0.25">
      <c r="B134" s="913" t="s">
        <v>83</v>
      </c>
      <c r="C134" s="914"/>
      <c r="D134" s="915" t="s">
        <v>87</v>
      </c>
      <c r="E134" s="916"/>
      <c r="F134" s="919">
        <v>60</v>
      </c>
      <c r="G134" s="144">
        <f>SUM(H135:AL135)</f>
        <v>0</v>
      </c>
      <c r="H134" s="152"/>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53"/>
      <c r="AF134" s="153"/>
      <c r="AG134" s="153"/>
      <c r="AH134" s="153"/>
      <c r="AI134" s="153"/>
      <c r="AJ134" s="153"/>
      <c r="AK134" s="153"/>
      <c r="AL134" s="154"/>
    </row>
    <row r="135" spans="2:42" x14ac:dyDescent="0.25">
      <c r="B135" s="913"/>
      <c r="C135" s="914"/>
      <c r="D135" s="917"/>
      <c r="E135" s="918"/>
      <c r="F135" s="920"/>
      <c r="G135" s="143">
        <f>SUM(H135:AL135)*F134</f>
        <v>0</v>
      </c>
      <c r="H135" s="161"/>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162"/>
      <c r="AK135" s="162"/>
      <c r="AL135" s="163"/>
    </row>
    <row r="136" spans="2:42" ht="50.1" customHeight="1" x14ac:dyDescent="0.25">
      <c r="B136" s="886" t="s">
        <v>92</v>
      </c>
      <c r="C136" s="887"/>
      <c r="D136" s="890" t="s">
        <v>88</v>
      </c>
      <c r="E136" s="891"/>
      <c r="F136" s="894">
        <v>10</v>
      </c>
      <c r="G136" s="144">
        <f>SUM(H137:AL137)</f>
        <v>0</v>
      </c>
      <c r="H136" s="152"/>
      <c r="I136" s="153"/>
      <c r="J136" s="153"/>
      <c r="K136" s="153"/>
      <c r="L136" s="153"/>
      <c r="M136" s="153"/>
      <c r="N136" s="153"/>
      <c r="O136" s="153"/>
      <c r="P136" s="153"/>
      <c r="Q136" s="153"/>
      <c r="R136" s="153"/>
      <c r="S136" s="153"/>
      <c r="T136" s="153"/>
      <c r="U136" s="153"/>
      <c r="V136" s="153"/>
      <c r="W136" s="153"/>
      <c r="X136" s="153"/>
      <c r="Y136" s="153"/>
      <c r="Z136" s="153"/>
      <c r="AA136" s="153"/>
      <c r="AB136" s="153"/>
      <c r="AC136" s="153"/>
      <c r="AD136" s="153"/>
      <c r="AE136" s="153"/>
      <c r="AF136" s="153"/>
      <c r="AG136" s="153"/>
      <c r="AH136" s="153"/>
      <c r="AI136" s="153"/>
      <c r="AJ136" s="153"/>
      <c r="AK136" s="153"/>
      <c r="AL136" s="154"/>
    </row>
    <row r="137" spans="2:42" ht="47.25" thickBot="1" x14ac:dyDescent="0.3">
      <c r="B137" s="888"/>
      <c r="C137" s="889"/>
      <c r="D137" s="892"/>
      <c r="E137" s="893"/>
      <c r="F137" s="895"/>
      <c r="G137" s="145">
        <f>SUM(H137:AL137)*F136</f>
        <v>0</v>
      </c>
      <c r="H137" s="164"/>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6"/>
    </row>
    <row r="138" spans="2:42" ht="42.75" customHeight="1" thickBot="1" x14ac:dyDescent="0.65">
      <c r="B138" s="896" t="s">
        <v>89</v>
      </c>
      <c r="C138" s="897"/>
      <c r="D138" s="897"/>
      <c r="E138" s="898"/>
      <c r="F138" s="899">
        <f>G129+G131+G133+G135+G137</f>
        <v>0</v>
      </c>
      <c r="G138" s="900"/>
      <c r="H138" s="127">
        <f>H137*F136+H135*F134+H133*F132+H131*F130+H129*F128</f>
        <v>0</v>
      </c>
      <c r="I138" s="128">
        <f>I137*F136+I135*F134+I133*F132+I131*F130+I129*F128</f>
        <v>0</v>
      </c>
      <c r="J138" s="129">
        <f>J137*F136+J135*F134+J133*F132+J131*F130+J129*F128</f>
        <v>0</v>
      </c>
      <c r="K138" s="130">
        <f>K137*F136+K135*F134+K133*F132+K131*F130+K129*F128</f>
        <v>0</v>
      </c>
      <c r="L138" s="131">
        <f>L137*F136+L135*F134+L133*F132+L131*F130+L129*F128</f>
        <v>0</v>
      </c>
      <c r="M138" s="132">
        <f>M137*F136+M135*F134+M133*F132+M131*F130+M129*F128</f>
        <v>0</v>
      </c>
      <c r="N138" s="133">
        <f>N137*F136+N135*F134+N133*F132+N131*F130+N129*F128</f>
        <v>0</v>
      </c>
      <c r="O138" s="134">
        <f>O137*F136+O135*F134+O133*F132+O131*F130+O129*F128</f>
        <v>0</v>
      </c>
      <c r="P138" s="128">
        <f>P137*F136+P135*F134+P133*F132+P131*F130+P129*F128</f>
        <v>0</v>
      </c>
      <c r="Q138" s="129">
        <f>Q137*F136+Q135*F134+Q133*F132+Q131*F130+Q129*F128</f>
        <v>0</v>
      </c>
      <c r="R138" s="130">
        <f>R137*F136+R135*+F134+R133*F132+R131*F130+R129*F128</f>
        <v>0</v>
      </c>
      <c r="S138" s="131">
        <f>S137*F136+S135*F134+S133*F132+S131*F130+S129*F128</f>
        <v>0</v>
      </c>
      <c r="T138" s="132">
        <f>T137*F136+T135*F134+T133*F132+T131*F130+T129*F128</f>
        <v>0</v>
      </c>
      <c r="U138" s="133">
        <f>U137*F136+U135*F134+U133*F132+U131*F130+U129*F128</f>
        <v>0</v>
      </c>
      <c r="V138" s="134">
        <f>V137*F136+V135*F134+V133*F132+V131*F130+V129*F128</f>
        <v>0</v>
      </c>
      <c r="W138" s="128">
        <f>W137*F136+W135*F134+W133*F132+W131*F130+W129*F128</f>
        <v>0</v>
      </c>
      <c r="X138" s="135">
        <f>X137*F136+X135*F134+X133*F132+X131*F130+X129*F128</f>
        <v>0</v>
      </c>
      <c r="Y138" s="136">
        <f>Y137*F136+Y135*F134+Y133*F132+Y131*F130+Y129*F128</f>
        <v>0</v>
      </c>
      <c r="Z138" s="131">
        <f>Z137*F136+Z135*F134+Z133*F132+Z131*F130+Z129*F128</f>
        <v>0</v>
      </c>
      <c r="AA138" s="132">
        <f>AA137*F136+AA135*F134+AA133*F132+AA131*F130+AA129*F128</f>
        <v>0</v>
      </c>
      <c r="AB138" s="133">
        <f>AB137*F136+AB135*F134+AB133*F132+AB131*F130+AB129*F128</f>
        <v>0</v>
      </c>
      <c r="AC138" s="134">
        <f>AC137*F136+AC135*F134+AC133*F132+AC131*F130+AC129*F128</f>
        <v>0</v>
      </c>
      <c r="AD138" s="128">
        <f>AD137*F136+AD135*F134+AD133*F132+AD131*F130+AD129*F128</f>
        <v>0</v>
      </c>
      <c r="AE138" s="135">
        <f>AE137*F136+AE135*F134+AE133*F132+AE131*F130+AE129*F128</f>
        <v>0</v>
      </c>
      <c r="AF138" s="136">
        <f>AF137*F136+AF135*F134+AF133*F132+AF131*F130+AF129*F128</f>
        <v>0</v>
      </c>
      <c r="AG138" s="131">
        <f>AG137*F136+AG135*F134+AG133*F132+AG131*F130+AG129*F128</f>
        <v>0</v>
      </c>
      <c r="AH138" s="132">
        <f>AH137*F136+AH135*F134+AH133*F132+AH131*F130+AH129*F128</f>
        <v>0</v>
      </c>
      <c r="AI138" s="133">
        <f>AI137*F136+AI135*F134+AI133*F132+AI131*F130+AI129*F128</f>
        <v>0</v>
      </c>
      <c r="AJ138" s="134">
        <f>AJ137*F136+AJ135*F134+AJ133*F132+AJ131*F130+AJ129*F128</f>
        <v>0</v>
      </c>
      <c r="AK138" s="128">
        <f>AK137*F136+AK135*F134+AK133*F132+AK131*F130+AK129*F128</f>
        <v>0</v>
      </c>
      <c r="AL138" s="137">
        <f>AL137*F136+AL135*F134+AL133*F132+AL131*F130+AL129*F128</f>
        <v>0</v>
      </c>
    </row>
    <row r="139" spans="2:42" x14ac:dyDescent="0.7">
      <c r="B139" s="141"/>
      <c r="C139" s="141"/>
      <c r="F139" s="140"/>
      <c r="H139" s="901" t="s">
        <v>142</v>
      </c>
      <c r="I139" s="902"/>
      <c r="J139" s="902"/>
      <c r="K139" s="902"/>
      <c r="L139" s="902"/>
      <c r="M139" s="875" t="s">
        <v>144</v>
      </c>
      <c r="N139" s="875"/>
      <c r="O139" s="875"/>
      <c r="P139" s="877">
        <f>G128+G130+G132+G134</f>
        <v>0</v>
      </c>
      <c r="Q139" s="877"/>
      <c r="R139" s="877"/>
      <c r="S139" s="877"/>
      <c r="T139" s="875" t="s">
        <v>145</v>
      </c>
      <c r="U139" s="875"/>
      <c r="V139" s="875"/>
      <c r="W139" s="879">
        <f>G136</f>
        <v>0</v>
      </c>
      <c r="X139" s="879"/>
      <c r="Y139" s="879"/>
      <c r="Z139" s="879"/>
      <c r="AA139" s="881" t="s">
        <v>143</v>
      </c>
      <c r="AB139" s="881"/>
      <c r="AC139" s="881"/>
      <c r="AD139" s="881"/>
      <c r="AE139" s="883">
        <f>F138</f>
        <v>0</v>
      </c>
      <c r="AF139" s="884"/>
      <c r="AG139" s="884"/>
      <c r="AH139" s="884"/>
      <c r="AI139" s="884"/>
      <c r="AJ139" s="884"/>
      <c r="AK139" s="114"/>
      <c r="AL139" s="115"/>
    </row>
    <row r="140" spans="2:42" ht="34.5" customHeight="1" thickBot="1" x14ac:dyDescent="0.75">
      <c r="H140" s="903"/>
      <c r="I140" s="904"/>
      <c r="J140" s="904"/>
      <c r="K140" s="904"/>
      <c r="L140" s="904"/>
      <c r="M140" s="876"/>
      <c r="N140" s="876"/>
      <c r="O140" s="876"/>
      <c r="P140" s="878"/>
      <c r="Q140" s="878"/>
      <c r="R140" s="878"/>
      <c r="S140" s="878"/>
      <c r="T140" s="876"/>
      <c r="U140" s="876"/>
      <c r="V140" s="876"/>
      <c r="W140" s="880"/>
      <c r="X140" s="880"/>
      <c r="Y140" s="880"/>
      <c r="Z140" s="880"/>
      <c r="AA140" s="882"/>
      <c r="AB140" s="882"/>
      <c r="AC140" s="882"/>
      <c r="AD140" s="882"/>
      <c r="AE140" s="885"/>
      <c r="AF140" s="885"/>
      <c r="AG140" s="885"/>
      <c r="AH140" s="885"/>
      <c r="AI140" s="885"/>
      <c r="AJ140" s="885"/>
      <c r="AK140" s="116"/>
      <c r="AL140" s="117"/>
    </row>
    <row r="141" spans="2:42" ht="60" customHeight="1" thickBot="1" x14ac:dyDescent="0.3">
      <c r="B141" s="939">
        <v>35</v>
      </c>
      <c r="C141" s="940"/>
      <c r="D141" s="941" t="s">
        <v>151</v>
      </c>
      <c r="E141" s="941"/>
      <c r="F141" s="942"/>
      <c r="G141" s="943" t="s">
        <v>91</v>
      </c>
      <c r="H141" s="120"/>
      <c r="I141" s="121"/>
      <c r="J141" s="121"/>
      <c r="K141" s="121"/>
      <c r="L141" s="121"/>
      <c r="M141" s="123"/>
      <c r="N141" s="123"/>
      <c r="O141" s="123"/>
      <c r="P141" s="124"/>
      <c r="Q141" s="124"/>
      <c r="R141" s="124"/>
      <c r="S141" s="124"/>
      <c r="T141" s="123"/>
      <c r="U141" s="123"/>
      <c r="V141" s="123"/>
      <c r="W141" s="119"/>
      <c r="X141" s="119"/>
      <c r="Y141" s="119"/>
      <c r="Z141" s="119"/>
      <c r="AA141" s="122"/>
      <c r="AB141" s="122"/>
      <c r="AC141" s="122"/>
      <c r="AD141" s="122"/>
      <c r="AE141" s="118"/>
      <c r="AF141" s="119"/>
      <c r="AG141" s="119"/>
      <c r="AH141" s="119"/>
      <c r="AI141" s="119"/>
      <c r="AJ141" s="119"/>
      <c r="AK141" s="112"/>
      <c r="AL141" s="112"/>
    </row>
    <row r="142" spans="2:42" ht="33" customHeight="1" thickBot="1" x14ac:dyDescent="0.3">
      <c r="B142" s="945" t="s">
        <v>85</v>
      </c>
      <c r="C142" s="946"/>
      <c r="D142" s="947" t="s">
        <v>86</v>
      </c>
      <c r="E142" s="948"/>
      <c r="F142" s="949"/>
      <c r="G142" s="944"/>
      <c r="H142" s="120"/>
      <c r="I142" s="121"/>
      <c r="J142" s="121"/>
      <c r="K142" s="121"/>
      <c r="L142" s="121"/>
      <c r="M142" s="123"/>
      <c r="N142" s="123"/>
      <c r="O142" s="123"/>
      <c r="P142" s="125"/>
      <c r="Q142" s="125"/>
      <c r="R142" s="125"/>
      <c r="S142" s="125"/>
      <c r="T142" s="123"/>
      <c r="U142" s="123"/>
      <c r="V142" s="123"/>
      <c r="W142" s="119"/>
      <c r="X142" s="119"/>
      <c r="Y142" s="119"/>
      <c r="Z142" s="119"/>
      <c r="AA142" s="122"/>
      <c r="AB142" s="122"/>
      <c r="AC142" s="122"/>
      <c r="AD142" s="122"/>
      <c r="AE142" s="119"/>
      <c r="AF142" s="119"/>
      <c r="AG142" s="119"/>
      <c r="AH142" s="119"/>
      <c r="AI142" s="119"/>
      <c r="AJ142" s="119"/>
      <c r="AK142" s="112"/>
      <c r="AL142" s="112"/>
      <c r="AM142" s="113"/>
      <c r="AN142" s="113"/>
      <c r="AO142" s="113"/>
      <c r="AP142" s="113"/>
    </row>
    <row r="143" spans="2:42" ht="50.1" customHeight="1" x14ac:dyDescent="0.25">
      <c r="B143" s="921" t="s">
        <v>81</v>
      </c>
      <c r="C143" s="922"/>
      <c r="D143" s="925" t="s">
        <v>90</v>
      </c>
      <c r="E143" s="926"/>
      <c r="F143" s="929">
        <v>47</v>
      </c>
      <c r="G143" s="142">
        <f>SUM(H144:AL144)</f>
        <v>0</v>
      </c>
      <c r="H143" s="146"/>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8"/>
    </row>
    <row r="144" spans="2:42" x14ac:dyDescent="0.25">
      <c r="B144" s="923"/>
      <c r="C144" s="924"/>
      <c r="D144" s="927"/>
      <c r="E144" s="928"/>
      <c r="F144" s="930"/>
      <c r="G144" s="143">
        <f>SUM(H144:AL144)*F143</f>
        <v>0</v>
      </c>
      <c r="H144" s="149"/>
      <c r="I144" s="150"/>
      <c r="J144" s="150"/>
      <c r="K144" s="150"/>
      <c r="L144" s="150"/>
      <c r="M144" s="150"/>
      <c r="N144" s="150"/>
      <c r="O144" s="150"/>
      <c r="P144" s="150"/>
      <c r="Q144" s="150"/>
      <c r="R144" s="150"/>
      <c r="S144" s="150"/>
      <c r="T144" s="150"/>
      <c r="U144" s="150"/>
      <c r="V144" s="150"/>
      <c r="W144" s="150"/>
      <c r="X144" s="150"/>
      <c r="Y144" s="150"/>
      <c r="Z144" s="150"/>
      <c r="AA144" s="150"/>
      <c r="AB144" s="150"/>
      <c r="AC144" s="150"/>
      <c r="AD144" s="150"/>
      <c r="AE144" s="150"/>
      <c r="AF144" s="150"/>
      <c r="AG144" s="150"/>
      <c r="AH144" s="150"/>
      <c r="AI144" s="150"/>
      <c r="AJ144" s="150"/>
      <c r="AK144" s="150"/>
      <c r="AL144" s="151"/>
    </row>
    <row r="145" spans="2:42" ht="50.1" customHeight="1" x14ac:dyDescent="0.25">
      <c r="B145" s="931" t="s">
        <v>81</v>
      </c>
      <c r="C145" s="932"/>
      <c r="D145" s="933" t="s">
        <v>82</v>
      </c>
      <c r="E145" s="934"/>
      <c r="F145" s="937">
        <v>70</v>
      </c>
      <c r="G145" s="144">
        <f>SUM(H146:AL146)</f>
        <v>0</v>
      </c>
      <c r="H145" s="152"/>
      <c r="I145" s="153"/>
      <c r="J145" s="153"/>
      <c r="K145" s="153"/>
      <c r="L145" s="153"/>
      <c r="M145" s="153"/>
      <c r="N145" s="153"/>
      <c r="O145" s="153"/>
      <c r="P145" s="153"/>
      <c r="Q145" s="153"/>
      <c r="R145" s="153"/>
      <c r="S145" s="153"/>
      <c r="T145" s="153"/>
      <c r="U145" s="153"/>
      <c r="V145" s="153"/>
      <c r="W145" s="153"/>
      <c r="X145" s="153"/>
      <c r="Y145" s="153"/>
      <c r="Z145" s="153"/>
      <c r="AA145" s="153"/>
      <c r="AB145" s="153"/>
      <c r="AC145" s="153"/>
      <c r="AD145" s="153"/>
      <c r="AE145" s="153"/>
      <c r="AF145" s="153"/>
      <c r="AG145" s="153"/>
      <c r="AH145" s="153"/>
      <c r="AI145" s="153"/>
      <c r="AJ145" s="153"/>
      <c r="AK145" s="153"/>
      <c r="AL145" s="154"/>
    </row>
    <row r="146" spans="2:42" x14ac:dyDescent="0.25">
      <c r="B146" s="931"/>
      <c r="C146" s="932"/>
      <c r="D146" s="935"/>
      <c r="E146" s="936"/>
      <c r="F146" s="938"/>
      <c r="G146" s="143">
        <f>SUM(H146:AL146)*F145</f>
        <v>0</v>
      </c>
      <c r="H146" s="155"/>
      <c r="I146" s="156"/>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156"/>
      <c r="AG146" s="156"/>
      <c r="AH146" s="156"/>
      <c r="AI146" s="156"/>
      <c r="AJ146" s="156"/>
      <c r="AK146" s="156"/>
      <c r="AL146" s="157"/>
    </row>
    <row r="147" spans="2:42" ht="50.1" customHeight="1" x14ac:dyDescent="0.25">
      <c r="B147" s="905" t="s">
        <v>83</v>
      </c>
      <c r="C147" s="906"/>
      <c r="D147" s="907" t="s">
        <v>84</v>
      </c>
      <c r="E147" s="908"/>
      <c r="F147" s="911">
        <v>80</v>
      </c>
      <c r="G147" s="144">
        <f>SUM(H148:AL148)</f>
        <v>0</v>
      </c>
      <c r="H147" s="152"/>
      <c r="I147" s="153"/>
      <c r="J147" s="153"/>
      <c r="K147" s="153"/>
      <c r="L147" s="153"/>
      <c r="M147" s="153"/>
      <c r="N147" s="153"/>
      <c r="O147" s="153"/>
      <c r="P147" s="153"/>
      <c r="Q147" s="153"/>
      <c r="R147" s="153"/>
      <c r="S147" s="153"/>
      <c r="T147" s="153"/>
      <c r="U147" s="153"/>
      <c r="V147" s="153"/>
      <c r="W147" s="153"/>
      <c r="X147" s="153"/>
      <c r="Y147" s="153"/>
      <c r="Z147" s="153"/>
      <c r="AA147" s="153"/>
      <c r="AB147" s="153"/>
      <c r="AC147" s="153"/>
      <c r="AD147" s="153"/>
      <c r="AE147" s="153"/>
      <c r="AF147" s="153"/>
      <c r="AG147" s="153"/>
      <c r="AH147" s="153"/>
      <c r="AI147" s="153"/>
      <c r="AJ147" s="153"/>
      <c r="AK147" s="153"/>
      <c r="AL147" s="154"/>
    </row>
    <row r="148" spans="2:42" x14ac:dyDescent="0.25">
      <c r="B148" s="905"/>
      <c r="C148" s="906"/>
      <c r="D148" s="909"/>
      <c r="E148" s="910"/>
      <c r="F148" s="912"/>
      <c r="G148" s="143">
        <f>SUM(H148:AL148)*F147</f>
        <v>0</v>
      </c>
      <c r="H148" s="158"/>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159"/>
      <c r="AK148" s="159"/>
      <c r="AL148" s="160"/>
    </row>
    <row r="149" spans="2:42" ht="50.1" customHeight="1" x14ac:dyDescent="0.25">
      <c r="B149" s="913" t="s">
        <v>83</v>
      </c>
      <c r="C149" s="914"/>
      <c r="D149" s="915" t="s">
        <v>87</v>
      </c>
      <c r="E149" s="916"/>
      <c r="F149" s="919">
        <v>60</v>
      </c>
      <c r="G149" s="144">
        <f>SUM(H150:AL150)</f>
        <v>0</v>
      </c>
      <c r="H149" s="152"/>
      <c r="I149" s="153"/>
      <c r="J149" s="153"/>
      <c r="K149" s="153"/>
      <c r="L149" s="153"/>
      <c r="M149" s="153"/>
      <c r="N149" s="153"/>
      <c r="O149" s="153"/>
      <c r="P149" s="153"/>
      <c r="Q149" s="153"/>
      <c r="R149" s="153"/>
      <c r="S149" s="153"/>
      <c r="T149" s="153"/>
      <c r="U149" s="153"/>
      <c r="V149" s="153"/>
      <c r="W149" s="153"/>
      <c r="X149" s="153"/>
      <c r="Y149" s="153"/>
      <c r="Z149" s="153"/>
      <c r="AA149" s="153"/>
      <c r="AB149" s="153"/>
      <c r="AC149" s="153"/>
      <c r="AD149" s="153"/>
      <c r="AE149" s="153"/>
      <c r="AF149" s="153"/>
      <c r="AG149" s="153"/>
      <c r="AH149" s="153"/>
      <c r="AI149" s="153"/>
      <c r="AJ149" s="153"/>
      <c r="AK149" s="153"/>
      <c r="AL149" s="154"/>
    </row>
    <row r="150" spans="2:42" x14ac:dyDescent="0.25">
      <c r="B150" s="913"/>
      <c r="C150" s="914"/>
      <c r="D150" s="917"/>
      <c r="E150" s="918"/>
      <c r="F150" s="920"/>
      <c r="G150" s="143">
        <f>SUM(H150:AL150)*F149</f>
        <v>0</v>
      </c>
      <c r="H150" s="161"/>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162"/>
      <c r="AK150" s="162"/>
      <c r="AL150" s="163"/>
    </row>
    <row r="151" spans="2:42" ht="50.1" customHeight="1" x14ac:dyDescent="0.25">
      <c r="B151" s="886" t="s">
        <v>92</v>
      </c>
      <c r="C151" s="887"/>
      <c r="D151" s="890" t="s">
        <v>88</v>
      </c>
      <c r="E151" s="891"/>
      <c r="F151" s="894">
        <v>10</v>
      </c>
      <c r="G151" s="144">
        <f>SUM(H152:AL152)</f>
        <v>0</v>
      </c>
      <c r="H151" s="152"/>
      <c r="I151" s="153"/>
      <c r="J151" s="153"/>
      <c r="K151" s="153"/>
      <c r="L151" s="153"/>
      <c r="M151" s="153"/>
      <c r="N151" s="153"/>
      <c r="O151" s="153"/>
      <c r="P151" s="153"/>
      <c r="Q151" s="153"/>
      <c r="R151" s="153"/>
      <c r="S151" s="153"/>
      <c r="T151" s="153"/>
      <c r="U151" s="153"/>
      <c r="V151" s="153"/>
      <c r="W151" s="153"/>
      <c r="X151" s="153"/>
      <c r="Y151" s="153"/>
      <c r="Z151" s="153"/>
      <c r="AA151" s="153"/>
      <c r="AB151" s="153"/>
      <c r="AC151" s="153"/>
      <c r="AD151" s="153"/>
      <c r="AE151" s="153"/>
      <c r="AF151" s="153"/>
      <c r="AG151" s="153"/>
      <c r="AH151" s="153"/>
      <c r="AI151" s="153"/>
      <c r="AJ151" s="153"/>
      <c r="AK151" s="153"/>
      <c r="AL151" s="154"/>
    </row>
    <row r="152" spans="2:42" ht="47.25" thickBot="1" x14ac:dyDescent="0.3">
      <c r="B152" s="888"/>
      <c r="C152" s="889"/>
      <c r="D152" s="892"/>
      <c r="E152" s="893"/>
      <c r="F152" s="895"/>
      <c r="G152" s="145">
        <f>SUM(H152:AL152)*F151</f>
        <v>0</v>
      </c>
      <c r="H152" s="164"/>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6"/>
    </row>
    <row r="153" spans="2:42" ht="44.25" customHeight="1" thickBot="1" x14ac:dyDescent="0.65">
      <c r="B153" s="896" t="s">
        <v>89</v>
      </c>
      <c r="C153" s="897"/>
      <c r="D153" s="897"/>
      <c r="E153" s="898"/>
      <c r="F153" s="899">
        <f>G144+G146+G148+G150+G152</f>
        <v>0</v>
      </c>
      <c r="G153" s="900"/>
      <c r="H153" s="127">
        <f>H152*F151+H150*F149+H148*F147+H146*F145+H144*F143</f>
        <v>0</v>
      </c>
      <c r="I153" s="128">
        <f>I152*F151+I150*F149+I148*F147+I146*F145+I144*F143</f>
        <v>0</v>
      </c>
      <c r="J153" s="129">
        <f>J152*F151+J150*F149+J148*F147+J146*F145+J144*F143</f>
        <v>0</v>
      </c>
      <c r="K153" s="130">
        <f>K152*F151+K150*F149+K148*F147+K146*F145+K144*F143</f>
        <v>0</v>
      </c>
      <c r="L153" s="131">
        <f>L152*F151+L150*F149+L148*F147+L146*F145+L144*F143</f>
        <v>0</v>
      </c>
      <c r="M153" s="132">
        <f>M152*F151+M150*F149+M148*F147+M146*F145+M144*F143</f>
        <v>0</v>
      </c>
      <c r="N153" s="133">
        <f>N152*F151+N150*F149+N148*F147+N146*F145+N144*F143</f>
        <v>0</v>
      </c>
      <c r="O153" s="134">
        <f>O152*F151+O150*F149+O148*F147+O146*F145+O144*F143</f>
        <v>0</v>
      </c>
      <c r="P153" s="128">
        <f>P152*F151+P150*F149+P148*F147+P146*F145+P144*F143</f>
        <v>0</v>
      </c>
      <c r="Q153" s="129">
        <f>Q152*F151+Q150*F149+Q148*F147+Q146*F145+Q144*F143</f>
        <v>0</v>
      </c>
      <c r="R153" s="130">
        <f>R152*F151+R150*+F149+R148*F147+R146*F145+R144*F143</f>
        <v>0</v>
      </c>
      <c r="S153" s="131">
        <f>S152*F151+S150*F149+S148*F147+S146*F145+S144*F143</f>
        <v>0</v>
      </c>
      <c r="T153" s="132">
        <f>T152*F151+T150*F149+T148*F147+T146*F145+T144*F143</f>
        <v>0</v>
      </c>
      <c r="U153" s="133">
        <f>U152*F151+U150*F149+U148*F147+U146*F145+U144*F143</f>
        <v>0</v>
      </c>
      <c r="V153" s="134">
        <f>V152*F151+V150*F149+V148*F147+V146*F145+V144*F143</f>
        <v>0</v>
      </c>
      <c r="W153" s="128">
        <f>W152*F151+W150*F149+W148*F147+W146*F145+W144*F143</f>
        <v>0</v>
      </c>
      <c r="X153" s="135">
        <f>X152*F151+X150*F149+X148*F147+X146*F145+X144*F143</f>
        <v>0</v>
      </c>
      <c r="Y153" s="136">
        <f>Y152*F151+Y150*F149+Y148*F147+Y146*F145+Y144*F143</f>
        <v>0</v>
      </c>
      <c r="Z153" s="131">
        <f>Z152*F151+Z150*F149+Z148*F147+Z146*F145+Z144*F143</f>
        <v>0</v>
      </c>
      <c r="AA153" s="132">
        <f>AA152*F151+AA150*F149+AA148*F147+AA146*F145+AA144*F143</f>
        <v>0</v>
      </c>
      <c r="AB153" s="133">
        <f>AB152*F151+AB150*F149+AB148*F147+AB146*F145+AB144*F143</f>
        <v>0</v>
      </c>
      <c r="AC153" s="134">
        <f>AC152*F151+AC150*F149+AC148*F147+AC146*F145+AC144*F143</f>
        <v>0</v>
      </c>
      <c r="AD153" s="128">
        <f>AD152*F151+AD150*F149+AD148*F147+AD146*F145+AD144*F143</f>
        <v>0</v>
      </c>
      <c r="AE153" s="135">
        <f>AE152*F151+AE150*F149+AE148*F147+AE146*F145+AE144*F143</f>
        <v>0</v>
      </c>
      <c r="AF153" s="136">
        <f>AF152*F151+AF150*F149+AF148*F147+AF146*F145+AF144*F143</f>
        <v>0</v>
      </c>
      <c r="AG153" s="131">
        <f>AG152*F151+AG150*F149+AG148*F147+AG146*F145+AG144*F143</f>
        <v>0</v>
      </c>
      <c r="AH153" s="132">
        <f>AH152*F151+AH150*F149+AH148*F147+AH146*F145+AH144*F143</f>
        <v>0</v>
      </c>
      <c r="AI153" s="133">
        <f>AI152*F151+AI150*F149+AI148*F147+AI146*F145+AI144*F143</f>
        <v>0</v>
      </c>
      <c r="AJ153" s="134">
        <f>AJ152*F151+AJ150*F149+AJ148*F147+AJ146*F145+AJ144*F143</f>
        <v>0</v>
      </c>
      <c r="AK153" s="128">
        <f>AK152*F151+AK150*F149+AK148*F147+AK146*F145+AK144*F143</f>
        <v>0</v>
      </c>
      <c r="AL153" s="137">
        <f>AL152*F151+AL150*F149+AL148*F147+AL146*F145+AL144*F143</f>
        <v>0</v>
      </c>
    </row>
    <row r="154" spans="2:42" x14ac:dyDescent="0.7">
      <c r="B154" s="141"/>
      <c r="C154" s="141"/>
      <c r="F154" s="140"/>
      <c r="H154" s="901" t="s">
        <v>142</v>
      </c>
      <c r="I154" s="902"/>
      <c r="J154" s="902"/>
      <c r="K154" s="902"/>
      <c r="L154" s="902"/>
      <c r="M154" s="875" t="s">
        <v>144</v>
      </c>
      <c r="N154" s="875"/>
      <c r="O154" s="875"/>
      <c r="P154" s="877">
        <f>G143+G145+G147+G149</f>
        <v>0</v>
      </c>
      <c r="Q154" s="877"/>
      <c r="R154" s="877"/>
      <c r="S154" s="877"/>
      <c r="T154" s="875" t="s">
        <v>145</v>
      </c>
      <c r="U154" s="875"/>
      <c r="V154" s="875"/>
      <c r="W154" s="879">
        <f>G151</f>
        <v>0</v>
      </c>
      <c r="X154" s="879"/>
      <c r="Y154" s="879"/>
      <c r="Z154" s="879"/>
      <c r="AA154" s="881" t="s">
        <v>143</v>
      </c>
      <c r="AB154" s="881"/>
      <c r="AC154" s="881"/>
      <c r="AD154" s="881"/>
      <c r="AE154" s="883">
        <f>F153</f>
        <v>0</v>
      </c>
      <c r="AF154" s="884"/>
      <c r="AG154" s="884"/>
      <c r="AH154" s="884"/>
      <c r="AI154" s="884"/>
      <c r="AJ154" s="884"/>
      <c r="AK154" s="114"/>
      <c r="AL154" s="115"/>
    </row>
    <row r="155" spans="2:42" ht="34.5" customHeight="1" thickBot="1" x14ac:dyDescent="0.75">
      <c r="H155" s="903"/>
      <c r="I155" s="904"/>
      <c r="J155" s="904"/>
      <c r="K155" s="904"/>
      <c r="L155" s="904"/>
      <c r="M155" s="876"/>
      <c r="N155" s="876"/>
      <c r="O155" s="876"/>
      <c r="P155" s="878"/>
      <c r="Q155" s="878"/>
      <c r="R155" s="878"/>
      <c r="S155" s="878"/>
      <c r="T155" s="876"/>
      <c r="U155" s="876"/>
      <c r="V155" s="876"/>
      <c r="W155" s="880"/>
      <c r="X155" s="880"/>
      <c r="Y155" s="880"/>
      <c r="Z155" s="880"/>
      <c r="AA155" s="882"/>
      <c r="AB155" s="882"/>
      <c r="AC155" s="882"/>
      <c r="AD155" s="882"/>
      <c r="AE155" s="885"/>
      <c r="AF155" s="885"/>
      <c r="AG155" s="885"/>
      <c r="AH155" s="885"/>
      <c r="AI155" s="885"/>
      <c r="AJ155" s="885"/>
      <c r="AK155" s="116"/>
      <c r="AL155" s="117"/>
    </row>
    <row r="156" spans="2:42" ht="60" customHeight="1" thickBot="1" x14ac:dyDescent="0.3">
      <c r="B156" s="939">
        <v>36</v>
      </c>
      <c r="C156" s="940"/>
      <c r="D156" s="941" t="s">
        <v>152</v>
      </c>
      <c r="E156" s="941"/>
      <c r="F156" s="942"/>
      <c r="G156" s="943" t="s">
        <v>91</v>
      </c>
      <c r="H156" s="120"/>
      <c r="I156" s="121"/>
      <c r="J156" s="121"/>
      <c r="K156" s="121"/>
      <c r="L156" s="121"/>
      <c r="M156" s="123"/>
      <c r="N156" s="123"/>
      <c r="O156" s="123"/>
      <c r="P156" s="124"/>
      <c r="Q156" s="124"/>
      <c r="R156" s="124"/>
      <c r="S156" s="124"/>
      <c r="T156" s="123"/>
      <c r="U156" s="123"/>
      <c r="V156" s="123"/>
      <c r="W156" s="119"/>
      <c r="X156" s="119"/>
      <c r="Y156" s="119"/>
      <c r="Z156" s="119"/>
      <c r="AA156" s="122"/>
      <c r="AB156" s="122"/>
      <c r="AC156" s="122"/>
      <c r="AD156" s="122"/>
      <c r="AE156" s="118"/>
      <c r="AF156" s="119"/>
      <c r="AG156" s="119"/>
      <c r="AH156" s="119"/>
      <c r="AI156" s="119"/>
      <c r="AJ156" s="119"/>
      <c r="AK156" s="112"/>
      <c r="AL156" s="112"/>
    </row>
    <row r="157" spans="2:42" ht="33" customHeight="1" thickBot="1" x14ac:dyDescent="0.3">
      <c r="B157" s="945" t="s">
        <v>85</v>
      </c>
      <c r="C157" s="946"/>
      <c r="D157" s="947" t="s">
        <v>86</v>
      </c>
      <c r="E157" s="948"/>
      <c r="F157" s="949"/>
      <c r="G157" s="944"/>
      <c r="H157" s="120"/>
      <c r="I157" s="121"/>
      <c r="J157" s="121"/>
      <c r="K157" s="121"/>
      <c r="L157" s="121"/>
      <c r="M157" s="123"/>
      <c r="N157" s="123"/>
      <c r="O157" s="123"/>
      <c r="P157" s="125"/>
      <c r="Q157" s="125"/>
      <c r="R157" s="125"/>
      <c r="S157" s="125"/>
      <c r="T157" s="123"/>
      <c r="U157" s="123"/>
      <c r="V157" s="123"/>
      <c r="W157" s="119"/>
      <c r="X157" s="119"/>
      <c r="Y157" s="119"/>
      <c r="Z157" s="119"/>
      <c r="AA157" s="122"/>
      <c r="AB157" s="122"/>
      <c r="AC157" s="122"/>
      <c r="AD157" s="122"/>
      <c r="AE157" s="119"/>
      <c r="AF157" s="119"/>
      <c r="AG157" s="119"/>
      <c r="AH157" s="119"/>
      <c r="AI157" s="119"/>
      <c r="AJ157" s="119"/>
      <c r="AK157" s="112"/>
      <c r="AL157" s="112"/>
      <c r="AM157" s="113"/>
      <c r="AN157" s="113"/>
      <c r="AO157" s="113"/>
      <c r="AP157" s="113"/>
    </row>
    <row r="158" spans="2:42" ht="50.1" customHeight="1" x14ac:dyDescent="0.25">
      <c r="B158" s="921" t="s">
        <v>81</v>
      </c>
      <c r="C158" s="922"/>
      <c r="D158" s="925" t="s">
        <v>90</v>
      </c>
      <c r="E158" s="926"/>
      <c r="F158" s="929">
        <v>47</v>
      </c>
      <c r="G158" s="142">
        <f>SUM(H159:AL159)</f>
        <v>0</v>
      </c>
      <c r="H158" s="146"/>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8"/>
    </row>
    <row r="159" spans="2:42" x14ac:dyDescent="0.25">
      <c r="B159" s="923"/>
      <c r="C159" s="924"/>
      <c r="D159" s="927"/>
      <c r="E159" s="928"/>
      <c r="F159" s="930"/>
      <c r="G159" s="143">
        <f>SUM(H159:AL159)*F158</f>
        <v>0</v>
      </c>
      <c r="H159" s="149"/>
      <c r="I159" s="150"/>
      <c r="J159" s="150"/>
      <c r="K159" s="150"/>
      <c r="L159" s="150"/>
      <c r="M159" s="150"/>
      <c r="N159" s="150"/>
      <c r="O159" s="150"/>
      <c r="P159" s="150"/>
      <c r="Q159" s="150"/>
      <c r="R159" s="150"/>
      <c r="S159" s="150"/>
      <c r="T159" s="150"/>
      <c r="U159" s="150"/>
      <c r="V159" s="150"/>
      <c r="W159" s="150"/>
      <c r="X159" s="150"/>
      <c r="Y159" s="150"/>
      <c r="Z159" s="150"/>
      <c r="AA159" s="150"/>
      <c r="AB159" s="150"/>
      <c r="AC159" s="150"/>
      <c r="AD159" s="150"/>
      <c r="AE159" s="150"/>
      <c r="AF159" s="150"/>
      <c r="AG159" s="150"/>
      <c r="AH159" s="150"/>
      <c r="AI159" s="150"/>
      <c r="AJ159" s="150"/>
      <c r="AK159" s="150"/>
      <c r="AL159" s="151"/>
    </row>
    <row r="160" spans="2:42" ht="50.1" customHeight="1" x14ac:dyDescent="0.25">
      <c r="B160" s="931" t="s">
        <v>81</v>
      </c>
      <c r="C160" s="932"/>
      <c r="D160" s="933" t="s">
        <v>82</v>
      </c>
      <c r="E160" s="934"/>
      <c r="F160" s="937">
        <v>70</v>
      </c>
      <c r="G160" s="144">
        <f>SUM(H161:AL161)</f>
        <v>0</v>
      </c>
      <c r="H160" s="152"/>
      <c r="I160" s="153"/>
      <c r="J160" s="153"/>
      <c r="K160" s="153"/>
      <c r="L160" s="153"/>
      <c r="M160" s="153"/>
      <c r="N160" s="153"/>
      <c r="O160" s="153"/>
      <c r="P160" s="153"/>
      <c r="Q160" s="153"/>
      <c r="R160" s="153"/>
      <c r="S160" s="153"/>
      <c r="T160" s="153"/>
      <c r="U160" s="153"/>
      <c r="V160" s="153"/>
      <c r="W160" s="153"/>
      <c r="X160" s="153"/>
      <c r="Y160" s="153"/>
      <c r="Z160" s="153"/>
      <c r="AA160" s="153"/>
      <c r="AB160" s="153"/>
      <c r="AC160" s="153"/>
      <c r="AD160" s="153"/>
      <c r="AE160" s="153"/>
      <c r="AF160" s="153"/>
      <c r="AG160" s="153"/>
      <c r="AH160" s="153"/>
      <c r="AI160" s="153"/>
      <c r="AJ160" s="153"/>
      <c r="AK160" s="153"/>
      <c r="AL160" s="154"/>
    </row>
    <row r="161" spans="2:38" x14ac:dyDescent="0.25">
      <c r="B161" s="931"/>
      <c r="C161" s="932"/>
      <c r="D161" s="935"/>
      <c r="E161" s="936"/>
      <c r="F161" s="938"/>
      <c r="G161" s="143">
        <f>SUM(H161:AL161)*F160</f>
        <v>0</v>
      </c>
      <c r="H161" s="155"/>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156"/>
      <c r="AG161" s="156"/>
      <c r="AH161" s="156"/>
      <c r="AI161" s="156"/>
      <c r="AJ161" s="156"/>
      <c r="AK161" s="156"/>
      <c r="AL161" s="157"/>
    </row>
    <row r="162" spans="2:38" ht="50.1" customHeight="1" x14ac:dyDescent="0.25">
      <c r="B162" s="905" t="s">
        <v>83</v>
      </c>
      <c r="C162" s="906"/>
      <c r="D162" s="907" t="s">
        <v>84</v>
      </c>
      <c r="E162" s="908"/>
      <c r="F162" s="911">
        <v>80</v>
      </c>
      <c r="G162" s="144">
        <f>SUM(H163:AL163)</f>
        <v>0</v>
      </c>
      <c r="H162" s="152"/>
      <c r="I162" s="153"/>
      <c r="J162" s="153"/>
      <c r="K162" s="153"/>
      <c r="L162" s="153"/>
      <c r="M162" s="153"/>
      <c r="N162" s="153"/>
      <c r="O162" s="153"/>
      <c r="P162" s="153"/>
      <c r="Q162" s="153"/>
      <c r="R162" s="153"/>
      <c r="S162" s="153"/>
      <c r="T162" s="153"/>
      <c r="U162" s="153"/>
      <c r="V162" s="153"/>
      <c r="W162" s="153"/>
      <c r="X162" s="153"/>
      <c r="Y162" s="153"/>
      <c r="Z162" s="153"/>
      <c r="AA162" s="153"/>
      <c r="AB162" s="153"/>
      <c r="AC162" s="153"/>
      <c r="AD162" s="153"/>
      <c r="AE162" s="153"/>
      <c r="AF162" s="153"/>
      <c r="AG162" s="153"/>
      <c r="AH162" s="153"/>
      <c r="AI162" s="153"/>
      <c r="AJ162" s="153"/>
      <c r="AK162" s="153"/>
      <c r="AL162" s="154"/>
    </row>
    <row r="163" spans="2:38" x14ac:dyDescent="0.25">
      <c r="B163" s="905"/>
      <c r="C163" s="906"/>
      <c r="D163" s="909"/>
      <c r="E163" s="910"/>
      <c r="F163" s="912"/>
      <c r="G163" s="143">
        <f>SUM(H163:AL163)*F162</f>
        <v>0</v>
      </c>
      <c r="H163" s="158"/>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159"/>
      <c r="AK163" s="159"/>
      <c r="AL163" s="160"/>
    </row>
    <row r="164" spans="2:38" ht="50.1" customHeight="1" x14ac:dyDescent="0.25">
      <c r="B164" s="913" t="s">
        <v>83</v>
      </c>
      <c r="C164" s="914"/>
      <c r="D164" s="915" t="s">
        <v>87</v>
      </c>
      <c r="E164" s="916"/>
      <c r="F164" s="919">
        <v>60</v>
      </c>
      <c r="G164" s="144">
        <f>SUM(H165:AL165)</f>
        <v>0</v>
      </c>
      <c r="H164" s="152"/>
      <c r="I164" s="153"/>
      <c r="J164" s="153"/>
      <c r="K164" s="153"/>
      <c r="L164" s="153"/>
      <c r="M164" s="153"/>
      <c r="N164" s="153"/>
      <c r="O164" s="153"/>
      <c r="P164" s="153"/>
      <c r="Q164" s="153"/>
      <c r="R164" s="153"/>
      <c r="S164" s="153"/>
      <c r="T164" s="153"/>
      <c r="U164" s="153"/>
      <c r="V164" s="153"/>
      <c r="W164" s="153"/>
      <c r="X164" s="153"/>
      <c r="Y164" s="153"/>
      <c r="Z164" s="153"/>
      <c r="AA164" s="153"/>
      <c r="AB164" s="153"/>
      <c r="AC164" s="153"/>
      <c r="AD164" s="153"/>
      <c r="AE164" s="153"/>
      <c r="AF164" s="153"/>
      <c r="AG164" s="153"/>
      <c r="AH164" s="153"/>
      <c r="AI164" s="153"/>
      <c r="AJ164" s="153"/>
      <c r="AK164" s="153"/>
      <c r="AL164" s="154"/>
    </row>
    <row r="165" spans="2:38" x14ac:dyDescent="0.25">
      <c r="B165" s="913"/>
      <c r="C165" s="914"/>
      <c r="D165" s="917"/>
      <c r="E165" s="918"/>
      <c r="F165" s="920"/>
      <c r="G165" s="143">
        <f>SUM(H165:AL165)*F164</f>
        <v>0</v>
      </c>
      <c r="H165" s="161"/>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162"/>
      <c r="AK165" s="162"/>
      <c r="AL165" s="163"/>
    </row>
    <row r="166" spans="2:38" ht="50.1" customHeight="1" x14ac:dyDescent="0.25">
      <c r="B166" s="886" t="s">
        <v>92</v>
      </c>
      <c r="C166" s="887"/>
      <c r="D166" s="890" t="s">
        <v>88</v>
      </c>
      <c r="E166" s="891"/>
      <c r="F166" s="894">
        <v>10</v>
      </c>
      <c r="G166" s="144">
        <f>SUM(H167:AL167)</f>
        <v>0</v>
      </c>
      <c r="H166" s="152"/>
      <c r="I166" s="153"/>
      <c r="J166" s="153"/>
      <c r="K166" s="153"/>
      <c r="L166" s="153"/>
      <c r="M166" s="153"/>
      <c r="N166" s="153"/>
      <c r="O166" s="153"/>
      <c r="P166" s="153"/>
      <c r="Q166" s="153"/>
      <c r="R166" s="153"/>
      <c r="S166" s="153"/>
      <c r="T166" s="153"/>
      <c r="U166" s="153"/>
      <c r="V166" s="153"/>
      <c r="W166" s="153"/>
      <c r="X166" s="153"/>
      <c r="Y166" s="153"/>
      <c r="Z166" s="153"/>
      <c r="AA166" s="153"/>
      <c r="AB166" s="153"/>
      <c r="AC166" s="153"/>
      <c r="AD166" s="153"/>
      <c r="AE166" s="153"/>
      <c r="AF166" s="153"/>
      <c r="AG166" s="153"/>
      <c r="AH166" s="153"/>
      <c r="AI166" s="153"/>
      <c r="AJ166" s="153"/>
      <c r="AK166" s="153"/>
      <c r="AL166" s="154"/>
    </row>
    <row r="167" spans="2:38" ht="47.25" thickBot="1" x14ac:dyDescent="0.3">
      <c r="B167" s="888"/>
      <c r="C167" s="889"/>
      <c r="D167" s="892"/>
      <c r="E167" s="893"/>
      <c r="F167" s="895"/>
      <c r="G167" s="145">
        <f>SUM(H167:AL167)*F166</f>
        <v>0</v>
      </c>
      <c r="H167" s="164"/>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6"/>
    </row>
    <row r="168" spans="2:38" ht="39.75" customHeight="1" thickBot="1" x14ac:dyDescent="0.65">
      <c r="B168" s="896" t="s">
        <v>89</v>
      </c>
      <c r="C168" s="897"/>
      <c r="D168" s="897"/>
      <c r="E168" s="898"/>
      <c r="F168" s="899">
        <f>G159+G161+G163+G165+G167</f>
        <v>0</v>
      </c>
      <c r="G168" s="900"/>
      <c r="H168" s="127">
        <f>H167*F166+H165*F164+H163*F162+H161*F160+H159*F158</f>
        <v>0</v>
      </c>
      <c r="I168" s="128">
        <f>I167*F166+I165*F164+I163*F162+I161*F160+I159*F158</f>
        <v>0</v>
      </c>
      <c r="J168" s="129">
        <f>J167*F166+J165*F164+J163*F162+J161*F160+J159*F158</f>
        <v>0</v>
      </c>
      <c r="K168" s="130">
        <f>K167*F166+K165*F164+K163*F162+K161*F160+K159*F158</f>
        <v>0</v>
      </c>
      <c r="L168" s="131">
        <f>L167*F166+L165*F164+L163*F162+L161*F160+L159*F158</f>
        <v>0</v>
      </c>
      <c r="M168" s="132">
        <f>M167*F166+M165*F164+M163*F162+M161*F160+M159*F158</f>
        <v>0</v>
      </c>
      <c r="N168" s="133">
        <f>N167*F166+N165*F164+N163*F162+N161*F160+N159*F158</f>
        <v>0</v>
      </c>
      <c r="O168" s="134">
        <f>O167*F166+O165*F164+O163*F162+O161*F160+O159*F158</f>
        <v>0</v>
      </c>
      <c r="P168" s="128">
        <f>P167*F166+P165*F164+P163*F162+P161*F160+P159*F158</f>
        <v>0</v>
      </c>
      <c r="Q168" s="129">
        <f>Q167*F166+Q165*F164+Q163*F162+Q161*F160+Q159*F158</f>
        <v>0</v>
      </c>
      <c r="R168" s="130">
        <f>R167*F166+R165*+F164+R163*F162+R161*F160+R159*F158</f>
        <v>0</v>
      </c>
      <c r="S168" s="131">
        <f>S167*F166+S165*F164+S163*F162+S161*F160+S159*F158</f>
        <v>0</v>
      </c>
      <c r="T168" s="132">
        <f>T167*F166+T165*F164+T163*F162+T161*F160+T159*F158</f>
        <v>0</v>
      </c>
      <c r="U168" s="133">
        <f>U167*F166+U165*F164+U163*F162+U161*F160+U159*F158</f>
        <v>0</v>
      </c>
      <c r="V168" s="134">
        <f>V167*F166+V165*F164+V163*F162+V161*F160+V159*F158</f>
        <v>0</v>
      </c>
      <c r="W168" s="128">
        <f>W167*F166+W165*F164+W163*F162+W161*F160+W159*F158</f>
        <v>0</v>
      </c>
      <c r="X168" s="135">
        <f>X167*F166+X165*F164+X163*F162+X161*F160+X159*F158</f>
        <v>0</v>
      </c>
      <c r="Y168" s="136">
        <f>Y167*F166+Y165*F164+Y163*F162+Y161*F160+Y159*F158</f>
        <v>0</v>
      </c>
      <c r="Z168" s="131">
        <f>Z167*F166+Z165*F164+Z163*F162+Z161*F160+Z159*F158</f>
        <v>0</v>
      </c>
      <c r="AA168" s="132">
        <f>AA167*F166+AA165*F164+AA163*F162+AA161*F160+AA159*F158</f>
        <v>0</v>
      </c>
      <c r="AB168" s="133">
        <f>AB167*F166+AB165*F164+AB163*F162+AB161*F160+AB159*F158</f>
        <v>0</v>
      </c>
      <c r="AC168" s="134">
        <f>AC167*F166+AC165*F164+AC163*F162+AC161*F160+AC159*F158</f>
        <v>0</v>
      </c>
      <c r="AD168" s="128">
        <f>AD167*F166+AD165*F164+AD163*F162+AD161*F160+AD159*F158</f>
        <v>0</v>
      </c>
      <c r="AE168" s="135">
        <f>AE167*F166+AE165*F164+AE163*F162+AE161*F160+AE159*F158</f>
        <v>0</v>
      </c>
      <c r="AF168" s="136">
        <f>AF167*F166+AF165*F164+AF163*F162+AF161*F160+AF159*F158</f>
        <v>0</v>
      </c>
      <c r="AG168" s="131">
        <f>AG167*F166+AG165*F164+AG163*F162+AG161*F160+AG159*F158</f>
        <v>0</v>
      </c>
      <c r="AH168" s="132">
        <f>AH167*F166+AH165*F164+AH163*F162+AH161*F160+AH159*F158</f>
        <v>0</v>
      </c>
      <c r="AI168" s="133">
        <f>AI167*F166+AI165*F164+AI163*F162+AI161*F160+AI159*F158</f>
        <v>0</v>
      </c>
      <c r="AJ168" s="134">
        <f>AJ167*F166+AJ165*F164+AJ163*F162+AJ161*F160+AJ159*F158</f>
        <v>0</v>
      </c>
      <c r="AK168" s="128">
        <f>AK167*F166+AK165*F164+AK163*F162+AK161*F160+AK159*F158</f>
        <v>0</v>
      </c>
      <c r="AL168" s="137">
        <f>AL167*F166+AL165*F164+AL163*F162+AL161*F160+AL159*F158</f>
        <v>0</v>
      </c>
    </row>
    <row r="169" spans="2:38" x14ac:dyDescent="0.7">
      <c r="B169" s="141"/>
      <c r="C169" s="141"/>
      <c r="F169" s="140"/>
      <c r="H169" s="901" t="s">
        <v>142</v>
      </c>
      <c r="I169" s="902"/>
      <c r="J169" s="902"/>
      <c r="K169" s="902"/>
      <c r="L169" s="902"/>
      <c r="M169" s="875" t="s">
        <v>144</v>
      </c>
      <c r="N169" s="875"/>
      <c r="O169" s="875"/>
      <c r="P169" s="877">
        <f>G158+G160+G162+G164</f>
        <v>0</v>
      </c>
      <c r="Q169" s="877"/>
      <c r="R169" s="877"/>
      <c r="S169" s="877"/>
      <c r="T169" s="875" t="s">
        <v>145</v>
      </c>
      <c r="U169" s="875"/>
      <c r="V169" s="875"/>
      <c r="W169" s="879">
        <f>G166</f>
        <v>0</v>
      </c>
      <c r="X169" s="879"/>
      <c r="Y169" s="879"/>
      <c r="Z169" s="879"/>
      <c r="AA169" s="881" t="s">
        <v>143</v>
      </c>
      <c r="AB169" s="881"/>
      <c r="AC169" s="881"/>
      <c r="AD169" s="881"/>
      <c r="AE169" s="883">
        <f>F168</f>
        <v>0</v>
      </c>
      <c r="AF169" s="884"/>
      <c r="AG169" s="884"/>
      <c r="AH169" s="884"/>
      <c r="AI169" s="884"/>
      <c r="AJ169" s="884"/>
      <c r="AK169" s="114"/>
      <c r="AL169" s="115"/>
    </row>
    <row r="170" spans="2:38" ht="34.5" customHeight="1" thickBot="1" x14ac:dyDescent="0.75">
      <c r="H170" s="903"/>
      <c r="I170" s="904"/>
      <c r="J170" s="904"/>
      <c r="K170" s="904"/>
      <c r="L170" s="904"/>
      <c r="M170" s="876"/>
      <c r="N170" s="876"/>
      <c r="O170" s="876"/>
      <c r="P170" s="878"/>
      <c r="Q170" s="878"/>
      <c r="R170" s="878"/>
      <c r="S170" s="878"/>
      <c r="T170" s="876"/>
      <c r="U170" s="876"/>
      <c r="V170" s="876"/>
      <c r="W170" s="880"/>
      <c r="X170" s="880"/>
      <c r="Y170" s="880"/>
      <c r="Z170" s="880"/>
      <c r="AA170" s="882"/>
      <c r="AB170" s="882"/>
      <c r="AC170" s="882"/>
      <c r="AD170" s="882"/>
      <c r="AE170" s="885"/>
      <c r="AF170" s="885"/>
      <c r="AG170" s="885"/>
      <c r="AH170" s="885"/>
      <c r="AI170" s="885"/>
      <c r="AJ170" s="885"/>
      <c r="AK170" s="116"/>
      <c r="AL170" s="117"/>
    </row>
  </sheetData>
  <mergeCells count="323">
    <mergeCell ref="B164:C165"/>
    <mergeCell ref="D164:E165"/>
    <mergeCell ref="F164:F165"/>
    <mergeCell ref="B162:C163"/>
    <mergeCell ref="D162:E163"/>
    <mergeCell ref="F162:F163"/>
    <mergeCell ref="B158:C159"/>
    <mergeCell ref="D158:E159"/>
    <mergeCell ref="F158:F159"/>
    <mergeCell ref="B160:C161"/>
    <mergeCell ref="D160:E161"/>
    <mergeCell ref="F160:F161"/>
    <mergeCell ref="B106:C107"/>
    <mergeCell ref="D106:E107"/>
    <mergeCell ref="F106:F107"/>
    <mergeCell ref="B108:E108"/>
    <mergeCell ref="F108:G108"/>
    <mergeCell ref="B113:C114"/>
    <mergeCell ref="D113:E114"/>
    <mergeCell ref="F113:F114"/>
    <mergeCell ref="B115:C116"/>
    <mergeCell ref="D115:E116"/>
    <mergeCell ref="F115:F116"/>
    <mergeCell ref="B102:C103"/>
    <mergeCell ref="D102:E103"/>
    <mergeCell ref="F102:F103"/>
    <mergeCell ref="B98:C99"/>
    <mergeCell ref="D98:E99"/>
    <mergeCell ref="F98:F99"/>
    <mergeCell ref="B104:C105"/>
    <mergeCell ref="D104:E105"/>
    <mergeCell ref="F104:F105"/>
    <mergeCell ref="B87:C88"/>
    <mergeCell ref="D87:E88"/>
    <mergeCell ref="F87:F88"/>
    <mergeCell ref="B89:C90"/>
    <mergeCell ref="D89:E90"/>
    <mergeCell ref="F89:F90"/>
    <mergeCell ref="B91:C92"/>
    <mergeCell ref="D91:E92"/>
    <mergeCell ref="F91:F92"/>
    <mergeCell ref="F76:F77"/>
    <mergeCell ref="B78:E78"/>
    <mergeCell ref="F78:G78"/>
    <mergeCell ref="B83:C84"/>
    <mergeCell ref="D83:E84"/>
    <mergeCell ref="F83:F84"/>
    <mergeCell ref="B85:C86"/>
    <mergeCell ref="D85:E86"/>
    <mergeCell ref="F85:F86"/>
    <mergeCell ref="B59:C60"/>
    <mergeCell ref="D59:E60"/>
    <mergeCell ref="F59:F60"/>
    <mergeCell ref="B61:C62"/>
    <mergeCell ref="D61:E62"/>
    <mergeCell ref="F61:F62"/>
    <mergeCell ref="B63:E63"/>
    <mergeCell ref="F63:G63"/>
    <mergeCell ref="B81:C81"/>
    <mergeCell ref="D81:F81"/>
    <mergeCell ref="B72:C73"/>
    <mergeCell ref="D72:E73"/>
    <mergeCell ref="F72:F73"/>
    <mergeCell ref="B68:C69"/>
    <mergeCell ref="D68:E69"/>
    <mergeCell ref="F68:F69"/>
    <mergeCell ref="B70:C71"/>
    <mergeCell ref="D70:E71"/>
    <mergeCell ref="F70:F71"/>
    <mergeCell ref="B74:C75"/>
    <mergeCell ref="D74:E75"/>
    <mergeCell ref="F74:F75"/>
    <mergeCell ref="B76:C77"/>
    <mergeCell ref="D76:E77"/>
    <mergeCell ref="B48:E48"/>
    <mergeCell ref="F48:G48"/>
    <mergeCell ref="B53:C54"/>
    <mergeCell ref="D53:E54"/>
    <mergeCell ref="F53:F54"/>
    <mergeCell ref="B55:C56"/>
    <mergeCell ref="D55:E56"/>
    <mergeCell ref="F55:F56"/>
    <mergeCell ref="B57:C58"/>
    <mergeCell ref="D57:E58"/>
    <mergeCell ref="F57:F58"/>
    <mergeCell ref="F38:F39"/>
    <mergeCell ref="B40:C41"/>
    <mergeCell ref="D40:E41"/>
    <mergeCell ref="F40:F41"/>
    <mergeCell ref="B42:C43"/>
    <mergeCell ref="D42:E43"/>
    <mergeCell ref="F42:F43"/>
    <mergeCell ref="B44:C45"/>
    <mergeCell ref="B46:C47"/>
    <mergeCell ref="D46:E47"/>
    <mergeCell ref="F46:F47"/>
    <mergeCell ref="D44:E45"/>
    <mergeCell ref="F44:F45"/>
    <mergeCell ref="B166:C167"/>
    <mergeCell ref="D166:E167"/>
    <mergeCell ref="F166:F167"/>
    <mergeCell ref="B168:E168"/>
    <mergeCell ref="F168:G168"/>
    <mergeCell ref="F8:F9"/>
    <mergeCell ref="F10:F11"/>
    <mergeCell ref="F12:F13"/>
    <mergeCell ref="F14:F15"/>
    <mergeCell ref="F16:F17"/>
    <mergeCell ref="D8:E9"/>
    <mergeCell ref="D10:E11"/>
    <mergeCell ref="D12:E13"/>
    <mergeCell ref="D14:E15"/>
    <mergeCell ref="D16:E17"/>
    <mergeCell ref="B16:C17"/>
    <mergeCell ref="B14:C15"/>
    <mergeCell ref="B8:C9"/>
    <mergeCell ref="B10:C11"/>
    <mergeCell ref="B12:C13"/>
    <mergeCell ref="B18:E18"/>
    <mergeCell ref="F18:G18"/>
    <mergeCell ref="B38:C39"/>
    <mergeCell ref="D38:E39"/>
    <mergeCell ref="B5:C5"/>
    <mergeCell ref="D5:F5"/>
    <mergeCell ref="B22:C22"/>
    <mergeCell ref="D22:F22"/>
    <mergeCell ref="P19:S20"/>
    <mergeCell ref="T19:V20"/>
    <mergeCell ref="W19:Z20"/>
    <mergeCell ref="AA19:AD20"/>
    <mergeCell ref="AE19:AJ20"/>
    <mergeCell ref="H19:L20"/>
    <mergeCell ref="M19:O20"/>
    <mergeCell ref="B7:C7"/>
    <mergeCell ref="D7:F7"/>
    <mergeCell ref="B6:C6"/>
    <mergeCell ref="D6:F6"/>
    <mergeCell ref="G6:G7"/>
    <mergeCell ref="B21:C21"/>
    <mergeCell ref="D21:F21"/>
    <mergeCell ref="G21:G22"/>
    <mergeCell ref="M34:O35"/>
    <mergeCell ref="P34:S35"/>
    <mergeCell ref="T34:V35"/>
    <mergeCell ref="W34:Z35"/>
    <mergeCell ref="AA34:AD35"/>
    <mergeCell ref="AE34:AJ35"/>
    <mergeCell ref="B36:C36"/>
    <mergeCell ref="D36:F36"/>
    <mergeCell ref="G36:G37"/>
    <mergeCell ref="B37:C37"/>
    <mergeCell ref="D37:F37"/>
    <mergeCell ref="B23:C24"/>
    <mergeCell ref="D23:E24"/>
    <mergeCell ref="F23:F24"/>
    <mergeCell ref="B33:E33"/>
    <mergeCell ref="F33:G33"/>
    <mergeCell ref="H34:L35"/>
    <mergeCell ref="B25:C26"/>
    <mergeCell ref="D25:E26"/>
    <mergeCell ref="F25:F26"/>
    <mergeCell ref="B27:C28"/>
    <mergeCell ref="D27:E28"/>
    <mergeCell ref="F27:F28"/>
    <mergeCell ref="B29:C30"/>
    <mergeCell ref="D29:E30"/>
    <mergeCell ref="F29:F30"/>
    <mergeCell ref="B31:C32"/>
    <mergeCell ref="D31:E32"/>
    <mergeCell ref="F31:F32"/>
    <mergeCell ref="H49:L50"/>
    <mergeCell ref="M49:O50"/>
    <mergeCell ref="P49:S50"/>
    <mergeCell ref="T49:V50"/>
    <mergeCell ref="W49:Z50"/>
    <mergeCell ref="AA49:AD50"/>
    <mergeCell ref="AE49:AJ50"/>
    <mergeCell ref="B51:C51"/>
    <mergeCell ref="D51:F51"/>
    <mergeCell ref="G51:G52"/>
    <mergeCell ref="B52:C52"/>
    <mergeCell ref="D52:F52"/>
    <mergeCell ref="H64:L65"/>
    <mergeCell ref="M64:O65"/>
    <mergeCell ref="P64:S65"/>
    <mergeCell ref="T64:V65"/>
    <mergeCell ref="W64:Z65"/>
    <mergeCell ref="AA64:AD65"/>
    <mergeCell ref="AE64:AJ65"/>
    <mergeCell ref="B66:C66"/>
    <mergeCell ref="D66:F66"/>
    <mergeCell ref="G66:G67"/>
    <mergeCell ref="B67:C67"/>
    <mergeCell ref="D67:F67"/>
    <mergeCell ref="H79:L80"/>
    <mergeCell ref="M79:O80"/>
    <mergeCell ref="P79:S80"/>
    <mergeCell ref="T79:V80"/>
    <mergeCell ref="W79:Z80"/>
    <mergeCell ref="AA79:AD80"/>
    <mergeCell ref="AE79:AJ80"/>
    <mergeCell ref="G81:G82"/>
    <mergeCell ref="B82:C82"/>
    <mergeCell ref="D82:F82"/>
    <mergeCell ref="AA109:AD110"/>
    <mergeCell ref="AE109:AJ110"/>
    <mergeCell ref="B111:C111"/>
    <mergeCell ref="D111:F111"/>
    <mergeCell ref="G111:G112"/>
    <mergeCell ref="B112:C112"/>
    <mergeCell ref="D112:F112"/>
    <mergeCell ref="F93:G93"/>
    <mergeCell ref="H94:L95"/>
    <mergeCell ref="M94:O95"/>
    <mergeCell ref="P94:S95"/>
    <mergeCell ref="T94:V95"/>
    <mergeCell ref="W94:Z95"/>
    <mergeCell ref="AA94:AD95"/>
    <mergeCell ref="AE94:AJ95"/>
    <mergeCell ref="B96:C96"/>
    <mergeCell ref="D96:F96"/>
    <mergeCell ref="G96:G97"/>
    <mergeCell ref="B97:C97"/>
    <mergeCell ref="D97:F97"/>
    <mergeCell ref="B93:E93"/>
    <mergeCell ref="B100:C101"/>
    <mergeCell ref="D100:E101"/>
    <mergeCell ref="F100:F101"/>
    <mergeCell ref="H109:L110"/>
    <mergeCell ref="M109:O110"/>
    <mergeCell ref="P109:S110"/>
    <mergeCell ref="T109:V110"/>
    <mergeCell ref="W109:Z110"/>
    <mergeCell ref="B117:C118"/>
    <mergeCell ref="D117:E118"/>
    <mergeCell ref="F117:F118"/>
    <mergeCell ref="B119:C120"/>
    <mergeCell ref="D119:E120"/>
    <mergeCell ref="F119:F120"/>
    <mergeCell ref="B121:C122"/>
    <mergeCell ref="D121:E122"/>
    <mergeCell ref="F121:F122"/>
    <mergeCell ref="B123:E123"/>
    <mergeCell ref="F123:G123"/>
    <mergeCell ref="B128:C129"/>
    <mergeCell ref="D128:E129"/>
    <mergeCell ref="F128:F129"/>
    <mergeCell ref="B130:C131"/>
    <mergeCell ref="D130:E131"/>
    <mergeCell ref="F130:F131"/>
    <mergeCell ref="T124:V125"/>
    <mergeCell ref="W124:Z125"/>
    <mergeCell ref="AA124:AD125"/>
    <mergeCell ref="AE124:AJ125"/>
    <mergeCell ref="B126:C126"/>
    <mergeCell ref="D126:F126"/>
    <mergeCell ref="G126:G127"/>
    <mergeCell ref="B127:C127"/>
    <mergeCell ref="D127:F127"/>
    <mergeCell ref="B147:C148"/>
    <mergeCell ref="D147:E148"/>
    <mergeCell ref="F147:F148"/>
    <mergeCell ref="B149:C150"/>
    <mergeCell ref="H124:L125"/>
    <mergeCell ref="M124:O125"/>
    <mergeCell ref="P124:S125"/>
    <mergeCell ref="F136:F137"/>
    <mergeCell ref="F132:F133"/>
    <mergeCell ref="B134:C135"/>
    <mergeCell ref="D134:E135"/>
    <mergeCell ref="F134:F135"/>
    <mergeCell ref="B138:E138"/>
    <mergeCell ref="F138:G138"/>
    <mergeCell ref="B132:C133"/>
    <mergeCell ref="D132:E133"/>
    <mergeCell ref="B136:C137"/>
    <mergeCell ref="D136:E137"/>
    <mergeCell ref="D149:E150"/>
    <mergeCell ref="F149:F150"/>
    <mergeCell ref="AA139:AD140"/>
    <mergeCell ref="AE139:AJ140"/>
    <mergeCell ref="B141:C141"/>
    <mergeCell ref="D141:F141"/>
    <mergeCell ref="G141:G142"/>
    <mergeCell ref="B142:C142"/>
    <mergeCell ref="D142:F142"/>
    <mergeCell ref="B143:C144"/>
    <mergeCell ref="D143:E144"/>
    <mergeCell ref="F143:F144"/>
    <mergeCell ref="T139:V140"/>
    <mergeCell ref="B4:C4"/>
    <mergeCell ref="D4:G4"/>
    <mergeCell ref="H169:L170"/>
    <mergeCell ref="M169:O170"/>
    <mergeCell ref="P169:S170"/>
    <mergeCell ref="T169:V170"/>
    <mergeCell ref="W169:Z170"/>
    <mergeCell ref="B156:C156"/>
    <mergeCell ref="D156:F156"/>
    <mergeCell ref="G156:G157"/>
    <mergeCell ref="B157:C157"/>
    <mergeCell ref="D157:F157"/>
    <mergeCell ref="H139:L140"/>
    <mergeCell ref="M139:O140"/>
    <mergeCell ref="P139:S140"/>
    <mergeCell ref="B151:C152"/>
    <mergeCell ref="D151:E152"/>
    <mergeCell ref="F151:F152"/>
    <mergeCell ref="B153:E153"/>
    <mergeCell ref="F153:G153"/>
    <mergeCell ref="W139:Z140"/>
    <mergeCell ref="B145:C146"/>
    <mergeCell ref="D145:E146"/>
    <mergeCell ref="F145:F146"/>
    <mergeCell ref="AA169:AD170"/>
    <mergeCell ref="AE169:AJ170"/>
    <mergeCell ref="H154:L155"/>
    <mergeCell ref="M154:O155"/>
    <mergeCell ref="P154:S155"/>
    <mergeCell ref="T154:V155"/>
    <mergeCell ref="W154:Z155"/>
    <mergeCell ref="AA154:AD155"/>
    <mergeCell ref="AE154:AJ155"/>
  </mergeCells>
  <phoneticPr fontId="21" type="noConversion"/>
  <conditionalFormatting sqref="B8:D8 F8:G8 B9:C9 G9 B10:D10 F10:G10 B11:C11 G11 B12:D12 F12:G12 B13:C13 G13 B14:D14 F14:G14 B15:C15 G15 B16:D16 F16:G16 B17:C17 G17">
    <cfRule type="containsText" dxfId="55" priority="41" operator="containsText" text="dubai,koti">
      <formula>NOT(ISERROR(SEARCH("dubai,koti",B8)))</formula>
    </cfRule>
  </conditionalFormatting>
  <conditionalFormatting sqref="B23:D23 F23:G23 B24:C24 G24 B25:D25 F25:G25 B26:C26 G26 B27:D27 F27:G27 B28:C28 G28 B29:D29 F29:G29 B30:C30 G30 B31:D31 F31:G31 B32:C32 G32">
    <cfRule type="containsText" dxfId="54" priority="8" operator="containsText" text="dubai,koti">
      <formula>NOT(ISERROR(SEARCH("dubai,koti",B23)))</formula>
    </cfRule>
  </conditionalFormatting>
  <conditionalFormatting sqref="B38:D38 F38:G38 B39:C39 G39 B40:D40 F40:G40 B41:C41 G41 B42:D42 F42:G42 B43:C43 G43 B44:D44 F44:G44 B45:C45 G45 B46:D46 F46:G46 B47:C47 G47">
    <cfRule type="containsText" dxfId="53" priority="7" operator="containsText" text="dubai,koti">
      <formula>NOT(ISERROR(SEARCH("dubai,koti",B38)))</formula>
    </cfRule>
  </conditionalFormatting>
  <conditionalFormatting sqref="B53:D53 F53:G53 B54:C54 G54 B55:D55 F55:G55 B56:C56 G56 B57:D57 F57:G57 B58:C58 G58 B59:D59 F59:G59 B60:C60 G60 B61:D61 F61:G61 B62:C62 G62 B68:D68 F68:G68 B69:C69 G69 B70:D70 F70:G70 B71:C71 G71 B72:D72 F72:G72 B73:C73 G73 B74:D74 F74:G74 B75:C75 G75 B76:D76 F76:G76 B77:C77 G77">
    <cfRule type="containsText" dxfId="52" priority="6" operator="containsText" text="dubai,koti">
      <formula>NOT(ISERROR(SEARCH("dubai,koti",B53)))</formula>
    </cfRule>
  </conditionalFormatting>
  <conditionalFormatting sqref="B83:D83 F83:G83 B84:C84 G84 B85:D85 F85:G85 B86:C86 G86 B87:D87 F87:G87 B88:C88 G88 B89:D89 F89:G89 B90:C90 G90 B91:D91 F91:G91 B92:C92 G92">
    <cfRule type="containsText" dxfId="51" priority="5" operator="containsText" text="dubai,koti">
      <formula>NOT(ISERROR(SEARCH("dubai,koti",B83)))</formula>
    </cfRule>
  </conditionalFormatting>
  <conditionalFormatting sqref="B98:D98 F98:G98 B99:C99 G99 B100:D100 F100:G100 B101:C101 G101 B102:D102 F102:G102 B103:C103 G103 B104:D104 F104:G104 B105:C105 G105 B106:D106 F106:G106 B107:C107 G107 B113:D113 F113:G113 B114:C114 G114 B115:D115 F115:G115 B116:C116 G116 B117:D117 F117:G117 B118:C118 G118 B119:D119 F119:G119 B120:C120 G120 B121:D121 F121:G121 B122:C122 G122">
    <cfRule type="containsText" dxfId="50" priority="4" operator="containsText" text="dubai,koti">
      <formula>NOT(ISERROR(SEARCH("dubai,koti",B98)))</formula>
    </cfRule>
  </conditionalFormatting>
  <conditionalFormatting sqref="B128:D128 F128:G128 B129:C129 G129 B130:D130 F130:G130 B131:C131 G131 B132:D132 F132:G132 B133:C133 G133 B134:D134 F134:G134 B135:C135 G135 B136:D136 F136:G136 B137:C137 G137">
    <cfRule type="containsText" dxfId="49" priority="3" operator="containsText" text="dubai,koti">
      <formula>NOT(ISERROR(SEARCH("dubai,koti",B128)))</formula>
    </cfRule>
  </conditionalFormatting>
  <conditionalFormatting sqref="B143:D143 F143:G143 B144:C144 G144 B145:D145 F145:G145 B146:C146 G146 B147:D147 F147:G147 B148:C148 G148 B149:D149 F149:G149 B150:C150 G150 B151:D151 F151:G151 B152:C152 G152">
    <cfRule type="containsText" dxfId="48" priority="2" operator="containsText" text="dubai,koti">
      <formula>NOT(ISERROR(SEARCH("dubai,koti",B143)))</formula>
    </cfRule>
  </conditionalFormatting>
  <conditionalFormatting sqref="B158:D158 F158:G158 B159:C159 G159 B160:D160 F160:G160 B161:C161 G161 B162:D162 F162:G162 B163:C163 G163 B164:D164 F164:G164 B165:C165 G165 B166:D166 F166:G166 B167:C167 G167">
    <cfRule type="containsText" dxfId="47" priority="1" operator="containsText" text="dubai,koti">
      <formula>NOT(ISERROR(SEARCH("dubai,koti",B158)))</formula>
    </cfRule>
  </conditionalFormatting>
  <conditionalFormatting sqref="H4:AL4">
    <cfRule type="containsText" dxfId="46" priority="47" operator="containsText" text="fri">
      <formula>NOT(ISERROR(SEARCH("fri",H4)))</formula>
    </cfRule>
  </conditionalFormatting>
  <pageMargins left="0.8899999999999999" right="0.14583333333333301" top="0.27500000000000002" bottom="0.75" header="0.3" footer="0.3"/>
  <pageSetup scale="17" orientation="portrait" blackAndWhite="1" r:id="rId1"/>
  <rowBreaks count="1" manualBreakCount="1">
    <brk id="95" min="1" max="37" man="1"/>
  </rowBreaks>
  <drawing r:id="rId2"/>
  <extLst>
    <ext xmlns:x14="http://schemas.microsoft.com/office/spreadsheetml/2009/9/main" uri="{78C0D931-6437-407d-A8EE-F0AAD7539E65}">
      <x14:conditionalFormattings>
        <x14:conditionalFormatting xmlns:xm="http://schemas.microsoft.com/office/excel/2006/main">
          <x14:cfRule type="containsText" priority="48" operator="containsText" id="{4B26ACE8-A1E3-438C-93A2-7DE09723DD61}">
            <xm:f>NOT(ISERROR(SEARCH(",fri",H4)))</xm:f>
            <xm:f>",fri"</xm:f>
            <x14:dxf>
              <fill>
                <patternFill>
                  <bgColor rgb="FFFF0000"/>
                </patternFill>
              </fill>
            </x14:dxf>
          </x14:cfRule>
          <xm:sqref>H4:AL4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6CFD7B3-A550-4C19-827F-B670A73DA13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47</vt:i4>
      </vt:variant>
    </vt:vector>
  </HeadingPairs>
  <TitlesOfParts>
    <vt:vector size="88" baseType="lpstr">
      <vt:lpstr>Mar.Print Salary (2)</vt:lpstr>
      <vt:lpstr>A.Mar (2)</vt:lpstr>
      <vt:lpstr>P.Mar (2)</vt:lpstr>
      <vt:lpstr>S.Mar (2)</vt:lpstr>
      <vt:lpstr>Mar.খরচ (2)</vt:lpstr>
      <vt:lpstr>Mar.1Week (2)</vt:lpstr>
      <vt:lpstr>M.2week (2)</vt:lpstr>
      <vt:lpstr>M.3week (2)</vt:lpstr>
      <vt:lpstr>M.4week (2)</vt:lpstr>
      <vt:lpstr>Mar.বেতন (2)</vt:lpstr>
      <vt:lpstr>Mar.Production (2)</vt:lpstr>
      <vt:lpstr>Dashboard</vt:lpstr>
      <vt:lpstr>Fab.Print Salary (3)</vt:lpstr>
      <vt:lpstr>A.Fab (3)</vt:lpstr>
      <vt:lpstr>P.Fab (3)</vt:lpstr>
      <vt:lpstr>S.Fab (3)</vt:lpstr>
      <vt:lpstr>Fab.খরচ (3)</vt:lpstr>
      <vt:lpstr>Fab.1Week (3)</vt:lpstr>
      <vt:lpstr>F.2week (3)</vt:lpstr>
      <vt:lpstr>F.3week (3)</vt:lpstr>
      <vt:lpstr>F.4week (3)</vt:lpstr>
      <vt:lpstr>Fab.বেতন (3)</vt:lpstr>
      <vt:lpstr>Fab.Production (3)</vt:lpstr>
      <vt:lpstr>Oline</vt:lpstr>
      <vt:lpstr>Sock</vt:lpstr>
      <vt:lpstr>Invoice</vt:lpstr>
      <vt:lpstr>Instock</vt:lpstr>
      <vt:lpstr>Sheet3</vt:lpstr>
      <vt:lpstr>P rajshahi</vt:lpstr>
      <vt:lpstr>S rajshahi</vt:lpstr>
      <vt:lpstr>Jan.Print Salary</vt:lpstr>
      <vt:lpstr>A.Jan</vt:lpstr>
      <vt:lpstr>P.Jan</vt:lpstr>
      <vt:lpstr>S.Jan</vt:lpstr>
      <vt:lpstr>Jan.খরচ</vt:lpstr>
      <vt:lpstr>Jan.1Week</vt:lpstr>
      <vt:lpstr>j.2week</vt:lpstr>
      <vt:lpstr>j.3week</vt:lpstr>
      <vt:lpstr>j.4week</vt:lpstr>
      <vt:lpstr>Jan.বেতন</vt:lpstr>
      <vt:lpstr>Jan.Production</vt:lpstr>
      <vt:lpstr>'Fab.Production (3)'!Criteria</vt:lpstr>
      <vt:lpstr>Jan.Production!Criteria</vt:lpstr>
      <vt:lpstr>'Mar.Production (2)'!Criteria</vt:lpstr>
      <vt:lpstr>'Fab.Production (3)'!Extract</vt:lpstr>
      <vt:lpstr>Jan.Production!Extract</vt:lpstr>
      <vt:lpstr>'Mar.Production (2)'!Extract</vt:lpstr>
      <vt:lpstr>'A.Fab (3)'!Print_Area</vt:lpstr>
      <vt:lpstr>A.Jan!Print_Area</vt:lpstr>
      <vt:lpstr>'A.Mar (2)'!Print_Area</vt:lpstr>
      <vt:lpstr>Dashboard!Print_Area</vt:lpstr>
      <vt:lpstr>'F.2week (3)'!Print_Area</vt:lpstr>
      <vt:lpstr>'F.3week (3)'!Print_Area</vt:lpstr>
      <vt:lpstr>'F.4week (3)'!Print_Area</vt:lpstr>
      <vt:lpstr>'Fab.1Week (3)'!Print_Area</vt:lpstr>
      <vt:lpstr>'Fab.Print Salary (3)'!Print_Area</vt:lpstr>
      <vt:lpstr>'Fab.Production (3)'!Print_Area</vt:lpstr>
      <vt:lpstr>'Fab.খরচ (3)'!Print_Area</vt:lpstr>
      <vt:lpstr>'Fab.বেতন (3)'!Print_Area</vt:lpstr>
      <vt:lpstr>Instock!Print_Area</vt:lpstr>
      <vt:lpstr>Invoice!Print_Area</vt:lpstr>
      <vt:lpstr>j.2week!Print_Area</vt:lpstr>
      <vt:lpstr>j.3week!Print_Area</vt:lpstr>
      <vt:lpstr>j.4week!Print_Area</vt:lpstr>
      <vt:lpstr>Jan.1Week!Print_Area</vt:lpstr>
      <vt:lpstr>'Jan.Print Salary'!Print_Area</vt:lpstr>
      <vt:lpstr>Jan.Production!Print_Area</vt:lpstr>
      <vt:lpstr>Jan.খরচ!Print_Area</vt:lpstr>
      <vt:lpstr>Jan.বেতন!Print_Area</vt:lpstr>
      <vt:lpstr>'M.2week (2)'!Print_Area</vt:lpstr>
      <vt:lpstr>'M.3week (2)'!Print_Area</vt:lpstr>
      <vt:lpstr>'M.4week (2)'!Print_Area</vt:lpstr>
      <vt:lpstr>'Mar.1Week (2)'!Print_Area</vt:lpstr>
      <vt:lpstr>'Mar.Print Salary (2)'!Print_Area</vt:lpstr>
      <vt:lpstr>'Mar.Production (2)'!Print_Area</vt:lpstr>
      <vt:lpstr>'Mar.খরচ (2)'!Print_Area</vt:lpstr>
      <vt:lpstr>'Mar.বেতন (2)'!Print_Area</vt:lpstr>
      <vt:lpstr>Oline!Print_Area</vt:lpstr>
      <vt:lpstr>'P rajshahi'!Print_Area</vt:lpstr>
      <vt:lpstr>'P.Fab (3)'!Print_Area</vt:lpstr>
      <vt:lpstr>P.Jan!Print_Area</vt:lpstr>
      <vt:lpstr>'P.Mar (2)'!Print_Area</vt:lpstr>
      <vt:lpstr>'S rajshahi'!Print_Area</vt:lpstr>
      <vt:lpstr>'S.Fab (3)'!Print_Area</vt:lpstr>
      <vt:lpstr>S.Jan!Print_Area</vt:lpstr>
      <vt:lpstr>'S.Mar (2)'!Print_Area</vt:lpstr>
      <vt:lpstr>Sheet3!Print_Area</vt:lpstr>
      <vt:lpstr>Sock!Print_Area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Md.Shamsuddin Rahman</dc:creator>
  <cp:lastModifiedBy>Md.Shamsuddin Rahman</cp:lastModifiedBy>
  <cp:lastPrinted>2024-03-09T14:46:34Z</cp:lastPrinted>
  <dcterms:created xsi:type="dcterms:W3CDTF">2023-12-30T14:49:09Z</dcterms:created>
  <dcterms:modified xsi:type="dcterms:W3CDTF">2024-03-09T15:41:30Z</dcterms:modified>
</cp:coreProperties>
</file>