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D:\Data Analysis\Excel-Dashboards\Financial Performance Analysis\"/>
    </mc:Choice>
  </mc:AlternateContent>
  <xr:revisionPtr revIDLastSave="0" documentId="13_ncr:1_{776F37B6-0A3D-4E2B-A0E6-070FB0E2235F}" xr6:coauthVersionLast="36" xr6:coauthVersionMax="36" xr10:uidLastSave="{00000000-0000-0000-0000-000000000000}"/>
  <bookViews>
    <workbookView xWindow="780" yWindow="1000" windowWidth="27640" windowHeight="15820" xr2:uid="{466C294D-E84E-1A48-AA58-F3C7DDCCBB49}"/>
  </bookViews>
  <sheets>
    <sheet name="Dashboard" sheetId="5" r:id="rId1"/>
    <sheet name="Input Data" sheetId="4" r:id="rId2"/>
    <sheet name="Financials USA" sheetId="1" r:id="rId3"/>
    <sheet name="Financials Canada" sheetId="2" r:id="rId4"/>
    <sheet name="Gross Profit &amp; EBITDA" sheetId="3" r:id="rId5"/>
  </sheets>
  <definedNames>
    <definedName name="_xlchart.v1.0" hidden="1">'Input Data'!$I$34:$I$38</definedName>
    <definedName name="_xlchart.v1.1" hidden="1">'Input Data'!$J$34:$J$38</definedName>
    <definedName name="_xlchart.v5.2" hidden="1">'Input Data'!$I$47</definedName>
    <definedName name="_xlchart.v5.3" hidden="1">'Input Data'!$I$48:$I$49</definedName>
    <definedName name="_xlchart.v5.4" hidden="1">'Input Data'!$J$47</definedName>
    <definedName name="_xlchart.v5.5" hidden="1">'Input Data'!$J$48:$J$49</definedName>
    <definedName name="Slicer_Country">#N/A</definedName>
    <definedName name="Slicer_Customer_Type">#N/A</definedName>
    <definedName name="Slicer_Service">#N/A</definedName>
    <definedName name="Slicer_Year">#N/A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9" i="4" l="1"/>
  <c r="I48"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 i="4"/>
  <c r="E25" i="4"/>
  <c r="E238" i="4"/>
  <c r="E239" i="4"/>
  <c r="E240" i="4"/>
  <c r="E241"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2" i="3"/>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122" i="4"/>
  <c r="E3" i="4"/>
  <c r="E4" i="4"/>
  <c r="E5" i="4"/>
  <c r="E6" i="4"/>
  <c r="E7" i="4"/>
  <c r="E8" i="4"/>
  <c r="E9" i="4"/>
  <c r="E10" i="4"/>
  <c r="E11" i="4"/>
  <c r="E12" i="4"/>
  <c r="E13" i="4"/>
  <c r="E14" i="4"/>
  <c r="E15" i="4"/>
  <c r="E16" i="4"/>
  <c r="E17" i="4"/>
  <c r="E18" i="4"/>
  <c r="E19" i="4"/>
  <c r="E20" i="4"/>
  <c r="E21" i="4"/>
  <c r="E22" i="4"/>
  <c r="E23" i="4"/>
  <c r="E24"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2" i="4"/>
  <c r="A8" i="2"/>
  <c r="A10" i="2"/>
  <c r="A11" i="2"/>
  <c r="A12" i="2"/>
  <c r="A13" i="2"/>
  <c r="A15" i="2"/>
  <c r="A16" i="2"/>
  <c r="A17" i="2"/>
  <c r="A18" i="2"/>
  <c r="A19" i="2"/>
  <c r="A7" i="2"/>
  <c r="A8" i="1"/>
  <c r="A10" i="1"/>
  <c r="A11" i="1"/>
  <c r="A12" i="1"/>
  <c r="A13" i="1"/>
  <c r="A15" i="1"/>
  <c r="A16" i="1"/>
  <c r="A17" i="1"/>
  <c r="A18" i="1"/>
  <c r="A19" i="1"/>
  <c r="A7" i="1"/>
  <c r="J49" i="4"/>
  <c r="J48" i="4"/>
  <c r="J72" i="4"/>
  <c r="J38" i="4"/>
  <c r="J59" i="4"/>
  <c r="J34" i="4"/>
  <c r="J36" i="4"/>
  <c r="J35" i="4" l="1"/>
  <c r="J37" i="4"/>
  <c r="N20" i="2"/>
  <c r="M20" i="2"/>
  <c r="L20" i="2"/>
  <c r="K20" i="2"/>
  <c r="J20" i="2"/>
  <c r="I20" i="2"/>
  <c r="H20" i="2"/>
  <c r="G20" i="2"/>
  <c r="F20" i="2"/>
  <c r="E20" i="2"/>
  <c r="E14" i="2"/>
  <c r="N9" i="2"/>
  <c r="N23" i="2" s="1"/>
  <c r="M9" i="2"/>
  <c r="M23" i="2" s="1"/>
  <c r="L9" i="2"/>
  <c r="K9" i="2"/>
  <c r="K23" i="2" s="1"/>
  <c r="J9" i="2"/>
  <c r="J23" i="2" s="1"/>
  <c r="I9" i="2"/>
  <c r="I23" i="2" s="1"/>
  <c r="H9" i="2"/>
  <c r="H23" i="2" s="1"/>
  <c r="G9" i="2"/>
  <c r="G23" i="2" s="1"/>
  <c r="F9" i="2"/>
  <c r="F23" i="2" s="1"/>
  <c r="E9" i="2"/>
  <c r="N20" i="1"/>
  <c r="M20" i="1"/>
  <c r="L20" i="1"/>
  <c r="K20" i="1"/>
  <c r="J20" i="1"/>
  <c r="I20" i="1"/>
  <c r="H20" i="1"/>
  <c r="G20" i="1"/>
  <c r="F20" i="1"/>
  <c r="E20" i="1"/>
  <c r="N14" i="1"/>
  <c r="M14" i="1"/>
  <c r="M23" i="1" s="1"/>
  <c r="L14" i="1"/>
  <c r="K14" i="1"/>
  <c r="J14" i="1"/>
  <c r="I14" i="1"/>
  <c r="H14" i="1"/>
  <c r="G14" i="1"/>
  <c r="F14" i="1"/>
  <c r="E14" i="1"/>
  <c r="E23" i="1" s="1"/>
  <c r="N9" i="1"/>
  <c r="N23" i="1" s="1"/>
  <c r="M9" i="1"/>
  <c r="L9" i="1"/>
  <c r="L23" i="1" s="1"/>
  <c r="K9" i="1"/>
  <c r="K23" i="1" s="1"/>
  <c r="J9" i="1"/>
  <c r="J23" i="1" s="1"/>
  <c r="I9" i="1"/>
  <c r="I23" i="1" s="1"/>
  <c r="H9" i="1"/>
  <c r="H23" i="1" s="1"/>
  <c r="G9" i="1"/>
  <c r="G23" i="1" s="1"/>
  <c r="F9" i="1"/>
  <c r="F23" i="1" s="1"/>
  <c r="E9" i="1"/>
  <c r="L23" i="2" l="1"/>
  <c r="E23" i="2"/>
</calcChain>
</file>

<file path=xl/sharedStrings.xml><?xml version="1.0" encoding="utf-8"?>
<sst xmlns="http://schemas.openxmlformats.org/spreadsheetml/2006/main" count="958" uniqueCount="34">
  <si>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</si>
  <si>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</si>
  <si>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</si>
  <si>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</si>
  <si>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</si>
  <si>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</si>
  <si>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</si>
  <si>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</si>
  <si>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</si>
  <si>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</si>
  <si>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</si>
  <si>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</si>
  <si>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</si>
  <si>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</si>
  <si>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</si>
  <si>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</si>
  <si>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</si>
  <si>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</si>
  <si>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Revenue</t>
  </si>
  <si>
    <t>Gross Profit</t>
  </si>
  <si>
    <t>EBITDA</t>
  </si>
  <si>
    <t>Index Key</t>
  </si>
  <si>
    <t>Vlookup Key</t>
  </si>
  <si>
    <t>(All)</t>
  </si>
  <si>
    <t>Row Labels</t>
  </si>
  <si>
    <t>Grand Total</t>
  </si>
  <si>
    <t>Sum of Revenue</t>
  </si>
  <si>
    <t>Sum of EBITDA</t>
  </si>
  <si>
    <t>Sum of Gross Profit</t>
  </si>
  <si>
    <t>COGs</t>
  </si>
  <si>
    <t>Overheads</t>
  </si>
  <si>
    <t>Sum of Difference</t>
  </si>
  <si>
    <t>Values</t>
  </si>
  <si>
    <t>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</si>
</sst>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rgb="FF0070C0"/>
        <bgColor rgb="FF000000"/>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3" fillId="4" borderId="0" xfId="0" applyFont="1" applyFill="1"/>
    <xf numFmtId="0" fontId="5" fillId="0" borderId="0" xfId="0" applyFont="1"/>
    <xf numFmtId="0" fontId="5" fillId="5"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2">
    <cellStyle name="Normal" xfId="0" builtinId="0"/>
    <cellStyle name="Percent" xfId="1" builtinId="5"/>
  </cellStyles>
  <dxfs count="6">
    <dxf>
      <numFmt numFmtId="0" formatCode="General"/>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fill>
        <patternFill patternType="solid">
          <fgColor rgb="FF000000"/>
          <bgColor rgb="FF0070C0"/>
        </patternFill>
      </fill>
    </dxf>
  </dxfs>
  <tableStyles count="0" defaultTableStyle="TableStyleMedium2" defaultPivotStyle="PivotStyleLight16"/>
  <colors>
    <mruColors>
      <color rgb="FF32F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Data!Revenue vs EBTIDA</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tx2">
              <a:lumMod val="50000"/>
              <a:lumOff val="50000"/>
            </a:schemeClr>
          </a:solidFill>
          <a:ln>
            <a:noFill/>
          </a:ln>
          <a:effectLst/>
        </c:spPr>
        <c:marker>
          <c:symbol val="none"/>
        </c:marker>
      </c:pivotFmt>
      <c:pivotFmt>
        <c:idx val="6"/>
        <c:spPr>
          <a:solidFill>
            <a:schemeClr val="tx2">
              <a:lumMod val="90000"/>
              <a:lumOff val="10000"/>
            </a:schemeClr>
          </a:solidFill>
          <a:ln>
            <a:noFill/>
          </a:ln>
          <a:effectLst/>
        </c:spPr>
        <c:marker>
          <c:symbol val="none"/>
        </c:marker>
      </c:pivotFmt>
    </c:pivotFmts>
    <c:plotArea>
      <c:layout>
        <c:manualLayout>
          <c:layoutTarget val="inner"/>
          <c:xMode val="edge"/>
          <c:yMode val="edge"/>
          <c:x val="7.9431758530183721E-2"/>
          <c:y val="6.3420983860584451E-2"/>
          <c:w val="0.91223490813648289"/>
          <c:h val="0.72910548020586274"/>
        </c:manualLayout>
      </c:layout>
      <c:areaChart>
        <c:grouping val="stacked"/>
        <c:varyColors val="0"/>
        <c:ser>
          <c:idx val="0"/>
          <c:order val="0"/>
          <c:tx>
            <c:strRef>
              <c:f>'Input Data'!$J$6</c:f>
              <c:strCache>
                <c:ptCount val="1"/>
                <c:pt idx="0">
                  <c:v>Sum of Revenue</c:v>
                </c:pt>
              </c:strCache>
            </c:strRef>
          </c:tx>
          <c:spPr>
            <a:solidFill>
              <a:schemeClr val="tx2">
                <a:lumMod val="50000"/>
                <a:lumOff val="50000"/>
              </a:schemeClr>
            </a:solidFill>
            <a:ln>
              <a:noFill/>
            </a:ln>
            <a:effectLst/>
          </c:spPr>
          <c:cat>
            <c:strRef>
              <c:f>'Input Data'!$I$7:$I$17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Data'!$J$7:$J$17</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BFF9-48D0-8E1F-663A645D4B8E}"/>
            </c:ext>
          </c:extLst>
        </c:ser>
        <c:dLbls>
          <c:showLegendKey val="0"/>
          <c:showVal val="0"/>
          <c:showCatName val="0"/>
          <c:showSerName val="0"/>
          <c:showPercent val="0"/>
          <c:showBubbleSize val="0"/>
        </c:dLbls>
        <c:axId val="587586079"/>
        <c:axId val="464750591"/>
      </c:areaChart>
      <c:barChart>
        <c:barDir val="col"/>
        <c:grouping val="clustered"/>
        <c:varyColors val="0"/>
        <c:ser>
          <c:idx val="1"/>
          <c:order val="1"/>
          <c:tx>
            <c:strRef>
              <c:f>'Input Data'!$K$6</c:f>
              <c:strCache>
                <c:ptCount val="1"/>
                <c:pt idx="0">
                  <c:v>Sum of EBITDA</c:v>
                </c:pt>
              </c:strCache>
            </c:strRef>
          </c:tx>
          <c:spPr>
            <a:solidFill>
              <a:schemeClr val="tx2">
                <a:lumMod val="90000"/>
                <a:lumOff val="10000"/>
              </a:schemeClr>
            </a:solidFill>
            <a:ln>
              <a:noFill/>
            </a:ln>
            <a:effectLst/>
          </c:spPr>
          <c:invertIfNegative val="0"/>
          <c:cat>
            <c:strRef>
              <c:f>'Input Data'!$I$7:$I$17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Data'!$K$7:$K$17</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1-BFF9-48D0-8E1F-663A645D4B8E}"/>
            </c:ext>
          </c:extLst>
        </c:ser>
        <c:dLbls>
          <c:showLegendKey val="0"/>
          <c:showVal val="0"/>
          <c:showCatName val="0"/>
          <c:showSerName val="0"/>
          <c:showPercent val="0"/>
          <c:showBubbleSize val="0"/>
        </c:dLbls>
        <c:gapWidth val="72"/>
        <c:axId val="587586079"/>
        <c:axId val="464750591"/>
      </c:barChart>
      <c:catAx>
        <c:axId val="58758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64750591"/>
        <c:crosses val="autoZero"/>
        <c:auto val="1"/>
        <c:lblAlgn val="ctr"/>
        <c:lblOffset val="100"/>
        <c:noMultiLvlLbl val="0"/>
      </c:catAx>
      <c:valAx>
        <c:axId val="464750591"/>
        <c:scaling>
          <c:orientation val="minMax"/>
          <c:max val="4500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87586079"/>
        <c:crosses val="autoZero"/>
        <c:crossBetween val="between"/>
        <c:dispUnits>
          <c:builtInUnit val="thousands"/>
          <c:dispUnitsLbl>
            <c:layout>
              <c:manualLayout>
                <c:xMode val="edge"/>
                <c:yMode val="edge"/>
                <c:x val="1.5495932511830762E-2"/>
                <c:y val="0.37623768687026782"/>
              </c:manualLayout>
            </c:layout>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Data!Service Profitability</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tx2">
              <a:lumMod val="90000"/>
              <a:lumOff val="10000"/>
            </a:schemeClr>
          </a:solidFill>
          <a:ln>
            <a:noFill/>
          </a:ln>
          <a:effectLst/>
        </c:spPr>
        <c:marker>
          <c:symbol val="none"/>
        </c:marker>
      </c:pivotFmt>
      <c:pivotFmt>
        <c:idx val="7"/>
        <c:spPr>
          <a:solidFill>
            <a:schemeClr val="tx2">
              <a:lumMod val="50000"/>
              <a:lumOff val="50000"/>
            </a:schemeClr>
          </a:solidFill>
          <a:ln>
            <a:noFill/>
          </a:ln>
          <a:effectLst/>
        </c:spPr>
        <c:marker>
          <c:symbol val="none"/>
        </c:marker>
      </c:pivotFmt>
      <c:pivotFmt>
        <c:idx val="8"/>
        <c:spPr>
          <a:solidFill>
            <a:schemeClr val="bg1"/>
          </a:solidFill>
          <a:ln>
            <a:noFill/>
          </a:ln>
          <a:effectLst/>
        </c:spPr>
        <c:marker>
          <c:symbol val="none"/>
        </c:marker>
      </c:pivotFmt>
    </c:pivotFmts>
    <c:plotArea>
      <c:layout/>
      <c:barChart>
        <c:barDir val="col"/>
        <c:grouping val="clustered"/>
        <c:varyColors val="0"/>
        <c:ser>
          <c:idx val="0"/>
          <c:order val="0"/>
          <c:tx>
            <c:strRef>
              <c:f>'Input Data'!$J$22</c:f>
              <c:strCache>
                <c:ptCount val="1"/>
                <c:pt idx="0">
                  <c:v>Sum of Revenue</c:v>
                </c:pt>
              </c:strCache>
            </c:strRef>
          </c:tx>
          <c:spPr>
            <a:solidFill>
              <a:schemeClr val="tx2">
                <a:lumMod val="90000"/>
                <a:lumOff val="10000"/>
              </a:schemeClr>
            </a:solidFill>
            <a:ln>
              <a:noFill/>
            </a:ln>
            <a:effectLst/>
          </c:spPr>
          <c:invertIfNegative val="0"/>
          <c:cat>
            <c:strRef>
              <c:f>'Input Data'!$I$23:$I$26</c:f>
              <c:strCache>
                <c:ptCount val="3"/>
                <c:pt idx="0">
                  <c:v>Accounting</c:v>
                </c:pt>
                <c:pt idx="1">
                  <c:v>Artificial Intelligence</c:v>
                </c:pt>
                <c:pt idx="2">
                  <c:v>Marketing</c:v>
                </c:pt>
              </c:strCache>
            </c:strRef>
          </c:cat>
          <c:val>
            <c:numRef>
              <c:f>'Input Data'!$J$23:$J$26</c:f>
              <c:numCache>
                <c:formatCode>General</c:formatCode>
                <c:ptCount val="3"/>
                <c:pt idx="0">
                  <c:v>766694</c:v>
                </c:pt>
                <c:pt idx="1">
                  <c:v>701974</c:v>
                </c:pt>
                <c:pt idx="2">
                  <c:v>1976136</c:v>
                </c:pt>
              </c:numCache>
            </c:numRef>
          </c:val>
          <c:extLst>
            <c:ext xmlns:c16="http://schemas.microsoft.com/office/drawing/2014/chart" uri="{C3380CC4-5D6E-409C-BE32-E72D297353CC}">
              <c16:uniqueId val="{00000000-7F5E-45D5-8D9C-CBEF1397D81F}"/>
            </c:ext>
          </c:extLst>
        </c:ser>
        <c:ser>
          <c:idx val="1"/>
          <c:order val="1"/>
          <c:tx>
            <c:strRef>
              <c:f>'Input Data'!$K$22</c:f>
              <c:strCache>
                <c:ptCount val="1"/>
                <c:pt idx="0">
                  <c:v>Sum of Gross Profit</c:v>
                </c:pt>
              </c:strCache>
            </c:strRef>
          </c:tx>
          <c:spPr>
            <a:solidFill>
              <a:schemeClr val="tx2">
                <a:lumMod val="50000"/>
                <a:lumOff val="50000"/>
              </a:schemeClr>
            </a:solidFill>
            <a:ln>
              <a:noFill/>
            </a:ln>
            <a:effectLst/>
          </c:spPr>
          <c:invertIfNegative val="0"/>
          <c:cat>
            <c:strRef>
              <c:f>'Input Data'!$I$23:$I$26</c:f>
              <c:strCache>
                <c:ptCount val="3"/>
                <c:pt idx="0">
                  <c:v>Accounting</c:v>
                </c:pt>
                <c:pt idx="1">
                  <c:v>Artificial Intelligence</c:v>
                </c:pt>
                <c:pt idx="2">
                  <c:v>Marketing</c:v>
                </c:pt>
              </c:strCache>
            </c:strRef>
          </c:cat>
          <c:val>
            <c:numRef>
              <c:f>'Input Data'!$K$23:$K$26</c:f>
              <c:numCache>
                <c:formatCode>General</c:formatCode>
                <c:ptCount val="3"/>
                <c:pt idx="0">
                  <c:v>497113.79999999987</c:v>
                </c:pt>
                <c:pt idx="1">
                  <c:v>416294.99999999988</c:v>
                </c:pt>
                <c:pt idx="2">
                  <c:v>1161788.3999999994</c:v>
                </c:pt>
              </c:numCache>
            </c:numRef>
          </c:val>
          <c:extLst>
            <c:ext xmlns:c16="http://schemas.microsoft.com/office/drawing/2014/chart" uri="{C3380CC4-5D6E-409C-BE32-E72D297353CC}">
              <c16:uniqueId val="{00000001-7F5E-45D5-8D9C-CBEF1397D81F}"/>
            </c:ext>
          </c:extLst>
        </c:ser>
        <c:ser>
          <c:idx val="2"/>
          <c:order val="2"/>
          <c:tx>
            <c:strRef>
              <c:f>'Input Data'!$L$22</c:f>
              <c:strCache>
                <c:ptCount val="1"/>
                <c:pt idx="0">
                  <c:v>Sum of EBITDA</c:v>
                </c:pt>
              </c:strCache>
            </c:strRef>
          </c:tx>
          <c:spPr>
            <a:solidFill>
              <a:schemeClr val="bg1"/>
            </a:solidFill>
            <a:ln>
              <a:noFill/>
            </a:ln>
            <a:effectLst/>
          </c:spPr>
          <c:invertIfNegative val="0"/>
          <c:cat>
            <c:strRef>
              <c:f>'Input Data'!$I$23:$I$26</c:f>
              <c:strCache>
                <c:ptCount val="3"/>
                <c:pt idx="0">
                  <c:v>Accounting</c:v>
                </c:pt>
                <c:pt idx="1">
                  <c:v>Artificial Intelligence</c:v>
                </c:pt>
                <c:pt idx="2">
                  <c:v>Marketing</c:v>
                </c:pt>
              </c:strCache>
            </c:strRef>
          </c:cat>
          <c:val>
            <c:numRef>
              <c:f>'Input Data'!$L$23:$L$26</c:f>
              <c:numCache>
                <c:formatCode>General</c:formatCode>
                <c:ptCount val="3"/>
                <c:pt idx="0">
                  <c:v>131267.00000000003</c:v>
                </c:pt>
                <c:pt idx="1">
                  <c:v>114326.60000000003</c:v>
                </c:pt>
                <c:pt idx="2">
                  <c:v>298582.20000000013</c:v>
                </c:pt>
              </c:numCache>
            </c:numRef>
          </c:val>
          <c:extLst>
            <c:ext xmlns:c16="http://schemas.microsoft.com/office/drawing/2014/chart" uri="{C3380CC4-5D6E-409C-BE32-E72D297353CC}">
              <c16:uniqueId val="{00000002-7F5E-45D5-8D9C-CBEF1397D81F}"/>
            </c:ext>
          </c:extLst>
        </c:ser>
        <c:dLbls>
          <c:showLegendKey val="0"/>
          <c:showVal val="0"/>
          <c:showCatName val="0"/>
          <c:showSerName val="0"/>
          <c:showPercent val="0"/>
          <c:showBubbleSize val="0"/>
        </c:dLbls>
        <c:gapWidth val="219"/>
        <c:overlap val="-27"/>
        <c:axId val="452678367"/>
        <c:axId val="756284767"/>
      </c:barChart>
      <c:catAx>
        <c:axId val="4526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6284767"/>
        <c:crosses val="autoZero"/>
        <c:auto val="1"/>
        <c:lblAlgn val="ctr"/>
        <c:lblOffset val="100"/>
        <c:noMultiLvlLbl val="0"/>
      </c:catAx>
      <c:valAx>
        <c:axId val="7562847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2678367"/>
        <c:crosses val="autoZero"/>
        <c:crossBetween val="between"/>
        <c:dispUnits>
          <c:builtInUnit val="thousands"/>
          <c:dispUnitsLbl>
            <c:layout>
              <c:manualLayout>
                <c:xMode val="edge"/>
                <c:yMode val="edge"/>
                <c:x val="2.5000000000000001E-2"/>
                <c:y val="0.3148148148148148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Data!Doughnut 1</c:name>
    <c:fmtId val="1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bg1"/>
          </a:solidFill>
          <a:ln w="19050">
            <a:solidFill>
              <a:schemeClr val="lt1"/>
            </a:solidFill>
          </a:ln>
          <a:effectLst/>
        </c:spPr>
      </c:pivotFmt>
    </c:pivotFmts>
    <c:plotArea>
      <c:layout/>
      <c:doughnutChart>
        <c:varyColors val="1"/>
        <c:ser>
          <c:idx val="0"/>
          <c:order val="0"/>
          <c:tx>
            <c:strRef>
              <c:f>'Input Data'!$J$55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32-436A-9E8A-A60AD2542B2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632-436A-9E8A-A60AD2542B22}"/>
              </c:ext>
            </c:extLst>
          </c:dPt>
          <c:cat>
            <c:strRef>
              <c:f>'Input Data'!$I$56:$I$57</c:f>
              <c:strCache>
                <c:ptCount val="2"/>
                <c:pt idx="0">
                  <c:v>Sum of Gross Profit</c:v>
                </c:pt>
                <c:pt idx="1">
                  <c:v>Sum of Difference</c:v>
                </c:pt>
              </c:strCache>
            </c:strRef>
          </c:cat>
          <c:val>
            <c:numRef>
              <c:f>'Input Data'!$J$56:$J$57</c:f>
              <c:numCache>
                <c:formatCode>General</c:formatCode>
                <c:ptCount val="2"/>
                <c:pt idx="0">
                  <c:v>2075197.2000000009</c:v>
                </c:pt>
                <c:pt idx="1">
                  <c:v>2900628.2</c:v>
                </c:pt>
              </c:numCache>
            </c:numRef>
          </c:val>
          <c:extLst>
            <c:ext xmlns:c16="http://schemas.microsoft.com/office/drawing/2014/chart" uri="{C3380CC4-5D6E-409C-BE32-E72D297353CC}">
              <c16:uniqueId val="{00000004-3632-436A-9E8A-A60AD2542B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Data!Doughnut 2</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bg1"/>
          </a:solidFill>
          <a:ln w="19050">
            <a:solidFill>
              <a:schemeClr val="lt1"/>
            </a:solidFill>
          </a:ln>
          <a:effectLst/>
        </c:spPr>
      </c:pivotFmt>
    </c:pivotFmts>
    <c:plotArea>
      <c:layout>
        <c:manualLayout>
          <c:layoutTarget val="inner"/>
          <c:xMode val="edge"/>
          <c:yMode val="edge"/>
          <c:x val="0"/>
          <c:y val="0.13954416113054688"/>
          <c:w val="0.8521885511198013"/>
          <c:h val="0.6143523531258116"/>
        </c:manualLayout>
      </c:layout>
      <c:doughnutChart>
        <c:varyColors val="1"/>
        <c:ser>
          <c:idx val="0"/>
          <c:order val="0"/>
          <c:tx>
            <c:strRef>
              <c:f>'Input Data'!$J$68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E-405C-94B8-3EF899396020}"/>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27AE-405C-94B8-3EF899396020}"/>
              </c:ext>
            </c:extLst>
          </c:dPt>
          <c:cat>
            <c:strRef>
              <c:f>'Input Data'!$I$69:$I$70</c:f>
              <c:strCache>
                <c:ptCount val="2"/>
                <c:pt idx="0">
                  <c:v>Sum of EBITDA</c:v>
                </c:pt>
                <c:pt idx="1">
                  <c:v>Sum of Difference</c:v>
                </c:pt>
              </c:strCache>
            </c:strRef>
          </c:cat>
          <c:val>
            <c:numRef>
              <c:f>'Input Data'!$J$69:$J$70</c:f>
              <c:numCache>
                <c:formatCode>General</c:formatCode>
                <c:ptCount val="2"/>
                <c:pt idx="0">
                  <c:v>544175.79999999981</c:v>
                </c:pt>
                <c:pt idx="1">
                  <c:v>2900628.2</c:v>
                </c:pt>
              </c:numCache>
            </c:numRef>
          </c:val>
          <c:extLst>
            <c:ext xmlns:c16="http://schemas.microsoft.com/office/drawing/2014/chart" uri="{C3380CC4-5D6E-409C-BE32-E72D297353CC}">
              <c16:uniqueId val="{00000004-27AE-405C-94B8-3EF8993960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E4E6B0B-451B-44E9-8EB9-FD78EBE48E48}">
          <cx:spPr>
            <a:solidFill>
              <a:schemeClr val="accent1"/>
            </a:solidFill>
          </cx:spPr>
          <cx:dataPt idx="0">
            <cx:spPr>
              <a:solidFill>
                <a:srgbClr val="0E2841">
                  <a:lumMod val="90000"/>
                  <a:lumOff val="10000"/>
                </a:srgbClr>
              </a:solidFill>
            </cx:spPr>
          </cx:dataPt>
          <cx:dataPt idx="1">
            <cx:spPr>
              <a:solidFill>
                <a:sysClr val="window" lastClr="FFFFFF"/>
              </a:solidFill>
            </cx:spPr>
          </cx:dataPt>
          <cx:dataPt idx="2">
            <cx:spPr>
              <a:solidFill>
                <a:srgbClr val="0E2841">
                  <a:lumMod val="90000"/>
                  <a:lumOff val="10000"/>
                </a:srgbClr>
              </a:solidFill>
            </cx:spPr>
          </cx:dataPt>
          <cx:dataPt idx="3">
            <cx:spPr>
              <a:solidFill>
                <a:sysClr val="window" lastClr="FFFFFF"/>
              </a:solidFill>
            </cx:spPr>
          </cx:dataPt>
          <cx:dataPt idx="4">
            <cx:spPr>
              <a:solidFill>
                <a:srgbClr val="0E2841">
                  <a:lumMod val="90000"/>
                  <a:lumOff val="10000"/>
                </a:srgbClr>
              </a:solidFill>
            </cx:spPr>
          </cx:dataPt>
          <cx:dataId val="0"/>
          <cx:layoutPr>
            <cx:subtotals>
              <cx:idx val="0"/>
              <cx:idx val="2"/>
              <cx:idx val="4"/>
            </cx:subtotals>
          </cx:layoutPr>
        </cx:series>
      </cx:plotAreaRegion>
      <cx:axis id="0">
        <cx:catScaling gapWidth="2.19000006"/>
        <cx:tickLabels/>
        <cx:txPr>
          <a:bodyPr vertOverflow="overflow" horzOverflow="overflow" wrap="square" lIns="0" tIns="0" rIns="0" bIns="0"/>
          <a:lstStyle/>
          <a:p>
            <a:pPr algn="ctr" rtl="0">
              <a:defRPr sz="900" b="0">
                <a:solidFill>
                  <a:schemeClr val="bg1"/>
                </a:solidFill>
                <a:latin typeface="Aptos Narrow" panose="02110004020202020204"/>
                <a:ea typeface="Aptos Narrow" panose="02110004020202020204"/>
                <a:cs typeface="Aptos Narrow" panose="02110004020202020204"/>
              </a:defRPr>
            </a:pPr>
            <a:endParaRPr lang="en-US">
              <a:solidFill>
                <a:schemeClr val="bg1"/>
              </a:solidFill>
            </a:endParaRPr>
          </a:p>
        </cx:txPr>
      </cx:axis>
      <cx:axis id="1">
        <cx:valScaling/>
        <cx:majorGridlines>
          <cx:spPr>
            <a:ln>
              <a:noFill/>
            </a:ln>
          </cx:spPr>
        </cx:majorGridlines>
        <cx:tickLabels/>
        <cx:txPr>
          <a:bodyPr vertOverflow="overflow" horzOverflow="overflow" wrap="square" lIns="0" tIns="0" rIns="0" bIns="0"/>
          <a:lstStyle/>
          <a:p>
            <a:pPr algn="ctr" rtl="0">
              <a:defRPr sz="900" b="0">
                <a:solidFill>
                  <a:schemeClr val="bg1"/>
                </a:solidFill>
                <a:latin typeface="Aptos Narrow" panose="02110004020202020204"/>
                <a:ea typeface="Aptos Narrow" panose="02110004020202020204"/>
                <a:cs typeface="Aptos Narrow" panose="02110004020202020204"/>
              </a:defRPr>
            </a:pPr>
            <a:endParaRPr lang="en-US">
              <a:solidFill>
                <a:schemeClr val="bg1"/>
              </a:solidFill>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522A09B5-9BE5-4A3C-8215-6A1445655F9A}">
          <cx:tx>
            <cx:txData>
              <cx:f>_xlchart.v5.4</cx:f>
              <cx:v>Revenue</cx:v>
            </cx:txData>
          </cx:tx>
          <cx:dataLabels>
            <cx:visibility seriesName="0" categoryName="0" value="1"/>
          </cx:dataLabels>
          <cx:dataId val="0"/>
          <cx:layoutPr>
            <cx:geography cultureLanguage="en-US" cultureRegion="US" attribution="Powered by Bing">
              <cx:geoCache provider="{E9337A44-BEBE-4D9F-B70C-5C5E7DAFC167}">
                <cx:binary>7HtZc9tIsu5f6fDzhbv2ZWJ6Ii5AElptyVvb/YJQyzYKW1UBKKy//iTd7h6J4ojHPQ/35SoctkWQ
zMo988usf97P/7ivv9x1P81Nbft/3M+/vDAh+H/8/HN/b740d/3LprjvXO++hpf3rvnZff1a3H/5
+XN3NxU2/5kgzH6+N3dd+DK/+Nc/4dvyL+7K3d+Fwtnb4Uu3vPnSD3Xon3l29NFP926wYf/xHL7p
lxfvbRG+fP7pbbgLX/oXP32xoQjLu8V/+eXFo3e++Onnw+97QvunGo4Xhs/wWapfckS5RFy8+Kl2
Nv/+eqT1S4QVZRhx/e1H/kn01V0DH/xfn+fbae4+f+6+9P1P3/998vFHLDx5WvQu+UMaidsf+v3b
b1z+/Fja//rnwQvA98ErDxRyKKRTjw71kdzZu893f8rkv1eEIC+5pFoJxNG3H3KgD/FSIIWR4uSv
538YwR/6OH2e44r483MHGvjz5UPRJ//3/73o37+FQ/x/B3hi3U9eOOEA/9k5/ooYm7twt/0Wah74
x/NP/3Ssg48+p7A/dHn++ZcXnD2IX/tv+P6x7zbuenjlTXH/l9/9+Zkvd3345UWkwIkEI1gITKXQ
nOIXP01f/ngkXyJNBMdUSKwkf/GTdV0wv7zA+CV8QFKEsZRagn+9+Kl3w/4Rf8m0okpLgjS8ham/
IvyNq5fc2b8k8f33n+zQ3LjChh6+F77H//G2b6fkQhJOOaeUIwi3mENA9fd3byCL7N/9f6JmHVC9
6Go3OYFJrNAYtpOru4soNLNLdLO4TWtq8qojRG2jSJhN7VgU06Z0v1dd7z89kN2xA4EwHh1IYo4l
45oxSghiCmTy8EBrrgWrRiW3y6zwO9Mret6JXm8M9tONHcYiHUWhrxzhddIuKPvVEolubdGt754/
icCg5kdHEVorLkA0ShIQOdKPjyJcW/emDWQbNB/iVTVRzOfRndslx5cE68+mq+dk7ro5T5RYcDrP
rr9UZpTbYczQ1cotvuFZa5NlpfQjySKett3c7NYCx8tg690AWb/eFE2jr4PM510vFhR3K3rT8nCf
kT7funocrlhVquusa8wr1y/oQnMZkp7SRsWuK7qbfpijN9I4+4o0kl/qwYc4w34p41oL8pXOTKRN
NWSXNa/sNQObgMRWX7op9OmEVpcUUTOkE2X3TcjqZHTVb3AQehZxs3wew2qTuY/WxPeMJrnM37C6
vpx1zj7UQbS7gjbzXYWZ2c3mVV2rkLSI3suo+iRK9Goy/v00BrlrFaYJscV15Uz9UZW+S2qPzW2e
BRPLGQSse8yvOpTTGOF22U5911+vLV83dMrmXWV4/95OtkqUtv15Xzke9zWm53pZ57iY2UJjS3wV
44q+1pNj9yqMxZb7WQzxUt43rZp9vKgIvc6GaLqdcBmB/Ghm1pig5Ytd8zyeGmTq2I0VSULB+yGR
RnTsrp7aor7gEl9F2BTZWadxUk3rlRDurB8jlETjB8/RRyFBfT5vddyYXsSRaH6Plu6C9uarIOI3
15qwrWpqYl0GdJaHGsWjd91liXpxtgzKbmZR32uVlRuNeRtrN537ZV5iNfJwbRkN6cALH48LK2PO
p0tUavOeFKpKKhaiTbnWYTOuODGO/l7qbNfPGJ0bwptNEaI2niip30ldiLgy7ZWpjT+L/PK5bHKx
9dPI4nmKupREE0o6Yb7g0p+5xX6s+hXHpMzCmffVFPdVGc6yir/NZzfErG7PZIR4vErVJPUkX9PV
kTqOlGrPUUBoW83+TTZ0ZIoRRQl1Hbrx9bLMu0FlepdTwW7yLF/OlnXQ7zEnoNI2UlerR1ERt31W
XGQFwq+dqOabggbbJGqR/hJ3vbixtR2vbJi6vSV3E9t6WXGeDMRH9WaIxFolup/MpYNosimImjbW
+ryOybDcFQhVt1Er0ojvbXCtWCSv+9xRvJ1kJbJLoUdvXrtRTGVSNCISRdx7S9Y4mxY9xzNDVMXG
tzO+RY7P61nnusXtJJ/hOGzydRkPqno9ZbuZ59VHu7pzXjbvUOH5Jox5kYRsyJIl1FlcrVOfrHxF
8FbjLyib+JulXEOSr87uSEuiJo7azifMkbtaanwHAa+66bipXZw1Ep2PSDKT5NXCf2tYFn1BRg63
Wg3oXTTm9ppmTRjiLJPt58hla+JI1e4iqmVcd8sYd8ib64CnLm7nmZzJqc+2pULuPMsKs5F1WFM6
1c2Q8NkUZ0qX669LA441zah/vxRCp0qPZwT30xmZCvm1CpA+NghP/Sdnx/atsX0okm5sxOXU+aKM
V4+nV7ocTTpqqau4ZH7cFNwusUXOpnNLx4QvYGgd6SYUKzFXbyxYGMQ0MNebZubhg6n6qI7X0RR2
N/CoPEdcZtWHVU9CvSspblQ6Y9WFNVaGd/7Lqto5i+1S4uxVwVi507pfgHQoxZaCbdYQnzy/9hbp
pGlsEB+kQ/hdJu0VWTL2uioye6P41HVxl5cqZhXDHxeybovWsSnpbDfcTzUeEoYlPS+pnTZTieqY
4TCmzmtPIWOV06ac+bQthx4nChXsnHpZpJUdygasfXa7VmfzxZDR1caTG/C7OnNNFrdjv/RxJHO+
xKib55uc57/ROdM26Ra1Qpyw2VVbyfq9UmNWJEMxEJpYV5b3i+Rvi04LGa+Tmm8s7+YbMJn5Rgaj
r6zzxsetNVG37XuP32kFiTcq4E1a1fx8yvouaUcIGCgvQ8zyanhrVDedcaSbt/nS1G+JiG7A36dz
A/K/Htiw2HjNUHedc5lviz7C2xxibjKVdX1WNEMDSrT5HXdDkc7dCAY+rs0bIcZxQ1vKbFzWUl3p
kp77iaIiptXo33VrSz8tBNMhaWaNw9sialkS8JLvcjeWVTy0QVQQ+lSHYtoxfy0NE796iENzLAZX
Xo8g4iTK67yMreT9uzY0+bhphyJ7A/9r06kzTVLYSl9Nzle31IYolhaRIdFTJ26tMHiI6xB1OJ5b
q7Z569fXVrQyNiOjKRYRrbeiovWbyOZbonz1nruG52d8cRAGxjm8axZ5NbOR7sAI0flSKAeuPzZb
XeMM/GWc3JhE0zC8W7qyusnLbr21o6OxXilKG1GvVw320YfeN3USEZRGGQvgwRm/wNM6bXNWtZ/q
tVWbJXP0EwluStBQ6jOXRS0EB2Pf9V3ZfspbJK5Ng/zNourxVRl1eidyNqQQljXIFPwuV0rsFkgb
RUwkHUnC4Ozxgodrm5UUolZRfuyErt4MBmpCh6Zum69ddrlWKrxFpKrLRAwImdjXET03bqDLdiiH
KdFG9m2MFfOfdD+rq2xq3yFb+ruCDWCHs9QxOIO6qxYCqS4qnbkZKyhSNxnr292MivpsmUz+XmA7
rvBWIm5p1w5TvNZL82u5ztgkom74BTdRtBkzmiXrKB3kfhFUtxH9Ct6kRtNd8B6K5g3taf85zHm+
qYLYtrKrdiwqs5tuZWo3ed4nGFN7q1HtrxGR5LOpdIQ233yQrDUYi7GiinvGbbwEs56VkK4uy2wo
Nypf0Bmp2zqhLZ43ixnri7nQ/tO3AJEXxXBVap19WutJbeqgs1cetw2FCg6Bp2WVLc4XHBmWgGW5
bYZmJOJyZCi/WCc6sGvkavKuC43a9GNB3tVDz4oiBsnOeqNLRcPbrK3D52IcIRQIMUGYUWG+Weeh
L94bv4geKhEj2dkYCfA1mjdm06gODH4O2Zz2TQZVnbBkvvmWllvS10089q3+ak2ur7RT/WfbIz24
mOYMv6tKBLLFk0NjrLsOuw2VeMxi3YbMJmtfl/OuyfPlpuuD2niFp4+acJWgMc9uTCMaHQ/74p7T
4D9Rt/bXmcZjSFjL5ptvL0KlAQZZcgp/i8xTCt4y+U9G827cuIGrIolKDgw4tkB80y1UC2b24t7w
pvoqaMXO59rCx5ho2Llq8jnfTjOeb1Ak/CdVLf5jP0Vgn1qWK97gIOCRGP2nZR3RzQiVf+rnFogX
tWqTMLQax30JeehtMzbTZefGtd8yBIEpXwZ4VbEhv9Fl1/8h/lyP+jXj7R+tyvdW+HvX9Edbd+/8
0hW5+Y7d/fXrv965Bv58w5b+/eIe+vv3b9d/YoaH79oT+uttQOc74X2r++iXJ033f2ir/0AX/8PD
/2XPDcjfX5jh0557+P1xtw3v/t5tS/YSU+i1FdJIEUQx/Xe3zV5qjgnhRCEpsMTQ0H3vtwl9SSTU
4FpjAq9LAn3w934b65eKQP+uoUdHgjP6I/32YUuJ4JsUBwATa2gQ4dset5SuDaHqA5QDfa+WXUdx
vikMWTcPhPHdHB529fse+WFTv6eiKWEU/gK8FIN0HvbQZaknJHEzpvC2ex6w3mQqA5PsKnTx31E6
gA985KSfRD2mkR8pZEVXJQSbclNAabl9ntS+2z5gCpAKtQciJdeS7ZGMB0gFlBc1qwkZUueifIMd
j66acQJXrYLxUEVqnzY96nea4v7TpDsKFvSXhR0R6hHVcSrJXqoSU8IPgAlMukzXkJtTMRARo0iX
scyoO6G6Y1QYZBGsOQfgAh2oDk+NilZkh7TqqdqV5WC2mdE0fp6XIwbCH1I5UFvvTY+zqh1SKCai
yzJ35iLLlnZDsat/nCEBGAphggL2BUjxY7VZOvhcySykBGX6dc2CfEu0sMnzDB0Rm5CAZYHZMw1Z
+IChQU5FUXsWUq8Cu1zcnN0uUF2coKKemqCQUnIO8QFxAKke8+ICNJBuIiHNie3OWwy1l2+ROq9D
LS9yrWQySKM3TYHyE5SP8acIFwKiGiNcH0gRlZFsgg3Q/w/LkESO+e1UiGX7vBSfmoUE4UHopIB8
ATCIHvMnV+SKtiE+tRmG4Qckuis8FyLB7dq9/nFSGMIUA52BR+MDUpnmC+r97NMWN/JiJYM8b5zo
XrWS2/PnST2VHSCoCKwPKQY6IwekxjEavO8iB/UzZ7HGDF8XLq/O/jsqe1zzQXii7byw0NQ+laGn
Z45V/HLOm1O8HNPQQ14OgmCwo2FrUwAViuTG9l2TuIiUu2gl0QmTO0oKBm2CSE3A3g9cqmjKpWnz
HEitAM5wA/iNjnixgRqv+OEYARp6QGrvdw9kN2YmZH0OGsoWqc6hxV1TUZAvzyvoFD8HzisG2nq3
apf6EoABkw3Qtk0R3vT9GE6E132Qfpyq9pi95hphcFdND/gBc8+WDCmXlj3v0jw0/KxAodkVqrmH
aFj/HdPTFDwXC0YZPdCUyaO1DEq6tJZFtIuCsUkVyeqHlaQQYhRGEYQzRmDu8EhJ7RhJ2zTSppUJ
H4Z5rLZes2n3g0qiAP9DvpBCgR9CjfSYiAslKbKA6jSocUwENuEzNaHdZb4TzQktPYkL32hpBRWf
UsAZfUzLrFVOtcN12mai+pTl2RijjJf1CTJ4L/5H1gB0YJKBIaASASXZQUp3HKvG2FCnSFXmVSR0
cWWXftpOFW+u1s4Or7Ew83VEp/aqrSvyuoKxxK/DYNcywREgBD0167UcIsDJs7m8hAzQv7V08ZfP
y/6J1e7PCUIXilCY+Kq9vB54YUaGghehqNMhH/RvXcj4KwwzkDTKmdygchQnAswR+WuhFQOhwOQJ
KvXH9BgpRtvnsk4Jjj4saKKbGsn5R62WYkhlEgElBj/ogEi12oxXqK3TKqu7nWzacZvxcTghum85
5EDH+5QJ8yqMoEaUB7ZUtwNF0RBVaQ9quvO1ocsGmnZLYsuUj31f+jHxU4cSuzbzR0qNTlsu0DtI
TSQ2pPdvFc7J1bS08qqhIIi4jcapipuxX7dYEAdQhMMuRvPob5/X+1M9EJjdwfSCCQSQ9X4K+VDv
hC6rg6xYpVW9qLgZgjvrokWd8Ox9eHgsIUIoNFhMEI0QNGCPqUS5RoNqhyrNOp99WnyJEzcBdrfA
OO+yG7sOgKDli1xNePs8e/hJ4IdBIow3QT8YCQjGBzkT4FUbKRHKVBpTAmw/l/QtXxd+53y3FMk0
SDkCwEzn26VEFYw7/dJWMO2q8vXKKw1ul4Ve/1bNqv0tN2KZk4r3KDcn4sRT94PeAuo7BgNhaEDF
QX4aeIOnOS+qdBU13Ux1+Rs3FmZaoVn288PhBLlj+oC5L0yR9yNOxA/Cea1zpzu0likMBmnSWB62
fN8UJCIUWSoqz34bqkqkgBLZ989r5JjBgSFAFQu1uoB9nsemYEhXLr0ZynTOhNsGE0RCGNjf81Se
jLYRBYNjUkIlK2Fn6NDibOEA8erqMm3LrrNxjfASi7GZ3/T9zC5k0dGLZcHm/WpMlrg1Z+dTO2Zs
M9ownxPM9NnzBzrCNrSNgEtwvB8sH+a2wq0YOy8KwNVQBcYPgHhXDKfM6BgV0CcU74JDUkMH1t6t
y7wONS/SwUTzNieN3+JyKE9YzykqByrERbYMHtJFOi2y2VaQz2Niq+hEzDjmuuC5CuoAorRm+MBI
M8daNSzMpMvYvFYW0bemyLsm5oa3dVwAMkc2ZrEAkOOG4FuSkehjS6W2O1UKdF5oAdMzVWrymYBT
ffWzLNTmx7XKFQNcCQIohXbmsTEHV0Q4z5RJAdtezppVrTespuX2eSpHYhgFTwFTZgALgP08plK1
K87LYi3SomqmC67bNo40YANQuY8nVPu0XCFUE4UxQlohog8YMlPdE4CJTQroyte5lK/7AqbNdZDv
vc92pSK/P88a3qfgx5mBEij/OYBVMOtV4iBFG4XHtZutSaPQVmkzFEseF1keNi208K8xXqc06kS4
nEvk4pXnducdNTegSv7r80d5KuV9JESCIAGaFN9O+qACwsQhWIUpTOrHen0nVIk3Rs0hpoVoTgSD
p9H+MakDKbuVBlOOQIpAWb2TuqnOOB6WFMYD+ZUYWvZf0jt0WNaPqIVZbooWW+2E8/RzUVVzwpCA
6Zgm9ITr7g3yQKmU7Gs7ofg+wRzQK6HWCRo5k1KT4bO2Qgz8VQKwnWTLiK8j21XJJL3dZFlQn+oy
w1+f1+UxswIRMwXgLSwwCrIPYQ+UaWgVtT0GO85b0t520+A+SFgqS4Yso5cTaBlmPU2d1gurLnTe
ZttBGRhE+/H8+YMcMyqKFMXqGz61X2l9dI7ZSZ3XnUnnCUdxB26XDOPQxbmo0YlYdJQUA+QQlmdB
7PoA6cjmscO5y03adbxK1qWo4mpZVFITv5yIEsfsl+7X2ggFf4Es+5ir4MpZDbXM0xYZc0HNPG2b
jsPSwFJE8WLq8oQ9PU04+xU1hoUGPBsC4YG/VGMX6bageVqtxl3absRfkbT2BCr1NPYBFeAGUGYC
G3vqgKt2Ln3oW5SnyGXjrzC5JPGQU7wjcjTJDH3ZxnflD0O+4B0cLHSPKVMiD1fwcsBeoNS0eVpT
5N+ubphuDabTiQBwpByiVCCo7wF0U4IcVl1RpOa5jso8XWvW3FZrtdznmPUXS0mzV2Rq5UW/SLNl
sEQFmFJpk9FKGKFR1cTS2fWE/ezHME8CBBgOI+CfnEF99tiATAsrcQRWOVIAI93rCiq4D9asEWTQ
vk10WdE3SMGmQswX2n5xJaZb1CzsrMrK8tqTPD+ntjKnct8xKxNUQauOoQGGcvzxoRpYWIlgrSBP
O6/pF4TsmDRinE5CAntHPIyOQnABW+ywcwkt92M6y0SXXgSTpwNMpX53xOtt3XX+Ujcrv/SDcOeL
7sy5zvto6xvvb9d5mU9Vit8w1ienUGAJGgZlEqbYj08BtqCHTEbRjsKq0Uc7dSwpnR02wdR90g5B
AQSsq01Yy/LVWkgbN4V2H5+PjkckDpAD7L9SDYMxMMzHZxglhCzPVLRrkIRtLIX4VumqO2H8+285
4BQGeBBaYcsWmD0sMfZuZ4Sdol2+hg9RmPvrwjQ72/IZ4pd++zxLx4hRDD057AxBCjwMIrTwdK3G
EO3mshp20JLKLdQT/IbXVl1C1K/ePE/vmAhh6gHVsWT7Ld6D0Ghg0s+HegDmqF43E66mJCpkdf03
qMDklLO9DNG38PIgnQ52gsJp6KKdHFwde1FCLZjNp+AadURRFKZ7UDfs/YMdZLC8XrohrNBIlGFl
18FP4bINi07H3rHfJSyCnvWw3pRmPpO75/k7EvrZQ8oHVSiMV8zatcDf2PHyJl8ULOX0+6iD8j4Z
XLsf7vfFjwt1P0wSgKjCejHnB0SLkoa+BOR7h00zp2iEqF9GU58+z9qRsgCMEQYfwCBokOyfP1Bd
UQk8wc6X3mHYIIJ95TVPuNMkdgUukx8nBXkM0DwJJgI9xGNSY9bhejKwTWTMqN6rqV0vp5ytFwqZ
ZfM8qf20/tCpocjhULBDuAZHO2ALlptQt3Y1bC51dN7Nwplmi7PSxbaY0T3Fk92tJSo+i1LVazLz
Mb93bMCvyIqqVIpq3CyQeGF7mkZ5jFcJa10eomHSj6u/NpbDEtUwTFcnTn0kOihY+Cdcwh4dQIUH
nRyCziaTWaF3vKr9K1bDpmW6YtopWNyBzbgGDGAwSwyQ5vKmqFcGmzTIFPdV5Ko3pOKwJ7NIUsQB
o7WLa9C7jwVzFHbMpxx2TZ4/7RHLgWU/aDyZhFAGtw4eq3NwVV5qmHDuBtR1w0aSaDFQHDj9KlON
2P4NYvvNhX1BAMjQgT7RpHPRhVntVF/MryFb9OeEzNN1O6/ZCS0c5esBqb2SHnhEW+lBRHhQu2i0
eKu9LuJliuqt7LrqRKFzitRBSbmMEyzduqB2plL9O1t16EzCtOaqNbCy9rwAjyQCBZUrCA9iNDSw
B84XAewzzkundoGHNYmMWrd6kqcqt+NUJJTikLiRPKxdaiC/lB3IDuB7WNq3fRR7A2tWz/NyzLkB
k/6LyoHYKgW70HPdqh0d2/ZDO7cw+s4idiUoRvEcqF/jqCt4ggbRDLEQfXUiHxxlE4pA2DfXBEZ5
B8XRJGEjk6EeTKSDex+I0yXOlomfYPMoFSi9BIw/GKeHHdu66goXlQebxwVO4Te4G2Cb/ET5c5wK
AK5Q9sMM/PAii1rKJRsbq3aSVHlcZr7aYduOJ4YgRy0dWu39DGTfqu1P8cCpBoBxoOOEYFG0A3tl
TFR/mCLF095np0C3U6T2zx+Qch1sKeawzrlrq9BcYqiz08CmNSln32yeN8QjdQGUOwTGYQhGurBA
8JgUk1kn5ABOBdvJ9W6VdZuMU+OThfZjStHskxE1zY9nbAWbaPucDR0bDF0fEyViNPtdI7UbUe7O
llD2F/Nii42egtz+Df6YkHDrisIA63DnI4PF/MqOJWhtGvlFuxTFRQ3ra2cMbrPFcGOiuxyt8b8+
T/RYEtT7WSgYvoTW9yD+jgOO7FgJuSvHyW/3I7HtHPKIxxLn8xwPFS1ORPzjFCXs8HFo75A4kKjv
tBzVAi7gy0q8aqaJ7oiK/JbXg4RFcVr/ePjQoDco6vZzJ35YyI4Vh/srARw7uM5uhiK4DXdTeyLi
H+EKTBLDlUIAUGEr7qB+ZBAMFzQCFYyqcTvlSG3ozAWsIeHoXauHU8nsGIgABMEXqIa5KhR6jw2z
dI3vRhDyDpLr/r5CRPpbkhfW7cRg1aehhljJPLU3ee/Fzhf70doEN+8ubZWT8whqlxMSOBIJNEzX
Aezar5fBhsLjA1E0sGUhVO60y4pNswxdglDW7pjWf0elUKIDVoEpBeslj0kx2NbsKqLkzlddcTtO
3MBliFGdgAuPxGpoBBRU6nCxGrLZQeITkZtQD8l9FySYJyyCw92toTc/nnfgliDgTYAW7rHJA7Hl
w9qXWQlUvATot5TD3Qr3ME5EsWOsCCQY3J8ED3iyMVLJEfm6wXJX9OW6pUut4o6zU3tKR6kQiNDQ
1kMzLfbPH+QCpVdS1HDvbEdh5TzRxKl4UmY4oZZjdgZrKTA9ZlC4g08/pkJxVMOVuF7u+n5RZ1OU
44ssMs0tpPRu83xwPEYKVq5gS2g/xmOH/fya25pOi5G7TlqxEbkothF0IjtrEDuhoWOkYMYDvSfM
nmFz4aDIqQwe5TrncgerC34DtwebM49ls8mj6VRBdwyPh3kSlHSAd8HCDT1ofDAuYeEa9j12uOPn
RRVVMXHRFtDqjzIKeRzl8r2F+2pJa+H2wNST36bQ/v7jkgX0ByZpsOgAm1kHSsymIqsqGApC9Brs
znEF8F7F7LZr9XRCiUfq130phOEyLURnyDuP7YXPKlQNWsSu9yS6zB0nG58TaJ4yjK95QSzctbTt
Fi6Dj7eq7fO/kX5g3gDbjjD8BrzmIIrkOlQRuJ7Y1apmsWQ2JCPEyhPB9ymCqME8IfUAyCUAMT9c
7nWRtksxtmIHLSGLVW1kCxlVDtc4g4Tn+0xsO1e698PExl1hh/6GlSuZTxzjSQSAU0C8hHUZ2GAC
0O1ArWuLyVzNg9gFhZpLJuCurhjRr8/bzmGqZTB4gNUVDKMOCTZ8WKnni568ascxlap11z3U00kI
tv01xyR/YwEaOwUSH/rmN4IAj+8v+cMK5mGf5eHKKMy04aqA6Np+W1Z1vhFhRLHt+n77PG97a3gI
jwJyB0WYhMIIIgF6MsPWJjKc2HWEGTZbvgJ2+HlF3m+aLm/PKqHys3nt57vnaR6y942mgjQMhQsQ
PvRFIxfbkRHkyeqObNZ8LmMEd/eS/+HsPHbkRpqufUM/AZqk25JVZBup5aWRNoQsvSeT5uq/h/o3
KlahiX43M4AGo6xMRkaGOecEELDl4LHbfzoKRATv7tbRBZBJtrW7i06mxAY8vTDCwweFxtbGWhUn
0tYBknblHpAi9nd/W49yMwgXQIX8e3f59LReSinHNpwrow/rWV/vZZzBQhzTfD5ryZR5tHktmEid
9UgbGILX82e7vxB/fwA1AKQdtlu5fxJbNyucyCracBl6O/dMfK9XqnOZHly8a7uxhUXx3OFh3EBL
u4vnjBrxrw7xwnXSuPLhRsufsyU3WHwNd83RRuNUgnUMn9/etemwLGScjbHDi7IH9ohIB2VG2yDM
ZfGtcJzM75r246rZRzyaG+dINQNSkGGRAyK3cWk4RuNMSqstdTgT7d2XrVV7S6wsdy/eDlwCIJf0
yUmF9q3UNZ5Uq5FdHQLKnL5MRqTc06+oTmql5Ifhsn511YHe4Su3D2ZRM93ZZtVGhjtWSRk2FfwB
f1qatH0nRkqOZ1AsUe9XUz1E5zyZHeQQZNND1eS7vtn6ddTBo2n9wcUtpI/0xlKekkkXYdMYTe0P
RWM/qH3ez6gL1M0Ps7bjX3kCapGKYRkNj6vVj8vJXa3R8ks6er8o46Qfp7Kb75e6XM5S1bs3eTZ1
hqdoRi+CpOiqMpzsZY2BYBSyRq1gNT6rQz/VYW8una8QEEJ11YxvrUEKC+jZKM+N1arf02gqfiuL
UJeTPUyz4Tudq/5IWmXRzkMxRndCMdf2rDd1uXoyt6kN6yKuPVF1dnrgXq/NiDN36b7yDlPW3L+S
q5Z3brRkVZgoZe8Ju9c8UJJHRJtrL+fQsrRtMhDcqb6H06r1oqZAVMuwjaGeQpAWPl23cBJa7PdK
1L3Yx7Dc1ubifmzV7M3Q/gm756xrcoS7qlCppQtFVo2DIp+PMMI3NkVyYqKBA1MUrMHOXDm6bC0T
sw5HK/9ilavhZ7m46wd0ACZFl6fnb+KND8XNonJFuYeIeA9aQZ7MNonU6rCb1fWdMdRLMLnqS/G2
W8JlbDBYIkMMwt5+xT8nhziDKbVWq8O2KcQrBAPmz0attgff59pJsgq5+qYgtKFfd76rWKqlKwYB
B2FVowBqFCVuTYpwLo3+4Bm4dWx0H0GmuS6Nn338lalmm+eKWoey6UZPBRhIA39cg5d/HKwbqATl
WJhQuw0pFLfNYi7gb0yT5uvNOsBEUI7agLcMjm4HKNwNZWftYbHuXON6G7cKp7x1/kuWXjuPi2ud
c1fmfme30UFeeevsKC9Cc0brCXzGzhiKUSvzVl+rcMzoZDm2kvglSgwHxnBjFQyBagLsxY1qsxnL
PyY3j82kV1NRhTWgo3PVFwD6rdo+WOWGyW19G+Is/BBVot0XAoIbd1pq1GEyyfKOpKM8rxwbSNTB
PVjqKvPgEpFI0n2gDkl9bd9Ga4ohLZWMp5ka6uA5mQN62fhC5/hHlxR/ykI+JmP1oV7cxybtXti1
/bs2RBhII2AErX14NXVRMVFsqEN3jBc/02TjJXZ1tMVbp0llDJoyTR1qNTsHq+MW+0jUrFL3IIUH
HGzWF+9SB6b78zfrOl51COOoNCC5SLPP3v77P9bhrq2lwJKoQwAxSRC1o+k5vTGGUdFnT8Ya634N
8OMOPGj8vi1EfxD/3DJOmv3E5VClqHnszMbk0WoQ4ahDu3YXv1N0M6BBOhxYzI2LjUXyBAPS1YgP
d5uEgViqpoS+lAxm/zZbFdDf6Spa8nCCBq/KVXmw4nV0DPiDarNOakzNyDQujzXXykqR+OGw6Jf2
0arHGW2oWrzutGxFbggasQfcoe0OvPHNq0F11sXtmzBS9vGkOcd9pUQJLmxeaVqNqfIp7qr8AWEH
8XOuReoR7hlvh7TqHnTC888j8J+DH3Fj7wDcCZpJDrip++Q1FeWkjejDhNrgKg/ZnBWvhUr5uzcH
iKWZLl8DFTgCH9wwJMB72+ugujbXZndjYMIP3dQQAXVAyu6WPHE9W4mHl5uribemjEQyCXNm50tT
vLVjlnoZqu0Sv1uTZjgplBvOz9/JLXW6TMkdyvmwo7BVvuPeXBPbrhCIm8owaof0Tb02+hvInwiE
9UNyihrImFmbKF7djvGBN7jhd1DfIz/AgKAa69tF+scbDOWoZwiqlGHZ6K2nkp16uYGs1aqr00Gi
fAUCxJPCAkGMAUOlV7LvA/GnoIqmpgwVy/pJnvHKVIbXQ+qesqJ7qw/yzprQBIE4dN/CTs+V7Nwa
8V3X1F+eP+0blkOZmhIohckNHrYrh+tVGyMiJkvo1R0esKxKb8jz9eWWA3eXEsuWvlpXFVAjg1NU
xCuEQ6GlRMuGGcRWfwQCvuHoOEwyjg38TGFn7+jmrtX6EmSzGOvVq6pCuVcAoyVREXu2o7y0T84n
3Oh1WCrRBe/w7uiMaNbGAdW1MO0a9VS0VfdVyGl9ev4D3fAnWwYFk4sX1+VDXRplacdTamh5Hppu
Pn9LZr0/o8jSefWcuQ9FK7WHTMbaEUP0SgFy2xw7o/CHIAOw4N3mktXNqgQ2RwhQtZ48ZcyLsITH
c2cX1hBmWTydo3LR361aiViMttKGVroimHph+YrpFH5MwhoiAWkfhCBXjTh+GU8Z+hBbrYNQYPeV
F6XgxU4Irmqjll6mRDZZdxWDBXJfOSJ7QrctDXQ1fmMn5ausmp7QP9QRzpl/Pf9hbtwcVwOQDfWY
yPKqPZ51lZBmC2tNsQbtYezdNliWUR54w5urIH9An2+rqO2RLY0c5tGslCwULei4wrC6h2gwfz6/
lRuOj/Lu9qnBSG+V5Esb66vCacRiZWG0yuY0J8mKdiDMqdEdD1a6cUXp72DItCy5PPuIx5gB5a7Z
koXWjEBhnOLfejvm6xH5r1/WOD9KBq+aL5gLJCoNWAYGzQZ3Tr2vpryQKVw4Z03jB9OYq9orYyX9
MA2xGTbuXJyUOe1OfeG43rwsySNKhpm/Wml5YLm3PiVaOhvLGNlbimqXp7xFSrMWlVmoqbI7r3Wp
+Ao4zwMg/61vKYD6bqK6CIX/xQ7+84g5dhIXSa1m8HHrOBhL2Z5cYDanRVTqgWu63hAkRqKs7aUm
ATZ2PkJdEjHZERAQmFnKvYjmH/0k1PvnbfNGUMcq5AGYJhhOEI+Xx7aobZYNugGPOWvWL7Jzra9t
Ziq+oyndu6ZMtNdaiV4ZCDr9Ac266KQ5+Uu7hYRV/AaKWMbG4TX2F4R8qNCXzMQFWmsczIj2eXNj
9t4g7KPY+dah2lTMBMBOLHePMxgnFN96JNdCvbWSc71E+Ykw8+WZBwA2Qh0HCj5UpT0AHkFGs2rd
rgiTPDLuzHKST5sW8oEt3toLwQ1kVFB5UD12dw/BRI50naAaNfVHVYL6j6JSOQilrg0eeZN/Ftke
0H8MPtGXNMkXFsnTrEKSzMnDJrUSn8buERXn5lJkNfSMKDUiUn25VBWvY213sghlrPbQmNooiAA5
euO8DAe7unaU7AooCZHF5i72zmIFSrKoVsEH6prqoW8GhGWTulT9YuyaxCuq+ajrdh1osCJvDNUF
4nvQcpeby6IudTtkKkOz7Y3XNnV/31wm+9Q5te5vEiKBzIyXF05YdEP/bdUzao87F5LnqACqblKE
lkynB/QeU8+GRsCjsBy1bG4YIzQIDB6fCOlI3/KOf+zEmSe5VpWbh0taTq+LUre+562tvLwkCKdj
a4PRviSs32vu2H1Zq2pnsIypT096X/dfhyouD7zijY/FjeJVI9i1yDd3Rk+UywMD4SHM6iL2UeLV
7lukgmcf8q/2epKpdZIdSqLP++Kbq5o8LmBDQZ6LnYnA3RutpV3yMIZDFbTCaH1tmLMnK8rVoI5F
9tlaXTN8ftFb34090gISNjW2fXWfcqi+VUnycGg0eZe6A4qwdvpSGS08vEYjigoemAXC7N3WOEqh
9fWQh9Paxq/mJkLvsTZlfeARtzf+Mrm9XGbzMP8YISqZlphRowvNwcnuLeIuG0xv+RP1kzxw094K
i8wFib+UifNgDJF4cXXC5fWyjQ3WSzK27z33FXK+SRtl4VqJ4UkiReXPIm79WY76Sfaiu1fKMv78
/Be8EbLTRzS395umLHLCu3cg7Zcya9oWxQVTpu2Zh8Z9SpvOJjXrjT+T43Q/Zafaj7TnJJLk2XyH
gKkeWnDxXqtlHh1Y1A03TkfqLxZSEB3uYUYlvlOflSYLIWBPPszA4lwtmorav5Ec3NMbxovQxKa/
gfGSreycTulEi17MJAkY9uBlSZufq2w8arPd2pC9FUsEUEAX3apLqxKp2qkR/MAwyhN4x+vaBJWK
cL5hTkdtqZsb2lq28DdIGfagWWShI601WSpp3W+x5VQPapockYNu+BkDaATNG95AjdDvcj/jnECU
cPQsNBz0nLO5nc8NAqSvRLIofhJb1j14xKNM4dbOKFmiYENNmOLB7hCzqKxHl2ODAh9NqPTq03tG
HrSfnr8LN951elM8shu+HqDLzs8gwBUJvSQBss10epPHcfe2yiJUOMbKHZBFN8wDj3NrW5gEQg3E
e1ReNo/0j8fJlrZBcb0jkddqJzQV0QfKoh7p592K0jdkqKA9tbG59hqVhaKWkukVWegWcnpQk2m+
n0otfWU0I2rOMcRiApnivh6G9Hvfr9R/kpL5C88f7o17wNGiBIaO019FsMu9QigDirvG+BlnFZ9d
JUNFX0VeoYvkEeT/xrFy2UxuAJveorTLpcZpnGanXNKwqtXqu5sKrLN3q9PzG7q1CtEYnRzuwwYm
vVwlQ1G+qpccSRNF+9aWoAaNFj7984vcOjXAHqTG2D6Mj/0i6OrFeZUgSJ7Hik+ZSfqVZi1eqRvD
wX5uLkW8Z9kbOvwK+lSuU2V1jZ2EWqJ8beM5OqWT/lZBdPp/sATqqxvmHTk1Z19E5vVr5MJYgLC2
rdivl149G3OaeKDzjmgEN78RiTaloA2Jt686CnRBoP/rKLWIlnpUB75SKLFzfv4j3QgckEgCFGvT
BMYlbr/i32vcmbLUKycNaUohbgCqP0oDu8mt/gzZYD5PCyM4/Ag0xupNaMhb4DkU84DncuW8yH1o
x21tBkC6rrWL1hmsZg9xz/1C77F+k8qshxGSonvNzz4xNyB6adl4Ww+4+Vbqgy+h71yyO2gdwkxV
FkrbLgNXnUbPEUN8YP9XH5AAkrAS9c9NngvVpMujFRYysyTcaai5089WGeVJ1broIPD6+1svIr9t
FfgDlKGoe/F6Xa6izh0lzbRNQ4VaApLsTPoKMwVRtiLpjfdO6uZPTNuITrrolNDOtDH1yk4vX9s6
Ynhx3+el72pyDNY+7r2iRZu0MybII8AJg8JE771LE9NP2nFVfNtol7cKwykOArmr67vtAWgALxf5
GhnA5R5K9A87feCkBCrd/altK0GU7FhF6jGV4ojq9Dcjuzwyg4LdXyQ4b5e7T3JEyvQf8Njoh+g6
SgTx0mZnJ6Jk96BSO4keenuqBTMAZnDv0dz+6tYlfmJyTI2+ylIrnhNpzgPU4upXYhlKWC/6XHp9
bNav08qWT0ku4vM4Runrep1s0KVj5Ul4q35lrOJ+GDInrKTa3ZWTMO7bSPkO5PeI9X1te2xxQxET
Hf+Vz7s80VRTK402PZJDdWE+LXmfeblo0oN79PfD7E8S9WbiDVTPONOdiVuZEWsFisphpKcoza96
oDb6eyY8gcp2P/ej/gjb6y16cYzsKEVAVnzvikJ6UdX5SbW8nSv5MZJU2id1YkzT1AVtMRqI/qd+
bcwHpY/rM6EiRcXIBI5EyLwnLEFPdhVB5ysQlWRAS1WLsmVo1Kicnnep196MdbYEADQDFMQ9vy3O
EXaA7O4EZbQaH1I7q37UlKFLGsdF+X4FDXiw4K2NbZwDOm1Ak5x98Tvv7bkbeRqCyJXKvZuRdxlz
Urw04CP42lrvTDXZOgbWFlz/81KYbupIUGvwNZpuuhfjkJ42Pbj/ZS8AFwjQt2rAPg+wjHpYm5K9
ZMOSvI7VdvKaMk8P0qdrh0NWA8eJKgfRFvdkt5d+KEQKlj6IGRYnT41eqLmX9JORe0PVHQElbq2G
RAw3BMgQxbfNYP45ucTRmX81QZIY2qY9WW3iSaf+XYHNODi8G5a3xY6U9RD+2vrplwsNRjzUSc+U
kYqREI9TW5DwGzaZjjSnT+1iHXmZ2+vRpNqgdxtb7nK9VJhD2RLTBSVEl2/TiPikVSKMNCBGycw7
zfz8/M26YegbJw0sJlECMOKdu1nzatDQurICRx/0xygxszMVqjl4fpWbn4vAC4iks6ms715U6OUu
kl7brgyAMwlwjLveWGbPXKwjgv6tA+Tlw01vIC/kHS4P0Fgc5PiMFbYHteaHdW2NN3IGoLu+Mrus
OTD669PbJPVQYqOvvKHxdl+L8Ws1w9lSI+j0xfKSruNDTYpxfunpbU0omDqUXimF7IFxdWauM8vo
gdO6P1Yr13wT1EfQqWNxUDW8tZ9Nj4xYnGccGOPl4Q2tLPA/uh50rlIAzDfHUxkX0YvdHvsB90kY
zmcCx3G5ymLE6hTHhk4TNsu8NB+1T0qvjR9ffGr4OkRgqERS5N2r0bvIMiZ1NOlBsyAJiEpKGmSN
qX7odTM6WOrGsYEqQBWLviXP4B5esAoEgmtn1ony2/teCvNxLBlY8/x+bi7CxwF8r20RyM4TzW2k
ItvLIlZRLfQWbOchnZSjntZ1AXCLO7Z2L4VHWlv72nslC3RPy1ILVqfqPnbJACKDp2VI3imCNOKt
Fk197+Vqk0PZiqqGWYIwjOP7Li6KlLrklNR0ZE155Bivt489EvdvjwvV0L1jVONymFK4HIGIrfx3
Ad6Q7rfaHvRJr70HRXpCfuo+lLGvWDFMEi37wqxUDplunuMsSK/HxSsGizW+WRbdwc2+uRzMRvqy
m773HsutZjrMmjJWAy7Mel81Qg9SC72iWJaJN6vlkVbp1SFyclu4QSTFOVKvu7x5jFwTnaiEGQhp
uR5o9uqsruLF4B5WQSkC5gtkNzKQ3SqNuiLKNjpm0C/pLyEH2+/6RcCgH34qilkeZLq39kRJBPKU
ZVDk2aMGZgb19W2nmsHcCIbjpVFzjl2jOPD0V1+KPdEhQggA1PBWjr88uRbmXtooQgRuYsXh7NJz
EHKd7vvGBjEpkiNpyr+HdJEHbBxUQpuNyc6sIGf3ME/NrBiSCmQgAGUu57UdNWZjdiXTIVQ5zoFT
acsvuiBK8sCVayE2Mq3toXX6fPXKYo6pLYiUeV7DVKPaJAfVlaE0++pPzdxI03NnG2p8FzXykWek
zb1p0XL5Ye509ZPdI8J5lozIEl5larJiwJmaHxzoX1ncqw0S5WCG26QhdefP0pEu2IhIapC1EY3Z
ZpVDxNCQvuj8tRUQdIRomoRKv46oe78Wuum1XTx9ZgKHmZ0SxRGfZNnYnwogTRrDE6dBOxe1phi8
jm09eOM0ALoupoaJhM974quaN5+GXBCsOoQP+Em7V3/M+HKZ1ooAnzd/qcBVnJdKsU5GAz8QrSTn
1QyZ52DRa8e8rYrsH6AUEi1gFpcWOM7OqtoxKV+8JsVTvUj30UVu49EpHHmXtMyN8HKrnk5m3CgV
Z2A5AbXV+knUWfRDGtb40veI30OMsGF4YYURHl/+nhhJBykyiPlulYinBekljyHN/UtjBVbhL0dm
hFL1NZyDCuTAXJkBIYxBLK/E1FgUBm395T6E1gUy3ygSEXTvad9u4YrSWQoRjKuRnRZGcPiWmh6x
y2/4ENBhm1vchpUAtr48sYwakprOjhHMfR87PnJqCshZRf0wzIvxasod8f55Q73hGvk2EKjQ64QA
tQeozLm9aIVBeKrQlfVAdnCrB7c7OLwb18HRmfPNA7YFc3ss7lSJUW1HVQ/EJubtaqxzRl9NO0UT
4YqX4vM9YB7D5+c3tznAnf9A5wDbUKEek6vvTtPicyGxuRAPaXPsjctcfMym2T5rzeJQH4zGc+1E
6rvIWf48v/D2F18vvHWe4HVwtrsMo9VspMoNSZCsj/15kOX4lCNHf7+MlnZwx65LkRTeCV2Z8A2N
dOvMXppM2rglu1+1YCMded0SDY2P3lrPrudGyU8R9cuficjME1hs50zHfzxbmZ0JX6z1cEZArnsA
CLOehq5cgJy33UMRJ0x6sQfEfRW6j8xFTB9broaXLDqDepaCyaTPH9gNM+TFBH2LtwAJseeSuUhx
qXwaLXDNzrpT5jzzIxpQp/9hFbRCIBVuiJ+9yEpfCpVq1KAFitW96frIfjtEmXZgdDeuMIw4nC+E
dx6APcKh7ikMz+qoBamy4mpT+cNtSh1tMXm/9FQh/octEe3adFepc+wR31VqJGPUN1owMPbEUwfD
vs9XxlE9v8pfOu3OoJHJ2TIlHOA2SunSyComATEjvlEDtTIr04dr3n1ljBjlVapKzg8lL5PPdaJn
qT8biLZRl52nPigkBV8vzkYVvqOj9X9aBv02XofI52/D7tfvU9TJ3JudPBVneA4dUy87YRZ+B36a
IZ9MgK+9Qoxrg7y2a303y8Z1T8JYEDHjH9CYGXItU9KLyKi8NBPVt3KKnF8uHdLfGtn9Rymc6dPM
8FcB/MkQXxnUkM8efHnzi4h7eAFwWwbNU6HigVrVHaCAhYjV2S8Rtn3v5FJ1fAaY0GaCtFl/KNIp
/xp37Rz7hih1iWZWvXa+1jgzk4LRThg8fvhinv+fU9t24vSVFsioyCzPigH/emrtVD8OPs2VqwET
i2/l04OKpQ99+WUYbdysgMjUQCN/OOtz0XizkjaMg5qPVJquaQ5YGfIREGK4os6Vq1HNsWOGersG
CWle65PRrvcUJCoe3LJMu/u5y6Ti50aSjadijK3PjBppfuj1VD6OaRWN/lJMVJtFXtU/X3wKm/Q0
jawtH0Xd9fIU5rltsho+EtTpVvddmI4nGrFMe2+YIfy/LIUoAlgl/Ps+mdCaPnaZV74GXaRNZ7Rx
RaCozgT2Uh4d+PWziYLSVprgEdtiut2tG9VBGZzaXNDYjMiotTZq3mmrWKB3i1hhnLDJ0J14MRCr
en6P1+6YKATBNpquBN90Xi+P0xzMIonEvATL5K4PeR39cc1JPQgKrh9J5CzolzCkAPojw/ouF7GY
CCQdvWARCs5EpsOIBCijeClpmkckxOsN/Q2Nt/d4kzHbb2ikLjJpWbMEaS07Px6F+yaZkuLXS4+N
wNBG/ZnOI4ikfZijpXKpjaWag06K16hNME7Z7fECL/46SLeQ9DHxhokGKGVeHly2jIpsNHUKVPCW
dMeABVUqA+Cf38z1O0bzFJQv+DICXybQXq7irEPPRLZ6Clx4+K/LLCnfdqVbPGiRaQRt7RgHgPob
2cvWDadZtIHduVs7a1/T1lhNM56CSaDVbsrksexk6WnG/FmBrOI5FeOIW2R4PHO1P8Rl9i6zhldj
91Ide9OGA7Rh24wtIrn6Hd0gV7JIfYAplk13U4PoboWaxMHxXlskq0Bvoo/HjsluL4831wGdxMY0
BIAYwRx3dn8qYiRAn/+IV3cMT00gQoGA7Iuq465EUNtzwYxIJtNT5pSvswIdUHyGGQ5zWvjPL3W1
IbTv6X/w3m86CnReLjc0zEMTr7Iog3awe79LqvRtP6fTwRX7/321y1AE34RaCxro0Bfpwl+u06zV
0M2a2wdRPeXuXesOi3IuhbbmZyNa5m/CbBEBUevYqD1rcK3PMnUyFec5WahntH0UnZJ6LrSTNMtM
9xDkVoSXDkabepo2acl5dhtTP5MszOKcmHP7cXbXOvGnKJ0zhEaQxbljuigl/LZ05zaIix5lChOp
8nNVRItxt05Jk/tzT/fJI0osOo92WBb7KSPc06emLJmVtKyFnfmlqcf/tYt0FL9hkrtzcqvGeQUG
OBZ3VtwC5be72vWafNI/quPYxh6SnQpZS5TF8iytrszPUVym7yxUQJhobsfO4P+d/XCKRjVWPUMn
l/TQX+p+N50WFSdDW6zGyyO9/K+1uuIjvJ3inXRi61cbjcoHEMG05Fql0T7YraZ9GY3RgZzZVEbp
M+qvrby2r00LUoY+vRaFpsPWMGf3TcUtZDx6bmemvyxYXdAnbYHouK2s9asSCTEwLWsNsU2myhiD
eHCo3rSN46ZPFGtKFS1CW37gqdM1j8kY6qdWOkXq540hc0SH1rL01tRkKHtqIHQUtlaTlNA59Sg7
gcXQ3oupS43zVOh9c1cm3fjZMBPjO5WzAXmkTbQl7Sz5ZClKUnhOzBiBT1Ha9I9psurruRXulGwM
0doIBzZb+Y6aW6fMmUvHE2Ys/rhdZJkU1cwFXK9IYoM5gov2Rk6EZV6eTupngexKF5C3xO4ZS+ne
FbUia6ZuaAxY01Z9oEpsJe7g2Uum3PXMW5ceoq9KRGS4Ll/zPm85NEfhbU9GZWHeXtNTuJFuw7uf
prTyi9pMGp8p2zUNnnj9IeN2Sah3OWR205r3r6gSr0bQ9NL4KKVbjGRrajIQH8ST61v6rFsM4BuT
P5VRi1e6OaVvQWsg5KIUTvq2IGd978RtUfiFa1fyNLQOnUs105qf3Tox32y0C5zgqPRRzRB4a2Lk
wGjIhzrJzR85QCzgBDRA2E/pruIcZ/Hyp+ly84M+Sctm5IJOcXIZrGU6TTblAJ9hynReGI2VEM7U
zrjegWzsSz8aYvWttBRkKixAUr5eJhRt5ymJZq90nBmwYZY2f/TajL7BN26/Vg4MY6+fHONdT9fP
8HWXUhMyPFr3urfe2DJ+1aZN9HFqWuWPU8x97rdy7CsfNWb79yTm7ivzqXUt7NxCLIEujbJ8LCwx
DN6UZt1PCIpmxQTLxEkCfUzy1OscmT1VkBoy3xaL871pW/k7pcz8jtOJEPnBdGZfRRP5d+0mo+0j
N6FU3sRs3e8MpRg/LsukNmGNiDp/artyOBmlZtT+iLp75K1Nnn2kh4KLVoEUaF6FsMaP3qUeel4Y
YGuexiXCLvLCjP7jf0uB0o6T5eXxlCV+arb2Gay1RfZuKvb7Aa3z8d7McscztH54WxgNgn3MELYx
xj7ZpjqkLt+gr+yk8QwYAI/upEftfcS0ABlwkdw3ViwcxgfOC3AkodVd7PWWDo4jRQzT9ugPTB/J
mhBy5xNOGamWZjw6tbW8N8pM9afMgJg/qYt4aFdXw2i1xJkeen1qYLZTKBl89Jbj0mODE1Mkbat/
VEwrfRdZw1yd8qowmbQkVfEhSqLynZW0vcUnrDWG/FmDdmfS+XxbuxbkP5tuMZkYemHtuRcMIVHc
oQJzPKavVmSKP7ZMy1kDy27M9qFiDmXr96lEfnvp3dX1U5knr7a5TtiGmKw5qJvSlsE6D3UVyjFr
Kir6lVPd5ajHgtRLS2D2c93/V9DK7P0EIEfoRLHAzzYV4xbKfjJfOWOHJEOht9qTCrDU8qcyQ1iw
7RH6K5mIGjLjFudZMWozfWCMeTwwgSiZtNC0JK6yRd/pY5dnxc9EV6Y4NFNnjoNBZlUaFtOqUjIh
BTbC1Jxc0tkmwSNlcdp8Y4GZ3k1CJgP93NU+MBonlx4fSP5qzbb7Jiajk94slCX3k8Iu/jOswVLC
bpS2escIaD3xTL5kzsdJG92f3XI2PWOMnNqD4jz8VzqpilxJpiJrVdli/Y/59YxAXMtBf+foeXFv
jOCsvHRq69kzDFQ4zpkdp/1dhB9WT3o82ooHr5FYjskAQBxnS/mKAkrZ3Nt2o6jMDhBF4elZVfwu
0rETFArS+CtAo+6xRss5AuKqdfRzGpu0fVmb5W3kropkVlRV4r67yJw9O8uQT8gUUfGpEfu/L+bI
9GqKB+HY2qq/xoSQY9K/lZNiqsFKlpl5OtMAewKlRnIEqL4wFDDeBtiCxRnfinSOMw+Qbfy1N5Vy
9M1OwjuiN589qKPZ/Kopw1PvMUcz8zKhkpCTNivNqcgqkuZoWVrNixurTk/LYiuvxhLJX8qvZvLV
EIP1el3aKQ3xlsZ8ahSdpyzRMg5KitLyh67V8vuozea35pj1X8s6KmrfqO10waGaqKJTyWii0wo8
LvfqaTLliUtTuOe4lMP3lT5siNz84tARSvO7tuP9OGU2Oe333Myt9ZzmU6zdJ5WSfLNVKZqTkZh6
dhq02PKaudS2yLEO+rRBOk0Yeav51dKUrzjLjLJNWve1n65K3Pj64KhPawHr/IdY5rrxx3ywPjad
afxOXAuiu9UXk3ouBodZERWbHb1M46X2VKfDRQy11b/Ju679PbS8diECowBljT5aqAXhevvf8TQ6
PE0qvZsqUpcv5Anlb7lqOoFB2y3iYy6V6efQ/UqKQMvK9RdT2p2vc7FWxHINXaI5GgDF6aC3HE+R
ttWe+G4mOBCmxr5rR2f4OYyF/FIjPld4LdT9z+lsy1+UMwjsGktrJm/RewI7gXJo8WGLTN4l46Ik
oSwSZGFdRuNJDyIVNLjOHMbJRwhnTvx1XqE2qm4qP3adbn9pHHP4L3fSfnxC5qP6iQBAbvlOr9md
V0ZK92TPffrHHCr9P90QDemriKI/ODfe514XVGkZsVzGHn9P9X4UlfYpV0v7g2wXFfxhqSSjDwSq
aE8zrk45cRsL954AyprPef1/5J1Zc9zI1ab/iqOvB/1hXyY++wJAbdwpLlpuEKREYU8Amdh//TxQ
q22R7Wm5Y25mYiLskOkiq1BYMs95z7sY88lduZ0QL2x3T4k6C8ehDOG4n/beLdF6ZRXOWZshosad
8FZvKiuNJ60XH9ukdF5K7PQon4sxeNAcM7Nw8nDqF5UE2rWQi7gsJmPe5aNRLjthyHoLNcmHp7pu
us9L16OErZOkXe8nhMDGmTdP7fuCsvrYWKr4OAeWfeGlpeERa4rhXzgmDCr5MuWCQYBoygfOXDme
jdgkPWaNllcIyhqtvaJ/M7R41JlpxB6LfxsCdbM7FWXueIfWMBh1YLKSOrRcvZkDcKi6uNYnd2ke
VM7qESlp2WtczjpUc5aE/jabO9lGIvCWPqy5Z6+ElPrtUmku+TP6xDpHHSaWsGV4Qs+akaQc+kMR
LGEZYIAaQktw0qMZEP5IKOQs8xCKSzvsyt5PH4mVDr40TN1hLXtztoY93OO7snPJyupdXftUk1O0
Uk1X2bvJZEsN8xwEe5Z2soZmxuQjnJu0aUIt4bryXIpUnDm9MWcEyYzWVc38wDwod8i/zr0YQOTM
MomDYq49JLbz1n4UltFHxMi0QyQx3NXOJlLqchxa/Oy+8KrRZiFctPmRnO9lPAagA8uuBj0iNFV3
Oyg6JBGz5wSm5jD0cId27yZrLo4deqoLU/b9EpdWwYRprYJyn+Rmo7DytJyvWxY7hekkfOfUDM38
BaK7157VtpXKUGleAqRrpnVUIvP6YFkNj1TZe+wojRxmdW2S7F0fUzlUQSQnJy9jY17nR2H1w1MC
BTyNymHMVGROffuUB7lMIxji3mdRrIQjD0KsLn6/XL8oJ+zeCW2tl+97HboAVNXaf6qaAcNT7CDB
qevaSS+IZui0nd67RrGzVJsR/8g2bYUzspw0rtxCT2NtTUdOz5pvDqlpudaH0axRjJneWOSkF+Hr
c3BJYGCtcQcGNWnRWNMVJjJiuhmV5z5oHj5SkbnUq4xbezKf4OBN1r3Xgvpxumft2JlLfw/yn9qR
nlvVna9N7L1gzy4z1sQHFMd/GmdRZHwLtH5g9shJx04/dqqyzI8VoUPDlaZU60dYm4nLbEm75hSU
S3ZVU1u4ZBcIW4R0rP1HrLr6G2l4qRPOa+MUUaBRwEasBKiKV8cckki4PYZIlQkDJ/S7paDUL6ry
Dpe2ygqHUQQk7KpBTaGLWbuIaj9Q06HnrvAPeUBeTuSnGYCPKaxgOaeaIpHFaw3/VHWtDmlY4Msc
VYUn7yqjHL6KkhU0nsqlezfptnNbDyWNQpHSSZ4XiapYaxB/kffXNn12obWanOE+yHYkbLYucdbP
Zx7MOZsaGeLYZT/hIKGyuHSd9maeySo6apQNh7KEwbJrRj35tJRckFhSDpaR33f6bTt0FJrWpDfF
bhxGTW6nxhtuGW81QdyXQ69Cfw06KyyExYnrLTNtqUH1ZqDmmbnfgJDhD8FRdozzMmd9OstG2TdU
LGn73tP0Pj+V6Cs/+jrmJPG6pnKN60AkI/yBBUNaKq7+0A8MVzAfT0jq7RdvfqmxODlTo0OfO64E
8IVIeDHs0tuuTljV/HpkRNiklwpp/Y2fte6tqfks8UaX1vpu8bvEDEeXipspTVF6QCp5FvBZQ9lG
QeYHbWiuk/7ZHyWWjGY791+6ApHsESFvsm/mNUhiVyjxeVCW1OP/YWVj05JFOO3LrXduSpNis9Nm
/WcBNH8c9TIxxw0NKzugIeOt9BxQy64VeB2gXcUMZ2TncYvPczLS+WsfUenBif8ZEf8P4BrmXLq/
KQxRWjF/fYPDVgNJjr3uAOGJooyMutBiD1ZfhAn2X5YzetvHMLLAQA8u7tuvZ67KWROnX/Y2KTRh
TuV0WKHr/AQt/AOE9+1TkMcgamFu/Q2h/YEyXRW1mAa7Y97QauuO7XwNV6P5y8Zc26fw3y02HbrK
WwZpWnuTZ/RiYWwyu6FDY73Pe9IbV6V9d8z+r8/z/0xfmpvfYEH1j//m589Nu0hyd/s3P/7jMv9M
ol3ztf/v7c/++Wuv/+gf1+2LuOvly0t/+dS+/c1Xf8j7f//8+Kl/evXDjtzdfrkdXuTy7gX9VP/t
QzjS7Tf/0xf/9vLtXe6X9uXvv3xGKdpv75bmjfjl+0unL3//hUHXD/Ds9v7fX7x6qvm7u6dc9H+7
yV+kfPnbk/jyt0vCil6qf/MeL0+q//svtNO/YjxiW3CvNym5u1lUTC+/v0R6MtRii4xPIv5++Zto
KLf//ovt/UpUOC5GuCNsdOJN2aua4dtL7q/MChlLb0wkZBmQ4n8/F6+u2r+u4t/EUN80HLXavtyG
hv8A+uKXtcnUcDtgBG2QX2S+Bn1tbbCyXIzZIaPePHpT/p7P3HeqvvDyvgtta9XDAsHQriIpOfKy
d305n68iIZAKFWtW8cogl+zoFLAme8P6BPzFHqd35MT6Q2jm+O3X61ki073e6HdEQ36aZPXVbu1o
cZCyu9pZOgudmjLwQ3DgL0NhnqbAfvQzbKuMZO535tB8CLL1MTDagKVyfSyoqGNVANphEvBcKz+H
U7GOEbOwORwt73k11EtdBtqOhnjegXhqFFNpFUOGu+ULX1nMs3PdPDZOqcfIitNYObkKMwsZD/LU
qBJrE+tmudIzruuRDfdSzjbJWxaAX5AXX/15LEK7lBZIUPehautPQVNThydn/WCpEIHa2TISZLGR
cgBpn3VHBoc6sVKYfaL97bByhVeJ7JwDayqBukX6QGk/t9bNuvrlDknFJ8SKV1k666Hq8y9Z4t8D
gJSXxJ41sXAD5vK9/ljTUdzYXUKnZWsbmsdQzPSGePCKLwn9dNSUz7KmzKsBXsKpHeCkGe9rxYpa
Tp9Gd3lUiitHBOQc4qbwPK3eafWLNkpM2e6WKm/p7t0rtda7IpMgKKK60QI8qCbOk+lwjWAmUcIO
t5i83ZR6p6Ji4fuUG+wzoXE9mKvt4UJ0IeehP6v8iC6829ee/6G3dUqdYYTN4GrcKUOYaOtmtPCR
Bjn0Jg18txJZCA73nKh5Ofe1Cn7pYGq7YMvkhnnZhSSFpsBS9i2csbAA2KHcxLlTqrk65UnWv7NB
wfZitiBU4Gp1xiDhsldlE3tK2nG59WrLWlOTzhyCxia+rMqMSoHRqBYM/c7RB3WfLJwdWmm1kz2m
lDzMeVQRRhAKOzkrUCyG6YxxcoIsLbetg1aNFmhtf7V4QJ2UI6BUgCAh6cVnqet8q8B2k2VEVhGc
DC6WbYhPaztOsXDcfdYZZ4ZdvqsKeePpXH30Zze1cbWkxd7syk8/rF7fV4QfV4A3w0h8bGAk6/hS
4W5oEDv5ZiDtCr2xwYvSg1+1HTnOzmEp3CPlPh7r9s8kDt9IM69Wm+3TNiN7mGrQ3N+6fo6DYTAp
SNKD58MSddPgIL0Bg3DxwSx2VG1XkzNFfQ++n5fqw59/07cWZ799VRZVRP74AfN9Xy91YgOCMe9O
D01ZPjOnbGKXfdFEClOsE2vNtwtRqyhIqgtf1Bfa+jPv6De0g29HgLkOSzorLeSSN3UNw1E0eo5B
Rvk4XuJvcJFm7qnrGAHZFbOn8ieKkm+yhDenGyEm+4WBrMDhO7/5xpauJHJE/KQYeoe9dKNseZTl
dY8fWCinvmCKHtzbZRdEmTM9FrZLou6z2clj5dDf9RT3yKcBSM4Rxj+CAMT1cN4V46PfkPhplker
7a7qoDusX7S+AtuteoDidmesrEdisG4RDvohqtET9MenYlInLVXnSZftWI12up+90HL5MRv+J5LH
fehGxsXSNTLiwO0wG/td0UFl9DMZZtn01IEz1ymrZqlb8tyUYObjZH/xOvmhUD4QMlvYoR2M28y2
Ef8GEiA3bQtAyfXR7Fg+ffOxXPz7bNUfly7nJpP+FVqEJWr87EzkA7C0dmzRKPw2wf1L1dJ9U/Of
twXQq8LpPyuoDi/NVoqot2/1f2EtZaGC5hn4r98rlD9WU1sxdfn0JPuXV0XY9z/8XkK51q8Ir0AD
sVzc+BIbfep7CcVLmxkjbAKUsKz1mxjxexFl+L9SHUHigAtD8cWf/bOI2l7CEZO8Y3iE3yqv34/w
P6ihvi2RPzxloFRE9RLmgrUMRN8/kOnhDhV22ThW7JSBiCrbDRt4ASUQRa71Y1QkBnDg+In4wjJM
GnE/CEZ1bQHAUFZMopahUodVwyFPleh6fjid/2Z5/5Z/8ObgWGdgim92itB13/AUpqqbYRaOVsys
ewp7NYqjI/XzoVrIumjBW6rkk9bD1Muq9aZt5U0pvCG0q+ZxAQE+edXBQzZPg+4/GAbs1AlwVlXp
ZYBNLRBixSh8APcXtU/dkqiYFqTaOTC2IimtYh+nJTNGUK029Eq7idScHUy1hK4PdEdYx7KDjXPe
wqqPv33xv/TI/b/WeiDi/uHq/uFhOTbiyyCf1I/dyrc/+f6Y+NuzgHYdCRX/0Giw3H9/TPzgVzY0
nBM2Gv/rXsPwfoV2z1lGxgPDD5bJvx4T81ckoxjLQQth8LSJBf9PnhMKDA/+PWaNHJ/L4bzejYhN
HKqsdN39vEwLaX+Ax1Bez9EY3Foa630F7D4krh46RF0TnJVMnXu2prV5GmdNArim8Spqa49fzrsf
zuO/eUr+aKGA2xcOnbj/0J3TQL9hSOWemtA4jOlhnYzkY5Uw94i0utwiiyw86toJ2u3Oc1R98ppV
ry7aORBl6Dp5dtITbblbc3a9zqJU1LJROXBflB3bmtGQljetNyYP2AWjkSy/KZq1b0MlE3uM8DY1
n3OAzZ64qSR52fQeciuzoWPgU2VcoHmSpz//qt/cIH5cEByYZy6WSpBMKQvQgL6+CiqTVk1Tkewz
XXPvZzH00z7ZpicJRIWjmw/5HRX0esIImpGlNuQfa0CLMVRLRj9XCy+/1HqzuM4Tx2AmG/hf0L0b
0ZC2u58c6R9QoA2TwfOfu2b75y3fO/M7k64wzw7FtM43Re3VjCWCncy4LWDXTdejXPyHOZvlfoUX
eL0GrX8qVq+Jy6ZPhygZzPnUJ1Ds3XWZ9j85uu1ufXUeN5kdWj6dSFx2krdh5G4zY0s3F86+bVV/
1/TdHNOy+9FkVPWxzsvxEebgtV11GHAQUHHhqMn4SX2H1v6PB4EVES4j36AlZoyvL6ZQpOq5MrX2
nnK16lLMSHvP0tpvd2xJH9KCMeNiVUukaCbizFE2BJymDL30AWpzHpdSAJF2q7nDI0S/0JzhgEPB
FFnjCm0hHZt3kxItU10irdymKveucMwbi4n4YcahnOHGp0VJI5IY6T7CMYIs0oryUYEnRcz3GaOb
NnkN033mZu1lN9VlaC/mOoYuvi33mTVhUO+mJrmiY+M9FU5qZHFVmtU+IeMBMsyIn72bDNlDrXfV
QZf6RU5Tjo3JaK9In2ibYKun46mRQanBx+n1qFCO/x6zEg2cPOktDsMhz6Aa22Af4MEfGMW955XM
9zRUZmGp2Z8nt64++UbZQT5L8lAZPRRnF+ZsKNfZ41nuqgkClKMapAZT/aJplRExLHaiHBVMPPWY
4HhtoeXhGHT5o47TQ5ik7nRc57r7FLjSvtLqajlPW385ICZIdi0eoicIcMRV2Z16Snx65joXFz7D
nz2stfoM2L0JC0Z1mCtW8lSr5moWZR1DPXcuBByFAzkt7jsD1CVuR2JgFwKhD9liiAvcBrKXoK/K
nUka4cnQ2juEAxVZfeMHYVqSCJlkOujDsn6AZt7uYIkF1xUmt3hMjVg/rSoIPvVT8tH3p5uV8GDi
rAfHumc4m0a+P97n09xWceYvAZofzf+aVm2Rnc9a4F5ZFlPEQEGU8EwB1qGttQiXknO/qHy+It5S
VQgRzPrOXdox3lwJDo5ssNSa+7ulbpt9SYBOaKi0CyFCQvpPg+E+y4ogTitjgebuj3NYbQZfQc5F
nM0m2+OYYJw2Us+LoRYnCnRBLzX5H5e1QRHYTB+rLNBeNOwwonpW2Y1jNZ/g/ojIbTjJa6lPqHbc
5ACV6LO29LsumYPTXE3yOln6Z6NDijFDXIQFYGlRM5J1snEEHRIRd3i8dzsmJirOuZFqNZvn46rd
Zl1xi/u6uimVH9vSHU4V09yIpzHZ20PSf4FfdOMYyXqYOqZCjMxJMsv9FxrOz0gicrqaVIB9oeIt
8pphWpBzxcxcRmZDShO0A+b4pjLP5zHJvlpyUVesNXqA/XxmfpxWwlKh8Lh7I2lwAl0rolIY0hpx
ZqfLCVcaZ6e1wQtbtQqVk/YR9+R03S7lui+LvL9HhRSEKbLWm85ydmJZjR15gdiKSIcxc26gl4Pl
Qv3miFzfsWvMn/CKDJ4tmrpTMWbuBw0zuE9wG+1wCez8IqkVOpWhwv86zNMAsFCt7xozWK9mw68P
FVr4a78Tn5d2eZ8qqkPWO+cC7Q1zXc/ZKByN/SitVd1lWXK2JtV61tR1clvO3nrR15MVwVE6GuuI
NQhQDaiaYRbHMigouJ0CzyjSBrPha8kz+gn4l0YzYaB2XaVzesRCn8THnnGmtRTEzE2ghOlaHHpG
ick2w23fD6KwTkU98bhV9hmV8/BVd9bpqrEhwznMbVd692opcDoui5tAKZylXPMDpPgLmdD7ZhTd
sW8lXUiOWXeWufW4q0urPF+UVl5hxOe+z3E3oH2eZnHeJL699+38owqKqJRa9k4jVvTKTtPqCAsY
ims9iTPD6+zY86fgfhKrU7LuGu+USaSqbiq1d92MEkqfkyAImVW36FLz6zQbrD18FngXrpHHhjYq
EjzHYb0tbEWcRTpqJm5ohiQQrHNxhOvlmW6pPNZzn7ZGBjXzF7PZgngrNyz66rbLVR13Xp2daqMr
PkyFkT/opdC/wleeLgOzfi7XID/HaKXF9lxz7kl5qWKRBubJmIqvgdvdMV3GRDIYPqzfKqosbcU+
q+vuMl0KcSoFBMcGv6XLzjMGrKfG5Lpw69t67QEryHEmPv6ObSo7s6zZ2E0Mrk9VEOx1s2nPXDld
FHBdvMWBwLpYV7DxjFCDZhuVuZQnr62HeLY748iQ0Du3U1DqUb8VAwTP3J/aEDcOEBApe+12dCD5
le6SRNjjQd7ERGyfIO0VS+LFmcJ9k+zH6ggjNI2GsX0vu7R5MrqufchNbFNzkjYAj0cZl4PtHHLP
HMO1sotzgc0tgqfMOrqwGXhAGYvOwZid7Kzzbu3ez+Js7ap9je1EaNZDHVa+tK+HuugqmHTc3+x8
DFXFWJ43VHwPSyDuEBR4X2ZTu5R9/jAUuB0bS3LTjWO7k2VVfF3sergUtltfFgmjO4ifIvL6ZIIE
PefOi4Ae+dVLh+mqG7uUzg+YSNSgZEDX+g1xGq3alRrCgdjsdKTupJAXHs4byVzCj8O4MsJYy4Sk
kc6jfzGmzSD32iCUfy7zUWg7ASkauvO46PauTEYN5hNUPx0mB5itdbfknsxSqByVSA5r12VwYnJh
AjH3sCMhLAbVYWit+rNgc6ouu7GYvHO3tlAnGb5Y1Zfa8oo2hqyp65HODdQcRdBKQihnkPi7Vnj1
BYTtgfUJUjgjWafvr3rPatxj2jEoC2vAtBT11UxqsQmTb7qlYe/aUMtnvlvrKescriV2+vaUfmX2
ERBmBzp1B29W2Vfc5gMNjGwPtLrE1QRqvvLqmfNhLgtnaBkSa6IAK8YL5MNmHa/mot7bRmU8IDYr
D/Y4Vlct9pwGjFRA+rwOnvSyt47SayxMcX2POcW4Ko8HFo7ETgC9c+H0FM5pCSxtDZm9G9alYtqs
0qXF/s6bD4lRzy1hmONsxdJs1mZHcB00ECbr5HhDFygeaM8r7aa2BztkvJ3eDNDC9uMy1TtWGf18
RWp4idrZuICsnHz0ckmr0pseqeCjNzbLLsty1ias0dVlurlBhMhlkzOt1pMzuE+dHru2EqdWuNOd
NdrdmTkM0glNffTCLDfMo7SH5ZkzQJ02iKSlBi3cd03XJGdo4qjN1hpeg4mQNVnF+Nwq2EV4+Bky
kgSZ3MCPtt43rW59ota2dvzK+qxZ3roD/RQBBWzjvViiz5gh58q+8+rpTiaBou8Sj3WH0iUJ8vc5
5y1KmCG5ZnFVas57tWZ+tNoWBes4ZpHumPPOLNW7sRuti0Ys/QXY5hoNObZevdBLCI5uJ94lrLLF
sSAGqqWJNRpxbHGFi2ACVHHBcEBGwkngxvZQPs7qDKnszvaGsb5AEcO8IGFscYSNYWiXWdIr8zZf
gwxiZC7LL0zGNhoKsgKZat25Dm8yFjDzThLTrw8Z+BP0Pg3KBDZZueO291rDbCWv0u6sHQPWd+yb
rjXIMifqVo9RTTut23wPJoMhZ6Kkrc5h4IepRh+u6yLs0DTF0zRN6hlmyfIBxrh7sr1OXahSLl+q
AjJZOaqzBiZ+h/M+Ma+5ktknN29ogFdZprG+9uZTgVH4aTG79BJ+j3nMk/Eh7aTzYCm57tHrXCox
tx+MkeJAzFQLsdsOzZOGD3hCH13pD8JnWYtg+k9wmiWkrVC4GZYPllkVX+q2vtExqL7i+a0v29ks
imjg8KHugWvEmlFbG7HUobZx/a9MBt24nvqzsR0PdVnqZ0xZsmIXyNm6LCmREad0/XWH9HLHmXCq
TRjbprj8VcSyzcpvv+RkHWPkZseNQgxTW+Sch6Uvpk94k+gxjj23VpLyJ6L0scksRPK+tPGCiDTh
9wfH5qHBpKW+Xpr2CAWdcoS4IOjZcKOaokpCf0TtmeZBfeF3kurTh1yINWFkYA0V2q32UuFCco0L
4ol9l1UuEf3XfDZmYpW90Q+Og2v3JBJovVtHs+ibI3zAtNhVFWzlyFvK7pAa/apOrd2qS875V6FD
zkPd6RwtZNY4O2o7qdlN6NdVNCnsvjUn6G8Dvb6d+ryKy9J/n3bdGtmqo5i05BN2p6QfFTxfzogi
IJmr27IojUuIcOLBN9cOyxanXD6kOU8l0LyNMqsLaqx+qvmZFWU9jKqMB9j7If0in0cId1S0E2Yp
Lj2qGvzslLIAw7ml/oqt1Ac4wveSm99yKLw09teAILKKaifKEeE/4oIAX76j5KT4Hi+aps6OlHTl
uS3R73T9PN0zpoK13F9Io6vuFqIWQ7MiZjhpXZq5QjbioV2bOc5mb8SxNlOOi4ZZs7CMKPP3EzFo
pALaOsNDnFvkeWYvLPIdq3mwGM7VXNhmhEeJtVOmlX5kx8kgBo7mQcLt2Tf5qMd243pP+iAf28r1
rlycyZ/rslbn9RRMO6crM0pWdUqr4s6GSvQxyUamxXpVpKcAbPUzHrPqPTHME75FE1xHyN/nTTAY
Fy1BjE/DquQ1lGcV61bOhsuRldmp7XPL3ilhUT6sjfkZMzCo2MbSYu8oXTBonc3gZFeeceEiYom9
wGjO88IsXr7BJ38Jnv3/ciIC/+J/Pw6JnsTTl6cf8d3NDeV3Ion5q4sHjc7+ReKlyzDxn/AuGNk/
xx4bCgwuBaeJkQT/a3NN/J07YvyKlYVl6SCAvADh5C/AufZrAAxjJGa5myAXYgY21X8YLvrtqrOr
TukdeCpr7bPKMsxocCETY9c/1L5DFRF6HemZGm34QHjfTZFmQdfD109bNe1HwrwWEfbmWOCQXK+I
OuwT8uvU0w+9ixnMU9VDIMbLOYdj2lwHI4+uebT0FpHiCV0a6MellSYsvJG/elpl3rrsufmdvhg2
H+OU2tKud4kYMHNP5GBK46qYQLwzYs48g5+493mU4Td+OyyFVqUr9nZhSKuKK00LpLzzF800ER12
Q9fQGgpV6EsoRaA28CmhRy+8XbFSrtkUiEKXyU/Eu99Si/+FM9pIZhlwbSnaOOMQvWq9mVrXYGmt
sP30veGmYqKVXdXo6jusbraWsSSYEKxAG6ake9ZmzArtTclG7s2+bNshR6PpTo0ZQuD1OSV9jU90
HQ+9mYhml3JxiuU0aj3C+5AG26mxsuoHP5BR6cNWMY9uXSquAErbDq5+W9Fst1Gakm8ADpMOXZeC
V0/sK2FKdcRx4UthZsGB7WZzkQggR5rjWY05Rdns8CjRvVtrwg/Vi8rFGL0vsimN5sHmPHJ0QtO3
N3SBE/noOcOJrQoXt6/4dcep0948aqpMvDvNKj2MlcGKet04X61VDN6hTDQUBXsfOlVbX6aiLdov
kqngAHURI67ZiwvAF8+LOli8vH/X5do4XvhzJTgJZd/jfn9hFw0ldtQ5Nm3QoWsJhd1IOt1sawcC
Kgyti9xB344/H4acr50VptM9//DQ/5txxGtO1nbJPWOD6JlGMPYkGOM1qivL3nGrYpKPqyXn1DtB
G0hW0gIKBH8OplyN22c7cwuXmTZm98pNrvUl4/wjOg/HLY9/fjjbiPDVHbjB8ID41maFg23Cm8PJ
nayHXj8nD4pJEbfGDBN7zmLDnRat3rXuvJ2qccqQSN1qZtW648WcD0S//zZFf0U5/JGq8mZ0wXmB
nkmOoI31DwMuzChen5fVRzU4tMp78BrmrfXVKFlrioOUZe7atwEXJHHDdOB+hKkKUAyTINSIfuTW
yrEmnRZ6h2H7Z5wWhKmQGVq4/NdeMS6Wdl3P1eg/N/Db0/JybhKrvPTr0nBv//xsvobs+RIM5gwP
8jQ6aywA3kL29K+sTU67PMxmV2QOncVqcRrtYcJA95BZqrPGM0SNqpl/poxn2Pf2UnokxmI+yK1F
F4sb7OszWEvDHiD6pQ9u7SJ1vKfpAHHd98rtuIaJVW0f7uFBwg1uNxIZd6RrClz7EpSJquGqNUG1
idjKKf8AeEcjWyca98bY7otUgyEWy8zwiuC6GWoTPbxL1ASvTWPW8J6u7BbPDJEKeqzCzbiOwcek
LkHZ3tGOFzzFdiYrCOZwqzU72FvsADxkqi0Sl9xIWuztwVUw7cezZV483pkIg4F1ZxklMu7dRgbk
D7QcJm8An2x2ufg6chd+U45z2aso9+CTeFGLbRbfhEy2hdf8395l0xvx1npf5HyvmY6VQ5qRRPN/
+kKk29ebxfadizzguUei2PHhUOoMO/uc5NUwLecKL55v8JHQu2cWUcEZFmplpd6tuspMdFYVWXMx
juZ6xgYIslZsTs24N7T5CVExzgm3RQsDitiM1kvH5LYtB+FqT81vC2TloVBO7ueuxzno42j0FW+N
PQbn+71e+n1Bk16YsJyORWI2xUyfr/E0sMCuY8+v4rywHbVvJ6jAzzDYHrU7e+y3Va3+7Tg7iOXa
HUrpbR9tHC+lljYXU2JNitOMrgwUpW7lBCFBggNKHrZzq3t2i17jMn1/q3Sj9LrXzm8r6tynzfyu
rnU17bq0VMxanZzi27xHDLtdXLpVo6je9+Pk+2VYeriKgBxkYrvPpn4I3OHcRJLGGiMSM+WU/vlj
+c3D9NUq57k2zx5bEFstD8ebR4NGU1cwL/vHZrBzQjeTFZGBiL6veVonZ06ZO6I5qcJJoKirwkZA
ZUx333/FynPVdbFV1ACGuItsm7XVmJKr2E+enO5Gmeg1kEMlS+6qAFMnTngrMew4YJiQKpLGS0s6
9h2QnZOnALiBahvnDpjA7Nd3+lyo9N3EyHF2LzoP9MtYQ8dsO284t37bQE1LOeVlg1UhH/DbD5gb
b/c3MdDb3W6My1b3FD4zi5xGdNSWKXTyeuQ+kAuJdtpNazSVjtOfUCMaj/ffdztjRjNTAf22xRCg
MyBkoou0FqZndsv2SFkVSi9Pkx4NXZHq+l4U2WB6F+ngS/VZdxDYmkejd0z2WMtYh1aLtapHbnzm
EC+QBDtcb1cxH2rHEJa7L41ke6g3trxZhH9+pd+QEClZXbTqHo5GUORdVuI3V5q23WJNcso7z13t
RsfXfiQ7JjIFN6cZfS8NE9uuMd3qcRtFhOUbRWY451hjTazKa4OXoP0XdzefiGQ2NahMOl4tfyz0
VqTATr7k8sHpzYkvv47N9k+FIagK4OWNTvuOxddvWK/RUc3TZ6wTvXYh9sFnkPp50WFS1JeBMQ9o
cM2pGTs/Ekk1srvUoAAFvhAyQSV0qfmFa2MaXFBc/8R66DXDkaYAgxJG4rBGiKzciKWvN5jZmbSh
NTvzziC4npicfJzXNEctSW1LbS2SwumsE3rrfmoPcsErxrz/88v7plrhCHiONyartdk7/YHwtMr/
xdl5LcdxbOn6iSqivLntRjcsDUgJ1NZNBbljq7z39fTnW52pGaExAcwc3TAIEd1l0qz83eotj+Z0
y/ekqYvA+7GY60rQkxFZFUO+CJxi3g6p3wOsARi78nbpmkIg+gfyhbfXgdDFQzlDo0jUNddPoujw
zfgwAN/V2mjDH7MgM/PZ9s9jbK68FmI1IpkQzHrKkTGtpO59/3FclRscFkmbIquR7od0w7GvB3uO
X6pPfWfghQxGA1bBVm04E7bGqbbDv/wxr4biMXfXIEg+OLq8eQJ8MZUOWVQMBZ7CVd24b01fNMXe
fk+NzOf0x2IRsJ3MWFj5Qy8+GNKwTd1jZ5q3lziGYms+eAKUzq+rHtS+5G8yqwKb4ck7vRqUSxk2
9IWJ2u+wgGSafHbUBEvzmrd3V44jy/ltWDQ9000XMVW11cv8RIh5DiRV1B7H0bNVpLJkF4ZJbYhQ
hi0vHT3ZENzWu9yT+mCHQjLlhFpu2AiPBHF6fYiKuzXG9TcSOZsp/zLG1digvgOzhw0L3dQtfEx6
sxQaS+z63S/PCKVw6KVFS39T2m6S9d+SKJRR3Jr9lG8PnJDo2XxojZii85ynps2lZOo4Jm5ZKYT8
ZeGHevnPZ0bfLyBXKXKGaOny4Wn2VieLbwvLlE3DsrPE8fHco6KOSOwY9ub3et1RaT9a9e6yx6sd
sDH7bQzaAyjVyP8jSaLiYt3G46j1uIPVO+2ZaEMjtn4YnlcWn+u4Ga31U1x6NtvRiPqRPd9zRs40
T7j/dny74xbHZnaOwzieo8MCSkpTZjes1xyTQUlLzfG4577R/s5zQfp/Q24NL/vMebLgEki4AkBF
wXupWQhrtj2A730M0k18uxn/b4cg5ekRrSz7VTtj9Oo5x+0uF1aGHg237/2wT/kwb91S/omtjqoG
s4t/qX/BYlozUGr2XA6T1GzygGN0KHw01X9GjUi3ZUqqeXQFSDDz2V2rOzZ6qQDrhXKBWhQFGX/Y
akQN8IBMiRFJEftp2bLDmyfLi1lCTxQEsldbq2HwdS49/3r0ThnPKj07Fe3+YH/ryqV79x9rYGPg
fpxIFR2nI8B4EHenbGqoR8wx8vbiDBM9Ln91cXCp3q0RignUtmlyzKV5EcPSJ/U8cpjCLs8Y950s
R5wSqKmxA8qwPo174bSjiQyhwljzVOGfzMhjS4atM2eEEHmY/lVxHoDjJICa+I5nhBwoaR56/Ki8
hbx29yC5q8K6bIbxEJEi5XovtLLZ5+7ByNmWLPr2mmjyD/06OOZ0jgcCeB79hlY07eeKKKpo+86M
wdnZ3VSxG0cpqKifSflqu92e3RgxR9nq3lLzyQxGvN6nKmkrQhvy2Wm4T8o0Oo7cbJlT8EVB0stB
QZ9u9Pu2/FTKo1qVU8iT5VP0rmxMhqzcuNYNHokqod9fuN+sniLbJeVUBGY2CrOrRasjN2hx6yb9
pvYPEANKO4c7Wp+9ZZ3ZvVx/kZMILHDKObIJZub2+9fwZvMg2YJtQ8TNgH2Eqr3ezbssaPK5N+Zn
057K9Tk1G7/4RNx2sb8YtcNZ51zTlJht7f2vvdzbP2pxIBqIRKQd1GkIqol+f/29UPzgVdHYf0sz
BIbJrVVFWZQDedgks58Wl8yigaCXdIjMo2VBlTfwfEGxeY8RgUn7/nuUGv2U3C0EmzsNZgM6vbVn
K1koXO8GdNK863TPLao+VrV4hJixym7+lmxeD2gJp5Lmy63dun1h0YExaCeOPxz1rPI2Y+lqnZuS
YNTU/OAMcmml9M/7RkZIL2QAVZZXB03u1Tu3fMR3iV9O3yLc81b/M1/dnjov64eJ9+00Fl9KvsIy
sSDUGUEkYJeNu1tot5hv4W/jmrj8DBRHTqoW5vr9hVg0k3/QtOsSkOm1xd1I8EwwCeiQqw92jTTP
e6xr1uoup8joAVgPfkECa/cIAeBX2SmFbGiKez+O6C52ruah42GPtSG7keUYxMz+hybR/uo9WnvG
lSRtu6b9zZABsSwPa7tsRXkyjaJ3w4O1sAvFxza1rbWtDvTWiKbsGecbwB2WvITckHPA7mvZhKLB
Z4TJwWO/wTd/WLdN3nI7xvvl3kc6g52ZuxUEx/tj8LqQ5QCIYl7y//HpeG9g15yEvSjepujZofPG
3P7Bib5Yn/fUIcEZawu0P17BfPZ4GqvtCor8/vdfTz2QUHrHAXV5Uka/KR+bjrV2K6rwGYC53F88
NdcRcwYMATstZ76RAp414f/8vbSSkmB5XN+E0l4VbV67+Nni7u6zCe26v0AQCo672I2sj8PqAKVj
CLD42fvfexWBS4kqMLcYZJEmC8x3tdaUuFDXftn355n05557HLvKoW+aKldZoMhnQ/ZFgKdB1Ha/
tt7XruTMRgRMntI5hCOuS47BfUOgiIVYZqAO+gOIIVyW6YPS/tJP69U8pQEBYDb6aXGzsUy/Xp8i
uoMQbuCkz2tMFEl2DAsYY5iD3h/CP6kByKq7sfMq7n/P5wHM5lgn25r/m/PfRK2rjyJxSwRse0yz
kfyiG8dpjW5BbUNczkcN1a7wZEKMOQcR1s7TRVICkvv6coeOJsdrXaE5RILCQuJnqYyiFVqbv0EZ
s3FkSxflN0RO0HUXpW2GgovMGocY+Zv3X/SbgW3bfkiiMOm7/Bdcg9tSJowNWPtzTWoKc8lEEcVc
cjwkyOnNEO5scEO9ZPvL+997yf18/dLEoSMNGT2m1ptjf4Taj8Ohy0oTdMZ4j5hM4Ne6prlPcbRp
t0SxtTfNNKMvdou0KZ51zZUMjmwYY0RGEhbacJPC2rNQZYCrKESuajsf9jdEiipV3bwlU/aZgMJ9
3GH6kdgKRrgUXvbX+zd16Wf66qbEV47Bj31S6oXr6Uq8e7p7cz4/a0Q2apFCfqFdyRamJ0zRftve
ofbY9/qmLvyuSO7QUg0E2ftmKVRcMiwddzP2tkUpOHNuKRvGMXDVt72l2aFxBJX1Eb6a48DR9eC4
a2QXZwJ00FsckP55xXQfjK5fOHQ7NSh+f58dLJDGSRUL9oJ3iiLbTYU56AF1Ln9wGB7+le44q8Am
A6KecFdsZls6t1DvroeAuvbNuT6VBdHh0cPUzaPxnVD90h1/6dexb7MgUvu0yYsbhrpxOL6QoUdE
lo9auOzPs8KlQdjoqHvQWDIKAbbAmwmSCAFha7TsKU8l8i8urIt8b1tuOeeFSAwPLV0hauOe/I62
QTdRrFTDx2C2MvyI77/HN7uN8LSwPdI2lpZE1xu/76UJLulifJ5rR2bojn+k+0VUdMQ8BQqWZxhY
ZTzeD1nhfbj4vv16mRRY1/AGsZ+HV3UHtVaWA/O3zxrKdG3ETISETqHP90P/A3Uj33C4ijLB6O99
cPuXlPtXw5jECsfHRwf1hYHp+v7T0c1za+/mr4mfyKkqL6nfwEidhBiWo7fE+xqhnYTlxX8K5MAL
xFbOGDkZUddwqNBnM8NeBDecWJD5YdwaAuMjPRROQJfzWxMxluIBFxwaujohffBgeJdv1SOrckvh
OPpkGivvbgvmGlt4ZJII49+MFsly7YEzKqsGvoKsppHIByvkm+UanwiyJAAToemta8Z3Lf3CHiBv
v+oliuMIfYgOmqym6arV/SJOiDXM92uH0bL5ab0+L/TB/egA8NqCQ/sLn/7yLNfgpPRit68Zt9ha
MQJv5fpbVY9G4h1Yy/iOpcDIdTNEIePx/XnwBpvFhMXd4MkQliwCwnu9VeGS95MmnpLfUpfWfs7R
MmHnHAQqoFeUjE0azT8XN8AgNQ5jTIBUyVpXrseCjMwAl3ALYfPR5HyjdIC04xFIPQg38HbLQpY6
bqIf+i2JEllJNqdw2O4LODTKX1WgLZBE63NrIO+/r1baFwETX/YZtjW3+OSl2yI7LxgFj9HfPU7X
A1oofqYWyipxqv0lyInaaW/3gHfxrVti6Ge8O5XQraoA7aidmYWDv1GNal4rQ6TNVflVxZAorYjK
g+afJKYfaGACUYcozIyDpy6qR3M7JkbQeuRdoOUkLzTIJs6v9YTNoLibl+6Cc/SR1LOWW1lcXkgm
On+sCrx7/3Vf1wJMekhlCHlabBG+cx2iPY1WZhLjan/XJ8uqD8YZbZQ5x9hUPOlQ6LVM748KIlnP
/nu58YTmocsA3kmAahouXtcgdrtlYRw069fNMKO1/U8dw76UL5AjVYE8578EPP8Dlw/e+vrLGDNY
8DEVMo9IWHgDSLvrbodYBYKvadMgozgUIJ8OqQ4ebtv6xktd1M93lT0KXlV4JuMnSVqLvOfYm+SP
towb/mHMGsYbc8x+Nb4rwGG28Czw7y4Enhcj5vCOnmWiW+EtY3T807cnh5/lrDKc9oAj5fw4jW4U
p48uxWjuPJB+tqLzmuZIPoqtcecyQuBx4zs2nJiPsvJpml8WK8v39TTne5uPx8oA2iIuSV0oQYhy
Y8Fqyy/HCXF6nzG0xCCbFW4TPr7ddzigQwFeQaDFujpDxHcq4q+G2Ojjs9cnUVT+XqsHsXAqWrcf
FdrHwD3a1oj8+AvM7ZxtD1U++P50HqPVc7tHfx0gLZ8T4E5uoHa7bnCRkNDzpL7BnyAShTTiwISh
ppv3bL0jvFE2spn63a/uvHVA7ArT5MOuEcFr0uH85HjrzFWnhPVOxVMCy8cL2wXcM+9TyoA9/orN
O7PyczO7ZbwfR8pWINW0xD4aPMewof6fcRnKpWRO7cHfFMAkbEn6HRTESstHtm5Xx9/0PI7IxgYU
rYtlSMVN6uyO83kyx7DFVFXZCaInp7B2VAJGn8j1EQdao8NBEb9UMQXtKK/cWOWWge0WsuIGE5DT
waFQGLx5lnopJBqvgdxVQwgvhxR+do0Hg7iccXO36qaBHOvTE66bjofoWu3ACB2mknYYd0W8JfxQ
Exh0a7cQeGcmZfd6B5EPo3OTTEYwJJ/M2YYxp81dAuZ7W2zZPAWfW7Nb1/S3lJz0oX+x/cLj21tg
Wp5GG0zest3DIjIy77O2k/Fe0sme/zc7OImOY9ZipNVFCow/JdOndcw7j1i5aE1Oie0OfvYl71Kc
jTdT5rX86gfz+bIF/WPx4GDOksWsdsQ2LXbm11sU345MZS2brzOVgNvf7ChnDPpDkWEoMe41WW0j
ac8+6PpRqQS0nCBUwiFCoy2PMLOqsUXwYPtt0gUvBrKJMPljiRk6zcFyfCPiNKgQU1QLcMSduZVE
zfURIjR8Po5p1Chp3RTRwf3aDiZPd4aQEn5j6GRD0MKsyExB7VYvZhvKWJBZ74k5F3ba4yP4d+lM
j2UXvxkS4u6Uuj3mjkMLU5vcJotRwOLBMEQcfTg3OGDkYbyV/FplzALnluMguLZmljsyhWGByZAE
1wPrzeo2pi0Yl9KOj3QLdKro71/c7LIzQlLJGbHVsevmYCModqQLS3eDW5soUDLSgqX+ocu4xGnp
OXheHa/CBIji+qLwUCVeahdyYFUUhVaE2DRwZLRj0IoRwrYFKiriTIoW5USdRx3S+oOj4PdmSLOm
euxlJU6ppjYpHnUNOexJbGCgI49YMDXWzqpJvvj+SNZkirx8HiEPdP2o1Qo5PpC9+5oTJGt1dwUO
WapWu9uEIeKQ4/TxjTeDaGW3QAQbv65FF7EqXjvCiniJmlnS0he7pVxi3zfB7vFGpDGqMcJMOz//
12CBSNYnmyC7srmvCwoYXA4K0I4YcpuDZtCAUP+g//zrQwMYEfw5wRpkbrCdWvSHfT0PeqkMiwQT
X1I2Qm0qHMEsJyqTkJtnGGucLEjNjwGy11UyX28DyjFcAyByz36zh6OQX5uKwK/Pdu3KSXbqCBNM
D7pYZjnP1uckq0wuI6ppNsTVVIGQCv8bcMGWSf/PRYEJCe0M6eySNMIJ7gq9AooNCpDBnNfmTngQ
ypFBunS0lF+RyR6nanDy5TS3TcNciZaRKjol6plJyEFHhKl6tEIBxUH+FXwGmomGBdXAdEW1LtxU
fuEdk+DC6E0Gw/Ln1ITET38rCuI9OWUr6i9jA/arU8LCvX1UoAOAXt0pmxGYKOs5dCpw9XWFjjHE
p+Aeky910sBpnihHwro5U4ow7PGRu6KvheKUnWYvYbQ+6yU8atK2Cg/bwA5W3WNOLojxbs1pmp7G
2DPqM50gcn6X6bIiqXXmFHd32pP3NqANod4GhQfunMpMVJDL1ss3CJe5PgcuciTUOVElP8NcILyI
Fefyulsss5V7HAyODhuJosDMyL2mXj6ENF2QiUMxpBYHXHukAq/cquCjCC8VSr4OiYhGEwLYAYGN
xFG0hOi0HOrjbskFsTIWE/QP6OQiheN0zTXmJkv8F5ZHWH8sAn6xPdlBhDyXCDOjZwMv5/IiuFsT
B1cz4RIx6WfFOnOuOk92K+Cu6Q2cus0lBeF5dqCG8a4tSHXvVe2/VoUICTKRy8jQRjm0n6c+qcih
00LpYkTwlh1pajTAYa+8hvZRHVZa15Tb91ZDRBkhyv+seZgX9juiWGfMvM+NUYTpQrzpDog1PdIn
RE40Q04wcX/0C5+9xDXbjZ+RREvtCH1+gUA1QN13c8GSMFhl4gf3ud/JCWZcbZPSJFi7Or2Btygj
nHmxFW0PudVf8EZ1wUFnhVzW2IciCh5QbvKdplkM8uBsmgu6xFCUZc+5JW22mAZ0aTHhXW1yJ0mm
L55Zoxy+DRczL+2z3aUujMFSuEJ4ZAGpwcXdph7eVEekYz0XWMmJiwhQRGbG2c5opAq90gT0W7kf
Wc2YgTl2yCh5zualTfp7O2/89D5FJ01h1+7TxBcwKFceqWm4Ob/Nji9Kyi0yYPLnlrlsYowyE6Pv
X3q/FdhVVzGhM9dd8bjRzpsLsxo2VftOP0xkMu7en0K08wQDsKSHLPCkXkkJqH/dJp6ubw4O/9PF
hAr923yJgx6hQVTawm85gd9yXWtYCXs5rkIsHNfRD9pvW1atvn+jTq5BHYsihU2SIab/0pT7wO+C
cchbH12sr4jvLoIizZ4VlhEm5p1lk1yw0gfUomvweQ7BzL+3IKgFNbRn9yLC923RU+DD62rnkaCH
Oh2PrJiycuvJaGZ1gBmw7RIyC26azZT5kqgXtvquDDIFP0QYefPijmRqAavJZ7iMtWne3ftly4cq
fLTZfeZku2mK5FKN6AqinGnnwsF2RMt6nkuTBekMuo9V9DikuRN/h7WyFvOhg1bYfEzyiCeIWlR3
7C19W4+HdVrRYn5umlqWJBCAYiQRwJ+m+ld5WUYWpiXrAXt/u65fKcSCYEJ4lydkoj2WLVXLehuk
Cb6CQ2ZWafHQ2qRA0MQA0fscfR45hDImx9mT95WHfociYFGooLF1IuaKPMYiWEyIfB9h08JrejHH
Hcd/SgT3haCbZwIemnutZbN3LNAwKnAasnyxoMAt1lEnK/UGmcg71oroop9k7TEKjB0ovLlHLkI/
vX00Bm45aTtzut/bIfyKLoSYuHmp5XKs3BU4f7nUmVUMIA44FyyTRYEZ1J1NmLJVojhFLUxyekIV
2Gdk6AxkEuXt9yDhlZmngjpjq08FntZgevibrgAS5rpjevhwT0XctzKhFSPVxaksTE5NPMQ5q/w1
+kksp83qZBdEoxxGf+sSzFvDEPBU8cLP/kyAo5pmi0E8OfaxbOl3MMbDmveZVX5t+WfgEAdLzeU5
JKKn+pQ1hYxgB4rHC+5pJSw3iJjXRILb2xzdzL+FoMEOo0+TCFr99fwU3yXJGk9NbrITnTHOBtgt
iLbPaB7TeRMa4ZA4fCZYsXUVS0HC3bKEKDgHy3TUFo8+dXhXSxcOWbA6GlFwRSsHZv6fLsc1U2fQ
Z2qmleyM7zx82YIgHO9T6nfekL6eSu1p9oUdJi/bbZ1v+n1NJYofZHFT7nIuBgYwZMFOoaHFxJEj
nh/PS5UCBn7S0rUycTpZJpWebaYXK7+w1D1l7rcm6uixciZVZd9pKmFS88SZMJbp7FAjrhe8Mu0T
US8sCnoaUGozplmeLw+ZpZ+/heSPz8sT7b32Pr9rV8655om2EiCANH7AKLHc+ilt9Oh0PGfE1hME
g/8HVyFaw18bLcbCGOXqZZroGxxDSEZGDTHTjHbcMrIsDIgwul96iYG1YAI4REjw4PR2GZeLfDMC
Jpenr1fsalp8blkJJAqF1HdtKLPIzgyTy5995K7115ksazbBmex7pp2lGLaydOR72rWWQ/ukNsi+
buQtIL26lKtKrpD1sZBQ9B8XkapGDLqiFWDHq2dhpvC3yt8wAGNfvaEzh+z+E+0u+EPzx4VaAfcL
YNxfQMRNUdq7O11GXRBs6MVpQAU7cybBfGRx8KZF1JK6ms/tJGV8FqsL4GkrKUq1rvIteTfKFC1L
4s+D+8AvZ2Zq5Xry2z6Sjp1GH/EQe/cDq6a5PthojlDR6PvWg0g/DD2zPZeWCrwcxYuGa1AzsvTt
60U4CpiGzmGkEPPzm2SBvKGMsZBQB8cUL/90b88lzw+f8aX4qyePkJtPG+1XquZxHVsjKJ88Wr4t
E76DLl7+AwTPYnlTxtivXU5WXeD/6fJDalmFoXVz7JAGW2DViYMDTW8F3Uqo/Pktj80DJIo+loJf
IJwJ+bUYN3eFgAWk/c9BOL3uQOqsxx9zGCx8CaO6B6xwG7y80acl6ySbPqsdMWH2Xil/EKWCpA7g
243Xn7Rvi/w/RejKjTnhKhO1J6qw/Aw9yeWOzsQBGw8wlaZNcwC7aH8vp0xwOqcPBacbdtoCEVrM
dPL/pIAY+IsGihIFA7Z9Kxv/lGWCTY5uLJDx+3DK9WkCHh3qB5KBQxOnuctp4x/B6GnZ9zUGZefz
krHN0JO4DNacpl0Fj+YXnhgZObSz2psM7d9Mu6tHNe7ev4o3Z0lkHnSFh2+BfYKIuuK/AjM1aPQ3
2J9Cp2K46KlTpIwGjh0Xfjxfaf223dZqwlaKGU9VZfT+xbwGxTnYQtLDNZi+pMSyUVwdJXOEkt3g
xfMnEqJEAL7OVFmsMJfzwL5kl6lYL+IOef+L37wLcsB9S3qEA4sTk3AFbNk0TJloajV9ouWibLhB
D5xWPGoKdyJkuv9d1wJzNuG2/k+i6vb3L+P6/kVbweoe4PMCnX+jVpgWi+CKaik/YYtRqGVKH5Qz
EHbG7sixH7X7jT7Lv//N1wnBNqACqg76kyK9AiW5Ptt2c5YgNo2Np7Qa5AhZBjHnnlOYd20/HkY6
5XS/ECEKLbKq8+cUdrIeA0XIqu6SNhH/ZrV5jtD6/Wu7HqI4AngWHkBFRB9375qy8IcdGUAQm0/6
hO0p1d840Xb9Xg3RpU7YVjUbVPm+bCLe/wZ6uYyEf6IdNlQxYhW6q0LWotW7hn58sQq6dv9E8xZC
d4/6maAFnM1vWzJ2LgHk1hiYP8vCl53Nckia+9mRtkGIWNTh0ACGToLIz+88ejo59kcKnWtwirxK
JjQmOx8pExzB1RWasckxpdvdp4XOhnv6w/H6sS3uIW1d43vIes6CRk+ooPrD5gmByRDoHlHkjMm6
GNHnNXCrZTnVgCukoWqDy0KjSKYFWsIw/JNazRnud94WhQR+otgYz++/8evpSA6G6xH5Z0O9emTY
XlGhrJozavgoIHpeOc7UZKPnirA4TZhT9oeZR62LAxRZlrVXdE374EF6rx2DUNC2w8sOA5YjVF1v
ZFnsbLMg0tsn8hBKtpq5G5qw/xTRBzN+SdbV8In9NzY8cs+7stlp53BGQiMsegGL6ZKv422E27R7
ZzZ/tTSiLH6mhoVViJz0wZqRi4QTFSdG480QVr9JQgTUi2UnIGTAs7BRLrIzRo0uRrsKdA3TmxmI
olsjvk2yziOi9BqcuvuFlgOR29+aE422MSQaPnJasEESWBHO3kLfGcLIOeh1BE6mC1QybuedMR2G
FFV6wfNJnTC+J9iGsvSIay6gTSE4uSOx09Ae4nucC3rZBLfmTJfXhDtIp6m6LRy6ulKRhoPMRjr/
palJkCilWXtjes4wjg99l6K4O3GoT82X94eQ9WYM4cNh3cBIDzBjcZR6jdEGIav0Atv5SSPdrbp9
KhnOdw/AhHQ0wmS5lBFMZA+xhRtM6Zw1pNgpv2eRTwKbmXshsvjdHUX+qAxm+rbpybQ2v5urnZjL
TUeL0/gjIvWaRyW6AIkKKyD2HoRO1/PBwc8NiG32T5xtWq/+N8b31KnPuGwo9rXBUc/UvTZE4Y9P
ktOVWrbTORAV1vvP97U8AtQZpYqP38jHvURc3rVsZd7QLwVQbU/Bbow9woAhrmjiZhB8xRT9/6oO
SBsNCKuFTSapx0L1/fqNwpl0HM+86kkTirqY61SphsE9o27sfITO9gfajOsllSXAY1XFTYPizHlT
qhHpLMKNpX3K0jxgoalU4aiKSRTWCEW/BhGxQHDV1ox7+e79h/3m+5GEh5JeDMjuEpV/ded1uaV0
tbLSR63ZJ2gauvD82k5UWR7Ch/vOxrL6kUrpzQXwmhE8YVnAYmSyPL9+9D5Ioo/XfnhASXdZPdzL
eUtvfokxCsjCFlF1WCv7bAh+vP8A5Ab/ueuGFqWZKBdYlIklvJ4AxbrQixsl6WPO4rL/FoYTTcfT
wY8573PRvUHwn42L9YNBbpMlcvW9EBpBhBKJypAxd3XfhefMzl41/SOWl7Sjl6LbNttLVPX5fq/J
9JoUB+fHaPXCajNv5OSDXl4ImSy2c4FCu3ziDDMECPV2enXSqK+mn10lwIdm6+E3LuhyUleMIRxC
JgX37LC10GDQFScSrKooIt5/rNeVFfJYBjYiU7R3VP/X1E3sxe3a2Fb+OEY0KJYdy84KQsnY5oru
NNXF7OV/m5K8DcT8F2FEw2zKcQtB4wcv+XpJCXnWvOZQrgpq6/oospRjlDjjlj8GFzlPRssXpF2X
yk4hQu/f/NuvY+WCyMGhhyiWku71mM4zz4PD3L0H8jICMJPcFuDPLWcK2NHtPqbtvKsUB54xmBPK
G2Zy6NFP7PorB1p1dhE14oMWAOcXI92aVO3+QiM7oV3E4D2Xj+k2YvE69rU/uO1nexr3lihE14nN
/tElaBhUTQNX2unjJajWOWZHPdjaWsYADlpZ1MQLHV3cBsvRV2+fRkK2iD8VWR3d00RgBBMrbAZJ
33LmYJeXsVsS1Qn+kcbA+LiDkHUAEF30+KWSeHnTLMwGKX1CpI8prKsHnn1RTDX1ImxUjmIQlI6E
UOCSTNVwddE10FpzJf6iaqax2ktg0cWephxKIZv2c0YrnDLuYHuO+HtQBZGAJ7UmEYriHNuDWi6U
dVcQqh7TFl+iDwVNUnsgVHM7yS1JfMHf3p0h9wWr1aBK7O0y4Ugc3SlO+pjeONzE5URRyhHw15ZU
/nAOe8MlXnDpjX7zb4cKR050n3c7Tmh1TjfNZeG+c+By+qR7Cd7vr+ph6cOKXo5zZX7VGIrGjZvV
qfcXzSEDccnpzr4c/xVMCM4ikOFFg0onA3PLb2knaWzWUUnm9EkwtOmdiJGrIwqRfDlFizXuIuET
2QVv/KfOTpfULo1B3ecyZCThcQDscqlqQLTav6guw5wAaKIpfo7ukmN48hKCdA8JjxtjERHqdQ5M
ll2GKwl8PEBjssWphz6gr0kFp0T2Hyq7XaLHbAqG6bec8AI8akDN3k4nw8tpEjtQTRFjEpFbQY3h
W08ICu5dF8yow4L+E+FTFhxHsHe/O81mK2ApTahhKqdtTCEvAcCNBDE9wkzJ1fbAuE5EdWPJOfAj
wKyxyE3vtk9qodhqIIWImG4Lq84fuwK4S98YnS9J4WNYvdF4rCbwbcWhakQynpAl/qpKd5bTExCE
+7k3u6VIyRKbiv33paev5ovTGdbyH/ono6AgHmdPvZeVz9lfoFmn6d+AGZb7Aj86T1/Ibala+2zQ
SHJ7Cdx9NcYv2Moa1n1vd4VBLPByE07Lx1hDeTMoSlCDxdjeRX+JpehCPISZnDQDoEsGK2dlMsYP
fZs3APsBFBSB4YoXZjVkLbjdK6K55+cgLEZiVDXYysorWEuvVgFdwEWb72Y/qtC18mc1rCc6onM/
l4k7m8CtdCaYQ3toTvNoyjBUvHVsAH3ftYZt0CR0VsoedVQnqVMGptJ05rade0TSEaOJXaDtYg+4
mCQpgbK1o8vP6R7dn8yu8ibQvDJNUhyMfTx/DgonWRB6aT1nvaZstvpO1RALNx8bmFlCa+IZXJ2d
UBIFrKmpXoTkC/6YvX52TpFaujQN5HheLcvfxfY3XnSs5sUIqB+TNrP3RBYyaQu2Kr5bAeigfuAS
GsMtQ5OVWEtXXdTDALrkrCTmyzpSXUCjaDt+knTj97ayg/TUON5cgeYqvFuRFT55+4zhaaHV7XYL
WiNPaF/xWUBU82RI0FWEinQDBXl2lWmq6ibRK0Vg2fx7kQl2v3QCzbhA8nk3PTonFvjtMkwDUFeI
99QSvL2zUi/95GWNvxOEohbKjO53LKLV2nhMxqJJCf6kgbFBJsQhMlwEC52abIv6vAvw3TsbzQoI
r+LtHuJ8ixt6vuKAMxkFSsOkXs3fY/uy6g08BRb5AG08j0ytlBg1uDwr7EWOxCYru0A+pkJ/KCZX
88tKLeHWvWwaySok4Tz5l81NQUeadnUu5ye9PCiQkcxgmYIulRDv1VcqgR5FC+Oy7oa4LJNj22a8
06gz6KqK6I0D8HSsjV48MRZ8LM9bLeKYdF2qdCz4cvxK1Tn4b+/lhYj9r8F2MQAt9F9j3s91If/e
UYd+zdDUqqJMSpOxpV+Qaa4CGNg0RN+zb/mw5chG9DbnBiM1zRLusq9p3KRoxgurotRC2+7I0Jjd
BC7gk0OZAW9RqOycUa0rrVWi5DtPQkYaJzSJNA6D8B6F9qJOh9v5o40n4bFLGwUbZYL6m6VkSbSs
l29XtRvSEjk4aFlSQanEOCpYUHm7MTHjtDa0CAbPjoFy53DirKxPuRFu5lPnX1iXdmzDP3vcVemP
BJ6xpp2w0xAImvuhtgCX5Sy7uuan6E0kpm0NaS8uiZTPkjMAk59PYlmf7ZkRq+1XEWSNgQ0MIx5A
XZzQ5cQ5Gz4awOboKgn74JJNBVDTLrKfgBm79PTDihMn9GoAAJyG02SapMScRiVcV8M2UgZ5XQno
7Z4kH1aA+6yzJ5SABJjtdXSkXTK2Z9izyjH2c0kMJ++XN8SF6wVZF456oIPXCWZfbKKH0VRd3bNx
P+sTYulVNJw5a1FFZOC2x47V4oOyETVcatxJFVVa7oNFR5Qn9LiWJRPPoYwYyBPmnVfbHoUW4XKy
zjr5ODFgUEmk6/cRKpIA9kyZdnqVlRbbnOZo5WDBgZHb4CQVHS4UCYceSKpKV38i9SGfyI4u2Cih
wCL30zKhtps5dYRK0GGyFXBVA3QlM1/tR5Edodkx0AQjK1OrkyqeelUeIhSQ1UKTgImiXMkUQgah
SEA9PPfsonHsFvH+q4JUgTyDqmzRHfvEus2pVdkIrBCn8CRZ5MGMCMjnvuDgjVDiatRonhJkocgQ
1JzLReBMYwfof7Sd/YCMKLgPx7prsnNmxr77q1Ivu/HRmr+MOXZ9LPYpcrNnxzeFe3XmJBnm3+Jk
rukPsl6c6KQDijKII4Bwz0rcYeQXkN5T7CQITVWiKeOZ2qRfuFTTR03HboNXzsioYvxf6XEaXGF8
tNklV3Iki/KC9097b69rvppLRl+YQ0VkNe/VL1DUQvJdVms9x5DN7/10E4Z0XvDvNVhhJMtYWMeE
xITUP9BC7wI2s0sW9XGcWYyW42bC6UHYKn2bU3oiK+N7SCg4BFtS0g1DX7SuXovVkLFosSUzcvRD
1hZEdmj8sEdRHqXr50GpSTCk1mN44hCyNu2NSyr0kP/r/fPkNUZBKh+5k5jYyOojaOUao9g9f22y
pC4fqrJFnI0QW9Xzu1CHm2KytM3k//TFOIU4wgPPAJl7kFfXUFxZOGMXNnv6kJdpF/7aOCkEiPxb
okGISOiMtapPNVsFy/z7X3xNhgCPc6ANXXgzWA/3jSDSMEJSGqua4OqFGF33HlBy9JOHiPATJNyw
3VMQ3u6221tIKvaJFij10c02h5gVnz21t59ogc7SMppEYhT04Rimpf36/kVe61MRpYYhALATSK+i
t1k89JhDQtvOzq3WjSll2qpzzPpc4FIzpLGLcSYPpU2D/BCvYRB+X8e5bdvbpiR9LKMFQQ8MTscW
o0mO6KfQGh8qhoFDgKEKkOvSqiwJxMlKoy4Pk9eXK9k3VKoOTR/JGQG0V7PFuyDq798mOU+vsSo4
ZMvHOW9Jv0DsjNfwiYnKg7E52+eRtqs0+qA6qV3C3GggSLPYdSTSoCMCKaP2P+5LtMbJibDdtPli
q4Az36Hi5vwY9Jbxy5pYVEhMupAROq9N67HBN1FjHqoAHXh6Y5J9a4zHNN2b/lOPQnczaTyUpm6O
b9YU30e9lFNADi4xLJzsFlo9k53HyWVjIewu8WkoaUQO7M7Sz+cQ4WCw2dxlj/ilA2uasq0744jc
arfm25aslyGDDxm89lNDGVhUt4C+g/2T5EsU2bQPoBPCS0F3c0y2AY2eh+IUzzvi0MfOjqmrb/8f
Zee1W0eSbulXadR99qQ3g9PnYlt6SaTErtJNgpRY6TPSu6efL3aEeo5YgGqm0UBBErl32jD/v9a3
thHGwQPCnLViA4Nooyl3tVdkIj+XBEnE95bcdSPB9CJjJrsiJkVpfVi7PnQa7NCZrBp4BgEmKCon
SJzrtdnjfVsOzkwAU0Hq4WWt5fV9uBj/Xle4NiQAOh3I0J3AaGx8dmfT9ODpiahby1MBmMUOzlno
lYz184oZAJPCNqxlcswmclWewotyulLdiBinU/ANDkyanxO2IC1Fu6LGnHfo2mHmsdsUIVJ3ombk
rqTJ28bKO3yYlj5ok/3grOzk94yMCACvK3g6Y/cZCcmGNcpsI2AWn5Dh5FkLxkcEZg+HdmyKlzFd
ZvOV1a8dXo9NZ1mkpS4S8b1vEHLTddJYSbVpysJ05IZ0RTyuxd0UNpLro7wKmrWp1wIGt5Rlgtq3
kcElDc5D0cjV9IQRaOxZxc4eKSA2K7zpu3qRkrymV5YG/ozNwF/BcXWH2RETfLU8NPLnv3nFwED8
/I5RA6YIzNAOhtpFMvC+qYRlr0ZH0HjXBK9kZCMgakxE/tlCYQewkZEwvrqE1NMZJDedGNYGbocd
B1dzCaPzAKc+ox5GxJR1aOD23M3z0FCbG63kc1mOoKAjt0rmezuo+n6fLq5/Y3INRl5m5sukuEH3
SB2v2JfR0JuHkcyIMT1XdmGID3kBSvrGaMAxnUdsEdkhhbT+EvfFmp8cLyPNglVU9wgGIRPHthnM
ct9tobciE/ft+dpHzleehBNHzaGNk4CsgWFBm3iwiD23biMSQx6MYA0monxw7ezGKp0PM7tB4gjS
sDlQnRHRTeLhqIEjXQd3QAPq6DgjLA052SJ4KuvRuh87d5pxpjj2V8uPspty8Xp/R5Uof+iqaDwQ
3GI9L9WS7Iqhe/HTtH02LLt4KF1jsXbb4CIC2dFpi0kSqp0UYuYd5Sr6yIfFc7cs2udOR+bSHR4c
43s0Jc4Z8F51WNHFH5G4JkRh9+EV52odTSNlDBLUPz77QFV2PQIQCFIRwUpb7Ca7qAzWL2ZJ3hpd
fQI8J6vsP0xZ23yMnaa7T/DdnIp18B6H0HDIGTbFUeSNROxRPLil316fTXYOB4varUTLBPfQtpOr
BtLmZ7PxvD9WO0y/xP3QfVrpbN8lcLGuy74bCgICegIWMmGxXpq3ow9RHy/Hli/XpjOMtwKHxwdh
99Zxm7v8WEjevl1MpC5gV1m/N+FcPLWjO3+sXHO4gZ6VPsyBSQSd0eXtsay67RZHVfQEDqq8sZLY
+0hOwerucjCjO4TD4a2JDvJL6Y3dlwje2hnFDYHDXhdfed3YMJtQdNtTLjKIVh5D98qd/PqpGeZa
7KUc++Ssk/GS2Jm4i0RDxYNN4xMiXRvFdeec50DY9yQDGId5m7a3oovFa+JnsHnW2DiIqegoSsXW
K1Hg5VUg1uKK3L31w2Ybw72f9M3ZSqfpOp1zbEzxtiItzsKcaAzhfgShGy5HALw132LFR4O9623T
uOsuD8MuOIVlEf+J6PQ58sX4ajG9nZGskWAB6AGTF3FA5Bean10G4KOxFOEHLwmCK2fLBNysnhOg
LOx9DlnMY52f8dkeRCjqF1KJvGyHM1rc8WiyTYjIijU9m2Ar2pG8MmFh3SUAZl6WzDVQWXe4v9ju
XHsMJ5+EyLCQwpB/hjGz7cQ25S9pXRCQO9s1QmpvrqmUxBamZhhlCEYnBx/qXNavDKiVs7P5T75j
4imoLWHJ26220f6+GsF48vCsXhdjMzJmpFvxCXbe8GlmsqGT3dfnEbT7LqQM/eSju7N3cUV6WrE3
sillh0z9fCGiPqn6P6xgqB9SFmtHY0YYcoingND5hNLcEf/n85wDqltG8e90s4drUOvfpt559qn7
A6UulpMxBsV+i+z2xManMa6toS2iO2p11RUnVpJils/NAyuKNDrR2own+ug2U3JqUN/ButYwvNbI
IXc0q8wX1AfLfo48EmBJBPnDSAab7WCXufWOoyq/+1vtXeWp4d6KbSWHkNC8m4ItDS+Xu9wnrjPf
jFmfo5bwveoA2aL9Y2buuLVWz/8CP639VMWt6R7qtBhO/jr7z7bVV90hjo3uJhi8AIw8C+I3I63S
FadXM8D3sIHnk57SZ/ft4hDT4cRkjDWFF9S7KMB1HP6Oribc2323Qq3jCt+MU2UfTDGjUt78/lFA
FzuOdp5mJ6oY5mNCJ2Da1WEVc0KCsQRd5yN2fOOTBZzsTTgrw0+UOXeI9PNsx4U3b2YyAI6hM1af
sWdSZVu28CV2RPKlQA7Q74SUd+y4Cs2TFZHfmS8WuPAs7spzIsLsq+uP/VVgrOmr2yPxceMhgIgy
szv0N7LHF8JheTWx3J4gz7U3mZ3VByBbVMHcIj7kWZN9D5u03bPwDT91VNKIRHCTqzLcFjb0/YDH
wk5uq21qbttsfeDAv+W9X31rN5lJmICvE4XD2N06w5HmesZv0aO7KdwhesC/4h7XzOtOTjsnJPDN
WXPIPcO7c5vFJ4bS/Apbx71diiUglYpBqKIYQz4A7+4h65ry9414SKDUnujRrQzRVeNO3WcfBhEk
taLIHozEsPdMwuKxJg/oyo+IgjUZzc7zusZXLt+dH4LJNR7TcJqgzlH3LE9LXmT1uUjCNH9TQmuq
hFJcumUhpIhisyQzJNvaSyns4h5qNhZqZBSBvmYVaUdJhnVHbxcVWUJVPTR2RKva+llqex61qLlg
QGE/p8qe4VCkFA6xaEHuPA5g6cpov5TJvGXPAcZZ1rE54QT8iKeYViyu5KZU9fM2eDFjvTObEQ/N
jiIC/bklGxJSiL2oWqYfhRaCpUKHZT8Gpeuo9mr3m6690rqAUbnvK3Crh3Wcpu0eZUrSXXUx7Q3o
VEkjA4+d2a8f8mocppFsS2/IjyMBFunR6DunOxhGLdF6cb2GbyYsULKvkIBU+FkKlngG4P351NJ+
rz+5cxvnvw9eIgaSycDpZI9QJmPLojBblLZ5S9N38fwz+IOkzXYjrFMovDNkd/Jt/Dr175YxoFK6
rTGg/lM850xcO+Ab0hnTL3TcdIczj0rcWqPFSuegKkbRhYTWbluzRihesmp4g4RbjAgk0aZ7339A
6OwmBFjoUBq8mVyfJVYYiOZMrjFNdupuxea/zEAC4oPhbmZBHINV1B81Lr7aaI0LbkdCb1B1SSLE
YyF7kJTLGKST1f/JnlXKbMx1ltuFxatkKQYJPt7jB7U0zkxDltF0ewGBNx0gcukYBT5phJw290Qx
uVb+MXaY/LoH1lJUy2fta1GNE2e0tyrfb6HRr8kZwlfDd6rGokHwOeCNyyZeNkHgV116JVorjFJQ
6ld5zqW8CnKcdBmqlkSq/k63Y7QHR8y2hGWn5iwbwspPq/YRWhmvPI+T8gS1WS1LbOyCZOnanC+4
pUDZIXQPSR1N4YTcWxJgZa9GVw91Z2eyZOcM7yAJV3LwCQlUTYPJm4xren1OBv0m4NKIM7vvtbM/
xJPoxJ9D5Addfsu+GFfSbqIDbDbEdZMNMe1tPIENhgYA6bzkKkyhhiHeo84jsUhaZ0JBWxzHm+nK
1kUcoEChaB1bBpzqzp5QZIDiLnAHnrWBQLShNOa16Uy5V7dAVb3ON0MuunaTDXaV0pJPbHYHwzEk
NM16gyyeCFqWcVh7AU8P8WHPqvkllQhpeM1mHQbmThBlAZZgmzfAK2dLdCOpWPpata69LIg+AmOy
weJdqseTMn1Otr2hhjZEQfl2R3jWzPlpL4QuIjuqD1OLRvagfmh41W36UZalWU0BtYrFRktqSiN5
Q2MWLKV3lxduQ/1PVx2Di0pduyrZWciyoU+k7ZKfqxnrLWufmHQ2VoNgITkU18b6g0OrphVIn7s3
aIBhM5SPI6FQtEhWRTAcNxomAnPJnCaVBM607hdQgJIbOaCfMVOZrOX1GI+8hSxw3d3TfWjt//Lb
aWKPsrhRaja7Eq7a8rzABetftaNPRBnmUa2s6KlKZRzF3JObBfDkokdISd3Iz63T+caXnGHB/GyC
lm0YnYnBq064DKfpK7u27KWW+NuZfnlkFY9mWo6wcBeno5jWd23uPqdbkpd3mQ91/NSxH/M/qbFk
8Ons01C71NWHpMJJbXj4B9Md/dv/VNLVS6fbjNpePimHVDVl8ora5cBAoT2v2m47Xfr6JDTxSNbN
KPv1YBywNyGWqHygPEqz2/HWel/nYLGibyJlKf1aeIPc6HdKuqZf2ovlW1WB+tiUqg7c17IRNDT4
lR+rVcTVS2ODKBt3FNSW1dytLqTfbK/GI40iUhob2LrycPAyT9t5rUIUMXFQuw37wQvXqYlmRB/q
EnVF0VSyWB+uMc8C28fld9UZtXqRcKVcBS3fLphI1T9QM3aB0IqBq15cOdvb4cUs7VBQ4S/nmMRQ
GHoXPZMao/U0vwY0bJqoWJ233kO3UeH4BVn/SdtYMYlInYtqA9lrIEn3JWRWezkkCJO9z2oog5gr
TVa6G676zr0qoJjgEZEXzEq3Xw1E+zKvXVodMWkyqLqU75q6lzxEa1nlm9pM0OXGDxq+01VgAASV
0Yu+k8KPtI+px4SymZx+RNvIk1eMXFD8cvrRng1R24ugGTLZFTl2eiD2kQvwtuMWlUI49PbS759N
oDhIi0MRzO1Sz8ug2m55NkvxgkMq1PbsTyuQ9etlpd0FDbSgAFyxnhdF7gdH3fVqlxyzxfXkl3Ik
oDQo1zyqg7o2kaQj1IgBRLuzSpEx0mvfgOIw/uCsrrHs604YKpnIZiW0UPdNox30zVYeLwGFnc9t
u0QON/4cy+k5U46KQASXhsClA4mRfmTEq4H8GXDS8TZGLH4vLv/u4ut3t2Iau6s4q3tnPAKNEWV5
Q/kzbLuz1RPDRD868pcFYqVf8fCfoXcVJgZGtL6I+YsqlQa0CbQo8vQRRQI4oV3hlBg6r3RPTCv4
HbeT/Rw0xXJVilvbIUewrMtm+NaXlhjtJ6dzKzc7eOa0BvPJIgWba2GChuTKqB66mCLpBfmhoWMB
L7vnJcvHT/5lyjHKXk60ysCfsAGV7riLRlnb21gSy0+FRigvID55uQJoLt2wGBki18pUtEw1edEl
83HSOtJaSSNRQfsmsdUBHAwYDqRLoucAJkc85+JyaNtFEucO5iZtrxWN5/IwkfNISWJuCQd6IKyB
rekhcdIlKMhnRxM4HDShIgpBGNhfclhHZYTs9vIm68dYvdB1Og1OfE/G47KhCYL5KtqvvYWW6ihI
KZnWA+1zl7PQKx1H3f+sMgJneCWK4/J4XeRqSSIEj3YRITWqjn7QZ1wr0+3kqKvtrNoTrkgfmVJA
gEeRgix9AYsul1I5j2Umv0YOsXxD8ziVjbVsCeQ023QXCmhP94Qz7YwcVA4kyj5HHwgDicclvUB2
Rzeacd5qmYTuQ2uZEI1P2XC3VcNfgwA08M3o4Y5iV1KsU63LaVDdc5sd12Tr8qkoQFY5D4JFH6lt
dY6rAH8oUzC/l4hqA7dV5OVIiX4Bli+XBuS/0vAbEExyiWofIBPJGgOrI2htC65TY78ViLqoOKNK
rMg/uiyjtbQQvx8xN9eT4WRBf/hBtCOliftiqdyjlkULB6YsJmpGnCKMV96tgWWBI9D+Wa+vZLN6
JaSGPmS+uoXdvRSFd7Geq6UtRZiOG6gUmaJbex4y/cx0jS0b8Yh5JO5miDuw7ucwiukxnDPsWRef
cM1yjFWZfG2UiCwsTfmS6esK+lu+KYgL5Gu4xIN8e82Z4YTg0B6ig3lYumauqr2a2yilS63FSjFy
PgaOudUC2aKTw0XVz4zeeUChv2xAeiiQ13rYzxQOU4ssCTyQnku9TVrB+PbWocZnSv9D7UgT0Ut9
2pCnA9dMTfL6nSaoTJ07e+L81Crg3moF5KIwx8UAQE7KIK4HbENZjzl5aSXXsVaVEiFotU7AU81n
hasjR13dY3VX8mY6HJQXpIhCR2K3lFOOHrJRIsmxfTRhuCHhVNIEYn0Ff1JcSQQNbnNGdOXM1nVz
WX1rdaDROET63BLfzMh3HCGWcQDqQqtHLkKhyDVSf2UrWZDCf9jKev3jbirlZNL18uab7kK9iSxx
uZXaeiACOLFHidcheJGpeqWKNxr+bt0ilJs7E44bQd4JnS3K+JScTKBjSkar7oMzhPKmK21TFyaS
TKTU1YlacuuJPGLvxFdFyo2v/0T5QN4irdFCPCsnaKv30pAsgNBNPCgH6qVoe1xH+ekHIlwpOGC6
yMe1Vv7oVMl/O2jqrKDQbRJ1C9YUHHp+0oc8NAslAC24VDLCFEYKt0hrvZSEB/y+fNTVPOCrggY1
ykvY1LZJwVLvkA+PbXRdJDlAXkwpWFFGYXSEcqiNsDlwvRNbyJ2YTlebrEDWUeB9SczC1uGvB69K
eQOE8DQu8masDNF8mKCCzadoGLnGCuhN7+ahluAglHl9VMbrkQQMPlNu1+SxXNYwerU4RTNivYOE
+iKMk2H0PZIbJbJWxnySTuTgP1xWbKpokzghFcy9R3UwIGqU6YZ7w2ZUWtG1070yeGwx2F+4nPNi
SyWPWuzqqZvQSFaZrvI+tSnBRizDlLAULTmr+5aqBg+MfymNKB2i5mmoVVR/UQdXaqWfuI3cXudq
pMA1NTXURlnexMaNpfKlAN+x/9HKGD0v0Gq7VMvUs66vnZE6ixzbLuUW/capteaCJITz0M59rQZB
8SGlq2r5FEOMal+RmbPlDxjI5O1V5S4zIzWeMplCQugcALMpppoFXtEbWw9wNB2LB6gl5jbvW3OJ
LFY9cjsj8k4K1tRSm56ClN1o15hD1vkqCU0mNBqkv3I2BVQll7EW8nY5M6n6nOfkck1cxBaPudIo
MpGvkuucEBb0rJEL2uGPLlSO72orEKpRXl9qfBRyOk/bQt71wL+I+YMlTu3lPqSc6Lt7X0UrWjZr
ee+geSlaEaklonoAIupArktU/UttgIwF4cA94SuWR414dGYR6kmkInseJ/IPQMH/DFtAtHZ56ZQo
EZ2RvES9U2BerOnvIVutj2DEpYX7h09XCYnYi8m1vt7gS1c0P/JD56P0iLym7BLV46BLmOQMrhCF
iAnA/1ldNG+65NIk+RDYRBMs5iklGJrbpvV76kFWMGkSxgYuHiweeU+Uk451oodk3jH6XvN2OhzX
/X3F8C0+YYio1g9lC9k93CnF6tZ1Ujyr7T56dlRBJTogQfO7spZtinVEx7h1043VVKxVTrjduomo
FiORsk897gWzkBpDDS1qFa3qh671skZL8Crylut6imBTJ5eV3SRfVb1VcvxZLhuESijRg5UmG2mv
Q61WbsILJRwqRdzCgso2B4lCIDDKCXsmUuKqmjOSBXlEMLekvcDywnRYgGrEBTUmfbR9lOHF/qDl
snSW5Qkl/rqY3Rm2f2itB2p0kqtdIiXivVSqXl9u/rl8irVEHhRPHbUxbrUDtY+z4iXGPHVS4npV
FtBqTfUSBTmlfzalrSuXGZ3pS9YLHnv5qUFV0945aJlz2zKUMVH3F5ON9q1RL904XW/r5KOgFyaT
ooZsaiWFCFeKiCUpQn6mGY78Qq+WNdp+YRBpGdARG3KYxXtlC4k3IEz21ewNAUtHvZfUmnK1PrAu
W/xxRE6YHNPWcofiieFOLsxhLssLHpquvKXWSmOEYijplmGMyiPAYarH8bTEnMMPDlj3qEoodIH2
RbuuXEQ3BfFoYofcTQ7uWoauX4ogAen2GlHT5e3TgudY4QJ7JQ3t6nQNeDMLpy9YVykBrQIqaX15
tPTJeKzCAc8ffafLUlSXnLXqXhpbuYWpWvWFCmIyq+JhrUSXmiAw415wzb2Y636dno2UIi87yrC2
rOVms4h1IWzCr8pxu2+Q/S/eA3YxKGSyVrrFTZm+LZ3JGuoUFLWdPw4F6hr/nNr+5IVYnKxkNM9D
AFJ551FFHsd97g9r+5bYjZiWAw7GrXhgq22VB7+hCjf+uwfC6IYHG8MLOFlv25zg2MQUh87bFDT+
QVajrPs+h/B0O7WIotJzVLIT/7im0+hc12styueax+hPz6Ct+1z6YzSdYO1u9DXzavUpxyOduhFz
O/5uNm0nHnDFxdU5njg+VFQOim7Bewf8yTsCQXDP1PzS8ePS8WydKjtezXMjzHm7tQGEHAqR2yjq
hR2wLkgYfpGbuJFYdwMO6fFgzgv6L6dP55vOm3xBpYb9nXVXb3U9Y/Bqcv8E5yQCBGNvs7gNs3Iz
u5PbR8MgdmNIMFd2csvZIN0tE8Z4b5AKUK57tLko+ncZLcDF2Hl1PBcOXCGzdgK6tQa4uP24dfOK
1CnM+4m0LIRl7rIXGUk/+S4jSx39dsr44B9MXgMHM7prencxMmNb7Iy0mILoBmhQNvg7Z7LMZTtM
9KzmD6Xwq+5FeDWqlmhKvfkWF+koToB87ZqItNK8ysBRQHbG7fKhIeO1uW6peLr3UdkL49YTIBG/
hQzKzbfG9P2cGqiBv/trtaF3Ko7puEzutOuRmTdUhiEFvPrlTM8JAPm/saHQvtp5mr50UTfziEhJ
vcfEnQ7UGv0t281j4Iiv3sbySlrcFqptOjRHFQ4DK0mMO5Qxtv8RkQxXZte50Soc8ikKelGg/mlC
ZWvluVeJpJ2uO/qaknyghmUDEQvjqhZ/64WyWuIrF0KGdWP6d0ilnc2BWiKJRFoCzwqqaatoJcVl
V2rqBcBEca/kxOpDctW/ZPSbmJzVp1jWFnBOZCrR1dG9jLxy5pA3jPcgXg9KpKwnHFXyVC3SGAjQ
ZWwGtcTDGqCkN/ejoJSN/h/0CUEx9rZ5X+Kp7czww+JutREei8GieZFlgdwibRZKv7eelCiBjPiy
EP3Pnk0ujharZXTr8V6Iz0MTxvVrNhR+/H0muhyDpDmZ1aehHFyYDL30NqqzXXXd6fJXSl2frXNG
hdkrzcGmGdSXzwEz2XoUVBfHEOKfkSzOASytrE8UipGTXVYlCSdpo+EAYZHVd96YN+F5XQakmbFp
EwX3obXGpMTnSzeaNJzRYzvRk5trzT1LCty3H3ynjrffRxYeNtIOhJTTHmcY9YKjMxQ4Q17s0s4t
4yz6MgMU9hj0fHzQXiH1saLpNu1Ghj8DL+WaiggYdpYlpCnu22aCTr1Uptccx67t2h2iKdvAykZO
5kOzRC3ip3VOcpYAXlicYCB1J2+Y0/IcDSvyJHgAQYRwPbWfCtNozYceh9Vh8tqFllFZ/lFgXn0G
3l1cCTscvzH5DM0h2EwasJEX491ZU760DNLhliIixPtuaua3KaMGd8W+TjymVDEfqnxybsJ8mo7j
HPEiDtSX3e8Nsbr1oScxsTunU7l861wkZbtws+dsP/dj89omDXyWFQ3QAVd38NRhVr4FieneAcBw
aPzOebqebK9qH3xvyV+Ri7cfGN1K7nLuprD0KudL2nTGVRAzzuMYXacru7RmvNhsss2vyKIZ1cpG
DP9mLZ/c9Nz8stvFYnSCQ4LW89qm+v0d58VyA5czRfXRRUgRaEFw8Yqmt19pQRTevc02rwb+PefW
PqWh3e66LqNCbvmTf04CVnq7jLaWf+15W1ZgcgmTHDGY3b9udYUCKbF9B3AW/Tt0FCUAj9XGiGXn
ZntPdALd4joo7eKQs0Gib9eK66DKnENuOfNdHifW76Epgq9Qh7JvWVqMNygfnQ/zYvGURX58ihrb
RL9Uujf23BfhfqCBuuxsM+5uwFSIP5jbmBkmTEt/GJZbn9KE946t3pcR5f3vMfshYpLn/GNtRtVp
sIfo7HnmcnKg7n+1Kzt9jjPP33tRkZ1mY4sf0xztTjDbJZ3Y0V724FDah9p1GFIzI50OKOyq9uxU
QfZ9EYb11Id9uhyLyey+oX1dggPKRgqAbmpMza4pEkaWGKDhvu3wQZK9BBG4NIrmIRyWrj+ao11V
hymqHYSmZjadsYnPL3nEXuxQJ725t914QhiyuLc5jN57jzn+dktGdIPp6j1ZdVuexjwm0RxS/zXk
swRN5DDP8TXazTE5Mi6Jp3Bckzu4n314bFjBfZqTbP5uN0PC7m0K6cg7edN3B07EeXJkHOdHcyGW
iE50Hpr7BjjuPV+LaTWJt1M7DdW30oA2/DkPJ6Ko+Y1TKPsDf2bMmS+1YdbxlWlM/vglWhEzeffh
vAQ4Ctl+b5H/2Qu5Q0tBrv1EOMYZgDqCXgTrNFAxORljao/Ua0RsOcdtpRSMz3Kolg/4oYrh3p6x
kFwjz2msa+pohfW6ruQQ5PswmkPvOcFnkY+7wOJtY2yxKRkPh4Vc5+qDadoVtCQUoyD7q0OxGn60
OVgAidDLP2QEAqAkGtjRsB68AZzD/F5263yo6ngM7hczN+lEC9M07+Y1obVbT/hYz/aabR8F6JFg
ZxZe/zHLIzzuxBjYadQhUESStstNGuxXK3Y6QZYEvaIDWScDhpkxac1rHoPS+ZiPpbf9bZzhzzph
oEdQOhzKCwEiFbKY31HVgJCsloeS68q5WBb1BnFghtMxNf/r2/K/kzehUzb6//4v/vxNNNSFknR4
98f//iwq/v9f8nf+8zM//8Z/32ffOtGjTPjlT53fxMNL9da//6GfPplv10d3eBlefvrDsZbB9p/G
t259fCMVYbgcBechf/L/9R//8Xb5lM9r8/av376RxTzIT0syUf+m/+n6+79+u8Q5/yeNRH6+/kd5
Av/67UudDW/f//E0vAxv/V9+7+2lH/71m+H7/4zAufgsMCRbjO3Ub/9AM8g/Qfr4JzeRNR2mRhJ5
ZPxnLboh/ddvgfVPSMDcWgjwdPN++0cvsCzwK+E/I8cmYCWybPY0AUFPP87+p7v4f+/qP+qx+iiy
euj/9ZvzM3xKfqNFBRImHQEq7LbfK81LCwiiRWzaW2jFTIlHEjkbo9ybcD63Z6XEd41OylqQD6zu
YUDzlDJmith8TbBX1MZe2EsR3ESpt46HIjLq9mqOqrK/pz2K6XwnisVrXr2CVrM4cK3KHJoZGUXW
W7CIdXwsaYSVL2HoNfE3p3Ja/wGNbgttsrKynkNxG8CRH1I2snN9SEqvK5qdmL2qurMwg3LICcH2
661dOXX+JxFbgt/5tSD/ZyoN6CEyGt0Ip0vkc/uIrfyZ4IE8LBtTPw3fYoomeXs1EF/lXqHb6bvg
auuTIZv3ZMuX2Z8lolw7Pv3669/Zn/j+IOAd51WnNIrU9z3Og75+2Pumn33X1lVgjrIDHkXIb6lq
K+ehrngbrrHhIZ7dS/Ag/kF/JoEGGGnPvC5QfFgPhGu0rK5/fZA/u4JcyCaSV8Qj5LPZk4/lz9do
STPDTjvH+O4bnQxOwTl7ia4I2WmZl7qG/7W4RO/8+nvf3Rv5vW7kBrbtmTZatPffC3+DspPhhN8T
qq8o/OE3lP3vRFvZLD3nPBuzD3WcDsOwS1MBEGb366//mWwjTxuQDDhJaEGA5HiHfj5tbAgQaJfU
+Q7gNGgdGqGm70GUkMhAsWWk9GSGJSzgYO06PhW9aVJj6QkU4aL8+kh+xsxwJB6UrNDzCPTzuRrv
I80GgnPytajjbxCMa687I5MAuHI0wF6wB1vDbuGu/Por/3ry2NNAcxHGwqoeXtLPJ58GaVwSR9N9
p0rDW35aLR9E9glrMy7PI/lPrv+1G7nqwBP8IPC/0o6fuug4ZcJs5utfH4z1biTjAkSmy1vCi+ow
nIbvjoaYjNyLmsEg9aELiNFZYMXQAoIhkPZiP864tF3EsP1qY5aJbLaGMGjoyT1V9LdXnPVWVz9F
FSVK6F6e6OxHJEh1//rrw/wZF4ctwpLZg6brWQFj+F/gQ+Mch50J2OV1UTRacyxMLpa5zA7Ej6Vz
UKHiO2vlSwMxT/4na2iQ/voo/nKxsPWRrONAgcRWiavz3ZAGho+dTe+L17okF8LY54xerH+n1SSw
/NaJ6Ta/UHLrihccBzUjKgHy6MKvcDshd9hhQXQuIz+gc4gn2HCnWxJ6G1H9zbDyPlKU68VFIgCF
1hJ32H+fWbs4c91QwHFee2Ad1ETzoW/K8WO7EVRU7+d2bTk4I6ikMVmgAxXrISy2FbJh08TXfURz
LdlXZGOtt1Xa1kO8q5Hk4E4ePdMoH/0qIngBzh4VRjTSRr5a9Q2L2JJPLTIMb+3/12sKpDjyXYKD
PNpNloX65t2AAZ2gZQo1pgfNAd4uKOGm9+oRd044une/vtM/Dwvq+zyT4UH+z/f9d29FsCwNzDdz
fNAs5CVJ2dCZosg8gUE8S/6GIfj++wKotiE0ROYqEpWt9w8WtkQLR2eWP6jItFrlVQUFocpHDZf4
9Qm+I8oy9PsQrvwIli/XlBLjuyvKq163WCObr4EnPNBljWzttLuYDplsNG6BFHvEq5qOSvg67Q7z
lUS6WrEsli3z4JCjNKqUtl8fnPt+WmRjzOoOMCRUfTkyv3vPiqXoqzgVzdemY1hqj1S4Q/fetlJn
vXX6ceX5itjUI1dOl3VlZ5d2c5vumUFn/zFpt9i46iqXclSHudR/gJMvV1yLO1VldC5GTz7voqe2
UWD9DrzpselyWnzY4ou5QNl8IdJkPM488RgJUv5SNYVDeOK8DI6HUYdd62YmA/Y5DzvGyQ9G+TKQ
ygFv8tBevh4glYTuhFSj+AjBaowjz4xaLraol5Dpt/S0nptTNHXW9OQ6YhvuOuyYHbxpKPTV3kjY
wF4lBMsnf9RhHbvPkznJdirFBhZuE6lerPl+ffl/fhjlo+EgauaRdFxwswAdf56gnHitEytqyq+4
I5CZsF00g6bHC5uL8tpBmcjI++tvfD+82+ADTdtiIQRbOfrLN/YdPuWZ4uQfzjbKh3EeXTmfoMqW
FmV/aj1S63Jn4yGcoa2R4QZ/Usqyf30Ycn/wP4CCbBtgZUIr9mFfmHQP3uODNwdRpRH5FWE7dTVA
bhejZ7yJNpXqgLToa+vYxYHIPmKjlFrMBlcl4W7hYE/IZ4OAEuBusJP2toxD/wnBbxkSAzJTMJIu
RJNoHg842S0PkYneyyRJFOdFzJDH6JmaPIcCdXXoXMd5McihdIIj/AE8eECz3ik6Z5nOvz7j9xNF
6DDjs37jrDlb+BDvBjpqrmk9t33wZRprk12B13U2u4Jpk8+ty6rVvUqtS29iKSKHpzcZLlsFw2/k
I+2MOSyhp5g+H8drEypSdVdZY8uuJSC23rRObTk19Ms2cHa8dfFcyU2KtZJj/NwFVstr9OtTekeF
JBoWwAPrEEY17qBlvccmtk5NhyCv7S/hkDq8W0OTyAMYDGeUr+5F3EGA1MqxxekiX3HGSjmkdHR5
ihcjRUJ5ay30NltUs0VfvJRRHrhX2VzKHk27UvJ7IOGVn8rwSfAxikZXGEHnnJoQXFW/X5mAOd2/
ObV3y3ZOLbIcFxi4xVzhsoD++c0clsIKylGsX5xkkiPV0LU8WluJierbgIsRY/6KZBZon13LBUdl
CIsbstCYS9bjVvnWkJwixxjnLyz7Oy4HEnqHp8+ZNkaTOjMiHjF3Rl3K6AaUn7OGE8ewNrDE4wsz
ohD4E5tWSS2oEpdLMQyBZAzQVZAaFiItc/6kro8cCv8ut/TdOxqy/mK5iqM6ZB9v/mXvYM2b669g
ZD9PFZrd9qT2C3YagqPfs1WXrvm/uezvpiP5lRSM4JoyLZksRN5NRxjsWZM3S/C5Hy2eEIrskpnD
Yorr4+aNK7xjPBsCigbwsJULXk6EJr3An5Dj/dzRMv6IDiSMkWsBb2Iw4IWcHjtM6MwAFQr/x4Eu
vv+gb1vSzpLaSDAWmRI73iJ5O0CoyxuhATKEokbToykqSZn28MdBffORB/zdJp7g25/HRE5eTgIM
EhYZ5X/dorK+7o3EXNbPabr60CkJnqLhFs9mnD/gV/w/7J3HktzItmW/CM8gHGoKIERqncXMCYxJ
sqA1HOrre3lEll2St7tob941KFaRwYwAAq7O2Xtt0a+7jjiZ1qMzafp06fq+y7pL7EHWQkIJ20ft
CgcPfb24Sl2LNnezJN8wgurHOZbCiQqXVux3gbOpf6xOTcP51EAU526il9e+3SLaxX0r9zMtj+kW
MnUM5NGp9Mq4JnjW8KO6xmsR5sso+xi7jNfRvUzPvcxkKSYGw3Tuc8KmyQUSM9OQ4snBsSkAhiwG
4O0DcsAUVzLRXQk22RQZZRm6WzlvW9SnPIrtxVKsMf6SUzt2ApJlRXaFpvh5dhoze5WCUKeIGiYW
ofXc3XVOrV4/M6F5J3aZHF3TAt526gvHfq3rB2M2UnOfaIMHgLstmkq8rPaUFNqL3+jL8ryMizXe
aMNYa4+sGK78bveO079s7pTU+ACaxkiHB3/ZyuIQZ5SL9lsjCBoJ/KKxzDR0+22AO2NUuVd/J49E
9dN5VGiu+6ogrodFOZPUeBzjuqMXz8FKdebjSiucW3ALGh31yWlNGhg/Uq+2Ru7yYlheL242WA48
0htwXUS51hmEVGPbaN0L6cdZWl7XNiK/ZJdPyYg8lAimJMv2WiOazHm0x76HVEZPJwH1jScQnNBn
Wnp5DkZXWcHoOtK4VymDKO+0NDvMKhysoQcy0/mJpjaT9hca3o5N5xv5CGHcs8W2xbiVLbsuPxhX
tIXOnVKB8AsqRvWbWpYppsmnmGs7hdpvslPso9zpW8QhxoIx3w0JTEEGefjk0dhiUuuiTg4Fl5NY
NovKV3qpZIajcyCVI7lDnTi37n0eA/ouUTtYmtli8V59b7pzckgPftCdw1NdJGRp8UowQ6xtpB6X
A3dKWzum7Btm7S5F1WzFPREwRtap+CdYOLkX7+aciQCOe2Yo1QhTlvpI66SVurnTk3RVSJC2yHsv
IlZbs+svJvptJsoqL33/RSZe14U9hQXuLO2/jBUkNJxU/RA+P1uWoOt8VfUQKQoHDgapQpbuPzNb
rXIsuHHNiXz/KbH5BOwQHkkpf7fV7DcOo99XvK49X2qKfgNiSJe7/MNaMigDDvoMTu21kamvx2hF
atp/GeVi8EIE6zlYME3C9TKPeE89XGwoa3xOHEgN2GmFM7IltwshmNgSWXkjZCchcxEYXnO/NIA3
h5SODSGm8CfUR84I6yPvzfFgbZTBWXH8qVd2evg00+WZoYwtQt0aHHS8lCXWw89sgv0beFt0dr6q
z/U9iuIPKpgpv2cvIDqeCM+OfSsUtO758a1L+pe++3x64m04yQ5zTV0cWcanm3FWAn/ucf2zw+zc
hrf0rNeePm+1dn75Pzf5/DpKL2gAXLNF3BoaNf23D5ClbdYfstpauehPPH4CxyHTn6hoJA3EmjMJ
CYLByKNGKYNYxgsCltcYXVaBJcW58yvZcJewApW8xDyHu1I3iicoDPqqNr1JZauk9zPD/pMP07SI
kpjXzteUmhlntLAFkDcbx1V6qtyhn7/a8+OBPk15b8CX8jd29hmmiLha5dt+ZrfgWDxp+JtOd9OX
DfmUHC+5UkXCbs8P0iZXTFCEK1vqpxh4+XgfC+EeT9cwpko6+KlrwDjJ/zRI6YW7g+bNAftiM213
aQ+JKhGi9s9kw5g+h0+fRQfZhP75wzhHEg+IedXF9xOb3bvhDNFrzEl9RjElCppa1rraAVWbrW5T
LZ0knV9kSdJftq9PqKa0s4zEOhbD6ho018/PSpYj4nHBHZ5uuZ9Pyg/1qaRlBWh4dvM2U6k6k9Ft
jv7Czo0OY9R22lijHj+HodPPUmHsY0mIxQVgSFUKO5sbXNInGM6gRlWOU7FKJ/f2ONQRn15a/lAu
zRGhhY4VofRFWU1BPICMvyBhRfL6dMQDomNk0OBD4Q7m3+ccJ1ufVUB3R3OkvJ2QPVAUAHfCuxsp
aodX55zbGCOG58lAIqCE3YsFXKMMvB5LpAfq5ORUWLQ69ocLOOj9trzp4FSYbz5BjJ/1+Xwksg7W
JWnpTfttFYOwrCMuA27HwbIUh7lrPKXuGRA4xYh1Uw8F6YsyOs3OES+kuvTFTwZukdUuW8EVFck8
2Dtn0xW5feyFun0GdR++SQqA6hE/F6S9oZj524Y01fWO58wpBJkdr+9AQvGbiLGIqvKJ9qv9gJLF
6sDsbA0ipCJnNdQZdrIllKjPIgt6OZVYgiIWlu7FZ6bVdq5lxhzLKcN2APgoQCNg4OhbkQandDTw
yziHfrI6UdVkCHJIAxkVb9WJV9a8Aekzt5mznlJWY/xWpQIT3jHNjbwE0W9fwbPiKt/Q8xGxdznH
A6KGW99Ch49J8GRxc3HCO+MDcdfVGu+WOAc5sXfm1i6HiNIF1asAeItH8lhiGRzJWQyVpgdoM4nW
e+ecMlbZsbrnPRHCPHznOwmFktK+lenAmS7nzUYd/1Bsksz3ns00VYWt7VR2WMKu/12bWxUnmgvy
lSqiHmvUlPvPclyZsV9lZw07ZG7fHSTKnfFxzkEjqJ4g7b0wm2HU/p4zI1/iHSsa2ELYGDQUNDRx
htu/UuKdi/FZT7o8gShqrzTfH2dsr1YHmSibOvNtiD1KE4e+gAXih4iehuJ1E9KE9iNZHYAvjIbR
oJ1zXduHRMBTXhHWA4qoAe8yBWSEoxgjiPd0JefvsmtzKu7QuiylAT6X+z7BqP6aqNmE3b8avNlQ
qVfQdeeexbmpfg8zpsYr6LOrF8YW1Ylqx8ldNYuyUsUFHJE7jfHthua+3eVUSdWo9Cv1J5+PLHtK
ll1MJOqPzg0GNZ3ic+yXtUcWaJiouu5l6mIEDGadlOB3sW4x8oL5rL9KNFgdNCcoZvKLYFsGUHnT
eb6FTkPnlkKw+uTUSvmrn29k98RAPHU8KtrT+cQG9mFziyDHiiweivOEVZwLjUiSVXVfI4Zdfcbe
ATseVUnVNUhsOwfQH3jzlmseZ9qiE/qERCXxpmLhPeDzq48lTwPu0/kO6lAN8hY+DUOyRkTDM+nG
GwF+aASHulJZkiWjcX++IRTW1aRXoNzl54oB7/9ValoELP2h8PXbgZ5aDvMDTzBYNLDf/1Wnx3/F
5rRozacUCjGf2k2ShdEwN0yznSbUCCrJ0+MuQLZSn/3fT7bq4Pqf4A6h3h4xGPwD30Yo/V9lZwSP
jTbjRnv6nBpx5KpxxTmAuL5/f6vful6MJuiHBBTZlKz4t6OO9T/l6c1e0aGoMep/nhG9wHMcdm0s
xB2J3urp9p1Ufakyy/mGG3RjfGWfk+O/f5ZfSwi2rvP8qLQYz0FfwHNu/vpZ4skyKd/myZNPm9J5
J8pBbeqAAVJt3xD3/PE+//cbmr7qYDiESlBc9H+rqBZprxtlpcePHWgu5z0pWPEvXAgHqqx5Gtn/
foGGKtv954tVV0jtlkAemhSQusXvhcylzEVSjyWHrPOMATdQFe1XB3mSvV/E4E37vI23/kHO1ppH
FTZLhjmOB2guwwZr+Q9Vud/DNaCg0uj2Wbxc3xaU6H4rNII21GYXa/JjeR5UM/s6xvgii5h5PfOm
jK8gFaegSt9icWBroaXqg6Dq6+QWTh0n+z3oyMZmKWdqWUOm+o6BzPiIjVvApabVhfO5Qdiep9k/
3NZfA2c4m6Bl8Glb06Rhg8eQ+fXBqfUxjfOl9b/p8Cf/uV+mU6g9QA/7gnPC7E01iIAK2zZAj76k
hB0g1TYGiI714r7ks87T/YfPdRZT/PSFU5zyXJ4x6lOqtf5faWi6TiPAzdLh0OMfSoedaePvY9On
C1M2fw84rz0nbIaEYp4fVEA2DSKI0aHD8GF5QESThE3RUmq4NgWHXf2+im20dseVxchubmPIiIAH
QrDYA+tiR5QQGrrcFHW3U6J/cwS6qjtDFXm9TW3n2lqMhtgl/9xAKhxS06y7uMbTsNxgmJxgCbKq
OpnBIZx4DuvIzpawkqjU8pbh97kigjRRK0BxXsfYEnrMToTDMm7Oe9vidDfntCKoIOQsotadeTJB
3yltKxvT2pTcbtZ0R7q3FqRkfoB2HnIkL3CQB+XjAdMM8MtUBrDEoffrLHJat0Qv988Zu2OexuRx
XjnzhEFCKwdzewT5R60ahHtY3QWbWSB6u9ZreMuqYBs7XWL5jbME5Bayw+xAAbnMyxeLfZZv3Too
9ERLCL2uqdPnMPXU9z6xzP684pOM0H1W1Pk48ruUtQOcLV4TowVsSC2ugs5C/2Pe+52PSHWXdI6w
u2d7JTaneabArVoobDow3Nw240DV+jlDSC+SiOccQcA+7TvDyMPKYJfz98pZZ/AubWeZYT/ayzp6
tyDR4vah9gk1N3d5PWg6Ry/6pcsYIsaiG76rwf85XoR/cevXQNc4Ck8IlYHgeiFC/3i+LvxhhJqn
3JoZxzefzJZwyVJ9OAi9HOcPBzX0SrAO3uKaxDqXiKUvNUd9TQbeucfzuefr6GgnzrVXMVHgKk9J
wpVs204LO5VWdfxY8Zrzy/nRKE/bDyS2BWeE3kfT0gYTJqTKoIGbNC4fwyQHPpgLbfKfmTUa76k9
QcOqzMaolCbJ/GSfsGJrNsc4vyfrmOnWdlEp/hhH5+bR7R0iNn07vXVPoLJOwCyLeaiP+G8BmTH6
0o9c0c0SHc5ZLRXyLFb0M05X1DDM2r7yFBqtYDjWc+tcA/pDiy3SlG9X1/p9rrhqeZPJuy0vRzgZ
HfA1qPvIYgvFZktb+WQaor3qhQa7TVHcbDB6IVKS5Dg10o9SBKAPruK+FYoAlw1dHEHUTcCx1GTr
KVIc6uxqD2+LtmPd2oIf7YEXUpjQ/cyPvMDikn6A5pbIOtP4e+cX5QHqKHC61QdgkxIg/tSe4XUn
kJ2mmHazotvBWsbvroh3s2dmO90c9UvSs9IsaKAJXAvqQvt+HOofGHXiB6pVBNmko+V/N+gtsIE2
WuORwHCge63i7xlQzB6HSXDCZSqIhnWRl9agkH22ovfFZ5JfNpn+ekHLW34bTMX9a04MwCRTPMDJ
sr0f3mhDCcT72l9WPv3vSAAYeFhI42FjTvSyPYxGF8bgl7/q+dBek7qpXw2OoZ7Q2FZNu2SaLxf2
TzdwPaYLyq3aZVZYqRmRKFJ+N+aTkn0jFA7THxBEiEXzj06BEc3M2L4OQw4tEaIAAsBtG5TZp4Sn
iOYJPnu7zcVy6SCCTQLdaLNb7PdMxOzhSbS3SutSeHrZXvZL1+/NVppXtgI5Ulp8hcPxTZdxfCsM
hs80SNKj3E6RIBdFhbTxreyInqhv21T0b6vCR+Y6/VRYkrKg6V6EbpbYWGikJb7SCiVGCRvDoeFk
irC8Gh8Woy4eBtKvirAYx+SlS9fuS78QjBJ0i1zC2CDXBpanXtLiI2mxYOAt6RYKjJr3vjmkZVgr
fGYOISKgq1C91gqu2baT8eBTtb7AGuCFstfjS5HV4uvgOct1ToEZzB0VPt40HoNYah1HIJlcO57W
ZEFpFP7XXmP3GXlsCHJsAkN378xOsWeid5wQHrR7HI2G7KemQkwwp/2L2dTtAde4cYAJ63ztrfiF
LKX8ZeuqzTt0JyRpVyU/Vm7IIR1dKXfsO9ansccigQeoo0VYEOejp7BOHb9oDx0bHyNIQP6/+CRl
fxAPZz2ThNN8TAqjKnnAI6IezRtBJ/tA4IAZdUs3PrGhwZg119O11g/F+6YDk7RKI0ZbRf3yNl11
wVoG2YqFMvMoQNiFc3TpBITtUMN+VRRY1FkWn38yLw29tvaAI4Y3CkHdvU/+ydFQMNlKYWXB6ne7
xVWs2byuMuT7OjGfCkVbD3H/TIiR+GadSLVmt063Yq0YPBRR7gwLru2Cl/UimxcLI7X06kPsVCLi
PIZGknO2f7EpTG7M9PawKXSuV/X2W7eB02XBT44MNvdmM7QRFRJetdKP7WtaqoYVjpVfRt621hbP
OwlVW6I19wU133vSYdouRIqg7/s5797aUUL+hca1Xfe+kFdIjXCsaVXznFibTxpTUi07yy28o0GT
KZxIFb3zFGU4lb32XYtNVGTX65lEvFYLu+fIldRQvWuVJeiOO73pC3Bmpd/G1yTwJPcc68tbTaz1
awnwmL+TUFmEgUzYmMRNDxd58XMElHZrZJfQdM13qcVyBgQx6zdoS+RLZk5Th9OxtATgS8O9EnHT
e3vcErV/WaWwmWkcii2YFLHZ87fKDfKNxL8AymJ922g0mK9WrXO5144+j/115090FoylN+aLWnTV
nbUI7cGt/awFttanzQ5CW/+YJ9kEO69s1vQKam6TRVpf22gaY1B2Bxdq+fa4enUPolptPfTI/6RX
Ty3El+Ky4BDYlxCL2LmEdiXj6YbjORBsXJjJ8+wCAQ8BFDvXCO4AZs8nePbIyW98JaRu84Bra32r
zHaBntToWI5EwbmXNsbvOn/erDWGn7oune7LS/Ok+PcEJehDd3ICpNNgyydfSwrgkGYCqzvotTgp
od8Kf3nCBe47gZmK8qGBLrAdZodjTKi7nYkPwc+XGlMPheMbt2Q6jZC4bVGjDAy5sjKQPFhcqmxg
DA7lp99hOtsfKAyc3BDryRsxjiL3iF9ycqc0qegODeOBTLoulMZqEi1gyDK9LlLcmUFVU1cMtxGQ
SmBVK50GV+bFsc6E3ewSOlM3RUZdLsqXbDnipTW8yPH01KUGk/fGRZH0Lf0vabtrQNLb+uzgybnV
bH9xwyqPxRC4orCo/VAkejVarf8++RBPrb5dzUNzcoUkU2piEWELpwwjNIPRPgGVSJ3HFZSSy8ZM
eivYYmbSkRc0upYt2TcmIUJxd2lbtoGddMbi4zDHOJHuWrBguFSMk2WF7mEVH3PlZEmm6X3b0uQl
Sdv3xG/tPOCYUD3NiAl2sYfzS2fx0JkknJ5+i7tdlatZ3vbKEDOlvR+2XbvBykRo2QZVZVdPfV06
Ud87K07WTDC/Ki/NqFw1LmAt4Fc4bWhpYboxTgacjcVG3PvKl+OiWOmj7GTXwVuiIVdSLh4DcshD
e7L2DK6bXA/K7yO7YUx2ckmm+IIyJZYgTbmDSH/oIlM5hgooTU91oRs7ADHNVaGcRabyGJktXbJG
+Y6KkwXJNOPpay1dedgWE/au7rIIR7o/dcOuxZJ+i2ANcnCrvE3+MOvYnJTjSTgD5iffqGL0/yjw
5AXhecmyW5Vhaov77HtMo7XD+4mhqmdQ4qRci/6WVZ7FP3OKEh4y+wtOZvEjq062l0SVhxKK2Gue
JcY7pZ5lj0rEPzTK1uW2bn6vKavXpExfOu6vMkd6lHBw27uEgL3B9MQlZltN82Yp65g8uchAHuVe
iOVOXMbKZgafmJJqBj/TUya0XNnRJmVMK1LLfS+UWa1QtrWJVmFkKyubRY3ylWov/jbmtKXFSoXt
zYlji32r8sLxEIpvoqgo+Kwnt5ytjHMNhs1sVzoZnTeql3jrQNlmZDOcjHfU8THhdSdDnnUy5zla
lts3ZYtnjwBr7HtmyWcIcsyLXljwc0PqLTwTsFnti8qRphtxhFd2QFgsyWWlTIItp7Y0LFrlHWTh
xUfoa948HTUcqdHY5tox62zzRTWqiTKfChmQ59fe2cqcKGF7szxw8tw3MkZ+08S2dU2vqL9qV1QM
QZ+wpblelPGxMMclC4eTHzJT1sjx5JJkUHJOkyf35HRyUtICgp6fY6+kKoqLeT45L5VO8Yc4+TGB
go5X4uTS1E6OTeI4NXundRWqXX2b7Fcin8o3t52WsBisISKXDBuonF3jiXaO5yNDORlFT6bRmU3V
JbMfcOKlS1PCI08WU2QD2E2tdDa0UMZK+rWeLKn9yZ6KBIKHCDcf9nsYwPsEjUDnV0WYnx2w6hg7
kabbZXhj7ZNRtj6ZZjE0Y6DlVAGhIuDhJSI+7M9OW+3su3WkFQPDM7rM+lqiU9TqcNII2Iv3dGhA
IN0UaeM0Pj45RmYbyC2tBhm6LLg2KZE0TDziXdBjizWCQBtXxdXqxZR0wkFCjGnvywnTEQY3hNq+
hG7UdtmXJClEk0QzQ4W6PX4asKjBtHSNM+4T9mr1hUylVv09dMMy2TtANQSr7mx8ZMUTdmGK/ZA0
8myso34Vmp7jW4NcY78KDX2OzJHOUnSGwd5z+T8q0kHgtbZDXq+R36aL/cXusRc/nauDWqsq3GMJ
2OxJM414aYl3wGwDL455nPoF43Bzvyci1hfngJB3Y7x1BpSPN9nOqQbhEmTapnGyjfPZYYlgOh5f
yfexOu96ZEO53Oq5r68ihCIvO4gJtFP4tljy8ib/sDwJBDGyyxHI7JUluTwo5EAizSFEZWFV8RM0
4jZzdg7KyMy61KUkcw7hSzayx+HskMBlakkpNdGFNVGB7OWGfPmVrXvrM2OufsYmyhOHbHQrwlco
+02U7pTFsJclifMJCLCs3LUzEg+f2kHdeNcbWz9vF2slqdLBCJCxlYEhOl/s3HWzxIFGU/XaerJ8
0ZBzjIGJpRoQjGTs7JA3VN/1umCXhX497Ytd4wx+GhFxVLtLsAEpfMDyI9eTTv7Sz5LpHo34dKTw
mF03emyFhenIGxJzV6BhVoU6CLDYwWq18in3l9m96NjCuYFVt+Q04G4kXKIf4T2Oi9fONfaaqfgO
SiEughhaIwg/1lEZjda2PuKKnRc2CFq5YwfKCTHOW5tYVEeM4E0rb/nAfbusbWDA1TAevSIr7GjO
6vpbT3gywPcc2rleb9rEaaTPjXTHdqIfjjK1i+l7oi2q4sKOmrSDrUgT7OLxFGvg1w0PNYjZ+aQX
6IIUGLHqAwCxxn0j3U1QsHRJO25IITEzmxOquw63lefoMjJ1W45f6LX3CV9Oi6wrRETQQcOXhomQ
heLWbcLJuwpExz78ZqHDswREt7k7KDLlJUQdSMMofbFHIOZqK7QC5iqHCAiyTw9EG9MDzgO+GHdJ
tMBCzHXs2rLLQ0nB7AOaRs+zEfsPUiPxUKZbu3eMdrlf+bIj4ceev8tp5v/QUMtQPMzb5FpjGh7e
OVzO6YObV73adVlmdmQH41z2pMdnH0yRZLNYk8gf8aHHN+jyku9Jb3DnvXlb0EfFksrIBvc+aDN9
fvEWW97PgB+5BIxotCPdqjnMPNOo4wvbfzQoH7qRnzfzhUHRIotmxBh/zZbACWgXgzjWIs/Rw/X2
E5EuDSbsWv/i9ANJEi4YDcIyNiThw7YGOJjWW1yRZhaZcpiwZZU1imw/g354kTg9cqih3tAfgo5Y
+Lh+qXrxnIbDtnZXEze9T2NPt7AGRslkgdNi5xNThRlbFz2blQwdm4J6HW4s2crrxDQmLyJIpnX3
dN7b53lxR2SuY81V0n5230Wf4iPGJQ4mQVM73sETXh2wp16zwCliH/1D0WUpcSFejtSHcsk9ubYm
OWNO2zrYwlF0RZZeZbutW/g7iY1+C51C1UaT1f49D2m9M+OBIInRXt9cZovpahnrvo3KbvIeB5tY
T97OtjsOBBlVoMpsbqwyNq88APvuh6/FKsHKiP0rGBw4+susuFzg3d8jDstDREfmV3wtkuy1wQU3
nNlD3ofQ0bM1kvOaD0HZe2O8kylBAcy/vVVe5Ya52vsRliwk/LRdbqlcFRbFgKZayRqqjDegKQkE
EDr/tw2SBh0Ck71yKPBNZPQdmORqVxl5+lzYSz+HrJvs6tifR6nVgw3ivjl3szVThoatEt96BC9+
6WjrJ8EkyzdrqJov/dg0AdhYao9I+EJ4YhOPfNm/QeyDIFIMixZq7DxueolBZ6Du8l4nUrsgCncq
oz4r3LtRjs3laHeYC3q3uKYu4B61WPdeqRhnLo9B4ny05mbtFqEPj1O/4isfmtEM88mb1W5Nr9Bq
gNML3IGwnsFKayfaVBAXlDB/OdS2OZWP+F2zqKe4FfU86lAtLFvu2L4YV/XapIjRZuNLGq/LFz8e
jaAdAGImm11AKyrjv9Gx6pGwxfjiDXN3MARxMw2S5y86f8UOtIUbh8b8CyYP72ahq3xop5FR58mv
KGLH+1bqaxx4Y6MbjIPt3k+0AvaiIaoD60FPfJk3WBFxgVdU0bTruTP7v3KKHRGUUhqvuII3DPBG
86p5pXgCdSMqItq5jW0LdY3UzJlYP+vbKqn+97uipR7Uf7BAFdUU0XTFNvOFE21TtY+9GBph34Ha
7Jjl/6G5njNemdXzqqPXQIeruRNnbN2sYO5mZDX6MqYXuoRgs12gHF7HF9jLs/2NaIemOOaNV40i
jEWvj1rkTbaYeyYvyBDvblXRkM99I3NIExs7Y2Pb6OlrFvaFAwT0Qq4LVczAwZO8F6KevXcHijWT
SgdvYIEE5NqpDoF2qmmMR2CgkwQFhUDUg/6VbTwynhU3M4MG3bSw0R6mbfND77QVbitdUJRhu6Gd
V9LhAxhSBfKUNokNmhufsaGQcja9e5gs0HskbEIT7PvXxiNYJidzyPY49+FRyZb8FtznIJtomAlY
BO3QWnKAh11sk7EGireTrSEZdGzJgq1NmRmOMUbH3A+pWKsrEU6i++UBYu3kdn9JLdlMALsxCUOl
SgBzneVKGwcOzDBiSQ92wkUHJjzt/70992v3l66hSwMWl6lPxxl5r3Kr/9z6zuwVz0mSud+LplWm
FYB1qqNfFb5Ki9Ya2lJ/6Lb+KitQ74jhmWalctniKPs9c5LinDfqCOF/VOd3nM5yCYsMCXqug5sK
ibpp0hciVdIspyn4h0v+VVhgc606RgVa6zj3BVaF3y6Z7eeS9Qzno0v0cmGHPJOu9e70dML/dxoG
9VY4A7mvDkdPdeG/ifOr2KxWSfrr8awxmmxkzzSIzU4dLU9f5P+nOfyB5mDomAL+3zSH49dszH6m
OJxe/0lxAMiAsRoSAEA8aj2MjTPDQXPF/2Avw3KF8oVn1VTWpE+Ig6n/jw7XWpAIik0dtwt9+P9w
HHTTQk5FqD1qAvzj/xuOw6+iFNtm24MLXsfqRjGTX34TJVCkJBLDS90dEb0zHBsy3Q4ZsfMXzarK
UER1NDcLu+ARWLwOCsqj9fUHCc6vk8M/H0GQCsqn4TapP/9JF2PmYEL7rnc59DTFvgdVzKEan5lZ
xHc/fSmfEIufoRW/jcnTxQJjsNCgmPyP/dvF2h0F1EqfHbYghpKIb3aU1lSt/v1d/vuWclNtz4Bl
htAHt/Sv15PCLW1MKVBvTYV+15OtMYRdQ+kMv9uoiz0q1/HYdbV26yzS/mtaME78YfL5dfZTtxQ1
lTAR3JgmGBBffcSfbqkP8s/N0Sbs1l6V45zBuSnXGOBeOVSHxSFFjlKXdvz36zZ/M8qot3V0HW+W
i7qI71NXH+vntzWJcir13t7phHADc0vpcl9o0I3HcMN34e/8BcryxUjdfgtTv6tdSGM0mAMf18dd
MmrihSPiTIuyIFilbgmLC/TJ6b4WGSxF1qskyQISRawrlvQ+QwS9kQi1IKhWLdZtwZ2VQrakQlwn
qCoYVeOhRzj/rHtNtRwyCmxu0Lt5Jr7n6UAPzWu1et7Hxhy/pFaWf+HLyh9d+hQfiLWo6eCQ88dj
lRuiRGrj46zl5P7Oocx2HrAulNULUEG2gT5WufzoQb5+S+w1FrdW6afypRBreRBNvk1gkAqD8ANn
s+iJEy38F7DmrN4ZhLG0txyrzKfEcWtcc5lLC87ZpHFAiiwEwy71y6DphbPtajOWXxERG99ICdMj
3alm66oBS7aQe+FTn93oZjlwgSejDYUxuTee3IYVdTm3nTQtaOGBzBG90KAsyzaseCgshbVvm4hs
Kq1js7TIKjLHEdYBytIujcamRSFPpEu3AwhoKRqeXaFWcnsjQquE4LiMpX3rpdnynAC+9AMD17yP
dWvzrt25yoie46zxjZRvuwg5xvW45jNDsF828oOeAUpFlLWtS+gwUOQB590Pav4UgwuT1LhJmVVC
c6iqvzvSaTijrQvUMW7ndF/30wdJkyuktpxiatB7dkrCpLd03+IxrsJNG4xjr82Tu4vFmD2U2PSu
/cHxv/Q0Cn7MPVCHwNJ0fwRQvVlfIF93h3Yox4MrNA+V8epOV7nmi7eOMsc9woOmRZRqista+u4W
uItl3izkVsTBthn+w+SQuhQ5mUK+GkQV7xN6TlXUmO6wo9zYOaD2dIGOC93t7WKksoPru9RG5Dcy
Q4ZpaukrNbP0oSUgTdtlglrRMUFmDJZ2IGfXy6kBvlYTNw1WW0Yl4VLi+6Z7vHWivlxEHm/XINKJ
E23Nyn/MXL+TYaohyUX4VGyHYek1AqBWz+4iGQMWizZJQlY0qHLiEdNj8iGwQAhQByXpg2bcIpka
p1Fg2Gnyb63bFFVojZtOCQgnRROalYOoKbcooIZrjQp3VyxDc5uLGgRvhsjqcYWz8kZYsPktGZuM
xL9Oix/WJvfu0iJ3ncCwW5ro1PBLjhTG8MNtvPrez3R4i0k55A9rhmFzl8d62UcQnPNh79maqirq
1XtvLvXfdJoBFvp4bN+HzYs/jERfOiYXIzVUT5lQe5jelX5EnWHHdwrcpVwB6K9plSWKslo2ZCIx
l5deqEPT4JDUFIwTw839e2eyUzxCU238FVcx2gijlqDR8H8ArBiy2ryFkotpy/FGtM8FcUv8dwfY
JaIPxRcDXcsw4RA2rYDTigecFoa/vXWaQ41yAqP7FajeUlMmHBsUPeSkOExkmmntGyRcVHZzrzcj
mmYp+iDZrwTM1oOP0k7byuTOon5KM5Ijl2qkEaVwkFQOyBdBsoz3JMXIHZZZNqd7nneEwzhW0yHA
nR3z31ThlsCZvOXrQmfYhc7qtjo4EYXiGF2LgicbB3XsyXtrjpZp1tNL3NrsZEHmWXU0F179FS5m
db/x9AJK6JAHB1bfbHfOqtUGZNwp/ubLNhfq7eVbmWj6M0X6MmZEeK5SMLpDHvQQC/KQsEsjiUzy
kWERkhNN0QgIgB/NQ20/050a3WPdWHlPWoc3NZeEdPNkLkXvvEiD4w6aLHIow5hGvPGHVU2t1j/L
CsFDsKBh2EKnbJ23bz+vaVszb5RKc3uXEYp9P5vVFs2zBlfTKsVNmo8//n0R/b++nU8Mk+EIwY5R
6S9/WkI9vIm5hK1CK0PaD+XwAP3Uvsy3sn0U7h8pKb9nz9vw/Kl7cSqzDWGoXeivb4c9Y6P93Yvd
BDnwIfWyGvCfLd0l1Ht/U7zJmo7rnGK822GC0OsXExt/HHFyIh9x9LuhjDrhtGtEV0Xc6LIeSHNJ
rCQOmZLrH/1kGZQUCaF2IuwTnJiZfODksiUtiuc1lemfOCm/C3+5JHAlusPibrFD/q+DF64EmRFI
hbcGW0USCopbOCPoprMm/R/mzmu5jiNb068yL1AnypvLgSXoJMpQfXRTIelI5b2vp59v7VwYEZs9
YB9zMREdQgPcJisrK3OZ35xUB94RNu3u01A29oQCsT2NuFW4VvAwsHEvJhb8T+VL/5q03Xf9ny3Y
mT//nD/81v//pG+H2F2L4t2X2Y0r4e0X6/ordbuPIkX3v/538+dY/PHbP3mnZkaOQwJEnIwHJflR
clGx09zIIWsihEYoEamsi4ydZkax92+IzkWe3F2yXcor/zcziv4NOCSwzRCcURgQ/v6nFO6upTBU
4Q4WCNX8hKLFVRD9t8Ld2iO49waYU9ZZAklqUBIIAtpbvxmFO8LSYVw/XKTtxmgH6U556OQt2P74
wHGNsMWzkB24UiRYijJHvGXHlfX8vDSW+AO9VK/LC38AL+uPbYJwy39Vse5aFOdZMo6mYhgTzgfC
hf9i//lvSMa17loyYMdYyWQRZNDo0xeL6J/kbxd0+d+bMWuFGwyKMrIRgfDMsvhydOBtX6pPtcGA
aA3UpgH7G5HIKv6ZBNXQjUK/TMu1AvYFhmuqltshcvK/NXCMEhWCioP9A5Uy5AheH7n7ko4gI088
FqeHelcI5tW9Wkx/y1HN1OzKv9y6qtbmwV6gHWRorg9Yd92pKFVNwQD65pBErA2Vpjpp1ZyfKUrm
EPL/mSpVcKI9vREYJBWfblSpjLpC6bNSi4//mijVy9z9IpSDsSjPrg/qgQVzdX7A9RqNTNG0icQL
hUQbvREjU2Qsace6QSMCEjxSkEaxCGpvhCJYzWoBu8YnIyOSX6QYexgidNn/G8JFCElQBLuPzgox
jz21x/CjF3fczm+KF5HpyYM2YdjOEPZzyxicShlVPrANlL8u+wBASXmFMXh4qWuUgqs4P/deRs3v
VnWNqPqwUZy+xyCSduLflylmWGZTyeweeZDetrjVL2SNhjFHFXM/y2+LG13W2pdPkWr8IPtHfQn9
6qubdv6PafzAPYV+WxYkZj2H6GXKVsfn6vZ2RZnB7/cYe3F8irnIoilEaaatqPb/pX9CIZhnENit
cHuNxswW9F35V/VC9wenMtQrmKNvS3QG1yuYGAEahIf+IaUn/t9V9QlQAXzHNi1+UdqBkp37c1qF
E41hJzyPaEeWg+g4JL3GpKOGDxk9DnGPH8gWFDHsXrqt4tFRzQ5UUOBr+FXhZzEMIrVQopwBZTue
F+FIV3Hq8cqwqYQPkTZLRnegAgHO99TZAt7lXpUGEJhzD4S02sSzq+/LcBVFAG9rMAq4NUY/PiRU
vhxhZXkbXVBxQNnzDJUvkuq55oXdCvoHm7GqTtf8vjGi/A2wUQQrTu8EwfW4blYZxb8DZ8d9hEHH
IjLQmc9k90jRGhjQ6OejcWKQO3X2PR2L79azkqvcM0AueByCnOD7Bmx5eMnQY9MLnhu6CS8J7Voo
0Hi+ydiLBY17ODg49/Bvr2+0jtTVv1jcsZPQtqb4HgqxENDZ1eIGA4m3+r4PP6At2XvrW6QfcMji
Ru5bPn1IIRZMzkcuqYIInFQphns/J7k1LnAF4s72t3fIKi7x/v3kBh5DRv9fRP/3Jgg4yeO2vdyt
Ohe1hH4ZxEirHcqTD0PKUi789cuR0X5xNVEstVn4cqj22IETX9dGcc1zwFlu82ddnU3tIsDzm3rx
1EW7Q3nuFiBE5484nA3QiV8fwHVAEFEXlvIzZAxqzQ6jeBkQwJtah63wwp9lccChzuCxtit5W11j
/TDeYBsbZKhyR91crW+HCXxse99UhQWm+sbjsUjnT96QQAH9Pm0XvJC+NT73eooih4ZiyNlMr43/
XA0QdUkfAISX/RyCbjvSn2AqC918Blcoz5dXD6yCCHd1Vp7lNhkLXh+bjR7oNH6m07uzVPMik4cI
1QsJFgToelnbVs5DB3lGJDB0GauYRQhjkJdsa97x0f6UrbwdsFW59z9AowEaTbk8w33nhhnaz/BG
FSlU1QIFHeH9qbVb7GOBGj0ufYd0yLEf8mAlXr+w3SB9KhoPjVGEUd0W1e1Q+ZZx3dlBbosozkck
OoZFnj2Umw8+JTafsg4oM8HGMjaS8B/lyccTRtzidFmrpxX7eTD8vqMJzpenNg7Mln8z7YkoZnRh
a+N+ZORUWhYHf4P3THH3Dpeh0LlbYCLXon+/dvxTG3Yj+4wF3pN7oRoOoxPKfEODkE/kwVoYSbsh
KIE+hdl10i2Fx6xaM0bAovKqiUW+D3MNdz8NN9Ew2Z3BYTgHyKzglx4I/tQ/ZDg/H/n9aebwtHBb
Y4c0X7aBoeGiYqhWXLZRuvCNJEhjLsbws4GW+LwLxeiKtdCtp4ytOeuWG122J5xoqTgM+OAxTfgy
G7WMsJyFoa8fiDbKjJyIAMp4F745drvi0gGorLnpzXaq41i6QVZC6kPLt35eraCJ4d+hy7t6j1UO
FYxlFRNboOAyAkOc71IWjawux5V6a0t7hgX/+nMVvOxi+BEKo8hekWmxnXoYNJDvfRlqowZQ4q84
Tp+TsdqZM26PMO6tYZTfwrUSBZetLUXPpWvhSNLxNi8hzhb9jsSNW0bnda44H64xmhnJjR6dGNPL
pPQjjGzkjC66IxEnBnf2QF2haurbY5nlMd6NdErhUP4J3/chwMDpTYsxb3k8xeEk5q6B2w/R8s4z
Z6FZLZ0U96JH84vj2fIgdOaxcNbDYdMsUdViXLrGgqIBFPRWH007alqv/KMAdDkm8a0eW87uirCN
14yAEwvz9t2ZRSVmifuRH6M57/V+7uYAhkIY82QnziZKNfAtZSfZzwF1jLv4yKcdlcN+ld0CiLFc
yNl18lDimxht822cH/Uy3lVOKnuBxgmv32uXlPnLU4Zj5aIXCKeWZFe0yl/e66/0Aq3dF6G12KIi
C5p+FEFEE0C/VA00iW0+ge31MEL611UDgcyLdmAfe+sPRedJHmAUBHc/AhuIsidq7sVqk9k9vX6t
V8s6RreECIHd1OZopUpwld8iShEmbXUAWnTYUYpb76g3fjTpKi5FLkYUXHEpDRPnY7ZMAvVQY056
fiIe8vpwnKvwk0aZ4/GU0b6X7n1wXe/byhnQNvjnn619OtjfFqTNJNAw8iUIN5Ew1PEiY8xgZrEu
5tme9u2PqEGVBw/kISipL6PMi9pUm7wzLpgZkjkwL9IqWhwKtmcA7vcbG8RXcRbpQ0DygiIedRiy
8Zdrxuv9fj3W7PjxiFD6q97gOLHHnHUzCBOikPFM16DGwqPDKPwpdAphp555uTC9r0/hVzNI8kk5
iJ64A6c2ui7TcOTbeX/G54/pBo50dsQbxuG2WaVPzPlzfozdSijy+pdexWVUpgg1CM1cevBYsV46
oV+WSQ5YUlhi9j/mVhESFakdN6Bc8VvUTcVrKdljFYWKDPft9QFQ+Lh6aB2aYAHa9eik+KDErxOX
rY7p6TRJ/2OHDxir1ZvdjR0CxoCfId4FP4aOhpdOBfFLTIedfwNLKtEMYjotQk/6x8AHmU3Xrspl
S64s26s+oH6PulduNMvwUbhclPl8/FNPNil7cqic3R4mg9DIIXQ22cB0b9RDrgalZAW3XAQ4n3uo
Q5IJuOCrmZMNVcnh98CKRZ1tjCCB0OXJhvn84PjHgohXlsQSORyYSLKDz5ZFfRwZwz1wfqvzcuQQ
0OSqyDeRs1PRNcuEB7rjl2uEihWmehIA9SYDAqkq2ZE6PFaOLcdFUwUSvLUA5LgMpz052vWkw65Q
5Bk0M9tRAWQXh6MomzLi9HIwVEAJeAnyNgMfwgknulX6yRl6NVy2lxE1bzfwIOTrEjMXqcmRKAwx
GQ+BN5eiwuVE8uOMZsk4dUQaBbw8uqwgkwytmzZuWQQZEgEY96KKRqrIBvDuDIKccXUmptGI0fda
uZ4T7gvzC4JMElXVHhxx2GK20d+TGK7qZqksqXJaiHAVn0klP+cNrklGESmUg1jf7jShBFktBzLj
wtROIrUUOgxfhAaDrMcmvwjfmZDLBsjOPxEMSDSpgaCOwTWrcmpDicfmPawJJ2saCXyBg76SHLom
4VS1wqIY/a3/d3sbN+q1NwX8Y246vGP5a2OmgPKUhE86/QP+snw2qdMl9b6s/9SII+rlqfJdZB4i
NE9P7v18IgI62zcn+QZjmrPyAMKHepIc79USZvH+fhlyRHAf1iAIeUBHo5x3lEtS19lttjTiV027
TwJ/WLTyDJxTudjDHfDbdQZRa+TUgDQfJ89H2Af5T6BySOhRJs79szsHnCMptOaP0BBFnS+HX8vU
UHaW4AZBdXnKbLOIthVlppXe9SSJkSaUUTbKwtQcSG+kiiG2Jojyg0jW4Ll2sr+gSJisrM/osGT0
FymI17c276sdHV6CjYALxyIa3O51OGLRnkaRoQp+KNp+4GhZJ3LQ+efSm8RqoO4WR7S8uilt1zsn
SveFPiM+IlP0VuW+lsqFgPkGapO1rHft5BSF/6cm9HT9gxJtsiylgXmL52WczY94REqWbyNZymQE
lSVHsUlX03FxJVzcSEJRrNbIYMWmispXBohlhoR/kRyzs3pnkWltwS6BcxSPaoa71sj2UYyAFV8M
v1hF23BdSP4gXPbzOFAyr77RtvzqdOBEQN9e2pZ0L4JLc+OLAwpPczuYA3xGU9ovlgeORs3GjYzc
FjtHydArL6jz/AfX+PG+fh/9q8yckgUBP8KfosETBu71CeWEw7ZlYb38sJ/uwUEYV7nUS4DPX7Iv
40JDiiExAa6CEiGovXdbIO5I1YWdh2Bo3jMxiSeak+ILHTtq/tk2i8G57uZFtFz0ts1ndXBieBvI
uRKfs6Sbu3kgFdilSJIOSAhSrisws25g4yUAdx7gYom8OfqyctjsdetJ8QJfypORhXsm0ifDbJ0l
t64rE94xFhCruqd1QhcMsPpa+fL9GnZVFR3w5l5DuQpkDR/u7HZt81LU+uVX9IzFJHkq041xvD7x
Vy1Q1HnAYKHfjrJVSPPavq7ZhKtXeD4kz086491+TF0DLsDHlPKuXJExgRYIkqb8AwgiCI0nzdCF
CskMoIFAMekbAeNXQutA0QL6dXhYxAEaUM5VxIjoeVWBMx8+aWVOs8bFVBH1rHbnQIodvg88fn2v
R5Du7dnkSfar4qmbySgDpzgluTOFg2rccrZBTfc1W3re6kwR9/W5vtQTv6jQoYSExltEIAY4gZjw
Og5OICGewVqun7R+pJWmeSBT/z0x9cJ2z1cKFFo+ygD0c3ZaWSIBl0YUmjQPxJxc4nO4YKRmLVMj
7iq6dmSQCYhRyjq42bKeu5HWfHJjysFadgYmJan6SGzCD508mKgF5Qh9d+WgasmzYc45jVeBFUlB
tja1aBUuXoZ1tn48u7n28YE3d6AATsZOHO29HT6eRoLUxbWHN/fUBMP1kVzftv/SBH01tTSSfdEP
1Ry73vNUrtR8lN4wz8igIlIqFwDvBQOSx6xG9Ld+D26AgPtuccSA+8G3OznDaR/LgtWSy+u31rvq
2cVuAFY0hK9PpI83yfX+lUN9L51zWL8HWy2hTFlTJ44eT0hkTDmMCDBeb3R6NV7R+4coeCtnZTKI
PrvGRZa7SbSIFKWEY2lvyWmG86LUwvXEPbqEyS6nTOp3e3yKSLDGdzr1OIhJ8QwVEuI8jU8CUwfJ
e4gSODLUi8up1yEPDVinQNim8t5koyOn2OsThGPcy7oBaSvrPkQLkFNaJullDvi3dUKWlW4zvtns
hibgC+uEpTrE4CALqib23lJIQOMd0XNxBmhyApEWwRWYCn+qf0JuJN63DutnC+JdihvrrdooRJdk
uLClYzZe2o0b5e/w4+L4shpTcMxUE4xFQRhm9BubDaLEZ+Oc2x4oJf71+gR8tUKMGwHAGQf9QGlL
v5yA/4cbAdzxwP68hFO3cjuAQFHeWC9Nv2QJenxj/6c9CfbLPDhjQecs/9KYwMrIkf6CCXweaORc
3AlWP5LOpjYus3/BnuCy5X25JfohuzzSithDgQMGRPByVq7NApxho/fZV6CQP55xIq4Nw8U44KAa
SLPW9ImxG5MVQlNNWsAv7AMOzMDFXsGGopMiHv1f9g+4VJ3Q5itZfeqec/G1WBOsPMl+RFzsDvsI
oBszsswMOoA7/vAv2QpcjruXs0TiDuIKwbqEjVsANV8WWMfErgPqFuFPsV9XXB5aCHRHxm6UJ2Qe
IIXdNrvv0E4vkTA7P5fGhgIJ7wjSNARtSmTQZ1hPaARhdnELlDPlx+tL/BoFQ5UshFtN/MZD7gUQ
D14OM+92XGn6JP/psDy8h9BlSXr7ocNbzA7ezqPdYbuQVlIABLkrt9OGNLh/goY9uPZdWZxOBphy
q8/+353OEYRI7FtD/K6fwmkObs/waMOPoz9tvJXdpuMOtyvmcW8sjIpxGSkJBHBZQb2CMMUdXJhi
N+YxKmdMAvrvSJTzNqq+cd3GSeTv+0P4BGlD2BlkIj6svOtn2ydojZHgjL5XYVLkzVcPNeigF3m+
lqwx/HXPoplfGnd20dEzNoVZ1ovS6rPgao3WDSJ0bPIEkRg1IG5qkqbVoVfJ6y4ZVJDuG7+oVqWo
/oe/ou7m8bcS8VSiyYIGcepS7iiB4N+55zahujcb76llxQwjwEd+ENHIOBw5RBwjiq1/02N/Lc++
ZF2Jrmp6U5iRWvlyEV5FwY53p5mNgG1eFyJ328DM5dtUJ1AFtgHJerwwo+DIly6Wi1JquwY947Hq
SSLfHdgBLP05ps2CD52ZnQ344X78gtxIDA52i6MNIlYe9x3CvKVR+oUhKCqo6ZwnUP6xbYfa9BQu
F7sl/TrkfgAa0uq+8KhUIThCKYlXmnty2KVEMV1xDkv13rcvGt0tYhwMzM9AjY23npGGzN1UXqJq
w1txkZfVr1vQdeAj8ZD1UFJcK3iz/v0cn5d8GrAxE5Cc8Ae7NymFF0RMa7wx/fs2aOhjoLQ/BUH/
UIHy4agHZS+5DT7CE1d39j4iwj/oHZmNhPA2LjYzBjxLJkClO1NuPaMdp2njDTt4XBl75YgoNLYA
om7ZRWm0dW/0w9oRW5VfQyMCSRwtM+x6rRv+qqZxtE+ljtYF3fa8DK2sdrgY9UAbCsSucIAwQ0Vx
bGDx6tRjTXgRIzZTUqVHxr9ZYHAxoxpRYJBroxEt408XLueOVujBj2yxIl7Sw/XnN4jwNsumOooV
PUr0DA/mV8cfx2B8g1vVWlZV0b44Zz4TaiFQYVDUGDGG35UhOoeUfkSltzZWoat3JP4t7n6z8147
UQ1MUa4tnrHOm++xPdmjR95RF7Djz6JcH5A/kKVcDnnFtaik8usbKCceO+SLjYQihgOM2KPYz/+u
a8Vu6szYX+/F98BdHdbHLXVdDDweEVHaBkyGau9s7PuOcvl8UPnZu7S967J+G517rc2q94YWkMhq
6Jo914ZMgVTLOKijof7isl3iQ7UBPLkURRM7D6sPe5ACV4mMA8PZnFIuOo2yf2Bb4raTR2lAaE3S
JT1o073qLVJkROXn3pOOW3pI/bKxVuk4aqKgZgojJQ2iY72VlGZrO39sz6WN3DfdSFNmeNBKTGoC
Yf0Uz1TjtK+N27VUAZ9LoyZIzryeIhvS+UFD+bezEin1agCdu5VEf6ZYqx1zzUUCxNjH786eIod/
E6cVqug/taTvORJ6niks4uJRdM270YeFld8exn5BI/TpzFKr4GB+kX4tNGmn44kTYw/3p7xLXC5M
y7SLu0pDViN2bd26JSIi7JPc/W28c1A7DFD+k8I35ZdjkkozUnNSYfdNdfhl1bHEjJVCuLandeqG
dvcI57VAr0gCCFYCWdCXlCaH8kxaNpN8kE8j7CQppK6WBDjO4d3ACfNP567OUBQj6UoKqaraFw8T
rN4uRdELIkChA7EB8bz+lIA6u35KoOU5tg2QA5MAToCrcMjP53Co9zn7bjg82SAoy+H7/CaJqDci
QH6RVZ9g+7KRoh0ru9hZUw5+fvpHIxWubx7qWc5q08xXZ4Z27Hy22IT6KXukOW/NL9NFrpYHW75w
wUue/TVPAwTIw7wWId3DyXrZyLDW3sYH3ztRqHrADd4VH4x2n+fgHxjERewkYb9w8H5wxhz8HkKn
pPMypyB8+OoKIhlXljSbnAN6SO6G7W6UdYGQtlJPskLs5NHWRT+Q942X8alcNJn3CQKoioBS7b/Q
z0H+5s2yY2HL9xy5v+c/6YGRzSLz/nTuZ4pY5owlnLs82XUhICEUD1su1s3Tht20Qz9IRo3qB1eE
dUbLsYiGbsiFZcckOT3mJR7aBx+BLDB9Y8nmHf8V05TH0wS/h2MukZFpYWGBUgMtJQYQ3yF2h0zx
YXjIAjZAo+pc14GtI+iWeho/jyZwCVrHRYvwpq96CXVy6rUcQhB5agbQH1U6JR84pDL+uDoZgnPQ
n5aojucb1O3tqhgJRrZjRl0hbBa7/8Nam6YYQBsUOwLIdRV3NVo5Ex0WVDcgwCSQrh4bbNO3483h
VXO+/ZqVdXgi0uVnB46Zfxaeu6b1zzqgBYlOvtvCholJQ+xDjvNZz0GUoDsOMmSglhYtyEsEo0EE
NLdyTj4sRYJd0QcsMlDEfEc3dUupxvWtl1YfvDJqmMm8ynxmjKBmiI8nWEpJ/jMCH+ImkYbsq9tT
sEzLljzl9UZb5dM5jKBmPqYhoorrW+isFMCxg5tlaewIofCjLxdq1P+xremYDEghISvAryY4bCw7
d50nZO2oO5W3MFtoRX2QEicfeuIsKLHfRRA9OmEcIVJeAW4qfj3sjj7Yr6jYy73k3EXj+3eXc5nF
qmOJT7dj1HaEtFP4nTqvuHYq+3940WVg1Yj3x9iV2BPDyEzXMbhJEShi0enqRv08D8b8Rt8O50m2
hDEgWsA/vWC/TO6XeZSSOn1hmzVTHqA0CA/GWIJYbdkP3oE98X9gY1uiwbjm02rjElEViJIj8Gu1
h/0+NRErQqbAbZDP9Vun+YVQS5o5LYLYxIBwn3xmZzUC8s2RI5R52yAaQS/CRHa6Nk8QjUew3IGO
2rhHYcaDOH6e6giGzQ8xdhIlOrD+BH30l4i06OjflfvKE/BIu86agn/oWFBnsYm7ETsVhfWpK2Y+
xbIceQoS3Gm4TPqlNp9ykBYRt1QYSxIgjtRWQxRwjKT/84YIK5DnrRhIZ0ir21HWSwaHinmpYhuF
xD+Dud95O4xGSQM0dPKd7PTC72tCOG64yVjyuFzl8fYmOyOxu6XxIjsmT17BNPkwr7nHyxwiLv0B
c1D5jQ5BHsH1LPsEEZl2y3PeEFeRXLXqfFhlK8FXcsk7ChR6+ScKa+wckJdktF5EJX38nK7VyAqx
Yb0xsMR8RtrM8jUqeZA4lsslGHces35Ps985mGGz5jRU5A5IvmSXmKxab2CbLqyghceYgQ8Z+nTj
52jKpUrXHADTrf42Pzdc0W7zqd9zNjq91j2vgX/dI7wru/yGgjb7+hZyJHCR/iT+6Z2dYyvwHI/u
0colsJIsWVD46fGczXwVSwHTCMlQeqP4v27QCH+kXH7Jh4wVe4wKG9fqNa2MrD+t2E2fSmRcMv/B
RxX98tRdLqwy8eyMuR1/JFSWf4MAufMF2FfKjwkWsfx2MUvSjCEnViBVcOmFPwXGw8YGpW/9uJHe
c4Ht6onIPDcYAuTHLGzc0OIOXx7tMl5413OKA36OVaqRuzm71X/BZMBnmPNNZjtwp4F7baxr9HnC
J1LSiI2yOT8WL+fIaWf0yMg64RzLZnPJmk3CF4MJZj92l5rN/uQi56cC4yoG7GbgaH6dTIqlh+lq
Es/d3CyfYJsdWnM/nMM8PnwMavmR+IXt4PY4+en+mxGW2U60qtJnRJBJP8xqG2sObFJecxAvI3PF
yC/nD9pSDAmUm+SOmuJM5y4wH5Ow7Uw7FxCeuUQ3mqqp7Uc/9nKyww+WCsPM6ctLXo+9ruBfgHi8
0MNbUHb1QADHV1XMEhiPfZxH81Eb3UNLZ7F4HL0l24F44Fg4wC1XaEVuLN8inwKZfY9SrmAEML4D
YZEXvQTmFMml1qxBOG3ZJVzeVXQkeeF4buJ1d46jBLzlpdkOzE0QAuzA0rqZyiagv1yZXoTCOoah
ELzF69cdXkWcoGfoj0HBpdn8T6hO7hxnS574ywe8DH1G4yy5K9BSk3OsxZJguaf9ide/+SV2CgMZ
ugnCJQVkSf+IlPBlTY1aWFZUezK9V+xUVoFcxdjUwGSR67+0D4khpRuJnBD/BjhE9sLXx+Fcp6YB
OxMjiaKEzD8IrgdSnWXkIjdoP5XkxnSTFuxwaEXPJ9o1851t4FoIDkjIONfNzL8VTlZId5TG6coK
BvkhTdnB6bGcuAfzf4HR0TRjQlPTK319zBeRji/T6ZCUnJ4m/8HXhT7nVRux2L3iSM99/dDQYGZK
cC8Q8CnCa6CZP52mO6YkiyL0ZGn1AVs6K9LkfPjQyiOFg9xC7tWPu80PZ/Rj0kMf6jLLuuOEZNsz
+FpyROppvmlN5eXuA6IYml2+1DPtJ007cZlb56i/aUmW6f2BiSHX0i6cPhvD6QsqCKtVTpSb4OyB
OdvBBZ9TGLRVVsUxCbeuwrA+6PNkCCsV+W3vrdG4ckRALcIyEKTs8Ludokjv3u+RLebEVFwE4LVW
xyUVXwcEvO81b3M9MYmr2I2AyxIJXMBKnsHxoJko7cDX79QVW48er0cpDygHkmZswV/hOIDq5aBu
juKDJtu9ufgwz/1oJRyu5s77GIy7lCoCAzLRx16R8pVhiNim4Xb6s8B4zXXoJappZO2u0jD8xvgl
5Xyx0ij/wh6ns+XRubbDq5TUQ5UMgJc9vg/RXuTItUjXeSJ1B/ThtQ2/K75ckb9ni+dpcmOMIU0L
WBE53xja9d6FRTwaNlTcSJZhwV68hr6Ad9joIawWi+l9xaEhy57ago3nZVr5eOxRz2IVuDlKCNn9
bmA/GeY8lGeqabkETHgLEEvosLe6C3heJ4iRKGzETos68DauUk2A7V2xK78+/OvRRzZAgMDDrQen
ewCMVz0Ftx4GB5+95r0WSD0TtQ/mrINxVBAQDkRAhEevf/PLjqW06HjqYLwlmI5B7L8Gi1awIIAF
b/37Ii8jNqzmUjF9/v46ktAySiYJSFNnldL069//1ZWHgsuhyMEO6NMgu9q8woG4BxjK9BYanOwA
lj9LGKYHAKaTgQQCKCV8E37x1SkPjYfJ5ogPbfra0P5fHjq5VVopWiLju7JFaefHya6yNfqo1nl+
Sfr6VPiXVoPJ8ZlMCauggUT8IMIXMx/QMpJmqSuQaVeDYBn4m7Yk1MJMC/Sc8LLXmmk2CQ0nmU1g
bAI+E3KSbTeEVa9P9fUhCwqGey0+W4gpkPNcHbJ0jrH8c53yHU4C4pia7xSNYe1NFFxB1xtChdlE
g6AScCJWDC5nwOvDgJx7tY0kHPN0+UDWs7TgUF2t9rKtj+T08/4tShKCEz0SWCK/dw3pIDA+c6x0
UAR4AkMCTNQnb45qOt3znUZXkam41XUsRy2qphGxEHh8QSEoz05LhxlGG/0v3kK5wbnt8orv2U1N
UyuNSr0r5lmwh2j3F+wJe7RJya/sbQwJ3nLGSH4xXgx+B0RDGeUWFlXucLyDVaOlfWSydu0mlaDs
DGxB0prXY/Yhc50luwAf3CXqGaOnhUkTWNUXbLGIqvNmPW81P9I7dcQovxxPCjyNDNUEDxyOuwwQ
GOsJKEDFB+uheph51XOUOqZEoQrKVXSRvpICTjCutx5RNaI/nTk1/CGFz3nvWOk+Ps3mZDaVwwpx
XiYGYziYn/d0YaXSrHDIzAS7OqGK31DL3aBmxya0MIDP80IRWmlj8m5zUwZiZy7D0IZ2U4v3LudJ
P2DcCo7TfPrp15zZpwF7GPpJCnKMu6TjPJZOyGcauGul2llIHyHgGPCRBiDKawNrmvEGrGEEXq0Q
rBL3cv6IXj9RvL5QZ9qWvnxzj74jVu+3WbJIzYVuhyBCtzqfmGn1k5YIs/qgcJi1iwXCQi214zqt
vKzm4lFL/FolV6CUpgkaLSFRI/GX2Vj0AkDfgO97F02JXJUGyTpBGibp2xQ8NphOhJbxF7i33ERF
XXUAcs+3yYYL4XGrVXi0mYTMNHe+wJ5bdLA5GpdtWP03zQ4GpbvVpoY+iFnZEh3SzLzkmKYhVRvg
GbUEfFhuztStBvzgLkQeyMNMq26ZyuA6DQ1Pr1Bx+UoVo+glzzmzKZuS9mHidUyKP07oBueKc03l
McQmOJCgfwNmNdv7t3jGcLqgS1tvzJYGKTo/ZdAKgAmJe9lzFGumz5e+ku5Yz7fWyA6xS/YGVqZM
QgX765OoVEBzWYuJvpVPqJg8vVVmRTdnirD07RTZ8CzfUhcWyKyGdNRjoRoi/ymYJnT0BdCv+LDn
WZBNbL7rDMdN2y3R4eaO9c5q56P9Xic2rkYvfNTFbtaPIsM1yFE6pJKzFG2+mUhZ+Wj6pBqEWWVQ
WOaj6jhArvkpXXHWwEU8O0duw15kUT3fQo+UIRaGqZcbrJh+jS4chfg/Pz67ZXE3iFI6bp9bWyk3
0+D31fI7MKeCpsQK1msuaUVW1Qk3SLswlDdlV9FcprpsrYq4VwilUgeqlEOH22s2R7O9pUkg3bys
T2QrNseSPi1zHk3SzJttaWB7w7GBX9TEHjdvqQbNO/Dj9S3AQDlPkSumQvHLWYcNq29p6LcH32cF
ltLrQ4MS2Fg82qEnxwyyrHIK0mxxV6Sui9MvOS/KFbOcMqAEeTtQBpHn0ByJebUJVV2pJY1h/tUH
fUkXwsKeVrS1EFyU9EWPumWD7ba+rfcl4jSfgkW4glq9OJFH4w0+Ffxw2G+QUEuyJLjRBZuwm6/e
02nvBb5IJn5Hipen69+jCGd2DKDI52XwwKd64nxEB0+2lst+gPWRNOrML8rZVRqi0k71yFCsYw8t
pZpure5wXdr6xgldOYZKOtE+nQIBnw/mvZXTV3n2el2tiSZ0wehxoKeRQXBCAJLGamr2f03F5rwn
drkdTJFY/80Ue/UIr/w+prKDORcMGrNBZnGNX+CN7g36dMHVkzWtrU+l59ZVQQ37F01AKRIJNwGd
cimE7ebQ9sxRolIC49n0UfAGG8/qSO76MRbgvsoaDIcrN7kLQvn21LBLUS+t5M4bqKR5QswTq0jg
dasET5zP80k1B/dF6SaqXoKe3eZhgBTKKfhpPiBbO0g50qHn5DcMCI0DEH8UzKmuQQnxeaL6s8j5
o3a/lXjxLIIQuzNLAjFB4XbgXTawEgvcjnlDjRohE1as2cyCtI+s7Pt3e9b4e5V+o8DnvATik2g5
APBJwLHCpWpCh/Vl6A/I3GIuF+txG6hr2HcuhetmembOtKvvFMnbsWRqvU800gfuki4XLbyZjUWv
anWjAnunbwzyJekjAGZFrE5uhPYe2rZf0dlQE5+HuDvzt6qXvfZwl4i2ENfHZ6TlvP4mTt69SvBB
3qGx6/gwIPjP1yw+8Ifk1j0sa40/zRaoaAtFVtvx3tfWA0Z0PQ2cm0Yc69NbLFaGsUGovxH48Xws
C+J5Bxo9UfowdMMRJ7eKSR7yBtP6G9w8rBbC9Nz0YXqzplAT0juE7aSKZCoawaXU83ry8RX4hBwb
Hh7wPXrqcEw97yrrSzs3B+tTeQ+52bWdZhSCmJFDoB8qyT1NDala7Eh0p9RXTJwZetAu3DdjWglv
2xTE9JhUvIG1z8fm3aJS3tb5reYzmQ/A03rY3aSNP+jx8Xy6XgAo2QSdGUn8YnHBXOp5pBnFYu1k
LEpG06N8NlQmrVuoZkgCGYlnyDzpsT9KoJQQP/N4lUEfVr8vSLGjpgqJiKvFRku2IYf/8MCqjsrs
+dJkdmdCVSKjrRM0ugJAjhWFi+PJjuHz/a77nEZLfbHJZxG/tSPKNSneH/MHqkPBGX1fxEHNo7Md
6F0SJJzzgWhngc2cDCEb+t9Xb2vjERcB+ZPGLWfmSCVmxnih+rA4S5PfIQgS+sWTU+zR1N+NBi+u
egZa0dyC3Sqr27ZHrLJ6i9MMDjNv1nbM5uj9UDjS+A1NjqTUTOXfh9hec2VVkEpdVCuhranNm31w
NjRJJbv1hOfsUho7mUEWcU7WcT9W6XLQzDLUd4O/0XWFGZQEG1ovM+cojrxy7M9GUuGQwI+wzmzm
5gEwJ2cehRK/mj+dWAnx9d94KGTNf1HXQ36e0rGPbHoEtPNr/SNWS+unTRHfKznLkCcisP4wcroE
94zqTV7vAnZLqZHwoy+qmYoMfTBZaZgUyQm8N5VQkPRDMocod757fahf7VAw4Xhqgd3S3KJsdQ0S
ztwMctcc5g+WOwkVaontfr1P66o7/rEOHWDSAUuzcL4H3pHW7RvAjls73qXRXEcolM5BsIUPiUm8
6fJewJlQ6py3UQtV2X7S6I2zR0hJWj7GUUMuOsnttEfZs7dPBII+YSMQxsM37gUFkJc3g1oPhWHR
Mgf/4TjQgl6eTSkR2OAjzPtILzqmg4aYjKBj3Aad3vFWG3ll10lv2hSmcIXIKFMWXSpF2cSgaZo4
D2mQoVkhfTIDD3TmVhpq+olmee9gKgSniVQzrd8JHcsh+zU5vd4eHxRetI0e6V2cUGH90Xzj2Q+4
SiiASAdh+oeK7CnoV/NNAOsXxl4CbaCchXEH3cdnmM8FrHQa6IjCewYKsnSc4adLvIsOVMI1Ohzk
/DbjqUIR0vUGAShWbSLtQuOOZYP/5BesTzfKbkWU73yZtvt5/mve5uG/wo+4P2VSRtpxvFJRCiGx
LZDR6LQFjDQ1bP7B7Wa10l0d6T0xO+Z7kK4VbNF0QfGUztp0ZCloS7UWZr3wd5t7r0TAHHxSgOr3
cONGyDXcW96lQTuZ3rPjt4INWMtGjhYdCLpUclG9d8by+Z0b8JtDbMggyy3ABeN27JYjwjbGAKAU
eq1To03iMUb2myFHbjS1N/ZGkFPeKgAVXZSNG7HavpSyuA+7FCg3W9ClMeAS3pc0h8wz5W0BUjv9
eXAaEKL43IPFvEGtIzr2dRlgnNMKvs/CrlkBJ28Okla44QVrsH9/umFTbT93BqdiobBMwywY8NCr
3zReiPj08xToFQGvFmQtpEdZoeDP3bG87zwqUW+7qJ0Z0exEPXasSV5myKTv+eg52zvYBKHjw6DE
RsVFHe7SjbYMtjzR6yIPOz6lZ2SN3VPPOUwN3T1TwY4rmqnNPSni9MYxfDI3YzcLQNczqmJi6h6k
QOYQTzKoZO1tV3N7Mg+9E05MqiJoh72QidMZywxGXhvzThrOLJYee8YWJ0ED9WbJC5q5wiGQebBX
R6jzrd82wf2W1Sfcz4xKAYgLjtisvYusA2WCm23Z5FZknn1yJ31w8vyGE418xmiemN1C2Nq+CZZV
aIH9BX5R9KlALIIUdObxCK4q+YR1XD4CeQKTyMXoNhPTBgUAFVRYIDfv19IlzHuAzy9fpktjM+NW
wB0gHAGSzB4GSw5yQfFwYqpjVwK8Xts5HXiCu01+69GZpZswmz6+tvq72ZPHmtq3YHTMBtUVU9K3
d2GVlOGviCdPvAAd/JXbQVYqH2VvOL6Ht6hxu6uDP1recPX6hMFNl32tDBwB6D7f4i6Vl8RLKCTV
ZXSky4EEy54EPyaj/dght4rDpL73RKtJbpcdyCcpCDvZ7QuUe3IF5Z411sh48PotuaOJQW1DZAcx
WZ4jFl/Pe+WINpT1Y+uMIbMUrgN4JkBEsjXNRUlkVhi4nKIhlDKhiw9euvR/FnUzASDHZ3Cr5eGt
DZz/GW5+gbPrRlug1MDn64mRVRdwkaI9lPDwfyg7ryW7rSxNv0pH3aMa3nR09cVJn8mkaOSoGwSl
ouC9x9PPt85e7JHYE6rpGymSmQcHwHbL/Kan2sn6/Lqg14NywstiHwLb+QpK2kPpy5x2LthzAsF2
+qXGZqfrbrFNlTEfrthz7VUhV8PT6M2NSycoJC2gbmg9h7+geA04RS+elaVsRAqIb5CAwdbAznry
28vSzfKN2grT71J6hIJAoqMSwMwVVaJNmtxs+/FUybanJ2PjzLKRuHMoG713LgH/q44rTi4aWB4A
z8JK1lNozgJFoyHwRlcaCDnfYreZQH50e0Q0XHB4gwGP6szjlBU002CaZ7qfcnjvTLL5aKTXo6cS
GLDWpfNzImP6PRhMQTd+pR/Yi+z+ETVboIvN0ApOLIdAx3LsbVKb8s7poLMPd3WbCI2gNW0pNOeB
V+kP9QzJ9W3RzrI/6ZGJ2q4cQMfsyjav9j8jd2VTWu0ps53vGkx7mTE6lIo17A3PZDSP+hWqHh4C
eNO/FIwRqMvjSCNgnf+NzLuCG+Mim9cWwf/FZvP7FY8tlHAutLpll+w3fJfY7U5Ss2i4KIbNlF1w
jFuAVrLZSZ/DOaDQZq/hmgk+ECBsZkXvrRnHBZTrFYBsI88nWOPEbAR6c3h5+rLYlwZMY/ngAvG+
/pGX9gKs9AzwdysxugLeZreYU/YvHjqe/G+CDsfuAYlYeCcmGFDcrgc0FbH4YIw9CwdBFyuC5gIk
cnWW12kFRpU+VX2CZ+ML5nFy9HgZ2pcQaLxB9LXayZbS3HHWcgJlWKUAh7Mad/SjAj3IrY/O+sbH
lo8hU1CqhwxU2z82KAfE+BoYOtWUugJ/nVJPyCC6f0ZtBRvmfYTjKNDdsdtQRjpvNOqhoYqq7gNC
fiPPpBycpj8CYJQKnityrDzW59E8PQQKIQfFnkdZ7C1wM+H6zP2JDdM75vEVnqqI3qFuBbQYpUD/
sledK2mVyktE7lyAzjgWBhP7SQDANnq356287m0qJP6b1lWgsoporJtCALcxYI90+fkMPeTQPgwm
1tF3mlnURtjdaWPxLAroKwxy0s8hVab3xHOC2dF76aNoxyptAyw+e7eKd8Q8WaKwHZ9oWWTdIpsW
qXSS8PJMUNAZyCBWsM4cP/dUfSL3Fy0WuskhSC49mvQfzaaIVZ68OtvZBDyPuirA6hfFbVoDYJD9
IarDwV9+1PBWlxCuzSHD0TWpLShJw8dqfbYGwHgbQmnFP6lYi4YJXRbcXh4794jm9vs9TTpeIL4Q
V4T4jCp/8noifsjX5ua1mD6zwhPzncFIXhVQOhm0H4LVFmExSHY5agl2ZWj0/Q1uICXLfgkEJq3/
CGRXRj2l68tiDnKhkDyuYzyyJ+gi3BUKagKCqZ96nqQCXMeNZeiF8kXFEqS8pGithTFHigbU8Wwh
N+HlZyIZok4JVKk4SAJopYs0qeamgiP3Zu/b+Nw+DnscpwM6YeEOdFVh3O4yC6L66Pakdd5WsXPM
zYvTk96P73GCEShNrEyxuZdo3uQretbAHpMumE6nPXNmNn7Feir1S+mAuBgLD1AB2IqMVdi4EsEs
g8vVDyhXDNg2u7Vyrlb0+Xk3RxIIfULji8HAQL8yxuJcUNUOwji8YQS7ZY45dYMpyk9enEtDrEL/
knEqViJvtmkQfvX50IFb6xhYB7M/uGAGfO5RBmcFJnhA8R500BESlXCXS8qBqetKV4uesMoEybMr
x9O3d5AUulhwpRW8CN4CEqFglSrjlHYbFqE3PRinuEfT8AqYPhZsLsmlUOOqvbsj6qvxM1uHhB8a
HetBm9lM8+7xrM6EeeetiTe+BsmWNNFX9Pu4uQuT6cBrI4x/jwzmGLWUhS3kNDzNExLFkr6iqTAW
uCrGu8DlFdqukUixZzKEypzUIRzdfOcqkEKu8StICg7JZUf5DGyOaRhkC9zu2+CoI0qiUYSmFlQ+
2xXUu6tGe0YSct4AHGC7Z1I9TR3ApAeMuaa/muNpQqC5WmsO+9yapjm9Xf0dBaT7xhwiZv6EoS+n
vQJjNQ1RxK85UTVncE0xIGwawLicUQbJ3EhQDspL1hvyyhFr0EVilys2hi6k+Zq95VfOR39cY2ND
SVQ8yzXqMCtXL9GblzVTa+NlZe0gLofjckjKVyaLpBMKyG+AM/LSMDhlr7zrzOlWmX88upjDCzTh
JtRKB5wt96qRrAKRu3NbiunFPkBqxvfKHsU95AQLmM3JWfw+oj3CkmgMp6c6titL1VySwozsLBqv
hrPjsKI0DtaKuKYtDV0KhspZXLkjXbOasZu3XCKQzlvbAkf8DZGZFhC9YuBzpHH5tPIEoBvIbqOI
fBpyESQf1/dkBhZhVXL0L9MhiZq+MS+fJOC2gvnKRDF4FsPc2hroie4TkeEiG7rhDWtarJRfbDYl
xNVUQdlWYJUq3qnOdKTMAraUpliARv6UVJnVoXHtuBUP9JVUUVICYo4kSEPL1agBh7/oqdzAa+b+
FPhEYEQapPTheErljHCyVha3frhZCilm6asKIRbLFmRQ96UzyqWwcIdkFbvkDA2GRc6tt9hpvVyi
JpCMFxCDnDlI7cpHKbVeBYrOU0o41IvKZb4RzidU+nia8UvC8+BKTYB5FLO9DvkqR4ni3OZolLWg
k0dLGPo5A7On+tkyqLmZuYpIn4JZvo5spYvHB1q0W/1jbfi2ZwgWbbjobNYKgXKaib8QDbjxSOdx
J1KGsP5OVw8qsII8VBR+2boy/bVmVBSDMFdai51juKyozPAgw0Ib2HkIdvJ3G8VuYFzw/MzWHg2O
Xa13+YHFRnjR1awswZJORZN++OuS7Tf1TDDUEH3h81ESB1b+PzRRAJIHzpk7KQCSUOSCpXxGXRiA
fULhPdm2ho6PauNlhruq8st/fR/fIB25DyQ4HOwHYaLS/vlWt0E6bOVQj9FXBV1TXVB4kUIEzuMq
XNiLBtu/Qs9+I4yEGWDsIV8OqwDWMy6W34I8nZX2aGFb9b0Kx/WFI2VOPTr8FVCz1Gfatd7Ic7wA
U0JNmUG2FXv/ocgWpChVjx9rLTee78sgGO35I0GTM8W3HO9kEo9dvHBQQPuBzp/cZWu5U7VWRJ3f
Eva0cGCSZA4fT4CVIlKqROSqsiXytuajlzatEeq1DCxj66nl1C81kEovu6UtI/0KrKb8qr/BFHNq
2kt40EFGtaKxzrB8HUJOStAgGVZU1r3rZxzMH0zjdA8oBX3pqu2MOGaSVGAuCiMzsJV0Oya6wKb/
lZdHy5ZdDTF127cK7SgMREtVHouNI+oyhEVWJHfoRMhXjUUhvfyEQ4Y+toIoREFt7v1/UbX/RruE
sUW9KaHAgVZKYtNL+aah7DV2AWQHt875qg4VULkYTpzar5qSX+E8hCm8si0PfJgFlKKkUR8ZzXTI
KBYgdyopDj3GbHAEZmc6ZX+9Cq538odeD+BtFwUnkmV6yv8P3xV7wnZuOO3triU+p69kMElmX1ME
l8Iy9MTTZqXKjZNvrHR88vyq1ZVEQJQQjzOoiWyL6ytiiuwKSssVquf0tTQhd6yppRNooC7mOzPs
3phssVEh08aLwZ9qi5GCQU9vMTA9Ou2A2aQE9p3eo/btzK+M1ufolCXPVZj2rgIvkpVEzn1cqsHa
+k++gdiLrh3LpLA3rLcK1wODyCl8AmLXAaCdMjLjFDL5VSXTQJ5U9OqvR4cu+581toB+A7G3/cD1
fScSuXHp1f0ByH7aC/c6ueVdOfc9UVfbtXh0nlUWeE+oI1r1ixvtRUS/ivX3pcQT6Dn3zmN7AT5+
jB+Hzkb3wznCEU+xtrfK+xpt1qK4abu4KumbxLv/EyKE+N4BO6RqNvuV/9tpBZv7e1FvWXF7tius
0s/0Cpczf0Sqdzv6d5M3SPXEot2RHmAtfbtyX1AQKIQcwzkIFIElK9ObxrnEjokRkIxCLEGKm9OZ
kvZ429mV5Xs3WO+tIIiGuOyRsCHzr6vm9QxpAoMc8FDRFK5unmFLMSFpg5N7PYVFUNwvkefTXxw6
trntcnS1/JTSUencd03W87S3Cu9TxtAoNu15f4eDo1CGajQC+EJKUSLmt1W+VH/HBcQQBhj43POP
NQgmFidSD2XaPywWvPbg1+UcSz9/q8+CCA8Ma2zWHY9r0iGNow6sXk9VhC44JoLRGzQQfJcVFsQk
ge98kA1b3d70sBfy28Yf6iB6xuKlz5aPzVZbC20dprTHk60t9gifd0/Ck1v3uCpxd/WKpcPbPhzb
Jn/OsgRZ7BvHJnWKwju3jOfMfn8yL7bmB3D6kKuqS4uha1Y/+7Y/FOPr1Nclr3tGM6LvH8bDcpvw
FYm09Kie0soKwHJkI6qhz35V0UEDbp8eM/vtVHeFv/kXgVT0yZMd+kvSvM/Go67duzkHZr6iKGp5
zXFPa64P45uS+LbwHoeyAAn3NqdiOOZfYH2ONkb05wxM6Yk+jcAdxwEJaxRgSEGd/CkPO2SMPoVV
SEv8YbQbdot3doyq7YRlzpr57QUppTX8ecAKql3+CWY4re13udM4R3KJLXePt+c+2JhzaMtdLerp
Ec+V86Lm9ForKPNIJC/3rhQ50z/70DshGQun0RG0S+x9xs9t6ZvnvUiDcfvSjaAGPrU+NpPj/Q7t
PQ0L3rIDMO4CX7Lu97uz6ItlfkDzT8zmp6I51grxlYVY/faoy9XLHrfSAfWA1EbfhiOyHUCOj/35
z27zdj9C7vyes6729scOH2iuAecg6zf8+jAQzZ3wcoAJxsN1nVrbCb/YKYnN8WrjEZwELwH17Hn4
PuqT2jueEzoqxfZgR2ncDDdZkfZn/gsLZl+n22ioGenbogpRx3xBjsmn2XaEqcXLhPXtl+dbKPhJ
DLZyqKah+5AXcT2XtzUvPc3fVssaFk5yOad1t7ANRSC8nm5boxEKmUGkDd2YELR5zYxnTLYV0t3Z
jrFipa/7sbDiuvjo+WkvPMFtUuYlxNlbCNxogUJLY5Lk7VX01j+O/bqIG9knDho02fY7i66LnIfw
mBO/fypD25Ji2LSO/KWqXKabtQUnkY5f1ucvqP71EDsRH51O5wYx8zSCah0vA44PlyE6sqioLtGY
dCElVjVtycN6Hecf3Hra26ERG1DgTPf5ODhOeQPQJZngCAGJa5Y7pjColZrXm3nftwma8y5lpGMv
lpuO+HsPLi5kom65lFW9FvltsGe7iyGehc3oesO5DDkT8HqRD/Z9uc+LVdwGSeltZCz7Qt3i3jvH
OaBGYNlLV97kMx3C8l1sNi/HwnkAe4LFHaL+NgGmPp3fuZCiivwejGDTtk9u3NhjBLJ4cYruwraA
9ur96QRiZAMgqqFgA+p0mNgm12PDE+mTepSEOO0yPvWxt9n6EdAyPgH3UZ1I5nom1F+rx5HOe2O/
m4ZFSk+t68sgYCgtnESgVLlbvlmzFk48Xq6rgIsg3Em2Qn92J0u4QOwMa/uR3XUOEzTNW6TWPqNm
U27ls24b+gkLHwoqX6ohRrulYUYMWTNz27tLTxDMbHg4zLzDXVz+Fw9Lzz8WxuJA+8NjPgtsYqXH
HEfv+w7cTnkPT0sK8ulpe1zsxJ4VukHaiHkAtmxybqAjL5WPwuCHFwIc3otNTxZvOjP5EaS80uJs
VvgrKg5BPj3jy82R9tw2PibWHyBmyosDnSxNNfjiGRt0NtHn3S6QHanCvzRdjNTbq3XOzJuPVYLA
FokdGh2F8y5qJn/t3iKkAKjgt6mtp35+s2V0xt0U6/DrG+/3reODmz0iEfuDXfQ5Q1Ta6KngkeB6
VYZlwtKnO+/xWMKRQuxlyYPJhvVWWHKyHWEm08CBT8Hxswcrfg3bs0o7pws2H+07tUDqzcseW3D6
5X1ck3fAHi5qm88jDiMax0D+ZcgiKHiyskF12v1r4LOD72/7IDr5S3RjJh68KgrBDbnsMfyEhbW8
DX2z0JuE60HrUxoTCL/IWQJxQb62NTr2JSR/7j7N4DwQmxglav2Aaq63ybrxcepgYLJfUCjhcR/2
1K2BZq/OURHDYmLOpX8Yx0EUj0uyDG4QD8uJay7sNoxFVhk7hTgtsvUZsJEXlffu2cg4jasl8tmK
M0LSRJSvbWC/fK1GIacJI4BI1mn50M/+unr0zK6y2+gnyA4ZE7JysahcgyZ/GBwisOVWZ7tOXuC1
EqF6ebFwZ1CgClEfvFp3DDN6cT/qxNE7cSjocV96KubeFUKFC4tsrC56Adxej6wpm4GuEb2Wylzp
2+RsFDSbZzSyraUtzx/VKKR1ApGBrvZVAq4UVQ/eYgkKgCamouU36EWCouJ8lMkfLBv1/BsP8AXX
XFIqvAjp1on0Fwr0F/jHyoiKZMvVfcTf2F3ZWNr0Sj7yO3mi8OjlFNHwL+lnm7eSnkvNnLO2QnBs
hGBXFesS0QgWFju/zC+3juWDUxZX7nY7cPO9dYeEXNauHzZy6Sl6TEGUcbW+nh03/SEd/LGonncT
fSrbezZTQg+x0VQ4jDxrUCKEh5SVoYW7eetuiHN581a2d2Ee8uq6s5NtsLOJFdjGfK6CLILF+2Gh
nJ1su53tXBdDsJLYfhqX04uKuzhEfgQjuwAL9eH9YPZUDwiUfJ3bSpCKH/EW5wSnY50DCPWgGgLh
qxOR0e0cOCoEsHXKnKkhY8GwusWaQzYmoCgLw3gg48wtsdv3lOsu62rLv+rEz8AVsAX0a+cXAIVq
p88oQJT96AZQP1D2zh8zCodglesUP8/mtUe8owUEaUj9rrlDXeYHcCXi/d4EA2sBJ/v8+OcVnR2L
xPv0oWgTPthnk5M16EYGZkV0bc1W5cPUYLqZLZlkaUSlvGyBqTavRRxW3HOEJDBjv/vewRvQkKWx
NiHAet7Eln/YVjphEg8yBAd5894GI3Huh1cbPTQ05BrD7hwy1QZuvXvS0Eb11jW1WI1ugVPCVizv
ja1PY0CVSkIJkBgD1++YzYM6w8BtOWY9Tlcc7FGWPjr5lRVdj6AaIWUymBMNXXzTW7vJgqe2FerH
ZTVnit+3LhfRTVzPTUqacpd6bgZ1KSLvgVlBczW4rPthuVr4UUAR3YMl8RE7uA9PUoPqEREVOeet
Guyb87Yp8nzcfpvHY+Ca8FUFJbrO/mLZD2EEXerE9e7K6UWQUfa/3fjilHUj8yab9jDf3lp5T7Rx
gUJQ8vFS9eqhGTJ7zwHjjPI+9zi2z5t5G0/3ovaDX1nmZxhNES1H9Nw/6e6k53MeXRXwOf0kccVR
RAoVlj/47AiL28v1UdiRHrxanigpQxee7jm6IcfHAeb9snXu1D8w1PJpSOgyCIF9XkXxM1u+Z6vZ
Uwk03JJj7EHPosrEOfoa9OsQjZFdSWX7y4k2Q/dUADLhjvTG9LgiAZE9la2x43d6FX1YbsRKovd6
yBZHGXMTpBxy2Ov4Ar5D7/hFTRWyupOBdfMcgan3NLCn5XgCYMpmeqvp0XkOs+SLJqzCjlcCKUUB
o+tj7cFLvyRVh+ehjV8FP7rmgNNnCY16yNcg3hyhugmrsUBsWXJI6345m5yw6mGUEXDYCAhSRzgH
2aW+niQojvHwgVGEwVFEJBL0L/1jGnhqsN6WCzh3ttOAAG4PSYJRK7mCkF1zVB21L75ROoD67T5F
8y0g3sD/4fyahyRMXel8moqBHo3VXEswWWKryHTWe9G6VTvaa/hD08+nvzObF8l+dPWoB5JDAsLH
vlYfTBVQqyVNQomivdtZ5fUK+vF6pqEHKtuTCq7sxiZhysOeGazxEF2PtYnfuwt4hOkzX25H/guE
TinEpCjLQDJTZ0w73OTUA+UsYkeH+ZPQnE2OMYDLKJA3ADSKFiulh3ZFYfL82JhntlaYsIR29no1
GzTR3+TR/SseTM5mRMWHKBX3J/uYpMkW+eHEp3aT8NHtl80LscIseraCFGmhW3TSZLDzykpi9wkh
5eR9ZqxE7HwaPzl9sYYPi5fMIFlFoAmiRmkj5r6sS2JXVE9XkWDp92XN80f3QPL0+KGBeeU3PwEG
h19111IqGYoPpwOlI34fNKBWstfIRFYowchi0KWhrhq6+KweKB7lpaFAlPpjNVY2r0+jyiL1MTp5
pS6xQgLH/0mCFTCDkjno8aZrIXWLudtfKJ66S/OhtKQy8wUtFglrYnsQPRu9dGl8SPTprWWX8jpk
zHNwnzlie7d6ciOHIOnBxBVsFbIGqiQUby/dIzT8yi1bCmyMmNVkvzOHx2K7bc2Ro67ke9BIbh3U
jYzyOaWTKOSllRTIyFvkJGzLwJVALTRbm9ol6Qasz7c5kWw1uk164zzLeNMa5OZnk77rfqdxnn5v
ZlzCGkQ4zh/VO+Srs6yhrumr1pe0mn/UjdsU/YMYXtFymaODPQwRGLdY9+dsRcxl+4i0ko09gzWx
ZQc/9dlGa/3tTqNq9F9Pr1vTkqz3ym9Tvl1hBF+UrQ1WCbLlgzo+lIaSFqcZAo5PwDqjrn+L7Y9U
lJUbpY4GtTEvELlqmdXpKBzZMqwFOaKEbhIDiVuDtZIWS2Sx7dAFuwrSqmhqYWwLFkNCUva1ssKF
n0VtHYE6ISgpf1w5tYase1LKYBoiznalQhtmLe1i0b/Rm1V3C7qVhXBFG3jC+EqGAW5QTyFGaG72
qLtaHUxX0Et07ql3l3kinPaMMVpLgX1qo7gsH8LSCwpkFwy1X8m4u3GB1L+0rzV1LdVjryPOa0qn
8dtYNinl2EXjbPTQr9avKg3U+4Xt/DTGlg9dzLQHlCmkTRMO587a0a8v7f3GzvKjGG7tvirH+Lad
bStofyYKlSh6MRz8pqyT5IclA9J9o6E6kWNRjs9IEZ4nkBg3kWaM1W7CX1Ulg85wslVBeDdmsMoy
VWabmmSZts151YultixsMRU+ACAJ8V3lAcDfCd9RzVtqIRAADC4EQ+b0fs60dZAShSFEyeQau5gJ
Z7Voe/tf1JRae1w6A3RuxV088ScwspaifeMUVn52DzmEPZ4GA8WKGyrok7Pu9VY8fjX8qg664QjK
mKP2qqZEHiZnCRII/GmFgPkgbl5Kp9WnMkIXyrQNKGSFH8GupIl34xsOL6tBsJvAq6mH6FRUy+DI
qC+r4ICqQLhTJHA+lTIyvR3PLgSDq/4vRp9AX7v+XVhikfQaGae3yZDZ0K+TIVT1pI4q97qCo7tK
/QTrLMIPpV2yV37QFR8qD7BIZJJmySH8NbjY8tNqdBNcI96BnowY0FYQVZla6P8JcsToHCnbSzdM
fSi7nlP+okg8MTs/jIurbUbYzJUwreTbYLpJIyowjHelcGsQoGz4oxvsKP/hJNBa5ucWJy2mSW/m
02ncZzLTztLvcY38tfKfzRs9mkFml+q+6D2raBjafB1bg0GyGFEOM3e1+TwFsQQ42bgSZ32njULQ
99I1N2rZIW6L/IVADj+pMndzIhNAj3MJs3z7YamhzRf37VVYTNUVqEDPhX+p5z5vD5wXByFjemYS
FeUkNH8dBB0SDeE6e++ukzobuulnrJ+TKr9YAAyYuns51ZyyOj1JwWRnpjIltxIi4cs1dfU0aARt
/QeFAoyxmNkbgp9ut+5OlEFtPyvTPb4kkLfj6S4/kyJ9t425M4jMBTWwiJ7FNfnSMNAei+sUMeW9
1NzWZjIrfQDNz+CcpMmEYkU0nvsnO9xLL7zXiF0LPhom1H6Ve/VvWRYNPgyedpIk1KSu2h5LLIJR
8PN0ZNPzfNK8TmMcrVAe5qCOjAdhYTp3kbEmhUQhyT4Cn1IPowOQFtHPDT3QIfuOg1SyFb2XxMTm
mnguU5xYOVqJaIlQzTDlu9O1O3IQlBFq/qdp4exvSM/eoO828w0evQieQeuLGplpgZQ+HGI3D12F
OZ13yYfNX3/LZ7c513u6UQ5TbFu8PbWwz5yIdd5qwk6kSSq/L6UTuI99SUUEhBMNzSO929PSOqiK
bz1o5NvNq6Ubhbe1NCsz+gfMmNSk4ayZjFa+BupwqmT+BI4TcbPRikpk99QYO1pYhwsfR6k+9uZ3
qYUEcY2bOVUD9229D4zAB4BIVTD+DrR4qrI3dNc87/hu2vrNnR/qdbPsYr0J0qnrMZBo1rGeEbIu
SNAvYAltp7+PIqRZneUWxCPWhTcNSuW0LG6QfMqD4kXreRoUa7liLlx5mixLZQQWwFNn8UK5awrO
ewKYiKiWdjGeAyhIe2BN3wSmzxIsY0FFRitbG9BMBsk2iZ6ydayuwwDibVR0VV3g0VBQSNLxC0Lk
TVn+VQnO/B5XFsnl6DxIrW40NS08qyXlt/FGI8vpkkHaxrwI4Y9r9j3RzeTjmKBKxT13Gab4Lgpg
DgH2n6U0+zZHd9CK3pqYeMBrkrvUKqAMkr3cpnPpLv0FSYwxXm+tvRq29rmYK/keyN9StdDi3GRz
DP53qc5zWm7pAjks3pbHMcyxXL0HV+zG1S16y73j3DX7kmz5DVgrsD1v6MtIjmRuBcIbqJ0Pm5P3
RUAAn+x+/Z6yWDaMb6q13Zr9Pm8w1c1uPBsRgPMnuopuNt1jSRfX7UMe5WndPCcEInn0mC2iI34T
OBXa1T+l0VE03Xe0YY+ogyaTr2l0Ww1k5Nm9lyJOduevnlfMD7YTTQXi40ZQXa1IqCuKXYt4ZhDj
j+lxhXGC12Prng09UEGwemz7pHRjcrMExZbaN+pdkhqTDD8Ovd2/3cYmyfKbcHDytro10HLVry3w
y8LGw3BYh34TObeiBOuDWDOlXrf8rrajyGpvaOnsZXqfoeozlCXwtjo7tltvo2zXXhYqGP5xi8Vg
2lSAe1M0rm8Aejvx8A4zx3jwLoFFz/2472OqoxvknslOz4s9zTu5wboPXTjfB6tfOuOlthBqjJ7s
48iT+S4YDqf6mNquFa0P4CWKGeYcLGu7fFcuPazsH+MNLmP1m4edJf37oEB0w3lckz32w5vdW1sp
L1aJ28d3+ZLmO/UFL1wLUrPCsys8TxwAAuftVqXlFt4GZ1tUkHEwY679AsTS5swjDfhpGaqHk7dV
rfTMHAT/nrqe2i+syXrGL+HFG1o3bS7pWQRzcWetE62tH4e0C4Lt7QhCoLOfirLOovZdMdpJ2T6E
OHYTzEJZ9fn6cUNtq7qpMQ+Yw5vVPwOvfxPD67f6z00YVWviXJBTK+v0hWWFCPk70l8Cpo/Z1jR8
0KLvN6ava3A23Xmf+V3Itfdqaizvxy4GhEjbcqEb/YSeCO5jL2mN3cX2udqHc/EB249Z7gMFA/Nx
MNYlAmvhd30DwCe8pLCC/ePFBgMaTLfW3A/Nr1W/xvN6k7CznNmvcbCP/nIPmWTCqgQ/EHrESwAD
L3jR4m3uxi2Z9bbmwb5+bvcmPJ0SkYYQP5j7hJDkeAzkhJlfUxawu93DrWdQH+vBb936Q98h5ZR+
R+9528/HvOUD+0uyzCC+7vsltqi4hMFMDHyDgsFYh2+gM2NQc9cPVCMg0nqns37Jw21c7ZcSYlFa
PNAfjZrhZ9cbA9d632B14N4hZRd61U1CnN7NrHG29OyHAi7ZFN7QZMjj+cGJSrarW3+BJwgzs7Er
DoqyhfGwPrXWeiQh/VmqwPMNnAA3iW/HGiqoezdV0Rnbz228RoH/lFCqasL1crSEZN0XWAD+0H1C
vjHMmg+dVXRWdoPgWrUV3sWtKCt6r3011e18Rz0m8Zy7JAbekd1OZJEnoiNJWcJx+PWYjiHqaNul
dus9beIZ48aX2N4A/t7RrU1c+wuVYtok72BClWv8GMRZFuxfGtLRqbhb5/y06VpTkwOXsm9RVXdv
vawvg/UjbqTD2H3qnYKC47vYNCBGr9u98Ge7y6Ei/LL5DaN88IUINGxPuL9Ij3YxzYLBw9ShfwNs
2JmOn9WYqKaOT30yQCKXwabk4ab57XECGBlvtGahdRT2otJxUbgtiozZbu1IH126oWqG8GUoXGem
1F91vIZL44BH624Ty8/PH/N8DTIwjsSoPcHFvEMHeFLcgqf9YjC9HErThPl09XiaOhxMjz0AQkLH
/ZyeZ3+QrmhrbFpL07/TG5vDHcd7Paio8skxrOccioUCW84LX/yLS62rZ56cbNT7ZH/XUn/XNDtH
k/a/V3u2+KnJdukRlaYpnph+GjuPtDrVbxZMizQiNWo83LRIujsq66U93mb+KXmivulI3juF7wZT
YgITc7YPnBysUQwdQFw9/TVU7hsRSVaejYhlhGh0AJyXhtSfcXJBmyUoCAbWrQETqjFQU+FMMdsX
k9Ea+SOTxWgmfuQp8lmf/vpevoE4g6MUOV9wleBJwYEm3whaepQTzzRKEwzHthxII14J0sIWf1dG
C7kbqo+vWhYwAh6kgpLrXW/j33/b/yP70r0zKM7pv/6Tn39DO4u0AarTn3/8r9fit7Gbut/n/5SP
/fefffNXD1+6t5+bL9O3f/Snz3Bp/erbz/PnP/1w187FfLxfvozHhy9Yfs3X63OT8pf/v7/8ty/X
q3x/9F/+8bffugUWP1fLiq79m/7q6Z//+JvIsv77Hy+vv5P7/8ffHsYvX9r6c/vPbz/y5fM0/+Nv
luP83Xc4+JMYeG5kewLc3b5cfxW5f48QWXLiEEEgBi9AmraldZ3/42+x93dwHpEdETgHEGZsfjXh
fsKvguTviI4gV56EyNV6UfC3r/f2p/H5v+P1b+3SILnXzhPP8mepDxeJD3DDch0f4W4nFDXyP2A9
iUmOxA7K7XXYl4FzBC5FhTLSvBTgd1wgRFb85mjYrZGnnrY4fdrQThh+TGNK8//CuvR/KJ+DNiXq
wh3Z4ZSOvata7h/uJQoCEmw/ciiWZCHwUxT/8/l5nIvN+mHGwy1EtBoYWnG74Wyz1A8ZneLyp6Le
4+9bqp4z+TCL78ki+zseEpLB+P1kQUp7+sPw6iv8y1cWez5iP0jH4mwEpF6W4h9uc92Bsu2BV79a
rl1nFweniv0VQp+3/dQhrYGJqlNk5cM2utl4oWqVj+y8+AX99L+/DSRLGTlb5tC3I+cdQ3dgpVO/
NigVt78ikLLm9yjhcT6wH3URZId5D8dbygF98lLSNpmfs3nv4l//+j6+cbYGJiwHMipmGM/6Affy
zftIS7IbP96S54auQu48h91czRcy0SaxX3oKD+73c4H8wiXEUsu9tC093KfSDdObPW3t483//nZi
5pGIm7v0bxIRXvvD8CCgkKF+7EXPfeNG7fsl8/Lj0q1NfkBAQOC/9e+phQA+uiQEMfF+S0xuTesF
tExXve+m0jse//qWvtmboR05jFKI2hdxi81C+/MdAYIsNorX0dMSAmg9MJIbxozObBY02YVSTtTv
WDnV0mlLlqApfw8AWa/VvxBzcwW2/QfYvcvmAzmNkwr1Imgd3y4vYM3nyBF5PsEzzdv0l2ikfzO+
IZdNgoFzw8I/9OLaAwWIt5yvZ5fe5H7S5/7lCCMUbi9YHg3l77YPRfAG58+yPNCoIQN3yZyyPDvu
3N06jheUBazwc77vlKbATjnBcVnnaKg+czALbIaMErfgdPX5LwjXDH/Xv37fUGr+/Kg+hB843+DX
HYfdkw3uz288dcedml1TIicw7GXyHVnCiYNtslkUQS4lQHycjHcr2db9F5q6SN8/VcTrQ3c5zrL9
Lhy2cP60XW+aYIKHhkm88Qawo5BRWoq62+Mby94zu3y0+znblwc7sBerf3QrHLV/xP0X318v6q36
+ww/1uBTOXRyBZZp+HHys7CMuQEbVbobp1lKN/1IKQm+3o3BjBC6g4O8TapaWvrTWSZpcteU3WjX
N2E1c9mbyh9LLGqL6JpFb01nY0tr1wvExgd7KSs+ftD15O3iHClfnQZnwU8xLHR4Ok2USHkEErnw
ZYqkZjTKvMGB/g4pDhmUvfQzZit9eYESZqXVY/PKEQIm5kOzIgm232Ipsx6/LNg/zj85XXY47bMf
ziUfjtaWn+92O8R0/SFdLavcb6AXAfy+1HXrC/PdHXgMdCW8Zbidc0R/yksAQ58bxzxVfmf8iUd8
FuTfQmdxgse4aZLpfKr8+Yyy+4iXvdffWU0Ybt57C1qQaz+Uw0w/5qkP/TQtB/Tcgz6Q8SkQ2njZ
LNdqx3e2s4ZZ91bvtgBHazv357lHdQTqdcH+4RLS43Otm3MJKSpRSgl85JgBP1sBYr8Bylhv0rFz
eGSmUb11L/Y+McnpRK2ThdUsOI3qPqPyly3PTrd4TLycZcmr3z1SNkx5TTc+d/dzuU3A2/PEaw45
6MfhzKbqM3L0ffl7QimEcepdPO23y9ptYrtM0tvwStJ2GBgT/ak7zpUXFBVHw9OTyibdj272f7g7
r928laVNXxEHbJLNcMovKtuyJIcTQl62mXNq8urnaUn/wPpkSJg5nI2FtWEvWyQ7VFdXvcEq5C1+
RCTwU4O1zXXgRvEfl7Opvy8oXzSP6VSZ6pJOYDlCHexaQB5Yh6DMOYbcKbT7MnrC+qEqCTAQ2Lho
KDw6QHSMz2KB1t2Gql30bOEEVeWPglK7vHcx/ZL7Jl2meTtCrxgfcEVDp2NLuVC/eQIHrH70cPpZ
MpRyoas3nxsLUcTgMBik8VHIzY4EdCuU57MrBqBpLGFniGc+2PcRd7kO4NIG9pk1LwEWy/kcwxI4
N50qGIorqw4iO4xS2WlkD+lvfbFwea5TZB69uf80yWxyKzSGzME3kbqdVnUJ7Ax33LCviRXZtg2k
MR3iTtpEBe5+dqCL3MKTd/NCqeOB0ga+l7TWiUBhTzFPIV1rrbX9Y62BBuOQzl6y062iTJGvm6yZ
5nI8t6yab9x7eLqytVDCk9OtWdAchjEhWwBkjQ/oZdiA+2MdWKaj/5jTsniafeLIWjSffJHClQkL
zJL5TeEgoGPvUqgGrnFdwJMDaNBEHaOUVq7nHDNaxiw2T+YaACUj3Tg75JNCCSnsjSDP/jzvMhuN
Bf6SQzWSfWvBjJzSL6s9CyMIPehr+eNY0nnMQ4mPIHuFEKMnPQWxr8Ma7IvsT9YhovMN0fauPSKv
70w/JkKf3W2TuS6CYwauMLqlFl12ANufcFlFQzXzt6mmDM0yFcd6XyhJ1elPzEk25DjDDe5kbajT
AN0L59g3/M2Yubn9GeRTlz401mjmB9HCo6cfkhQiX0LHrpfsCxFwCm65AK/8Fw/4FiU9vMGs+jJq
BXgddMme5mmVje6NvKB8SjV50+3zB6N46wVTKFMxB1eQHVsS0MJpxv88bqPj1y5HA11spT2TmfYF
UkVm6LcgnqudmJuxwdmYNfSr7kRr4D7ZVXm1J2/1u89DHxTZEbaHm2BebYy12vTjalzkwwj4Agpl
ZpfHCdPq4LobJ0EyFUX5kO26AtCSEcomjeIHJJV01frFjPt5S9iRZKJeDlXGr7LQSKusWN2jglq7
ZbgmHeqUW2vp9D6ahxETeo2U4BcR2gckHWPs6aPSn3yxXAxe2uWPGHHrZagqgHlAL3u5TPsoMsrg
dmgdEDUhZ79iTgskzVkS8xxpHkUpMW0vNlGVZiUQiW4d3D1Yuba+tMcpTS9ZsFV71qlOiFCIAmW5
nmXi++fgu3w2tDNnXDs2iZvqGNf0gwYi45TTGwZAEgeNtM3LwVYj2KGmQ9LYVOe2g+xE8qloVTT/
BBf3BK80Lb16HBHpcP1ylufwq+gIVMas91GyLJqKxd7XKcrL8ZsltU4UXg4JK5KYgWw64Tzhl+LS
7fdwfPR5NVW2xkt6A8JCHGkjd7woNEEecxZndEHYUdXc6/OTEkfKJqITm+mhcjy99V9Ovdq20mjc
cMGIUgj3z8mii1A/T/CQEQkQ+atmy9uYjPqqQtkBdkGvtZqffvJg6RMiqMFloDQgF8Eng20wGMus
oInxZyhn5Aq2EjECfg/9L7asxPmnj28XStVFd48dSWugkGTm6Aomos4bovOzD3zrGzHR1okci5OP
C5rigzvE2zC+BzmY+/Z5FvHr+oKWX0eAUIZT8xfo5el8wByk4KFm1Ouc4gWIlnulXjfkNRqqrXvi
hqLHnT/lks9P8KADO3KLujyOkbsyLfQBKjWy3gRMrJo42i9urY+nEiUzkN651RlN8dB1ow5WQZRS
Rsc/j5pSHrarR0Wj2YwKUYeyQw52memhjRADQIDQjdfL3K6FRoAg/TGzLmq70tS3F6S4mQf6KxCc
LRjIhiXtHBsQnKv4ZLWgWLLHtWrtTtzElcwZijqdpGkISPEGP70KYVKQ+6VhKjAlZqRwDdTPT4qI
fDw1gKoVDy9pgaAxOfxs+sUf7xeDJt0FehrJgARNVhjmsnGgmjDKaULvi5duHJ0T2vqKPmxw8rNJ
4tMs4dinjz4wyMOCfJ199pJ7pFZX8+cB9OuPLJOAjPgLjiPudNv5LRZ95xOSS1HIWtE/MOrKkfeV
I10gEXGdNRSpVRjA9XG50hEwasdZ4HQEelVIs9LrMm0hSC16uekf4YGJIy3pmqHm1aTdD/zJJelL
tggmCTU/RkD28/wtfuNtN13Vz+u5wmxTr+cA2TPOpeeKRJOULj/TLm3yANSonh7HdZwfmXNZnVnk
bV1lfzpqlS0CKxP9AASFW6k/M6Mf3dMNyUYIpPR4+jTBSjfNTcilAKvia/L+On3wJqOrvgUJ0ne/
PYSMo80oKhBdh8Drm+qb0+ClvYRtltOyCE2z7JrpSB+44ItLQEslG4fMc5shU5V/zRKQdiJUZbpS
ZEnwJXbrMO37YPxU5+u6fG2x7S3RcumStZvCqsst0rCpZWbsq2TIuXaAs5M1ABg0e41p1GVVPynu
VYzvQnFfrh1l4s1C8WZUWy+PlAcgapxKtWsRkuEXCxWLpd3mBQvqEz9XdiCZQVZWv9IhmQZEABIt
SRkyNrknLofJrzOQCFSFzGIfYG0lhxt0pJU/HsDbR4Jgl8bysxCxXw3HPOj1881Yk7R2LWgnfuUA
yHeOEQjC0tiVIFjLm6afUtPHrnfw+/Xc95ahsrkQrgkF/7Xv8jTatA70ZwELxosWzsgqq7Oj6muT
d0vaiqtxGgaKZkcXlnZSGd3Vi5ryzPLWES+jkXIbPWfNLyG7Sa2Augy5jVEQiV14vqxS+hJi3g20
g7LHvkfFpoLc2NNZ2w1ch8ovWUlBHXxiXsQyhJckg6+oT/rM7DwWnjsArkWXcbkaRDG7NP88syg3
wmhkQ2PQS+fB/+qvgnXjphE8NGyMRSqvLDnqdLWsYcFynj0fcpninCk2VrYsfIL9/EcqM3b8POzL
FXU5DRDQlzIuID0h4/luKrtK/yynp5F40VWS3ZtVyl7VpyiCWbFn0QYc6SwUksn16XqSBdnTuVDw
dy5G5F7185am4mh6vukikqBPb5ewNqbbgIJ7rfbYnkVZev0SLqgCVORpIwLFBAoSv6gTCnKhkEl3
2Ze9NaS33BOjSYRu7iDKvclFqrP+zpt0aEevR+eYaMfpA9jzY3Yq8cojsqP6YkXDj2hx3QK7lTp/
ykkxxOY117jVtw3TpSfyaMfQ+ooNfXGPMwMTYb4waEbNHLGqRlcrstJoqmmfj07W5UfXbZLFPwSU
NdWuHs2q/WwPdguLOB0ZNqIGq0aaEXTgUIpGifx/jnFE7hUxcpHu07g8X2MMvLkFTWUXiahthzhA
solBDBLZUAJmlW3WJFj5W3ZNFfFoPYfllLyVC9Jz4jzEALwfO8PWFaEqMHU8K59D3pAUAfnMy+H6
AiXAG9kA4kC7ZvX78AV8Dd9XZz4puC5ino1YFKNs+bEOqsNzuh5Hpb4Owu95ulAsqAUdy8TWpQah
QCYBBx+xQe2Ofi90omWCVOvqXQGoP7mABhgt1o/FCNS8HiQDrOYtK8QPvkDsHup4W3kYlfymeTxE
X4JpaWkvpYkRrTRYDZgNIe2uunRCJ2mdZRNTohDdEd3N3AcbOJh3LRLv6kcCCIVCHDrGZnZwyilt
zqwJlv8DaOBy3qzuaq+HWGtz3pFara1xQOZNqvR8EcAlUkRe6zV/oL1kmN/pUItqZ02JlRrbNg/m
uA9jMfZdE7ZIQde3adkiDRKmhZ36xxpoYspBtgJt3wGTdh5FVCjrDBubNvuZDSjI0kytweHaKmir
86FYJ/dsHSZj+lLaYoxukGLQ+7KvaFwHB+1DHv+J1imLgy3C7mAREAUtXe4sRd7I41ITsejElYis
2GBDOdPTK301i4BKqKGqLoyBkSN59FzZ7+0C4GlxKZO2X3++3LhesmzSAJ31PBcJnu8rhh3pA9eB
RDndoiVLAu/ZXN6R6q1HKribpEH+sNn3zxd1VDhYLc/rXz3nUJjz6l0Fy1A6xxcmUUr1P398vl/k
0apTzZc892VLeHLSaXVrlnotGnhGmN8pGzQ/obKlHsZpjp73/Wr7zbxsJMSExgotmL3Yls0WDp/L
NkHxn+cSX3RqnULV4s3gU3XZ5UCJLLtBqzUBQYNHel2ee9MKyXm7xGjx+9sXpJvBBYHHw8FWbP4c
wUJ9mYGwwgW3zUVLCjqKIKc6HzHD9RapuYg9k6ejiP8QlwpC14pbTLDLUSwDQsGtbC7u2FJQ5EJq
7Z05h73s6uEscvAXvmYCm/k6zmt/dRHwsFeT8onbrgh4pLHqf9tBMPa/ySXG7Gfit232kGaByTLs
u2XIfg7ATme09z0Hc2HOCxd4wWZEm5fxTZc5p5e7Vmu1/GjmUpe/VFU37u8st8mnD1GP3jWX9cXU
02XGSsfvupno5pPk6uKRJy237sK+osSO5obR6OGoWmUSQVGRK8iNoBXwiwkCl3s92JE+CZSwKqbq
JYax43zKE0k/2WQ4qWhFvl3AUAdZKCRyD+Un0ASa94IuhD6HRhPdtGJTPKfznWnr20a0eJokEIiV
XBSEDJtii2I/2qfb/zmkddGJYa9zvQZyISmDuLMFI/iwSJPaOUVTv7EuK1nrxZe2Zs3xDad5YqLh
DemCRotkV8/DXBHX7UZ59jRmW1eqiIWpXqrXFIGLgJoHdrjutkbkOggwqA7QndsuzzWA0qyomAgR
cIk2NK3uIkKEwHcR/xqW4Qw4yGR+XZuUix+V/sYFd9ZYDJtfkGPdxY4Yp7uXM9WsmqfiKZgXjjo6
s83yE8pGK8Yd2mlaWM6FTchYzyWCaQWlUVsPE+Adg8hs4PEt65C/2jcbjkB9anZCs6h2iBxQDN54
hlUyGECSRT+EPWThEfIOgGCj5y+M1TpfvJQB8vzJupgCRE5w6F5qedRhmbEBkX+CyMtlMZ6initF
ObrlmulrJbpq27SdFAt4mBYXOVWoYT5pMuKghJOul7OuDkHS5vxILfQh4AwOtiuHkNKoH1thPkE5
pOfjI2gK4ktpuxrWUFIydV1Z6bpDbLg6wUdilXlPa7Qi8tBIKskVIMW7ohzaDeB6fYVI88mzLxl3
uA/FQL3v94rEjknuJRRCEYk1T9kG5a1ZWR/02k57XBBn8KSmxoeIGCpm3mnvxEBQo4TBEu2jIND5
k1cWmhBnS0CUy67suRVy5j8nKF6BcCiAsXZAf3nvpJ3eG9bzXf39RsdJY8n2HJ+mjgU2yaNpSpf5
dZujkdguI2yNmxeHab43rKFtzg2xxsUGyKh7rcArluSdieEDg4VG91Gv7dQgyMN9D7gBqEJh2brh
8voFJEHcq+lo74XRiuEKy6fCQnp4kb8QnzGLq8TO+uETtTl+28vV8JDEOrAhF5DJs6EU43xJKEib
g0krdUHXw1Tr97Uv1Lp5f6ROPF5Rf5OuIxza8Lbt0IQ7gWp46ILUqM0M+7gxXH8v+hyentUmfX9V
wS/7UnnNpD5o+71ZNL7L5PiCTrbHysHO/fXoDMinGN6cjPuxXk3/egL26t5HGXo3NwT9ed0zAHX8
ZfJhFR85wqPiqqXL0IfgiimzfND/EyetfsaABq2GqUjhSs/xTl4Hs9gZKfKipwpnBjd+TWVxhwZH
Vp6tpRK001UyfXYbfOBJEFuB+mA2fi7hw7qbxPfW74CHIvd3YGTuldWbhbFDK4M0Gb1y2wkT6olq
w6UNyTjE5gfjgx34j5cXWENZViDBQgA/fz2WYmlhctR9t8fhxp8+A5LLvAhxG2XDglSD9bAu7qpu
Jqy/6j/zxDEdOrkvf7+/jN64djGG7H5WvM/M0rs8eQ1ncACOsc/3qbJSFJRs8RljCotSZIxcWhmm
3LXFruAq1FwW6ZDFcJu7uKO9Eyl1KFsQ6X8K0DNkHh+82elW5M0kvt7gSEwaUbZ9EguSwKGLGLhU
Mi05jecwJmZvExd4A28hyDUlEtPDYh+KNqnGTR4luucmZRrvC2Cg3h2Ez0jFm5K06EtRF7m8UcCi
8xtWdtl/YHH/9C5/daL1SiRgOYEHgMXD4+vkXUGAgxum8bhveq+8H7zRS3YL0hcdjRa6ZuelAGAe
+fAKR/gMM0L5qHvER6sZW/HVW+wSRFNk46WTlPO8X3oEaL1ZjGoXR6LcOE6LcAt1MqM/g3jgPdL2
S9W5Khv0FDyzDXZt6o+6RDq55ymwGcDtU4N301VgcZZ1Yafi9otnI+PKNdjhCV4FnX4nMgSkHt+f
Nr1eTkbCR3CN//EvNqWO8H+BFWIQEV3jk+krsS7pZ7MvZk5eEiL5yWby2rN0leml1qi5/394MLh2
F8yprwGVrx8Miy4ukfsY9wMg1BkRxb7lfgctZm9ipzaew3hDk7Ho8Su4ef/J/9jJGqMGeBOXcezl
9EL+65M94NuRtRIVy2SV6kuZSe8r3c/y90o+EHz3FpyUt7C/c7EtOYrXDcLLRf7BdvnHuAOAEHy8
jdYd0KzXL1FTTMEBcB72XLDafo9aqRhRsxVZvWnw6Zg/N4h1buHMxvEHJ9G/nixBgumTyGTsT45M
0apm9v1m2Auuj+6+naIy+tOzpzdpP9OShuAm+nrXoMT50Xl0aq3HtgMyZjPonIAmDz/56DwfK7UE
/d6TY2luY7dXGlElAmo4Y3kIKBGI7WrRo9zHVN+KQz8ZbrXhsIz6i9o0GZz3l8K/xoJKZwDUy3EB
yZzMQgbLpKySuScO1JW8zP2g+V34ZXDZWobR/J465Z6vvkrGD2b/NG8CrAlGEti/CEzfIwS9Hoi1
qdA4g3Wzl04x+1sEpfy7rrH6OwRGscXNqYnTzo6teoWR4hrZ7v3PPoWnEP8CE6IvOqwsA/LJk12f
riLtrLXp9/kyFMEYcouadlPupd4WybN8I6AJBUWYWY1cNvCXjJta9fkFAJJ1PreJQzfT0ATcFvK2
60OamZO7f/8V386MHh6Hf3zf5/9O3nDEmbIxooQ3TNNFbblD+Mu3VQnjLAiQef1moNWcbn1/6j6Y
mn+NjUCLGMYF8QFM5MmacEqwvcGCxl1jz+3dGA/JQgnGsimjitIttqiNqa95MNh96GWFezEGbnXJ
tc/6bILgGSk3YEqSXMo6Tx6tcYr8Dw6vf2R1gU7peDPyXS2T+XrxIJu1rs4cYQ+Ips9/k438KJzg
Kp/xmixNd5Oi8/E9ZeJvIX5mZwX1cdzNwam0HwzV20Aa6LuIJ/Cb4HVOT1FryBFTbMpuHyNzbbCW
Sz+FWlJbxhn6zCLdLrOElUiLAnTFObpcyS5zzNi+fX+pnArP6tUsuXxoZJteLadhJWiyRbaBgT23
W68lNbfRXnfZhKZUCAZrAgvUR9PPup1LL0QVIPpe5eRBe8hD1VWuvDU7sOar+7kU3vhRyNOT8fp8
DVB4MG3uSb7vcVN6PVlJXY5tKVds7xF9s3fJ5BeXdM+669Y04wtSi/J+hKR8b2gNwK00BroiMW3s
AxL75e8ubZf0g5gn3gQfjc8WIGXIxB0AvievpMypbtTEcPlzb3fh3NfdPZRLp9hKYcfoYcPqOYyF
m/706TJeRZhHgfly0VYMK8xJfVK4geGbCM7tplZeyg2vypYddLIES4qyNPfjiKbRR+/95vTgoHS9
p5l2Ee89xZtay9pnnAfF3pndxs62HoWL9P7ZHZNYuni3UA8a9WuwY2BA3Zz5ySdKZKr7LnMxwAIq
bU1p/2DxvX0r8nCXawUUNRt335NARfGvMWy3TPc9GAUPPhBWptQWDKv10xsrwn7jfByBDHC6L+SF
D0W9Uuhf5zFy5c6D+pANe+UgR/nl/RezdJx6tfKAaHPSmsT3AD3qU9BnBbxl8hwz2kngZpQ57OfG
uU03kAKH8iYqrHilPIG6sG0H7vUMUngWZxobyW9lZqNRebmZQ1GZlDw2kECGS9rPs3O+4IvXyTAy
VKaOTtBn5i/YAbqE3/a+LqO+/0FvTgRf2NQYODBtz3XZTa93EpThlOarGexoP/hqD+bCrClWV1G3
y/25Q8oxiuxIbUZvrauLp2f/X7EK7uqSf07ZAq8IBv/fEQ/AMP81SZrY8Ip58Omxeiy5cDyTGDRT
4ekvvPAOPO9/CY+rJxkfZsNQytg6L7wDyAUmty+TWpZ8yn9JQl94B8H/opjEFRvctKMvBvqG+8I7
4OcFnoVDFFhmTh6duv5fEA9ObVRJ+8D72/pfHF3UBHXo/useUEmPoAcnddcOSbInYRZfLG+Zj+vq
tvSwlHVtlNNwNq2LZYMisoLboHFRDaY0emkbJiCmsXc2NJGmHZJD8jAMcduHJe4v22BMEQBL+Dmx
i5gpeiXV2V8D/el5H//NAbBPorh+ex+vTcehtiP1+79+e1EYkkwIb82CetKnErrdRRCUVqZv0CkK
ifJ7nfVmuCyZkVL6qpLzBTmp0G4QOg2Rq5MH4mO1n8x0v2YMgnK4kbbwF877qqEv4o4/+qS+5QLX
fvNMB7OFtAp+4K5qbsn/Mrpw4JoR7l/UobWT6SIJzAW9pYGbcdC7O5Al9bU5lSn6vUYP7MzQnVDf
2rfgki86MJjH9wfk7XhYuqwGD8nDQuxNEiBRTK5HDMN3flequ6JJe67uuLxfRAHoCq2D+601V5qr
Yzf9fP/R4uQMYC5cQTZGNk2/lX7jSWiqiqqM/bGnmjXzL7DSwT19OnD2fqr2TRPtC68r8LED8ZNM
0wP865zOYfPf+69xEiB5C5YzdwnYIYzAG9X0OmlIyJQ/7ObJFqHRUb835+KP4fkPDjoBZ4xD+sHp
p6/Kf50x+pG+JCRDR5Gu+aYaNTUJIqgtjqT+TOJpuf63su1u6Tp+9KC3s8uDXAsVBkkSggjF69Ve
IYBdyRVLYwSMlyLEMq0+wPsd9lVrOVvldcAUOt86z8BxPsf+V4Syv3faab799JEQp9hj5MwuhI7X
z46Y2bhpxmGXR0N9KJu22fkufVVcUzwqbd1dU0VRqNBQ6MX6UEVZ8cEo/+vj9UDD3mAQ3oxyb8Qu
GqTdsKtl9M2M6kfVut8yu8AREm+JeRD7qnLv3l9MBODTmQ24gfnk9g6FodMlnRrzbCKdM+zoqcgz
CKE9sH+/uX//KW/XD6RBgrmwfElKelqKGcGIIKEUdDsvRwh6CRA5X5ahD6vc+TDtPcmHmEaepW9M
XJuQ33+a5r/CvefSCWvpnzKNzsXYevetkL/p82Sb1DQb3Hu6XWsuxZG+3NYa+q/vf+lTYfb1VqF2
TOmb49DjLHyyvP7r8b2z6usBjx9s6xedsEtTdT88c/hhx+NRROW+BkoYpsrVEoRfTCP4MWcB3erV
avhdibRzQEvYh6yae9/ff7d/zMKrVztZ4ENfIp8Q82qeDM6tKvgUIBvG1Bzff8w/wiRDQEeChhHh
iXj5eiO5Rgk2C3AHt0D1xRv6Ax6xDwXKbCEUkF2PTwMeoFf+jDwCHjhLOCvf/2ArvV3WuoJv0hMR
pCWIxb1+BZCgQ1aPSqeMbb3zHFqv9A3aD75Un71v5priMkUWegYsuNdPoeVflLM58ZTMu48X724o
hoeK07ZT/e79QX0b9H3OfqzSOXsgWJ1aZVA6D8wWnZKdvTbdcY29byAwetrKiXMAMSfD1LeWDwbx
X59HQ5LgQPnSQWHy9ecFAKaR5em7ndOMd1hD5iEUw5+D451Pif3r/e/7R/TlA7UhCDc/0+K++vph
oIFXC+5Lt6M9V2xLuuJIvdTlJl4ArSdNNh+aIZ1AkvvfEMPfAPSwPpjNf65buIV8LTRVrh8n+2Oc
I3hSYIp3netc4TkpLuhJZ3tK+1v0+39jF0pTWGRQLdL6QN56m06d8cGY//MlnKf4b3IOIMf0ehzy
AFwBysndTqr6G5Xd20VYV4sY7hrRPJDafeLsWsNW/nGSILRVTdr+fyjF/8g3T6sGOnxSJNU1DHIs
n1X9+vlTCYgedfYOx4UJEMBkXAa5WR9Q9Eh2g6z2vdNTQUzzvUspJlTBEBlhYstkC91pNwx06KpF
wBnzshCId370qI9i81eZ2/df9O3ipJhu2rqxwEtyZXz9nqaPgcUqTcHB5dyno+2fZ4F/QPN3DtfJ
mD8oSrwNnRwlSFnbusqD9OTJqMDPwmkiKxCLQDDpV56nX6Rd238m46P09qng+TqmsMl5mC6BWBID
o9fflWWRyFXuAO5pQYcVzbfVzp3NUvWfVExemWKvghbZUu3bEsRJbAVb/JrmY1MWW8DxZVh5NmYH
iUIQMPd+DK4/HYfZicOmKq3jIEkmRJJ87ibmxylKP5ToQ2ybYdnSo3E2nqn+i4fqg1Lm6VxRiAKR
zbewtVlVp9F4hpgFKrJddyMXqJ2UyLiCQ5WhvzrRNp2rj+LyafR/fh51BG6eXCRN/d//OoMBfWQT
hfcVHgu0kzoz5ec+jtwPVuBpSNZPoRqJOgj1Y52zvn4KkjaiTM1y3VlQGrZrk/xcVfpjcBqgqQjp
DZQo31/y+gf+vTR4IJVPAKIkNTYXEP1Cf30W/ZyETnEOOD324m+AzSxUeNpHjML+E0UOTBm2S5hB
Df/gueIf86dzYtyGeT7eKCdfKjHegVrhqx0+CF3YcAphy3eHH0ke5tQWz62p2WUyu/fXP4nrf6nM
9Mb1q8uIDGity29gOjKcz5L6g1h5uikZDy4KxCjKW1L3dU7Go4oH0JDdsgsoRG3pKjtnTRQHWBEs
zdn7Q3/aLQD9QhfafLoAwQK2vZNwky8GOsBGqoiBgF66tYo3sd1sHZh4YcwtYYc3tLlFiecRrAqd
4qXfcPMDMl07e5aHHxZz+vP9d/rHcqCv6unX8cmzniL5X8thbJ2EZ+Vql/UIPvXkIhvIQQ1qiuuj
ZS/fsjFG4C0tkv37z31zVKPVwyHJTRBmHO0TeRIMqdkQzyH/gK/O/xSwDuMw8FD9AXxQpTvLz9bL
uRrrCyQHKTxkeeeFbdkOv95/jac68OvtQKIA4Z0SN43VN1MyFmDE4tGYdvTW7F+yib7nU3ozm9Z4
iLzhdz6P7h3kMgn1XQTxbYcD1xF5km1pBclnw+/OciTWLscp18aqwEehSMUVNK26u2gd1e0dY60/
e0aX3DTwICECr+IsAO+Ge0FRfZeQPI41YMwfQ7NaeCHVwWFMxpG6Q9XuW2xLNj08PaD9JVzUqbzG
t/OAKYC9sZDl27hzZZ1hpPuzMjzvXFAKQ+RDqNuhrHnJ0dkGGd1RdFUf2tlWt0uxVqE/59MRXKO8
bmsJsHgq6puyH9ZDgnLpDiRNtiUZLaJtPM/qqshb5xrSAVUR1+z8CzWL/D736kweGg+E8web8W2M
4GCktwHnnxD1RqMGJqvv5EArdrBP5S+/aKN7S0TVsVzNB9kF6oN8+B+LkIknW+OKRYXxTUzCvAF1
VSTpdnFl38nYuWcOf9Ze82PEtwRCMUqBa3/UCnHxYnxQgbHeRh4+1jddQTNK66mcRAPINZWvnZJ2
jRdHD6MAZ4wtkYTrbkb/pZPlpltUEAHjFYa6dQGvfS0MO7sD++tdxPAj/0zZxELMlHExlJB8QhD3
9rjpoAOtpE1EM7RW1a25IHwYVC3mFpAPbk0saw6NXYtrpx/Tw/vb6W00AbIl0dgIqKuZtHleB9MC
KcQA4TR2UxdXG6/p0k/I0/k3fqNYO24SnfmTineD5QGxe//RJAI6tX69lzlXNM6JN4DcfRpesUwd
4iiiDBEl2Ffs86zKgf765ZmFlSdqlY3bfIeThIvrBBgbclcqy9AtjfImkmX1S/lp+hXBsYG7ZJqe
Vb1Un9ZIAixZ89G5yJp6+ea7CRzuZvoDcUlcZ4nfXyChUFz7s+Dm1EaVdMIp8YMjeiJq2hvpUn8C
Rvq9EuLa9ApxBK7gXDSoQkMeKe/XoHy0qypm3w3gMyGofe0Qf/qx1EGzaeq6uIIgo86KqPOOjbTa
T1CgEHglHb6dFqe5nh2r9zeYlpblrikd+8wIiu6Y+Jl1V5teDdXTsHcr5+2xkmMDzt0UhywCJVGo
0QvtqmkneF1L/y0p6/meug3AZgdO4i5a6nSDWFucISlHfWHX2BphU8Ilv0zRh71BO4NfR/VUXyDT
t06h10/ro5GPxiN5trjrZ1s+SoWG5wbaNqe26LHtygbRfMcpKNuu7aw+59lY7H3A3GcIbKU3ReQv
n8UU1ZuJdn5o9JZHnTwD5pHQWMbZahSITNuTGcShL1e5a6qhtrd9W7XXCEoNwx6vEmRAlkxdycaA
VqflI/dZkxTYDxqguQ9LNDAW7tzflcPQ0fKNzeb7OhXQDLCKSkNhG8G1QGHuqh8VwHyU1n/4dptc
yCQBflPH3jaIXQvCcQQ53/U0zRlF/CxsKOt+J5eR8NSA3oaJJ7NjsSbervLjcbfYdXuOuGd2tNI2
/2XG0/hpWcBqL3kAz1nMyXVRqow2mZWiV5/O9BDWbOObmb3pzZKlttjZLmnEVRKZxhiiSZJshymA
l2f3vnEuikT+VrjQQh9xUbgMkVllo/nAc4JDKhff2SBy0B4GfMTsswV9H2pIUNU5SISTk7sDMYJw
7vvt0QxUsMvyxNjEkOoPuRvZZ3jhpQfHT8drE3TaOb5Z/rHo+vUW+zjauOmEflEYz8VyviKv+hnj
R5QoZBNc5nYfUeNOv4gsF5ctrmmHoenMhy6wq4vUbeSunpdo30PB1b5m1XiuurzdYtcXPORZMO0V
VmM/ID21x7VyVLtx1jzBjmkpv6bAxjleq+UqMiaFGxN6CKGJYt35LKN2A4V8J2APblflGmwykd5m
lmrOndoLHpZpCpDylOoWYgDo57X22ytwfhFOawh5TIvHiAyIuVYxzHvqYVeRizxI28/ndS68a2wG
EUSJfbF1gwH2bVqOQ9jhiIaHqC2N8wGX9GvpZt0Xtsn3Ee2aretrtyDuFAe69ojiDznyD35qHFfk
KbcrhLw71AO8nYqj4JsSmboFD73+1xRMJvRbf98QNG9z6stXo9lg4lXk/vVSFu6Vh0j3FSKe3k9E
PKr/wG8zdVGZfWtkbh2e5nTuc3dXqN65jlLsHEKuavWFaIJEHT38IGD4dFz90MdA7tGBT71NbUfc
oZ5K0lD5w1EAi9wgP9Fe+E283Bg5jkd2rz7BRVa3KA6mF5HK6v1EYX9vwYTcGZZv7Io5QPATdOrF
/2bvvJbsNrZs+yv3B6CAS5hXANtXbZYvki+IooMHEi5hvr4HqNN9qdI5YvR7v0gRoop7F0zmyrXm
HLPlNHyG6Pg2OTMKos1OHuraYB1LR9w7CNKvtuz8nZk5+V3GEfWuTlBxYSZMdRXA7Fs/DM1q3eIj
zJOgxumdkAco/CZw4CBVgRitWwJPFdCmcnqutXaHtmN9JMEI5HDO88tHdPRNlQwc5tNW1HWdZYU/
d8EBG1N6VmhvOJBkZjPtSMCNP5UuPwuni1CIscsvvZU636a5rsOhxVpsuTI7VFCkiJuFnxXAHdCT
cOJCfGx0m+9ozKq+igYM7hCrc1v2pw1T80H5XrevpWjPNu3Ea1aU3r2GPTGqcVc8jJ63fl7hPr46
i73ckz/xWE+N9t1ZXZu1JxMhPTTjinGuwrai6jBf1vHOjfvUOGm4xpZbCb4gILkvx7xb59L9IPO8
M46rqr0HminyvFaFuXcWjx9mTuc+K1fNGdwbfzKjGpzDfKyJhbnPSnuG+zH4Y8QVngRHRKM2Irq0
+Rx5liTZp10cdYBM7u7TYk6YBjLencOiVetJrobcx7Ku74F1qDb0CLYOu7x7Lmd9CmE6OB+aKW6+
54Y2v5apDyFh7NWEiXaOXy0wkXhnCc7dT71qPuZ0x93QQcsBSHEWy550VGDlUzr4AB/0b+vYuLtR
DXtA0Wtg4bksEAyL2z6f81ds2OUhi90cjA/KjJBdZsIG5KvPbqEVb5iosyf0Lcm+qi0BZ3QGp7w3
Z7PPWMW19ZNmq7qNbLBEMuSvr44A2Vlv9PI0+VZ5z3y0+bHWEEoh5tVGwPWanp3ZWu6kpuiKJNMc
wgNoqoC0VutspHm7T5p6vCiHmUwhD2vlTruZ48nb5JvDVQlrfo5jX64obLX0Gje29V3Xsy/SVe6H
BFbEN2gB1IkjBufneWJNYTq7zHfSmKlqCum5z+tqMj1shH6VMi9OqOJNGo/D/MQ5yA3QK5cXttTy
E+YtP1SqS4Oh7isWsyrskPcTdX/hvNOHuAGM0O+TS9nlsFxVHfiq9W+0mZdVJbp1ouvoWTvST5mu
oZhhzC0nalAx1/AZShOH4ESiBxPIzwRhVjjU+/XTktmpvmeTrhOOOFtxYStuEKKiIw0l/7zM5jmh
Dj9Wc9dy5ODMc+hWcVdOgN4DVwwcYAAxsctZqJG80LY6tna3Zo7ANfHmO2geqQx+VkH+mKQHlUpx
ahTmvGDGSonlPTt7fMdbypX+joW0xB7ovlRiq2O60r84llMGkFjvJwPYPlt3fpmH9aKPVRLhl/Oe
Now4lNn+4I6U1FqpMH+n5RF8XcUCqjUBx7wtKtp9rWPirVJmU6PmGmzI5o+YZ+pITP0aSOyHO0+6
u0pDVgsgIAu8uIYJ00wfnXzUjkSn8pUnyQeKIn3hChVfKtTwBFLr7h7Mf3KFhEJ17fmnQqiZDHmz
/zBg/zqNW9NoA/K+OkiNSCUmbbGFW/2i6+VwaVxelaZqSN7KZGBMOqwqYloD3G9u6M5ecdIt64AN
EBkgwv+dbI6ZnPFpJvkTLzOWt2S9FrL2Qp/MkF2/WHeDM+m8+YZ978XGTC9x1rfsxwy5dpbWHwp8
uXebgLTad51Mr4uxwRkYGN4TN90cVsfQr+uSf2BvG+ftylDBkkB0qDrK0cnx+13mOlXos9Ddi3lk
llpW4ibvs/ZhshL/xjOqr4CCFugINLAiZ3S8m3n7A510lCS09awE1oBRPtVsrB9Z7+36ueiOnIHG
wFXtfE6nWdAPS8Zn/p6L4u06K6ZtW9feGN6S6g1XoNjrA9Lzhqf2PBYLFZkVkzEJlJo6Oc5vzFE4
rFiSe5jE7S6LKyJAa+Oq2TybOTWGNpr1Me5jOOZkewcxxEZ+fPpqORpeOJEu1zS2VnjXxnTSEaw+
a3HT3pRwJB5UZmQnayj0u2Qkz0iZOoecBq+sExn6NFcRA9OZ5dNYbtzVrA5tZy/PoPqHIPeb/MHO
SRije2L3oavMBnck+uXbTfgGDKdy7TJoUMoFKwe3wPXd9sKMBG2mD2TGDcjZ4+UZoUMvIUSJYu+n
KiXZpof6O/k+yAjNWr87uSOnqHJAwOF8j/HKwnN17pY4tXh0vK75nLsl5iENmOKQzzOa7XjykoiW
hbonb5vKLtfX6doO8XRVjTnvEVVLXA9LzDKFi7p6GstcuyktW7Ddrw4FQGNo9IzoYaKviUZ7lTDj
uPU6UakPPYjkt1lVP8jmFTagycXipgPhNTPd1Uq6IFhOAAvJ8jDZwruhFaURj0qkuFHU+UNWOmOA
g9T/BLqjfq2UNgTMhLNDs+35QNspX/CcZ8HaLSy8ZCp7kQIkcLDZBU9aL5MPulMPlNhrduwbs6aT
K+RuLrX2Old+WCsB42LQ54BGjHfINS8LFbOgZVjx5y0YLQ2wQnHYD0W8gzntHkERDDtnKeXXhccr
0hNX7GNPc/dw4sD3tsOSj5w/F+0OTGN/4Iwgb36KaQa7M3bFSrp2YMSN/oaL2omczjPOoDAlk7HU
CyV97oADjrfv11oGRG6FOW7AqJ8ERZ01p+QYxNObXiTdvjS5Oc3knFt/uTLaM15WqX1z6zx5ISQ2
+6IGXd+vY1J9HbUKeQdwniK0h/phKsfk3IsmvYEIwtqOGjFK5QKI3p7MJJhq33iEhJ7NoVxFsGjb
V+pRwSaqvCHwAq8wbK46HH0VhwAn2xvlmYfJoqYbIAweW1m0u9p0xzPKf/swCz8+G6uFUQxAemTU
AEqwi/OybmAiM6mny8hiFcyy4/yi9f4tDXqCCAGaoBOh6XoUA1iDgIrBZR7SxAP7a5sMTyhLnY22
Z5BKWuA82xVTeehoidyCHfGCzhJnw5mGw2p1lLeJNXIVrcY+TfPYBYm1OMEWzPdqm8V0klJrYWL1
Jc9v3YkdHTYs9ZXPfteZkUqfMLanZwhzjR7MKQUjClHGN5L9NFBeR3W32fLL/Img8PgUGzqEA1oS
dCCWR0AxznlRuLkyz08g8JCIcIotQ+1rq8rCSttoEzpLEizFqg90fZUhF6050BloYH3znOdY8GIo
YZsdmIY9e1TeG+4NlMbrOHNcZNsJlW+prwmT+pAK+pNv9vN1KeGgBAj27hI7rkM6IzbR7SUQ/Ti+
8cliiJyhn/ZrnPs7SyMzesVmrtnaR4JHT72Tfq+J2QE2tR3ipgZ3Tb46u3l1+oBqwT90gzzZ45iG
qNrXJ4VcNUDVTtzlbOgnoCW7XGd4xVkl7FWhomZKWtogy8ob6+fQIl1t3+jrnv5+wsxx2xFyLJ3w
xKcbL6fjZ9qNCAn5wd8ZL09LZ9WR7hYFAETHvTWsQoQikzdWXWS7IuNREKmx7LxFZ3SSzbc1oFRW
wJJ8JG8Axlb5PGID9e58QKP/zE14G5L8hQv1sojiONnYxmc4j2PV3rbsyPZOdYlsoyz2eugys+VT
oqyLL4LRJQjAs7X5zirz/myYFEErzmeXlXIKSLXRvCCDmnPnrd18T/jpLANJXMGDLYo2aJPcvML+
Ud8z3xGhbtSvKzPKBt9hP4V9QvPEh5O0W+whCWPAXod89u2vvE8+/EiW/YWH5YI/yxwCSbOIFBrz
UEMvRLfn3MWlg1HfUNarMqwnbzUBZpKTdxWI+gJUXq9ZZWYR7M8CvZexXsgLKHeSu3nMGtPYMp44
mUGipBKyprA0Es7zmeV/Nvv1uewTjpKc2tlFgeLJJf9Gc6IIWz97BuE6IsZMVeiWw7eRkDpWOx45
m8M17U3zTpjKhNDg67epa3v3ljd61wxUWGTIMT+ijauuiWacCk7J163rTTYsuBz2hzIDork0bN+F
uA7pYN7CPSyvcJHQS7bJXp+sj15ikEZSUzvEhiluYZ5VvFyTc3REbn90AZYcjbEPFYPyq6I0QN03
zF/AusqHJp+ZGsA93sWrsZ7pcTM/cCy6ZWJ25d4Z2/6I0aW6wp2PbzfEyhcXNJ+JsLLx9YALQDet
RFDQhUlba+wUqe5kzwNNHoc2DtncX8XqskGVhgMnlwOyhaPXpiBOkiSSJCe/ufRELiDf8nuXe3Ah
8a++1Lq1bNQet//uO0vKx6U5Y4llGI6I9pMPrgtEQrAnfyN5U3uUnVX8iGW13MxlIj/1lVU8DIMO
ScfV6Wi5LQN7bB3GYYjdkYF/b0YE+Cq4eCkPT5OIyOpaj1fR7D4mZr88GXXWHWa/UM/9ajf33N1B
D6F7p8c4pvBJcj2/cbuk3DGql5e6yeNyx3lnBskHLDV2s4Tz+WCTvTJPXWil5HiYfPTtUM8ZE7Ru
POXtXNJ3zJFu9ba3X+DKIQtUkEYLB3e/WtK7EVjgY4W/89hlgqrGKxLGpW1uJswEOB/ND5lRz/G+
9WFbBoXRibeEIBL2CkJBdkCsuE0jJUN+MQeWF9Nzyy9+xz61uhOEulkI/6l1UkHsSSWJk67sl3qx
klf4W4HbLP7OK9rGDGjOaREkjkYGy8w2AVjJD+XgWi8ZFInD4M7JI2v8Ax29UCfdCiT0TGnyWNB9
pFAT+9ZpD7PV5QiOvRMmZycgOjBwjVQPDYPHZPTLz0NF86HHl8EQQgNrhKpMT+HZyMoKVoJIdrS1
jynDBqJn6zrSvGQLQOOda4vhJfNwfPrW+LUbadZ05dRHTeqMoY4UWDYtHcFYozGQkudT8KsH7iLE
TWdoZOtB/tyBwiVYTBXDKaWLDXmtib/rMVv0ICpzb69CfF9mww/FOFvRSKHnKCJRyJVSlwy8yM0m
AD3Rr9dCLSFCu1tV0we2qqow9esyTPm5s9UiseDS0emjBds/jrqjB7Sv1K1MWChMPTaeihGehz5a
zm5Rok6pchMORr1XxlRnYFIQrTo8TLN339LWuvl54F7SenpO0tq4IZ1ORXafDwEJX+nRy0vBtjt5
l6x3zhjWyjSwzP0CHTQJWp2a32zM8dGwjeqgbNCUNKsJSkYAnR8sBXbUnnAGm9YgP+Vd476Rf1p8
7Iyhf6Gv5kDHypYkj3IzbS6VmvtvMVOCS82U64SJAvIfFc8NxCB55ydFfqiX5G7x6jyy6iV9+eeB
y3vPCNPsTULGr+C4DqKC9yKjiWFUkepmuzPs3A61vmW/M/znuqAnXcoPdWzIR8G3embm8p3tiaIF
y5mLVM8qxZuzldMQUp2D23LUL/Xy2Zjy5tw3a0ISUJ3SXxP+b77zv5nAC9Z5hCQWhAMGv++EUTYd
JtJzCtSbTW4/L9lMBMVspRwCJFk/NkKtfltxzLH5lsL2CHqGBpe86u1bSWZcsJqIPimOut8oA/4+
NxMuSmzD8rDemCBb/jo3swB8gfxL2h2pNXvstcTu1vcYVNiO2tSObMIW8ckA7fjnW/jTtfDXiZlA
4LL5fZhCkpr1TpPhCpJdvCFrd2tjlGcfvBX0dPC2UZy6TzK33pCnPy/oiUOvyxVHBAp1PFfkWhJg
c1euskS1KN5oPRS3DCK965TZzcltFytaNaZt1Wo2yGf1bUjVGQwTZmOOGHb86BDfBnS0yePKJMuA
nphf4fBeY8IhAkMaO4y2/qFake0JxvM3/lpXX7UF14BbFubZgUbGvrA2HLsd54l2THrS1ao+dYVB
dFNcjQct760IPRFM16z65GE9SAKVG87XlXcn4NVrLvaaLN//+Yr+TXlHAgbqN+aPaBtg6L9X7vpL
g2KUIKid1MRCzhfRDuSfXOnEF4eycegGtY6bPhGRlLHcFN8yw9FDKxe4rP75m9jvh6EIK0xgBYh8
GOH8zQGl+BN4a3qzg6Pg3IPR9phVWNPdz0/5P6/T0z+HrGyz5f9RRP7N6rQr/9/jW6nevjXdr36n
7Yf+ZXfy3D82ITviL7Fp5pHB/I/dydf/oFq0ALCQbCr8LTHlv+1Ohv2HjU4HYTirF9EIm4D3X3Yn
w/qDsbeFdw+9sm3iO/hfuJ3QNr97ehBq8QSzC6GLJDPkve/ftdcZFLUj9rmKn0bsLI/FrDWoxJz1
KMnWOvW1KC921bHxEx8/7EZfViC6u5iBpaKBzD5fdXdD0uAGzTym/RuLJAt6U6MQoie+fGqMfrkA
OqzSqHaS+UPCOTMN9V70J8Mf5qimyno2RJl9jh2rfqAVsFJRpI1xDxdVDzrfKC6yqdIjipvphI95
dvBTpTJ0UUBEVeO6X7qBSbMpoJgyYFFOvqPF2+0wKsAGyOhhv6aZRotLiGL5WOe9XKIidTgqxP1q
Re1aafd5twz3lVGJbzKrWwQ1a4rEfuzbGN8qrTG2KmWy8Y02yRg7qGHN0SpNUXGoF70blYLAg2PO
qjfQfzMd6oo5bz+xsa83s2kUSHxM+3M2oOVkNlEWnH1Am+RhsYDvlFNivxWVWM4kG+pR6dXTZ3Nc
YtKRe0649POiHM9NsDCl+qbVDJvpkCxU+4W0RRlxA6odYKXhQ2laTPQJmbg1Zj3NdzU44vMk1aGe
CMMlED1aHe+HnojhKcH3SpZg71sRxnFOyO1s5nlIBVnd4iLLr7WsEA+X+bfGSec8yKmfSQ30G7Ux
c3uGCEIr9edkTJ04cuXY0G/qGbiZKPeOVOHyo74MH4mUpMtk17S5q4L+DZMKPnPqojg3P1U2ntyI
uBEtyIV2jYUGYlYpBagQxfOh0GDwk2z/TOF97fVBv+3i0YqGzrc/M834XKQTvQCSut2Ao3h/ccH1
svKXXei2DLnwchA1l8kzXP16PwHxuAX/c7s445WsvBXzW0VKId6DnoviFkfEaxpMfkis93GrO7cF
Uqsg8bL+aUWt9lUM8JHFgrf4IOSwEkDPSfJ1XQ0rSo1tCieXpxUu994sU3kcLGTgQVV7Rk1RKJug
H3owMN2AiSFPhdh3Zf6o3Kw4zJ4gr47/7HtDuaus+ocz0fLQZlPtEgzC34XR0xPqx7eu5lBM3MDH
yVzuy8bibA+/lCGpGm82AHOTa3lgpuNnB6QM0YEQQGvD+kJJC3smddjQCe/euz1DtLacXHqonnbM
y3E5JRwH0PkCfqj9voum2D3Og3/fxwX/f27UT0Xrf+8NHnav4TQK6/JOiqGIGmm0Afwq4tbp0KKf
Jc3xYR1G6u1Kc20VQGPSOP0b8xHcXPaZA63+sbNNUhLNaTJDG8ArsgOzQFts3jc0EEPp5U3kDTR3
TEaIjDnmak9e3wsub+BhDKC/oO90RKCM3vrYUcbzAJE3mAWLV8iwrWkAoCh3/LAyjbtupPNYFprN
s0qhsojGJ/zYE9FglfBDWqHCzllUuHoa06jOSzcTEHwLibTZ2pydbkwrD+qysSP3krm41tHMBZy5
BzTcMAYm2yAO0rr3X8wZOLHmyYUFSF/VbqaBR1WCru2J1oMmkMFkXnLVJ6/f24tY4VFmVh+N2NNt
yPwRE6J4uGM40J79tu1fl8SKH+dlmey7xlfDjplLFqZa9gVdoQKEvhTEe0zzXVnmziMYOkHlP9nz
HYYpJ48SY2EWDHnwMZF+/DQodz0y2/QPXjf0EWr74uzpso9yVo091kW6hMusPUwKiQCJAxVNM0p9
h9QZQxGpU/sHhRv0g5pm46aZSwn9o6Sg5o/rg5hmsiwkWFD8d3N8xqg23y157tSsGY36zuGMN2zu
SfSobfYMVJ/xD7CfsrijVGlf8WVK3mBHOo916/bGTemCd/xN/Wu8l+AByWOv3dg+pkm467af/iqG
NmsCsESmBCM8/yqTzY3ujDsGPecqo8pM6pF5G/YDbhJDKDpuEijNvuieQCy9FmjqkHWs/Z811X/0
EP7E8/1alW/fCkEEQnfHYzN/f0ixcmxp6cLEaSSoPASx+CrK6WWl6R5IMOUnZaxPAJh46+uvFg9j
0JZNH8HNe6IhecU5B9CwycewqVUg/caPbFFVgT54TxZWo3Dtxx9VAy2m7/Pz9vD8Uur8O/PHexHn
9vWpOF0qV1KEKIb/elGdzmX+Edt8fWJYD36bnqelv4Ug/+ZxtAhKGT+RsUnmQc+0D7kTuH/7JPIZ
I0q7G53iANmxOgLguf3nL/b3mobvtaHQSJMCKee/O+zYmuMzhaEx4paSfBhZv5QpbY5BMAZMXGdH
psjx5yf+X3X8m+rYcHgm/nN5fPt9zr42v1bGP3/gv0tj5w+Xgzn0B7xcQH22w/C/SAD4JP6gHuYA
z7vhgSPiFv+LBGCZf/DA2RuIBz2Ih/j0/5fG9h+U0zYP4mbxwQLv/m9q43dHdR0rG80DbHoOZTaM
v+3c9YtgvrMUgat12t5yQIWARKduMT4UNj6Kr1oXmwhNKCltpCmm0PYx4on15Zdr9e/er3cGckIW
IebxfjEh8/DDvjfzZxNq/GKQ6qbpW+ICTNU5/qOdWMZ4omxM5ZnS3RR3cYeBkBoqnx37XFYWQ/8w
MdBJgkvvAdKlwW++17ZY/rJsUQMin98CIF1e+r9/L06iJP5OpXFjTgP+Zq9xaMd2mTepsMiLhPZB
vgLv7WcL2HtRzX6KlKha6FGD2c/v2qWg/rXtVHPPoulHY/eb77eJj3/5fuhbKNYwRnPox4Ni+du6
9cudM5rFYHpCq3vV53I+KXiu8aklVmoOkhYo4y51qvp706TjPTGksJfzqe3FERn/kP3GJr591F++
ioVlYDtX4XsgKPI9nqTO0nguHWO60J2mcm6Nqi9vp2m1xKY1zuWnjHCQNPnNFXinj8bvg67eR5VN
547exM+G3i8XoF4Z89PGRwOCM0NF49q1fgAoXtdhua+iZdzY5bRHazubD5R0/PdFy4Eq/+ZGvNt1
6XcIwYYLl4qsQdD6716hglgiU1owJzOyysZIb5g6XBCVeXfarFfyx1yQVXIhZRfSoDI3Ne1su7X3
BRLvSIwuzpEHvzA9dUnMgaKkFMrP7qZaZeI3O/G7L8oFA+Tx85zN42yL91+0gt6l+npqCUvLTe3c
WsoZTzaNLryTssma3wBq37Vsto/j7aFxBBjFNv7GLeDsVqZpK6sLcSdFsYSjbOyW0Z1fp/NvhPrv
9sLNnbpdehLseAS3pfGv70IbJ46X2OZ8LnKN4lT+ebON1LEulQt0+rmrYV6fFkKR7D83xf9Y3vzt
o217M7XbXE/aHPzrrx+tOXZp+SRanR0NlevBcyqEGIU0EQVmK7+oloNQJPl71LrfPP/vb6ewN9sl
vzltMRSr790JkLSSnnGuPPeQrfUQfgkP2J/LEVHkPPO/e87fh1j+rN/o5tJFASOAv3u7Fr+8cT3K
qbjROGn3jbY0u0Trlx+4ZhZ1RJ9kix0rUIOM06/WsPNzZ5eXyr5UpRszUpTt8sFyB0JZC9s/LXJB
1tfa9DiyxkOrlpm7yaynsCM2NZDdoM6lXVmvre9Mx5ZZ9QPi2yycu9rYWeOAFilOH7c0OWkHpR9j
u923cOML+6xrEGm176osMRt17fgDN273RY692jMaLU+ptYorj8OXapTaQejFQBtBIhoROpngZmwg
c/cqAZ/Y9C70X4eDt/reEzHi3geGlRz6ksbmIEzGK6Ol6qabG8bbmk67IkfEzEUxCbg3smfLMbqH
1OXct6iq2DejyM8OU8IDQrrnSRbrvZrMeeesmCcUYQaHwe+dY9I36RvAjR/uACk4YPTbhv6EZCme
NNwxJM0dfLg9YSs6xANcBlKtNikFkk47MGBIbsYQg6M52YuT0OVLbEykcjhzgZiDDMK3rhi3Eahw
97WIm6cEY81u1eOaqtozoJ5BxQqWFgPhQoTkLcP2ux4T8L3wBoTOzmDce0TIPqhGVxh2xBx6ufBJ
YYTOEtDmmep7YN524PJNUOgki96HonZIchmB130WMYj4LXm+vTGbRZzREqyhSOPhIDjOor+VBL/U
1pm5G0EhdktASdNigUj53xDVDiihiZnULgQorjc5ruyn2CvST4iHcXixPKC6I2rp0fBi6wOpqOql
so01aFIGmS36skvr2PizM2/hWOfbRkfXyTMOiGzTHUT9oQkQPttORJZG/rUgON40MIc4kefqSY6A
mOm1qB7bROPhus5EsY7nJl6+ElkiwtnpjaDMl574imS+KN92P6oJdyTS2yo/plDQEsbd7nBs9O7F
TPTym7UI4yS9fjrkVlsEm3nq2m5Tbjnle0QaSC31luy7GQ2GlKJ+XuwVbb3PHVL26qJdypijEjq3
z0dsp6bZc9SflvXWJvYjYk1WzDuJ5AiI13l0O+MmN8mEW9zmm0P0RzDJ5GTIpXokOuZ1MQpCjjyA
bKj7p2ChtfbJyDw4CpUVDgnyqyUZ9dDOxg+4ZCbGfuu8s8qCeKBkVrvMLFANa/HCU0ccMeI9UPgQ
4dctLMc/mAiGjzDzG6B0S//orMgJszZL7sjSW27yxGp3HRnYF006wOJ6F+VwuE7d2KJBNngvpUnD
DBNnFdOpQDWmwjhN5+8W2UIiRDnoB5kxl7cGAZ7FxUunsvyYFnGpfcrUQh93AEsvymDx3Ty9lT6x
Rt+MODd+tNw54NW11T1w/hdOhO16GK74jRzn1Xe7LH4BEGzqoKXXLM/OytHN4ofXKAXRzkQq94hh
Xf/WoeBE3ZWP3XqHOiJBG5N5vR5ZSW+U+z/rgVpzxroMHGIM7BPip627vOTWbsaeoCO8nSdaH16v
umy/JUyl1JgpxUQ/jjMJUHljpqepx1EUNkvF36AsDQ+jtmTFbWokZKOqWY7eTUJbxsZjWWfFWSxc
gjpsyKLtbkCM2+qKtYJNhWGhV1I2Gx3rysuI3p0AgBh4SVDrpCqFnKqTfofTc3bCxm0m+0bIUhS3
RJq2oBb0lh0Wjc4af18X3o/bShY2rXTqlbNcULjUPo9YEuZGR3nsOAm7EpGbsfg4tyhhDr3H2hEy
/RvOjNMkzVErdtAPB3K1VI+4nACUco33ljEAC6yqNinO9F/lekfD1WM65nhNuWMMOPkj0mVLCVBA
HkJVbmxM2iSN5LX+Xq+chiMASaK5oH/vGKj5SiLRrhAnToQh6tyhdOfWmd91exS59a0zTKa1r/vW
eiC/mPt90+r1QvtUgwWdbw3jnnhOctgqiAghhi/F2sUqT+DUYgHcD7jDbb3fphn1IdORafPuK6gG
uxrj0xyptigkiMl07U3iGArd/UZKspdWQWMsmxNkVsOi7dy8V+5BJG0J5y9N3DyylV2MB4Yok4df
LPWaGwH7PTn7M4i0F3+GAPi9qidui0bDS/URdVfObjnxj/nA8TP32l3SDBmy3rouxs/DNKFMCVpM
u2RcLVjU7O92pQ80jCwsgoMV5ZyKSGYxrE7eEwSjrycWSbt/wIjjGWFNlgnrWCqT7FkOZu9cVb+s
XKnUaC0Qo6AYWLLisSJxtCVwfrGD3mlL22VWLgZAR+WSEolI8K/eoYAva4UvFOp+2wxR0y9bqgeB
nmP+pLV++uomubHTsngOSs9v1QEab3tKUDf14djG+HktMX8WpPg8G4vyzxKwQjjheUNYbTgvHCBe
W3LrT/x6dMhrSu+AwSG6xbK4ODboiH076ku8ycCGO3+c35DPpEHZ2dkh9nLvVhuqGAkWXdjAlP3J
mWPtUSc79wCdiL1ltrsQ7FHDR876vWRdifzedz9krqINiDotIrdaRGnbGkGHxANopI96qEXesSeM
AJOAqY076Scr6b4zC4vXzEW0Kn0oHwT6lMjT1tGk9wyPlFzcvDzTki+tYBRtc+tivMcUsdr6ySTB
+phVhXG0DBTNeYXlPkunF2PBhYsaDYiVXyNrQ08sLmrulrOdi/ZiAnEPuCflRdU81WLgWqeycTyi
4qX4YiZIiq08JvJ2HmmxVWN9GmqvvSfCZQ48sl5P3Zr1u7rPv9srAtk2ETXecnck5IU4TWNuUtRh
/HW9kbjPohwNDw+JJ286va6tYElx9eRThywGy0rChrdi0+gGOrJCG9XzOsmOTCJ64ux54H4X3KKZ
0nfdMBk//JgwzHyxrRdYo0Q2lDXjuR4Rqh74ep7tx6wfFP3armt3aRqLlwL5D/0yP6m8T3ZHuDM6
tiXvkU/bJNTlos8pAfuUCZ7wahM8iIefZMExhTKa8oDw8nKUjxmb9TlJMvOLlTTxpbAm82TOZaNQ
jybqYEnP8DF0ojQqBnzWgF5wrQS56nADJsP02gxdc4f5hYKK3957GGi9s+cznnmqSeOcyVZS5msG
b/U5c3Pk/F3fPAwZvq90O09GOGT6kw59MAs63FW7FQ1XgZ0NYbju4ApmEE/ieDjaRfxtGBf/RRhZ
64XOKAc9GImPyQIaPGj2OwLZ66D1EBCUYz4c+Ys9RmRgEcuoH0hEmmcXwNrYoXSufItBnWWxb6mc
CHsEjV02hvYox5sl67rPysuKR6NEkBL47bi+IiRy2FBkme/dhmycqzdoOrzs/2LvvJrjVq4t/Ivg
QiPjdRImcBiVX1CkRCGnRmgAv/5+kOy60pAmy76vt1wuVx1ZB4PU2L33Wt/Si4axoKxSkrd47Y+e
N7UfO1oTdyzoqIsEiMkbyWQBz7GqN+NINsmuVYNKtlHaMM3Do5IzVNEdZFs09M+R6UTtPvVjpbi+
5PqRUJgxbQthJp2MCbWliOfxkdB03IgyEQ9D32IVMudyHWd2hFkTwpgMo2rXhvinsjJ/xJFHblwi
GZ2QemF+5tI29mbC87ExqkS4GzKanB1e0SmI4rY8NfS9A9Ppo01juiZJTjKPh2uf+vC2SXT10Ulc
hYwT0fnH0Sy7o5c22VXWZwUOt+KsNVP3XWEVODt5492Qntbt9HGy96RCkBpsKhdRbRIdPR9wAfI9
C/97lsqrWU95xFqjZU+F4XhfO4W8satZe/TYqIzrXJvn77ysRrHRTaf8midT/UgEkAqs3vthlBSY
nE7v9VttNq2eckWxuUr8dG8lbMcK6WnNhjit58ZLnaOmeC8kU+wgZbAYTIOQ7K/K9mx0DKGFXT/1
GEq8HaO+jLiLQTw47II36NfiPXvyeltO9jP6qXgj2gLDfx/tGhX6d3po6B869gAI3Xt3bUhfXRMv
ZDGvQjUYOnO3TYbU/WK3YXutpcR+e1oXBxW+7pVr1e4BUW4dYAaxtwt6hrkymUWa1VwtCFGqH7Km
m1G1jNXgX3qZkx8x6/GONKX4aqlU39UkpB3y0kInleC+GrwWdaZjUo0NtW/uTJuKauYH7bykCDez
nn2XphuT6ouNfCDykEKnmzBhhzhOnZ7tKPmK28KPOuSKwlTfmW59rC2ZHbPWiY52il+VKuseEIj7
kz1W9TCwj7wmJlFvt5MzZeVWeZq6D5E8A3lv+/rGaPXSPU8Fbxds5cg7xcWog7VxpWfjnbY728RB
PTm3SWlrH4BVAn1aHN3pPi1ddE7EmoffqH0EM0cfOdrkFPe6qRtfJtm0QZXUTFi8KGNTJkT2yRtz
5s92LjdZGdr3emZDj8r8/IC2+WuvhvpeMSpfF0043OK4V0foxBFrtitOuIqJq6VOeAh1pltpRahq
MgpKOtv0PjOj9datmWs3SWp8wjtv7J14ol2p57FDCmOOE5g1jOmde0Imxo8Y6uI7Sxkm8BhrZdXX
A94L5eaHmUHXBnw/CTgEiqKn9obxGtjFdMW7na/MwfKvxiZ2SEXOntgap3cZ2xBmT41xV1odzzpf
qP1YGs4u0iOKMp6TmAZEkx0KIpyByefJQ+rXw7VF+V/vB30y1rrnFt+sRqvBDDXN9UJLW4saF16e
NNoj/ToW8TkvdzzRTNo9Q5sX5t1M8qIZip9SWd16dt1FKG5F25w+1hbvZ+IgdJUmjq7MZR5XszJu
LSZdPIwxGStZ9TnuZHZrgBG5dxysmbEJizxGO7ZgWbKzn1Cb6eRb7+t6+IG5SXbroWmdigzlhORu
N6u/zW5qrXQ7YYNa8t3m+Rv7Zks1/Ei8KnPzZErEKtXFLdkX1ZHI0XgJomxPptV453EwrGvaiuZd
Oxgp3vLCNbDvhKeijCwY6HOOnRUehUnmizCDDnrmuAXJ3z3EqVfe9ETmPfp5xwuYzPrPmIYGlX3I
dlWRH72hURc+WMgerhf7voEstxFXpYVtVSb1sCh7S+dYh7q7bWdfBeSGHKBYiVVEDDNxUi3Ei7YT
s4WrQ++ee1q0y25y2JTjUCFQs+bVzIj3W5vpxuNML4bcgp51jHqfC+a17k5Ssm65AM+5hUQlyrQ1
ign/Hq5NvRXKZeQeFvleKCKZRJO1gWpwdUSWbNZRNI7TSra41LQcESR1tG1/RkDa3Y34kGmJ2DY/
wT2xpbU/anIaHx2Inzt61QXIYVMi5tZcRIWRmm69ZrKHlaYV9kiw8zzbG9qNPZ6qLP+Wz0iRv5Lr
ReLcLFBUChChMzHFlfXdL6LxmY/lACBARFdg6RmRo0DArasm66G3EmJAobZUVzlpWKyYpDLUa9OL
1CapQNadaBmF0VXoeARLZ3SOnnQV1e7eZLHrN2y77M8MnNVH4MJSxdg+sTeXWBeE0zVXPQ92330e
HTGohhhGC433wmURXofgGiJgG48jpeGogPXF4nM6GP5Kr63Pki/tWZdZ8UyvhJKjjrTBus060YxV
uDE8wgjrtWPy247Drz2MjOkMXBNdwF6SvOTcCujAoAB35tHn0+BSJp0aI+FPjbquy3OTeZLM2ink
n0xtHGJwYxA3g6iudVcO+UpWun8996QjbpDLWwMox846551WOudaSd351pemkZ1nBc8BC33uuRs3
0bsyIFBb4w2cG4+/NTU5TcQYBoZ/5Tfc8PvJgD9YrEu9wHGa8MPYIyRkCFoBo2u2zyzc4fhdi/2s
Y6wd2iCBZOa05k4wsmiJJYi8Ak8LBKN7d9Zzmnr1TGDHOnPqSQYzGOX45M3RnJ4iNBLural1hlwj
rUnosFfEUfM/lmgmtlA6wgMWwxGRcnTw8K+m+yWn4Tq3TX7InNph8g0UmUlLM5zZPPaT2boobIzW
9Y4kZBrjjWG2bPwzVzeNU1MLAq7RQsdaYaDSqmhP1E1ksP31yYO6VbNW67vKtVq6IBm19KHp86k4
EV1P6xtLPumOPSsNUxiIq+NnO0pLOB5iIGR8y5ggtAJPdEYXUJrSLIiyUReHKQFnumZ+1QFJQWZX
HHXaC/3Gcn0rO6sSoPZPLZE1m6CBCv1Qi5L46hldPDIheszd9HMWnpyrlRvNnvPTtU0irddj3/I8
CYGd82RWFRfehBndEjA4kEcM5dxgX9o5M5M9J7Ta5CqP9SY9FcLk2NAEI+cLi3Fq3FILpZIKWTR3
RpWLxywG9NusCnZrkj28KcdtErE15s2pmZCESy2jw95okg6SgK+k3Ycr09ecn+ihxfDhnzna+eDp
3EHXdpaHxZ4sG1emLSqKp8IF1TLDdCtWcUiJ+aEVYUR7eJxwz7uzSo9Gizloh3SRRUrIbjbv+miu
ql0T1ka5o0ye0q01GqW9Aq48l7dpmnKecVtlNBZnI43LY55E4kuYut00rtpIQbIc2CfOa4dHY88n
UPlXM6Wutl1GdNa5xHzSwGiyZuMutloNnkGCyi0OcZvS5vL8HelHRbcDQs5Z0+zwT0L2o4cialg6
Z1nEzQRqR3Zw2FER7BLTUQVjvLQMN6oVMFJIBaK2YuEbm2M5oNRcWe7getR8TAePrfJm72iHQBUP
VDzDMG9/D+OsX7dVmqMUD0be+8W6GVynOYTS1om2zLRhvtLa3BlWVVF32Bf6wjO2/jyo8lq1TZtv
0rHXTjxcgHR6iRqc1HFX4kEWWf3ot0LTNpOLyINGNjwKtprGdGIG17u7VHpOuc8N0p7uY9I/yw0L
oT1vfGJY0mtMDbZPW0G05Xm0SlzmxBKHu5linxq29B2M4EyV8NHrSJXw+WkshnZnJDR3LV9+HvwC
hMCiEqO7JszOX2fjXLXfrTQjzERYQ/M0EdJ6i+rOc/eTIWT7wwdjiBZPVNzuPpLFtEGxa3x284L3
jXhXNlPGHNU/TG71Iz2izNxjGq2mHZQTj2jrpArRl7EwwMDhDWOJ9tjU78kqXTSKwMmffr+cnRQ8
o54uffA73ezG2UqSwj3vy0Hk5A076G6vC3IZ26ORFrYCBlKUzq6TdBIZCtWlgQy/TU8C8HmPCdDs
yg3oo3E6OpMhoxvYTVVzStGI6itK0SVyBFx/yr6yS4Q3iE2pZvqPTuXinuTBdXdu52f9mpj39DRM
fhMdwPnVP90WW9dPs7Kx8Gm1EaIpExYezwBjjOkeGYoUxRdL9rzzidEsWRuyWGLIUQEzmlvPJid3
axgDt6DGdp4FxlxEgTKkEW3afOg8xJFR1uSBjaN6OrJjZ5CNacQkcj2lt5Md+Qw42dke0ANOG1vn
Md0xqKazrtm1U+5qKNifmqmcrgxgS6phECFZP3/H345ZSd2dStVE68wHKXC051QnGclKlqiXrq6M
8FPixnYT+BoqSEGjnEqbdboI1U2Owje58cckrnZe6vNEGF2XmMGYD8yzYsAEWP3yNtM4h7rAYoSJ
pcrzY1t4mrtRupfuZ8NPbEAXeZfCQQv9j2h9rXjFG4zyOPL0jvc1rWS8Kea2edKHhG131ybC3pEw
GH+RjRcqYCRpbqx/fyN+j0rHgoDkbZWk4sFOnCo6c5Hs6g6fUkjLgmFq96me4s65/r1iuo2RiY+D
BDwNZUSHKjOxswDlp+HFjwOt7blxv1D+eyu2xLIC62W8N+ZxTg8Gt/JQ48NK11Nvdu0PRxphtyEN
bBEROLkEsUUd9jGzpGdtoK+0X2vhEnoxTN5MlKNb1cro8NwAaTiP3GSdmi0iCn1fuh2PhZhCamKN
pNH6VlmML+h8dqMW6CVWnRuNzifY8yrqvW85Roz8bI0Zjo66baarVsNtt0n5LA4fqIjs4T6i8p1v
Q2Mwhw9u1De8vmM1HKxUc4YFrKDP9xKGyfDBQVqE78TnSUoOIbBG63taOhPpwonOR/KEz3Zqnvme
5FC3uGQFRAn617OGAJmJSKCQsOl722qXhjCcB8v2N2yhwxHazRA1zvewkFG28si2ra48aRdVvCxT
WFU03avmeFONhoZBXfgMFNSpbKqpHlaQqxVMucIshq0z8KX/JovBVpuQ4D1eKoYDPiOCxEf+sBK0
zamHpRuXw0Mr86G+YzMx4bgRHXgDN+8V1rnUKIp9DRrqayZJ++IR7T259LBHphz7smg8cU3/qWi2
7PQ68xgxNKXZLlPGHv+skWy9N6m6psix9m2CGjpeoR9xO97iopivI/yRP0QysQJojljSmj2Kyvqb
tPFC0gtQQ36OUq0eH7y6TqJNEvUIDEqv5KbpqW9XB1oXdb3XNC2S69wes/5h1qlp9nrOrmc/YGr9
xKCp3SvUrvXaIg4rvQoHm3zjdeQMExgMQ4ueXZfZ5yN7Vq38EgFVfXI1I22+6ySmsw9UY+y4YP5g
pFADMLOMdSxNhRE94UFW8Rflj034iM+VZyOkven/ZMAyNvupi8PhICfo3easZTM9bPwIVESQNLIz
JmrhbcMB0+DDRD+rxu7Phd2bbaJ1VyVYh/I6RItBuHzRGRmiTjdkoc9g+YDHi2OnzXeYP/BOdxFF
1484ThwoQlUIVgy5bcNIEeM3O6pWxBHXtbg1G5Q2zCdnf8BF3oQqWfVmls53hMXzWa3wfLZPODzl
hLAKRgDqIqZQ/UnWiM/3Eo2dWIYsyXwF9cAwrmFUeYBKiISeplWl2J6F4GyqbvpS2XmT0B0pbXWG
wlpa9wNZDXB6sFunPxt26Nk59ZUzH4chL1Eu1chN3XGtZVObHJI2rPzbNHQt99qbCdRk1ELF4tAU
qcXy1neEbZ3YM0D21wU9kc8uAn5/Sxu46NvtPyPae2VLeoV5VADA6DtaLzBKmsrBDlygqdDqG1Mb
OuGfNWK5Y9CmoHZlv505bFK+I3a7UAEu23cbYJRLapUBp/RFlDQ1tXQGOQZDVTjmQ2cRVPm5THER
Po6xzdDOF0zcb+ecO/TFz8kCuv4lLvl/aek70tJFLP3vlaWr5zyZn/9Uli7//38JS91/IMJZAgAR
vyEQNdAH/Stiyv+HQSACGQz4nqDP8if/1JWiOF2C7zzMWoTgLeKs/9WV2v/gCUBISBqJD+/U+09k
pRfaJB4o/gXEWDGk4N+FlvJvpVBvsIEgTqYNOi0+eLG3SUrJ+jvv/rgcr4hHL8RXvw+DMJtoEUIg
vEtp+TQ3pAHNUxv0mnaqOn1HDRqaP0C83OZW9o7K8Zdt9Q+Z4++j2TpHsj3T5535+6QyTkmQnkt2
h3SvI8EyljTqS6K5mHEKMDjSgomT6c3KmsQGo8VtOmjfiDch4Dw513N8GNk4OHG2C6P2CVnhh67V
Pr19QV5EFfy68J6FHpOUTLqYF2JEoczQGP2xDdgb0rwSxDfXSHNq1qENLesH2l0fGjqvdqTd15lB
k0Srm5WWjrdWCmLKGA+ZFtMmsXODmWVFexlvytu/8YXTevmNPGOkWmBPJzn7QkYWM5OfM4fWM8ri
nm3jtBK9BIrNIkeM9lGzqi+IVFce3YU1joxzFFvdymxc7P/FXsY9niCt/xrL5psqy4c5KsnZoo0M
Z9jYvv1TLySmv+44gy2eYN40dMAXNHUNx7ibu1zNyLCKADIE8C4kKysTLU9W+e7ecgSyGYkzYVbv
pTlc6Cd/H5xML1IPEPqxLv/9uOm9V5N9VLdBLpOA+QLvkfb17fO7fE2ht6MjXp5ndNdICS8OgWYd
gp2ZtkGhe6d+aveJnQWict5Rgr4AU/86Dup3E/eliWr54qlENlZMaRm3gfTlc1R68GjJtt2SBF1u
7MLNA5RHVE9THm3mhNKySeU7Kl2Hhe1PjbK9/ARBF5jlT3cs/vP31cSB7sJT02SA/JDhW5KqLfvN
AcXbNO0gjEuAWZ2aPid1oq0GLRRfo8xGt5Ajq9HtrI7XRIEmz0OdZzX7icpbtCfjYZ4QKArqSign
ttZ+G2V4Ro54XUM7P9sl2iewo4c5nesNu4+VnkDpzYZaBKJ3bvpa6wMzivSNitwboOs72ILhx6rq
gC+m0ZWP+WPPzyA1FYg43QogWWKMPlidbq1HpoE0EPp8hdwLJLXhbq0EvbMNDmStJB12BC5XKtPy
rXKrQ0f9v1KGvnIcN1rHXaZ91pSW7XQ/KreRNT5ZBV5LAaXbC3WNCn1vGsrYmkPnXyHDf+fFMi9U
/79uB0mHCJJd5Os863/fjqroPXo/rSRQlWhcmk7Zuk9VvGZpuHdZtUqV3HexnwTN6I3lpq7jPnBL
aR3ixtSf+8T+1PemulE9Y+mKJxuSbuEGbVHhI4o8jR5jdG4Hm1iQiAWZU9Y+j5I/rGUE2gch0jfa
j9MqSfs9HxF7gwSN0ALd+/mfv2A2TUX6BjyAhrmI+P9QzE6RPtqY+iQLSKt9zMGWnKO5/UBn9Pnt
A11WcMvjbfPpZmzHfy3zYk1ViB9l1XcyqPU825fNjI6OSR5mT8Qt1Jy96kivyb+mPAfvFI+vLSKO
Ae6BF5vx9mWQOHgqaGZgkOEGV9kzetIz6k3xNWRI986RLj/3nCTqqUVXzrpqvjhSOLd2l8NUCebS
vbX7Bq1rbj1ElBnWbKElrH/8xxfVWXweLtZ2RBtLhfXn3RPaEJYq02WgdwnTOnpCAq18YjvdJqzF
2crEusuLd07ylcvJQZccD8Fskbv590G1itSKMVEyKHCsbnwnvbJUPAEgg2r59um9tiw7BjpQlkUb
+bx5sSzbSkNQRYx5YLj1czRlj6ar5sC3e5QsMtrYajwopMiN3pbrFnvw24d/9URRzFNJuYZLR+3v
E3Uab3Clz3MjTaJDbYhTCB/aZnznLF95aJwlvYlUBJ+8lsu9jU+acxeGpQyq2Rh2xlx+SgikpCWB
YC8XREiV/vrtE3uBZeE5JfvG5pvt4N4itvHvMxOikfMotSYwOt/+zI5uvSjH4gTbLszD+2kCQUhw
cn1wVGRsPUOmXz1CSlTnVDvbUfMhnv61w/q3PoXXb7ZPABzhUExHLp8rp9dgvkQxNxuzf+cCQmu8
6bH2v8sRYao7j9rW0vtbMBztSnU4eN++KK/eBmK+LeaFAp2b8fc1cUOoIFL5TWCr9L5jlhvC2TKc
8nqiT0HvONq8fbzl2f2zWF/ugck8i4qDNQkH19/HmxwtYsWk+ZnP/tFoqs8NA7m3D/HaKWG+5OPF
VssQlwVaBNk2D2cFyIsW287qoFAbzHl3SkxfkBWceu2dA77Ygfw6qf894mUgXOTHJRaIiSNWdbhN
gY/d1LJON0U5PLZ2jZ1Agq4MrMqzNxAB9jalHBbUr0NrXIMx3Pso9gmCaR+HwjhHDTnV0jXHfeom
z29fmtfebZy+fNnx5bAJvCicpxZkVzn0DXyD9JNLkroyIcin8d3/7TAXDxWoq9hx+qEJnLbRwdFn
6yhHPRnS139nFXmlfHT+PKGLx6nKCf6YkU0ECaIqhupbiGg3ee986orxvbt84exbaiPn13eOgTEb
pV9v8h9Fg3J1I7bytsEWUOXQRZCK+Q6dNXHdevZZ9/KDluV7HTZRgAD0/u1L+tp7Q7o0rjrbws9k
X5zokhWi9JpHrDBKlMuONzy1mNe//N+OcvHlQYs8GjGVWQC7HXaJ2E5R/s6m45WKyNNNYdOFwFfK
Nft7ARhxBYVoueuASeN5qNRXf5zvRZveunH4oDcEBNg+tIu3z+vVVXYh2rDOeb4tLgNzS6c3xrl2
6yCcRxFoJakV83RfUtYeRpfFD1XWWndaQfMxN2GcWh/e+QGvFNZ0fFjalvw/Cs+LfU46TuFojAX3
rxbfqib/rDFeJb9WrUVUfByb7KtVJz87Iy+3XYY0q8Aq8vZP8F95+dkrL0nlDj/jRWxOlfB4ZXVZ
B5Utw2CW+TPilPuhHMEvEwyx8FwJd3Xzu0ZJ81gUmSLIA79qYqHQZJ+6oZmS3bXQlgPRlMeopbNa
tUO+Ywy5MWsHHTQp0ofcmtayhJAjq/masUG06waNaUHcnkSkPk0aI2holqdx9DOCV9pqQxpUFrhm
mKyFOeibTmkH0tvmL32SsKeLknBdam25KrhjjkaGNZa+cpUYDDPdOhtXk5k9qDjPN05l3dbSPcD7
jpnhMcQA0ybWsSrOwPa6K0tHKGHMybbvog/jgDqnzszjKMcrUCtmkCEGX5uRR794ZvLMdE3fWPQW
mJfN7TaNk3w3aM2Dk0yQ9pjRH8LZvIHrZq/aKim3cabKr2L2jRUy9FNTSBW0M7LX1vOuBjrbuwm/
3NqpURYYArUXcxxxzFBzLo2Kn4XtPiVtdg1C75BoxIpGrY8XpJL2qRdCO1QoHd9+Hl75THo6RabA
B6/zQb5410Oovn7BdCPoFIHDtOwB1Ubxnd4mt5Gf3vO33nkJXzsgGy4P6JoBV+pyq+/SqdfSuKmD
sidFuM49dOWxDtUUIMg80KzvyndO8UVLiyWbYGODeblJbQUr7e/FxpJxPqHvrCgy8bA39pRtaXyl
DxVzwNVQJo89oRGBM2RED/n2XVEUz3XVXfHTynNkoPIJSfU5CALONnYyTjc2MR5PFmPoXS8gBacA
XNU7V+kF2235zaaxxBfpPsQCcbFATl6RTb4f1UGLjdFz62M/anhyivjGM+t2LT0XEXU642dojJ+D
5j1YUvXvrBWvLBUe4EKKf7YgLx2llkJF0kFo5msDaylHYq86G2q1671ztstDdlEOeo6+rIdwE+g4
XGzEzZYUcwUsPDCy4puT2js2HL9nGP+2wl5aFi8OQUcdhKS1+HEvrifdCmIGJLrDTBmfwD+167gE
ygFFk74MWCWqHycy79wWiMzbb9hrnzpn+eToNkJa88VHhxm6b5JSgDQ7OWae/bxASRCU3ML1vLUr
e1qX6fAOfmR5ol+cLQB6e9lO0DNaXsI/ihQEdt6sd4KzzWy5nsL5obGLLbAnf4ep5p2DvXZpGSTQ
D16mHS+6Gz1RRtXo+XWQ286tlvbIgPtinZnOqXark2a5D2bjPKSx/u0/v7BML5AeOcKlILp4amzl
xJVmMRIfBNk87RaRCMSXKlmUbwKVq4GSMMs+v33QXzvSi0tLkxIaBsgQWmT68tL8eWmHtmght3LU
2c8Oltaiy2a7hsT9ySScZoWiDPjtWDwlTrenvUSqbXaCGDxALZ25LK7fbGmqFrtIwQmPpGl7MP1N
e6tVLPcy/W5ZNb1ArcWsjDK+dKBsiVY+uJn9hC7xq4sTb0PqzUcz6wF1C5SSbqYFrQZYylvsyaaB
LSFtgWdm3ok+zbDCbBJvUj+Lt7JtvJXrSmNXZEThDEnz8PblMZb36MXloZXGJtIH9WddvGd2bjm1
jxEdI1ixsNw0oMTLBqwGIYbSzz5aE/IrRMPHaakOYEs333LCgTN8Cw86/NGuj9utWxUHe66g3Ln4
uZXWIChIrK+OlxabNEp8wg7i9zplr3yYwC8waIXfsoAPL24sELgkzsjVCipnjNbjAmgj9UsgcRuj
K7BaQIyxkrzz7ryyaRTMWZgJYXUDoKdf7MXyfLQNUmeqYJGg73pMPWQw0oGo+S7TAkG0mcxQhn1b
C3d1ngj0o+wsUjDpK4SdHxGmPI2q+wQQXyETme/SGgLL2OTNVq/w3b99d1/5Ki1FgmninHVBm1y+
cnXbRY3bW2WASXwlu/SDWYYdIplKrhs0YMs/5mfi0BPYgBnENMVeGUq88116ueDAfFpSjLlojKou
V1Sohjj5PNJJtSk75ZN+DcJqnbUTBELkZZN/Bbh4bXvte9vMl/sHk6+y7lo0OS24Tr+isP949205
JnY4kKWO0yzB9ecHdTzj0ey8tR49SagHPKX4KXrEyu+c84tv8cWhL1ryDdKsuNBzPpH4WbJwPACA
voKr+M4dfucwly1xb4Ad6DYZL4E/nMu8p7naYid/r9/04oO/nA1MI5d1dOH3LH/+x4WM9MLpzZQL
qUZLHkIc76dcWMX2ncf1xV59OYzh6cvI3KACvCj8jNlD+iXSijlFhoTOeogd69pJ4qfB92+JDcE/
mEenRjZ7o/f+q4PzwTegk1F3msul/uMcazSGbAYiDl5rx7JH6BumP6asQ4RWPzYdLtk0zmEdfyin
6vDOib/YZy4n/sexL0481bQkjiOOHRGMZPv5VjrLpJZN34SZZxg+NFb6ZfS0D2NbX4EUeafkebGU
Loe3hMvckg4rU4+/Tz0q3XFGLF0Gg/cUT8ZKFtFJNTegPPeu5b9zsOVc/vriXBzsoicyo2BnA+2W
QVFKDGLGyhn6jSIbs4Aq8PZ1fe9QF49tqDM8ZGtYBni+0CzBuGL1E8O9QVP+vzmSDWJ3YX/BJ/v7
CuL4qxtH8IL0HQH0tYNUm1HRyFZ2nq4hzg3/zZkxaqax5BkILi8+QwUTSdR2nBmZuv0OYES0wolB
sp4s4JiOZv7OE/rqlfzjeBdPiEswdG8U3LQkqm9doc7QYA6N1611o9v/F5eSdcYybSriF3MU/LCG
yFOEw7DUFrudde23RARCJ6Q8fG+Y/qLYXx5G5go0r3U2uZf3rYUvE/r+cl6TRUKkgz0aOXXvd9u2
mQ9pjh5BMz++fYIvv8pM7ukHglWntwTA4OINsKSu6V243Lw+WWwm2qYN46euKbYiqg+aVVw18ZKQ
kE/bsnMf8kG+s7lalrKLV/CvH3DxXvRWbSl95H1vEmQ3ubO3mFDknrp/+0Rf+WrwyLCDo2XN8ODX
Pv+PFTVvnBlmAhe3xRxypDZvVlHWv/doIrh6eTo0CQH/6VSCYBwvVk/sPSzbGTWsY2jfkkQPcRQU
zo6KANF1uW2VHt9N9UicvDl9n+qU4S0tv01GjAzNL/0h0xo4JHWzSjxjCFwvlYeup7+WN/UDXjdn
584S1X97airznI7G3VTC500TB1CciIcd4kkNOAWAnX4Y9TU1vrYOjfrjggK+mqrIx8iHDyOSpXUK
oQovkhegJOCHADyRNIUCMdJ9spvMjLzYofB+VoMe7fE921fVkOwJ6rkderM4ZRxpQ26Yj9lFP4re
9GAbmKdQZd1uaP3+di61rRr8bD+QBxOULmefFfOPususa+gOXyL6W5uRmS/i3WjlFt0QkBr00Uzz
/Iqb9M3OnfGhY3e8rmAorAyznkHSSLShE4Rfp67IbkLteVCDhohX66q1gZOnn8d9VZOMA7aW7Ure
N3dxanlBX7rhjWUVIkAll68yB43FQp+OHNGBJLXJRg31r3Xbf1BaqK3g5964IYE7cHSI/JkMmMc4
i9AbGO7XeKHtJLbRXhWu2dHw06YzsUNqE2dzeAePAOpsksojw3Jv3fCG4fTXnRVIKuTYcZY9Y8sG
K2ZM9bUuKT0Xn8OEbwMdaWdvnchIrzwbnBJEh4PUY3trOZ1+UGV0JTST2U+RwxFfIEClKR7MKXoM
CwXiWj0k2JKP2NhJ3aplte687Htp5fX1MMsnttmEwDg+WQOkJ/jW3AUmAU1bpVd7hbYALsxY8A3M
ptUi9Nn7REgRByr2Awwt3zD9teMTThelqb1hbGzuYfRhM5i5dypEj5+Mnbsi5NT+MtUWUw2Ct/oT
4pxRQpMId3lKJuY6XXJrcbodlUzajwKRC5DeZlj5bmEEooicjUueztHq23Ff0EvEBtHIbRpVXyoP
1TFyY8L8PKXuoO2E7A7NnhC78Fyjgf+stMg+RoTf3MqwNjVyB1NyRH2c1ZMVXjmeZm1Cy1IARSSB
I1z4dosRRJm7AYxVsx9IMj078DEl7WMJ60KEE0r7eGW4UUy43Nze9SWELXfGJMh+jBiOAUoW/dxy
Zc91fSoYVRw0HY8svNogrSqHv159clGDiwKorE2M0iFM7Xv20ZixXUqfFdwh/9AMTvcYmzWx4wY9
bADQrXomx5s4stxSQ3P0jUZ5Gw3GIfCg/kMCHdmlYYHhJF534bitNYVR0Cf3G/fEcTTsr248kpmk
iyVkNwfO4rrzDaJAuVaRhqmNezKbPTvkpgVUKHp2bKuKnPR1uSi0c9EQD5pqSl2RNfnY6crBvcX3
tTDtFEQ6aM6brkZeFkQema7YpfVrmOqAVkzZZ6taTC1xU0Rq7PSZWDT8MHIG9NQiUYqixgg0t1fp
upajq8PEqeobjYy3s1v4w7Fdgvp2Iu3LbeFo7UMyEXplYffFVVxYyXdcpDcuyXHreWidbTWAVhr0
UL/TBmbGK1Wxkk1Y066Iej8Mqr0244iE8qb8Yfdw3tZ1nKD4bvxZrrXEpicZ5qFzEP/D3pks141k
2fZX0nL03gAy9I1ZZQ0A3I6Xl71IShMYSZFw9H379W9BEVFBXjHJisxJldlLy0mEQnQCcDjcz9l7
7cYgibBIaiKjcuMq0bBnt5ygHaow+wROO0aZQPcraQRZrp/DvbxAqkjwqr4WQXlX1vGPeiJq2HKk
vZGmpJfJkJiHE5IeJ9fC6eJblhBeVyt3gBsoy8hIMDo7ppKM72ZCZrOZm2Jvm+nlLOPUs6M6X81w
lHzOH/foERrfzE1C42UFvTlfDPhapQdi+8ImeBq4UKdsRtFeULP7gcktcCFaD34/AAETOplpg3yr
pvxrp7VeGKgD0kFUV9XvgzL6mne6P2h3PUx4l8d315jZnZA5k/e2xCFZLuHztdeJrR2kLIeu3WIM
iazVIOmInqqrvtUfAe9E7mASSD1j0zejbcidUSbnUmoDXrFbp6sbVzJlwtHytW13B2IUTiwbm6Li
DAou+Q4ER0Uh1azFaZATatdmz3HPDXRuReF4VUlYTx4B9TZ3+JBegjjcEHVzCFOxF0a3Gu3uWU7z
r/2g+2JQhpOZ5BWKpeziTURjsXZtKdKer7+ncCidImND8fxMC7+RdkDiaiDu+tI8aIlFNuAQV3DR
8wt8RlvHZC0YwzS/khTedLIpb7WeVKDJ3ihGcU6v2DP71qAVJT2JPuhZXcMzXcl8PVK+SXpzqUPo
2rHOuCDyvvNOfU/6ybOsZNWOSv7oUPALRbaX69rehM6VGUAeUUb7ISuSQ5uZB2A5qRf3TMehlrZT
qp+0gQEFiH8xakFxEYci9SvdGH0LkhrhuquIDQm8hRay1GS2nm7PG71qrpJ8fAZt3Z9U9O7bk7QZ
QnPcCBPj1v0kxj4ixkfHdX4ZFNYoVmgkoSdEyXxCBfPl423Ye2WQRdhOlg/0YzZ+R4eFYCTmTJqo
lMVqfWr1Aj0gOj/7mzqcT6p8jhr3NtSHbWdHn52p3zlY0nOn3CsbSGXoWr09FlWQAySmEfyEBhiQ
sLeYwr1Eui7S4cwJzAvArruAdHQUB8xz81kBezbV1mWrWPu5eSAMwG8/UwT8uvlFpWsy3SgKLceL
o6PaoBdSGNpdviGK1hvgAsxZ7kmoQT++679uShUuGrQnWj74H8dKqSRRAyfA78LEB+MRAZ2SWCXm
q34gQ7rH1gVY6eMRf70wGfUMmGuVUhdakeXPX223dVlUaIOpngyGubOBPrHZPpA47X88zDtHwUVU
gbGFDqSmHVdAScSUMZnzTPumOwG4u8mEhBqyXoO5+OSK3pu5y8GMzQ855wqxAkeXVJhD3FqMZWUF
G4CAePoHNb/VmxKyXt7QFNJ0f6K0DCbqk7GXH/3LGenPoY+FmAXxNfkSBrOZ0mkfRvQPACrx6S93
A5i3eeaD2AnrBEThXz9qv77m43eGoE2pzvCObbTAucFpvDbyct3hD1PH9uTjR/nejKGEYPOGcnxC
lP/29o6zkYC6p+wk5Rw1NeWSI4pX2N35x8O8swoYhkKYAqpInuNxCyZUC8Wclzjvbuhc07lTUyxn
nbYVTbJKJOsTqcp7k8bGB7HYeKg6c/h8e1WwrCyV3DDeg6k5MeX+JCt6aVvbySNhspQQub3wrLSv
IekDJgC7jy/2nXvKoHSubR33DzDjt6MnIk3wfRU8vpl8V7OdAIpa8APrTtE/eRN/XWJkvEdLvU5F
EoDH5e1QUwkbfSTQaCP62diXBrzrLFN7mg9DtE0MRFxzg/0ZV535SdvonZP9q5EV+aiVV0o5a4PF
RVqNTeAukUa2vvn4Pr6zzCw1IB4jEXRoj46eYjjDOIQTWgCzbfe5ubW1M43jBODGTwZ6Z3YiLkJZ
o6BoBZ2/XOurZTMznVrgjiw2dlLfq9VVPSU/iEdZVU24txrzk7f7venhcMIwF3Q4PcmjL+Is2WMN
VIA7B9ikbs11DZgrHD+7e+88oOV8qKIhh6hNY/ntRdVROoMv4ZVDkvC9XqSJhn758QN6dwhaAhTr
cWdR0Xo7xJjms1wS57kZo+lgghZ1VVJE/r0xlkny6tmE6pibwmGBgmzg0XYkRvWzpsM7DwSiOgug
gZiBb9rR+4rqZSgpZxCa6si3dhH96Et9K+TpX/g68/MXPyAHVTTDR7erH204Yybj5NZ822fxY6/l
hHIN0urjW/b+9fw5ztEts/Swr4yS2h5SHQnWWO8Ptn1TUdH/eJz3H/+f4yyv1atHIw2ThgaP68Hi
d0kyxqWUic9aBe+OAVr/p5/KMY4tA91k1qYDTJDja7DqAnVb1Z9tMd4fgs4kBUSLxeaoFlvakz0i
S6AA3EoncZuf9v1nUPt3VjJKjYg6sBEaXMvRYin3JM6yFOTImdIXPeiAz4nHqslOZ+ezdv67V2PR
n2Nbq5GTsvz5q4ei1IRt8/jzzcj+xBUzl9T/Za0KkhjUMURH8vBt62dC0esxnCJx+sTMN+iQzhyp
qIib79c6rCrQuJ8Uqt+7nmXzh6UOI75lHb+chIUQOy8zVitfzgsx97MV5r3Xhcgkln38u3Sojx5O
odSYxI2ehzNlp8upsggSSozRJ9qX94ZBgkICo0XipnbciE8RkNhhwEdGs2JXJ7m0qjn1aPUnbSj1
nV0rn0uL3TndEwUt/dsJMFMLt4OUCUAR+ryYqCaKtapYsPAqIveMtRSjQHMsIvGMnUE5RwlVmAHf
EpNUOFNxoyr3kqdsXvYQs6tXGQgjZ5MUpc9++CQf9GuYdysJIl+tda5CbrhhfPKBfOdz/OYKjr77
jWhQAjiEWKetRnX5sdXVTSwXB1WvV7pabz5exd4dzUDKBnSL53N8ZgqdTo4s6DAbAKyASM8BurqS
ADpavEQQsT8e7L1JwE7jvwY7WpqzEfueHTGYLKjV2jCnOsu1zLuPR3n/kpYsFzaGqCiPdhgECrSN
DRl1MxoTKdu2R64jrL9TRMReYVp/fbvL0vnnaEdvaN9Tcy4LRpvJcLC0aWNIt0L9ZLv5/o1Dx6Eu
6jhszm9nddBbVZqVyFhsaVpJ+SWZkn5SV59cynvrNDv2/xplubGvFra0n+XGMlXacjEwKGc/tzBO
KfUq+r95OUdTvEQc3U8aA/UayYXZU6p+Mwhx/xemAUolzcYjRPH/6HDAt87uM3IV2Qc0G2l40cxq
U0AbotzlQQL/5ND17r37c7RjLw3ahahrBkYL9WY1ho4/4wedbJUp/pfFp3x/nOVrikyEvuLxZDAr
udRkc2IyyKqHFWGd2dYn9+7d+fZqiKOZ0HQAl3ppZCZYqk9V2S46X4AX+fgJvXvPMOyy+eTjhsb/
7XyjnxMRac00GKaDIWScGyRDy5yKPzNBvj8QkSN8emA7HB/zQ32yctPiK9rSchtJs5uU1mvV3NWz
m796SdTWSF9jc0C/95cSVK6WCyucrQ75D2tNq3ZNQ4ek6s5jDt4fD/Xrl46hsIshGFqSkI81K71a
CqXD8rYJJGsN8fMW+cNGKOJMSoiH105p1+Zx+8mgv04MBqXGtqQXqkjflzv9aolIZiclB2xmt5DM
K9m6c4r0LGuGT6bfrys4o4CQ4ZzIvpFDydtRHIBeBMjyvIZ4XmEpoQGYrRL5LupVqgrmJ8/s3Wvi
2ExFFEfwL8r1ClMZ+Qi8T62U+ApGk1SiXwh39uPn9c4wCuU0Xlhqh4gSjy6KLiSArHjK2GipHjvu
U67crbr8k4Vo+TFvy3bU2+mdgdFa3APHRwYSOyTQU3a2CRs5IWwG1tANxO34M5X4e5eDn8xyLMT2
Jmr7t88ozPs0ah04FlmhX+tG6SuDcYG55S9vgBd5/RIryDkefcrRGqHMSaqllpahIE1qzzbQSEaS
8cn36J35Bs4JgA2yVvTgxzLJ1o77cmznbKM608pQi9NMdk77qVqpMFjIOXv8eCZ8NtzRNXG0HgL6
ttmmGqY1LYlzW4VNThfAgdFdF823f2E4iCPweyhWIxJ5+6RyUcgqIFKGK2sPws4mIEtXEJeQRrYb
0xv8eLh31iUkL6yAJs4IzvtHEwPWkwB5m2Ub0IDuqICFnisCN4RnGWewz6C2WtuFX/bxqL8u8eSI
vRpVfXuRnUkE1lTk2QY1gldGMyq3cQVea5Nk5m8v8v+nS31Cl3J4kv+cLrWpn/OHHw+v8VLLX/gd
L2UqZJNSFrbQWBqcy5eD7O94Kf6IjQrvNq79xbazqJv+4EupX/jKQJ1atE2smIsthF5xK/7xd0X5
wmmSjh5qaqwcfNf/HcAU5QltaRBSrUZch6Tz7eyZHMXOS6uCdk0guAd+1lzBz0X1gr7Ef3VXLn5b
if+Wd9kF5rm2+cfffy4mrxfoZawFcYxRiZ02V/B2LKXIBOlSTYyvy5EOadfji4J8R87L9F1NRONB
ZxcrMeLWA559UaOW5zuoFLR80RDpgI69hDSAoZvFXk1yfWVCxFyTTNFthqxYZ30R+2WypG6rUunn
NpTyedZ1T0tLwk0JmfNSp5jRSrfa5ceXtmzbj64M5eeCikKnQ2fx6MqsPDQdVGixPxONt0bNAHF9
BMesGhxVqF0jLVmsx2CnP+s1Hn/0uKeL5hQtKFMMW8LR22+OM2CZIIe4quQke/UkBcyyPrkfX99P
+fXRBfLUyGCCb0WJQWV+v979RL1ZgiB1IsiMffyjrFV8krBQAwWU+pweWmg/pYdJMnhq0Qt8m8r5
rhriyfKURDKvLWk+saZEhfyUkVxokEf/IgY7uhyduQVGmkn08giFR9xGrB7uoI7opK7IkhU7saLG
W2tqe6md8i3Qof53r/FfWtUO0ROfl+Kl/Y/lrz0VQMCjULT/+R9v/um8fM6v2/r5uT08lMf/5Zu/
2Pznzz8Onwv/oX148w8IN6N2uuye6+nquenS3wb5/b/87/7h355//pTP1i3m4QfrVvfQPmcP6duV
i7/yBxjP/sKpgUaFhUJ8aVww935fuRx1AeNx6Ft2+mwflj/6Y+WyvtBUpP+9dP1owi2rwB8rl/YF
hASVVjhZNK3Mv7hy/SwBvpqUWBA5k6u0hoF7YRM/7nQkQ5Ys8TMJqosxWuWlUrmF0SY+OssL4KDZ
qlUMbFxx+GLHSn4DsV5arM2XiCK2cTzVvirKZg0PJnQ5jE27wEjCnZpYg+USabAKOE0QZKcR9BEi
IIeO9KjOMJQmvSzdbhq+F3GUuCEWmjk3OnQ6OuZEyTI8NiOXid3fgz2Osf4MD0o5IMZKepLARrtf
VdNE7s9QvQBMTtnhm8JtNTjImKM3cLHA3CFJgPdCFnNDauGqtpvC7QTnRbfR2oAvfCrKbc5Zdd0O
8k2oxIqrRZZGXplt37VOJbd+Gup5BPEMnY9mKcnT1OKnnpRJW/PH5kHtx+myjEuUnhqcnG0QaUQz
Jxk45iEgAx4n95lVKmcj9/JgD8Qt6FF50ldWtNFsnLlxQFqXVAn0rEPZ7Du4nBYBmktDUquN71XQ
aX5NHMWB9LqzMla+ygHquCxJTJhDUviCSapeUuids2KRHXaIGEMf1+43OyEjWoHd4yZZUpKFkEvb
IalKNwkHNKxgu5t6XuuEb32dsukrsnxaA4McHnLRZbuGlJ6Hos7hnxEGpBOaYojv6YBYNVdmFVNs
0jcnxph+Q2Q3/TCsqjmN9NTcIYQDZlpJzaNaVA/yPOW6m6C5a11LqwwZX9zYb9hmdaTRW84wI48b
LC8mBmk3GJJzjj5AcyujqE6sAjkrB8XqplWlyCtNsrYj0k6bUk3vZz3IdnaidH7ParonsdL8EdZ2
RwaFmfyAShrFLkqxDvq7mWvSoR0q4qTaUQVK24IvPw2GVopXhiGSk7k3YoO4wqCviXPFTE/5kbCq
MazybV9IKOUCe4mV7CY1vxJhmsYuKoLBlQdr9grDak/n0NBOEVlesb9ERtkv6qDcghY8C0xStX1n
DumZY+PXl7QJJGt6p7ZD4WdTedsETuNr9XSN3U+/5qCS7K1C5KVLtkcm+x3Mgc6ThTVNdyXK7eq+
l9LiYFSavW3rvl0ZedfcjdIQrSMlsp7sMY5LH5vjfG02SXACSDn0w9Cc7uRgaNbjkLXXMW7z0ywz
ghu5yJxNLFk53mrSZPdqDSi3I5B6bVFLu0qKOj0fmyi71yZe2bQr5FNLnsmIjLopLs7VaZCYD5kW
rXMSgu4gtY4XXc6WgX1DhaqWMxHYEzOT4k0vIdctjeayrscXOSBIZRoKxbNahyg4u0v9WVEUUHta
dxLZcuQKkZ2nQXCfyKMv9Za8lYbzqiDEDeBvsqOlFdHHyp67cRjR92r5mpCwdRZjtMlwcPkaSTQu
YgzH03N9vAHy7uYBuzJcoKs8C9ddDG0yiMIzNW5+BLLWPreiRiESOdDDXWC7gGz2Osxg6SsmeltE
p/VvGaulnkTGtAqHZo6nVcMRGmOmaQQq1dRmKLtbion7mbSmJw0f7o+WXtK9UeTmBZhj/aSqwOjV
7cWMosjrwtZG22gi9LXndFtVOuzoucbBu3gRL+PIeGrbCav96Jieit48X1Jj0yU/NliSZEkR0c5y
6Qpu5WR6gWkRxMb6eOjILCF5Lo5PnZ9RtMQNn8OS6w9BlIWHjtBPDqV4GNeilhbqfUOIbSNpa4gg
p+MQnbaBtbe7unDHMX9UJ23H9pmsuybHjlN2xKyNMLyD+hqFoeI3jnxpzCOSzBwIO5kDnmZUidfE
47iWEmLpiupbNQovWujZIYqSPbAg+4KsRFgUouzPnThLXCnT4ltyEzrwaQijXDxHkNSUWJbcli7L
GpR34hbyaI1uYFkc0JSiiFaox/25np9S2vJj2ZiJK2tDvyszUr5IgNdeeguHMUgckOH9dLmsmRwg
zcNMUAMuZWXP86I9YsrFLgJ/7hpVBfyTTuaNmVRrBLDKuZ1K+TYf5fGHSjLRemga88IJJ+WEyPrr
RgfmYNVTcaORtQXMfmi9ktOJj/puYO9Vh1uYPOGK+cuWLkLt4eatfJ3WUnHVNyP5NGN1L0t2um+r
2FpZYfiDdWo9VoWEs5Q3rhhhM1pkRKgehI75GvbyLfp6gpJzsWZ3sKQypndhCYmhYFPvayhl6FRM
9QVNf+bjOLZeqs6E8gWnBh7t79QnoCmi3HO1IJXX5jxssGXn4NHbDbHM6UpkznAOG9Or1eQrWRjh
piJGyq2ralzbemKvG76VN1YbfiUbk7i1uLF9cqKu+2G+n/shue6buEKuPsB/741sq/eN8IqxE+tu
SXRmD4JJVUdljZQdy0ZxFo7dWQMXHkk36dZOXOIqBzexo7I67QXF2C2gwNoj8iRmVthcKD1zl2DI
eMlIchsqZR6/okzXTbq05Q7wLbtbj4DI8yRQzoiwshDUE7Wd6DQkbKuv9yoRJl5GpJRZz6xUbRLc
dONMYrF+P2NW1yKk8dUVBH2w4q7ZqEasnwDu13vhaoLTg6tOSsnpyiIE6lZKw2QjYThXyVgXdvvQ
NGV+PjnFea6oa5UtRpLmtyzdhktsOlFEfausxkiCdVOLGDCBum1JD7lTWtWgiSi2o+McVIs4yzwG
kNNPB60gz1MLBV9A80DbeA2Fxc9RYsekAAspIng0r10QN7lnK/k6HjDCRHd8Vh+WhOJYHXEpEOrg
TkwLG2B+TZY2ey0K2HJ71sxBycoo9ngkdrmIViPqfzJ/n7oyFIewd8ZrYvYu2IpeRdh01sJSzK2U
FLKvNgksUo2vnemnSLlB4yPK1OwgeaoKoVxjl1lb6bJPI4bYVYfA+GoMpfAN6Lp+WHTO9aBm3MvB
eTacLj90QOLdftSfCCjL1sVo1ZdS3fV8RIK2xAMQn6IGkjGSdno/qMJ3pimKVx05V1gFOxS7rVsU
IpoPdR2qnd/aY5Gc6Q18lEPSNRmUBM0YY2snOeSIuCIKJmmnTyLu7xJniJynaSLmNfjttPeXDkQ3
Rcb/j884b05D/70z0+a5OHvInpvjH/U/8Li0VKiprv3zE9P1A5WNvx0e6jbK//Z/1vVD/vT8f1/X
fX7/CX+UftQvPwVS1AN/9i4XhtQfpR/tC5IQIOGajZICSfKr0o/9RUGMxlEeA79i6Nqf5yf7C1X6
5aRP6fm3etHPAypnx9/LLxw7/ylm5bgWS8ebuhRqYc5plC6MpabxuqExJk07ogz1I8kUayLLdBfM
1j4vax8mBu2G5ePy6m69VwFaCq6vTmxoOQxOawhCWTWoaB9XSMmAdJQxdshFbuZhazWYk5pkWYIo
0qCMCAeLHU9PnQfxD7Da1hUTsd12zW9CYUnftC+RHBrblm6Mb+ttBgdY+Hqdn1qJ/GllZalpHP2y
lHJojFDS4QN73DtT7dZqep6h3xTWbZhADxh7Oz21bXEoHII2StbvqrS/mqkh+RYRPTKdlHgMhJs1
NvxgCcdC2SWKy7b3MYmqG4LQLa9EBp9ZKMBhD+DuIcLUj2fJT4pEW49R35KEap2gWhtdXSrTlTHk
tp9xiCOaweMZ/cjMur+scmNHHPW+JmpHi6IfWQBzmF+q9OwqIL+pMP6Fyu//tuoH2NdX03Opw/xe
NVnWo3/8/Sx6eqgfwu5N+ePn3/mj/qFSriDODtLHbwEAlEb+CAawvlBzo4q5dAN5gxeJ6h/1D+ML
tU0ot4gwURfZi3D9j/qH/MXCtY02+F+qfxxNz8Uijc6ZMirjUwVZ3u9X76+VwrzV06pZ1/lcuU1l
GNcWNsO1FuTJJ52146ViEUhiMOCt1UH4/NLxovpWGjEB7+sFgF1lLeiSZMM250avg31rSdtXz+Gd
ZeLX4bjlrIGUNilx/4J3SUrZnrC71muz0270wF5p1EncSImBOE7pYY7TcP3xiL+09JaHTMTDgptF
pXlcSerrxqiJ+arXMPVTb2hIuumrVUB+2F9dAQ1GUpdKLSJp8GYKq/vrp2aUxObk9lSvqzBotstp
CxtRS42JGNHppFBEsjcIqbkxprhkw9yDsB2u+Unfe728zyZzkxds7lxrcGbyZ+tzWQ/KlakGu5wD
zJXRZdUnYs9fNfWLaFV2aEYwx7hDzOfXv3Gs0vZPnTBdx1J7MIvqdMqaCyt0JrRyIwxCufd7mFpu
1hM7Nw/N8NvS80+/Uz9Ji6/XYW4TgkOE7pT5ELMct/vHkMpXkdqI6RUihzyyCpN9wRZ07YwtCaQS
yfdOuHMUybMhxYIvP8V/Q4S18SDLw74IR8lr5fkJK8Jn6Lfl0o9+M8uheyMbUK0Wyf/bWxPZIhYG
kRXrQE1wxnGAJpQ41IwGE3kue2ZR0sTXyjoAGG9gl0PIpF18PHNN+7j/x0K09B2w20P74aVh0Xvz
fGa4S1HkROts6MIXsr+M7zMhp8JzOJruJHVOC1fUc3KRR2n2TQrqm2CYZz8gMpToW3UghKucuW+q
bVzx18oT2ZjlNRQkfa1Z/U0XdJSV+pAcZ94Q3ymLm2IudpMRJvdjsFZ7zb7RgRhIq9Ak/n3F1qEf
EBLElrqKiUQqV8CN5u6Uwhp7XlK45EezbC1iuLRUebTzND7LiaHDGThJzreaQMe7hv/dSUUgP05z
MZRs9+vZ8nPNIn5ynKrxIs4jojNLJ5jWDdlum74jhI/xm6V0KOf4oLP8zBqmJRMR4CXYTK0jS9Hs
gsqzmjp5IBQsuK0T0I0sQ4m2qsZx3uQtCelJXhErFhG1fkftVYk3UyBP5olh9s5mJBRwZ5m1NriL
cPAMP2ix6hOpfM4Y7EbDQk9Uu80eQVTEWZSJ3L6oEwwkN1Hs4Iyk1eJuCpv6FG+wrLs6dFiDILOK
9znqZ4B31KrSU6222hehDtPWlArnLneChZs5Stl9bpnBGZ7h4aBY0P0IAVR3aRsl5I6UOlm9JWho
r01s8L01GokTIVoERb1eEKudBhzsmqin52ZkHf7KFP4T+xcTgrTgtNVtmoGQqZUdlr1Ho9A8deYG
Az2pcs1jGQnpPOyMctoJeKQTFnGLh0mRXNZX9WjOsweWGuo493KpEOpy3J5klVzv0LuVXKRhJxy4
qDRU064iYCrZlXxO/CBqheFx/rHWwjASr69KKigYAjP7XI2iKdyquBQDv9cSylMYumePSqlCZqXW
ftVDI5b9QGvGB1WvOK0pcYl7O6kVx1z1czuFh7kJyfGVyeV0AZ3Gl0Gilw7F5ky6CQt7JGWrakeC
a3NFW3VJL0WPxmy3kTeaqYmhBtd3AVbFMi5HCYjqzg674axoovSFhGz9mTTwIeS3VRDOBla0JdKc
xFzDbgnlSOOXuu9L0Hb2RTBR7dPS8Ctt3UMiMuvH7OTXJQGnX608S/ZS6nTbSMNaFsh1mXqZXevn
QTlmbp4u0QpzRQmn1/ANdoF5OTm92ClYPFZG4oS+jjF8O5fy6OFYjffCUnt6jbqxIcCuJiqjw1qu
xpRIZqf42lRh8QBH9E4aw9BTtSndpiUGpQzEg8+p9ZHIh3CtjtHop+YUeLNS2G5Tt9IlYtJmBJ85
lO4oIu71pF8W/XgC4dLaD3qlbCUhOj+N6noXF6ZOhRm9fqEpZ1gutZWkdueT0p0qalGeZI6zRtY0
7mK5VlazaOct2bLXSIs5WDe0OgiDXxc5+eZyobWuoYRiNcJehaFvZbu2IPUEsH++1mhLoHJ2unvV
hCuYV+qFOpAIicJqp0QhXOJAMm4kWSl38exE+zFOHisi8g5yrs0vpGxHXzPWzfvaysQOQELm921+
icvXpMifsZJnNTmnylKiaLgnfmm19YmWxSZN6Y6UhrCXeHF1XjEI3TNdpaku/RKZVeQPWXpHkIW2
NgmHVEdR+k1ZOI5rmMKOXDnJ2LWpbeHXpXI1RITFuLY9ODdUUHRCN/OTnHw+HCJhmDKrsvqM4pu4
SqD0kVn2TU9Una1Rke9NI7FytPezcVdRazwLIDruI5NgQIRS1UkvSGgvIiCD0lBYO20aTsshHNd5
kUZneRZdDhGnMcKf2UGuSr2ueaPL4axPp+5FSDak3TZqNrI6gD2Mx/Kuq4FZuCqhyRuzVFK/DtNd
1g6hZ+B1X1LEf5B0Znlw+KtzUtjK3NcLWdpQWOleWno3jps6MRXuearTrTWwrXBLWiheod+OSzic
bI/zqT6azmWeOdOJYrYV9mo9PrFiS7sVLBYbQFkQDQiqO1Va+HtWlT8lCHLOBwXdF+lFM8WT+crB
5ru1Jao7XWFSxtHGWfNmR49Oq5ydSkjW7vcMXMB9SiTqSZqPzqNZt+P3NLVnMmkMIhAj0uJO2zbH
fCoivit2mU60rzXjoiqW4O44am8Q2c9rpSMF1E7T1qssLV71FMuJgQmn3QDQ2ItUmXOtGhT9NsQY
tG4XVYASz5obaOJbLUIoxk03Uz6sp+aMTzKVpMgpAELW1amcpc3KjlSs+mPAzxdi3kRRBrRTqx77
nFC9Yn5ISgtPfBCnIB5aSuh28NiwPK3sLL9yGm3eyKl2oXWqlwpRP2RY7jdQIWQP6XazI8VlpfRR
fTEL87wUwzUh4+q+KtWnULNrv1cRMIl8QZAECRQbRfEauBhk/5YWHNY08TKJfNx0qM/rYHTwc9MR
gSuh09OJyOzc5Ek3rMyI73ZqDrnH7fyeTUJc0GBDq8RR+Fm14qsQNkGIEsArbZGuSoVvGzzN6Nms
SmXX1pFYR45wLrs65VAc2SNIhQ6CdVi0uubiSakJQ2ehgmfZreMJn2ngKI/0croHoYom9SajGc/m
pHTWAoAKhUa11u/ZbZhnM2+X8HqVV2Y7dnH6lUjGilaa3d+UA7hvOq/aTU8AYeXZMHaC1uxKuNF6
7aeF6ZzXIXKrjl/6GpZp/92ppYgCKhIGxMlFFO3hcSinwyScb3MymzrwA52o3VZS5VvehGhH17Cu
XYr11XNi2EwhRxjt/UzI+6UiDeMmIp7awn+B6dpdKglwtTVydb2o18AOKXPb2v402hV7iUhjTxeV
ckRwpUCMBMzCQTYIHazKPNQO6rkhjOJCgr1PPT+ri9vAlEbZL41RrbYzRKjKnaoouiEwdu5dpRni
gqalGd9qWQ4fS9h189J03VjC+BwLw9USOyrgkDflTVrN7PVEncJJzzvfmFNWoVJSTjOt0s+iai70
k0QLreCkyGJCwMysNg5EZsU/zNROwxVxDNquMVvtFFaNvS1Dvb1ypgyXRMT3+S5mDUCZ1ObXY1es
tEwf96XQ9do1yZFnyZKDb1OCjTIjj3dPM3vYDmVYHiIawI8Ut9lhukaTO9+ncrBf0qwaN8zy+XKw
wmCbw7hR/BK+/UYdccFQPC+UNXSJyQE5llodLamZLNwuncOVPSXTRayGZn8VOfYk/C6SMz6BJrFH
VqvxYxuyMcbOcoh0djKI9exySq9TWWSKNiYtC8AU5M0yH++VIXMOctUZwvGDtpU1t44Fm1qBNTD7
imlofLI4Wj1TJJ6uib5qHL9Nyxpz/5KyZIxhUvpqLcuPEf2SmM6lXFxXYU4ucU9iOW0dp5sMj3WD
r/BUODzLYCquqpQJsZlo1Zy1xCjnXpWNKdX2IV+pimjuJaE69w0/W6wU2cx8s037S4UzwklUiPYq
j2Zpk5IGf2oNVXPX2BRK2VDPFV0OuR/JEybOl01VB51DCmcQMBV+jWKna9DQ2XfO2uxlwdibt2lE
ancHTfUArEEG79TG5spGCJa4PNp4TcyZEpz1hZgC1xJGXT6zwpPBToq1ktkbrUR5ciM3qUhvW0OK
d1Mv2BE4oyOlLpzW9jaJs/Ais2wUGJY5JleVWqPB0Cf66UNFYS6TCzT+VY3nJ+x7f45bQlfHSBUb
gmL5BtYlvXgtdYx9mDdcJUfx6npWMEzFLVEVaH4j60V1kmGbTN22kidOIaPcfB3BZYKmiee7RRO1
VYc06zwzbeeNaufEv4dOQVpNE6zKcVS3Qpprl82DOCT11PNNoK8c5nW1Dopg9pz/x955JbmNpXt+
K70BKODNY5MgQTKZSiepJL0gpFIVvPfY0V3HbGx+J0vqTiJZ5GRMTMTcG/3QcbuvQjrEsZ/5G9+q
fqh+RvvAx8KbI9PJH+bQ6h6ec8j/1PuvwKOwlXiRbL8qEP5V7V9R7Q//13+lf2TTy0r/89/9d50f
sXqqI8QN1Av/VSU01Xfk5lSPoUr/+qNfVULr3XNFA982BxwV7m3/rhICoAKNCcVApPV0h96E73z2
nnpZo7DpPggolqhTYA61xED7bVCPNkrqrjobkGbiqV2NrRSBQPmoVfDRYAECevjDif0PZpSlq6yN
pA1wh0Nh4FoZdcaj7w6BLN8PyGURjmn7nLO5irv2UyuXwTotAlT2V0WsqIeg4JpSq8DCt3gibQvT
G4QApZVTt3/gQWevJrkyvFq2DiZt1r9w0G/axf/tStSX9t8/6+77aXH6X9A803lHKwUDVeqVOnVZ
0bb6WZq25HcUhak7QzcWEgrij35tOvUd/nKg9Ux4tdS1hQLBr9K0+g5nCYp7wpAVhXYQrItW0qXW
kiqqmC83HYVNaoXUOdn3BooHi8KYZMftZEkJ+2VQsgdDHujkznOwG+hDhfuMx49LMMo+dBjWHxQ8
rGfPQGJ0XUpz8iFqyv6Am7rQWJc3lS6gS2AOlDuu5LJzFeLoQ13AtzApMj2SneRPvd3YxVY1qbS9
/Wr8P+tz/nfbenC1Lm2+vy6/Y/d7dLIFn//Wr2tP5qIyuFhgNsM7pgH3r00Isl2mkE61lhsMrwih
O/VrE+rvFKGKJLyZ0F9FmfzfmxB8KLImAs9JxReI6Jusk59B1y83IQ0Y/g0BrwdljwjVotReTwaS
PX6T4odKIk4p0tk0o1RuZcxmnGo0fs9Mo8KIxsE/RKkHA1+aBgfVqbiJDCvHUtrQi5XVWtMDDRZb
xC/6/K21g/BILz4/zqaM68tcVFW7Uv2wI8+vj1rm6PeJpDrfcj/ClwU/h0cpQgs+sI2wum2mMMMu
roVz3SWN9OBXTfgVT1dAYFI/ga4wqv7TbOcPUSJjziCnfrYb25+Wbv+jb8qLrbx/AoamkfePb/mP
f/Bef+9O2Rj83V9bVnlnWnhr0oYGtMPt+eKxhlYBPxuxfMFlpet0Amm2BEXcNnVuVSQQODm/7k3z
HU+0Buyffws4MgK0b7k3X/XHUVpnpyIVQV9RpfZ8Wsvv1BJP37ieXDxdracIMM+hneypWFvFLH/X
SkftVkaf+NtBVrrbfLazaYXZLglg0ofWvkep8DFKhmFHClj9oM8FpD6ssDRdRbRAviNMlmKoJXU5
BeX8mmKDtuxEgCaAgSdICDLNLXnJRZDkmVp5gYsTeo3Tt2HU1KfENJBTAeZPGcVx6k9KH5KQAKND
ih+5ahPNczhhKhkaLdh9PWYOYv08XAWOvEzVqpMS1JpCBS1b2XpvKfZ0Dzdg+KzVymSsqllDHneM
5i2w23ljWmndreJMyj/PgZvLd4gJ1uFKpt/2YMYxaodqnuwdqk94F5FGRiskmirsVuX+mrbIsqH4
PBUEXrQTIanSPztdSAW4T5aaxQi20fDX2CxYq26UpbVTyuZfcc/f9seW3VIxFDxYxHgIAxT6MqdD
RUWmK22WjK5pTfUmzUv50KCpu1adHkXexre8oMsf/vMsttP+B+wqVvLvAUD/zIMuSk8ZE+Jv/Lpe
APwIF3C4WTyM4AI4v/8G/CDNJzhdAHjIaUXj99eLCM8CyQYUSJBoBDIgHrJf1wtYIP414c/CLSNu
pbdcLwqv7klYBtCIa0wnQAJXxPlchGVz1oO7NgPdLci5XUOOfgscLd2gD/l74bTf7ch+6CrkbkM1
KQ9Njzn7pEs/6TZ/u19fNZQFCIjgFAgQb7OmG4t3GXwmoSnNJrcjSrjp7P5g5wDI4vjDKDU3USwB
CYytdFXkxRFU3eC9WLEz6ALl1YFhfIIVMiuiVC7txSxw/kul6ai0Z7pNIkRHVVsDkK7uyswIgerK
M8AiTYKAS4fdkks3sisJHewmGbZDmgPuzUAnrIIqcEo4E3HomvhQwxEo6l2almXh/uew/TxsF0NQ
8ZJ/+1E0L9NuEbT+PGyG8w6jLgX4gfCO5U1gH/08bPwRvGwYjdhWIknwnF3/OmzaOzIgQR0CX2cZ
z7bQvw6b9o5GPuEsJxg4HLyntxy2V1Z2/CgiYHwFxKEG9CGeiBf4nDx2GkQRdGkdG8oRA/egdWM9
iDZzYvjdBipJ2m9I4PR+1cJXT9cNjgTSGgBK3aKkq9aHEBj9n8YMHWQd1o78raNFPGzDVmujLaY6
xkpIpH8sjDy+rc10/imO96Yo8X9o6mNcjCY/Pv0D6+oAiOe+SQkpTzYgV/i/dqCpv0OhzIDTyj32
M2T8dd2DAmPd0QjQBLiT+svL6x5EIVuD2w9VZJFq/+u6B1YGzobNQBIu4lPtLTtQBIsv8x8buCXB
Ktsfih6/ZnHPSXDrhyBXfddJ8OuOJm+y/c3lu1Ts4UtDcDpf7nEePMXRBoYYQ/1WLUXHQtoAlXi6
PMyrwPL5S0wYz8wJdTPxrr04Sq3UJ0ErAwTw02FbYJJRFJObGM4nqej2l4d6hTYSs8b1IKRZSGsx
jzodyzGKuoIA5rt239+ESntT2Dn4Ddmt/AlaQQInpL8ppsDTIWFF2fS+nfQd6uA7MbvOMHmYhl75
fDGLy1kGcYEQLlKL/DYuupefr8S6khbz6LtFKD2WWroLh2ADi+wGSuFWre2PmDVfEZ+4NuQiEdHV
YCJFGXw3k4Pf8olhBSwi79Z5F6+lGMe68ZqO0Lnt+vIrF/cl7gmmUVd8ZZnG61jGEFZPdlcW91UA
xOJS4wJ7LFv0ZZYbKbamvrCDlsVF0HuW86+5re8kxjJUDSFL/bY3u5umjddOW9xDOr02PnfFq5UU
aDFY/RB0CNpPV7LWjU5Nktp3zf4rDfc7Ig13atJdkjtH248OUxAdYsNBBB5mVWZ/DJv2iiDvq9Kc
2N8i/KLOwtv5SlcPzJQdaH3muxOEMrR5v6h1diytYAUa/WNezgAGgpVM21YLtIOuqM3KVqMDPU63
U/xNXnVrcDfrmIPHVjgCXbnBPWrVyxiPwLI3uuIKwE2ct+Xm5xwCOyVd5Vguzn4FjMDUw4Ilm8zb
tonXKdwkXe3W2uA8SU1zg43sbS433y9vlXM3G1VSKgWECDDsFwlc5lscuCFnN+bDd6fO7suix5or
fLw8zOvyPMuBv4eqgSZWeBYWOwKLKsXHnc93E/lDkZT3OX48GCdrm7IttnJsoOIIAS8IIJNJR3HF
xEW4cSbpqArzvDx9KPPZm2djJUWzO1rBAwZbm6w16DIDedMm7qNp9Ow42GJauXNKotxgdk1MmQf2
njxqBxlnEwYH+udd/jbcMs6sHexx6OME3AInerrd4ZHaidRajpsrzofQyu4Bmt0EhnNrNr6LF4QL
HwMEj9Zv56jdjyYg9jb51jXBxsniQwxUQyqiL+M40NunY2a062G8q9h+o6TT1EZ60gcGJ2HigAPF
xqqzHfzVbVqjLz2Yu3mOH6daGOIUiKFKG4u+fKNMnmqlu1HtN6M2Y9oceHkmAGr9RsykjK24r3Kz
YspJD/y7BZx1rIxdzYwG/P9DB9eKqrrzs6+VNb4PtWYfw8tFcAJDyPBxGmiVGw7oyiLrqMkgWBFk
R8fqN35jIHITfxntAContKqsuOeUH7spoIOqwyhL3dZMv0BbvqFt+WPQJFhr47NNE3yfwzyqB8nP
Vz5tfiQ2dvmEW5xcA32LDlGc31P6ydZSWN9B97i1g8nrzdAzhuymoKZJp/sJxdFvUqmR6tTje3Xg
2Or2p0yJHq2kvYuq1MCpNPnQkwuu4E/fx46+c3RYgICvoHze2ba075LoB+10jFtnryCSTUs8ECz1
tyhmRU37UyzeBUNfOZOzaa21ieWJ4RkavU171XN5iIukMP8MmVtx74q5xu5nq+UbvfrKxV2uI4yt
S834MQb6Lq/8bMWzt7PM8lGJsyMKp242W1C7hps0ksC9S0fxbxX97AVzc4dr6gFP+k3TpsexDw4Z
vO+VZUxeJ+kfUHvY9EF4aLBqSjAuz6T5ow/LyjTYeNK8hz932wbdWtLTI66oXq46xxjt6UpyHsSt
I0WyFyjarZ2GnmoGmyo2dgHWa3oXPg55X6wozuXrehi/gy7cCjIy/1mhls2z2XTYiTlPdHM+0rHe
jG0Nblpmg9AcOcaV7JWdsQJCusmUZt9U5lr29XUahwepHbZ5Eh9MI9gMVn+jFf1aaSa39Ns9WfSq
Hma3wfUDvPmeAumjr8cQQFBVYuEKfXIB+LngP+jC8HcCNqEF15O6/e8NuEOYqQOm7PW+a/SDWOow
5X+bBFa29Enq2/2gD/Abk50c9Ou0CrymkLY68DEqjaACHfZx3+2Bfz0SHB+SaXad2X/eA5S3D5Me
/Ak8yqtUf5OGs2upwZMZhhs95XXhYTXVD7bSIaoQHwxl2GAu4tViaYJkrdTRlwZxdh3bt4x90mfZ
zlD8j5k6Xrmhzl3y+CDjvUzLjKrI4vKd6woASqti0mTXdxaWO0E+ep2hXnn2X6WC4s2lfoPGJxEs
6hiL0CYG9lNShXXcwUn+DDnFtQlOPC3uU2NyG0U/RFO263K6AlPRbVBWvk/y4LN4U2XD/y1EZHfV
jNmjabe/WWN69GUD7YHprzLD39dlzt3W5Kt0czBshRG2CDNbELx55tuOK4naaqnI6Wpy5t8HQ9/F
KmBA/q/kKMDyuu+zpt7ihOJZMQjMoIjXl1+OZ8v05aNPDU19DpRoH4k46kXAj+HXgPgZ7lnTED5G
aIvr+fy9SyavzQClWC1McCjZQ/UtsgTujstCf6uY9vOavfgJi9kY+0zK0AR1XEMb31tVEAMlL7/F
jfXh8ree2xyQT4RjgGkp7JHFJuzTKpJUJIPceUi/lLJ+a1rShrRu187O8xnJe39jWROqCvG60sLP
U32n4xescQs5fr2X5H5bO86xqKND1nFsw+4aBeRM2Mz7rUAAQSmf/7KYCzOgZG6Bq0aTJ8Dfq9/A
J3AbSdrECcJKab9FfXrTSc5HsL6w33jeLs/RmfyPgp0Q96OUYkCyPN0OtHm1sBplx82Ur2MTbmxf
/R1AEsXua+nfmbyHFqRGG4NKOv9lOVKpW0WSVqAY4n3WaRszFlontluqkwAdcSNfUYemWPU6SBJd
T6q/5P105ReTm5p0PdqIIcHwb5CN2XaGsbbrYCsC3VrBEg2tdeC5/UZkndGMDIRmlyuc/3ZiR0wk
ZXqFd46GyaHebzEC2xkAu00zRWXcOECe2OMF/XmOxm1ZyF4HOriC9BED7xr5O9nYbyyioDoIbm0z
O2aR9KnMpKcRD/K4au6UKcacyjlGCY9faBzaukeu1DgkTXRoMmmj1/FDFsOI6I1dZcZfJ7KqabQ+
yWl1rPnR4u+3Y7+d4nDTltqu5bWxBX7Q7jaDzhs3hp9FNNYxHpI2N0YVbhBc2Pd5cIssyFrp2jt9
8jc9UeA06wdFnj2bNFucks7hzxtIUNyYTqrvhKflMHTrLgk+B7rkwiFBcCk+BGHyJ1Z70K3sj3o3
PmJJhuLHKK+SuN+in7fDmmmvEAeLSMvisW173P56ZHGgtYSy9GiDmgOH7vHa4Yo+/q6r7c0cjO/F
/T3V+sFXv0aV/zhD2CTivWnQOChB8K9EKOL39lGLg3063pph/lXpAnRLo3VV+J9kMOc8GEfKEOup
N9YiGvXBwQKA2HZO9BAQfVZEvVYRENU4x8lCSEzY+WGDKOawb6s7OQsAS2K2hVq3+HvRTGDIiyqP
BiZ7+Ig5/GeQnoYq+nNk/gp8AjP7Q91PZHpoFTndtpUjIKUt0keTO/vJQ4K9PT2Jx9lyNnVL/IS6
zCBPnghk9Nj5ZOsAFU1fu8WwxnUC6yOs9KPvtHdWPr3vIyRIEh78mDVlrwVOLwDvR8Mc3xvZ3Qze
N64JupuvGDOsqyG7FzUj2yesMgZPKbXDkPX7cgoPGq9Qq89uGCUP8xStg2K4yUlOCyN5yElYY6fG
pq9m2vjLYR8TJJfhk6iFiD1ijpOHEx7GbFxP7EHxxGZOs5+s5Dg1OHXJGft12Dh6u6dz5rY++5Mu
PxbvXg0rRaxNLXVozCG/EUpPVsEESaSdUbozxmSn1ERywweO9MfLl93rxw88GNgdR6B3aAwtBZUd
RY47vt1haqUnkQ+oenczE1WKbZDH+i5KgicsBr1In7zGJwzUnCtp6asLl59A0ZJOOJp2XISL8k8h
w92RtdFxG+C5fS70OPSVb6S7KWuvvPVkussLUBRjaMuryIlRLV9+r5I7GIVJge3qRnyQZmeC9Y1K
XNSEj+j2uNpMGN/oyYNkhJuKeziulE9VOH6tqvARChV4b009+KV07MNhSyKzksbhu6lDWBsDc60X
pJzcDUrM0zT1ROqSKR3jJDr0c9qtWluEOWJySdLKMvC6yNgpE0kB6GZbHTxYY2tR7JpNorBxHqE+
TN4w6P4Kfbqd73c3DuFvYWmoXGgHQ6N+ZEWP5B+PDUcH09X3jsmOmgZ/FSK/NNsVwf+k3xZpkLtR
iG5FhiBTFwa/xfaMuoc5v8+V6f3Qigw05Y7CRGxcjTm34Jwd9dq8HdrwMwLSDwha3Ld1lq/s0d/U
BklFyX3ZZRZ3LHs1N9dIQzzWiv+EHO4qx26Ee/j569uJjDqXniQe2zW2lo+dGqiA89KdrrffpTr8
YxpNbYUN4c7My3vb7PY9x1eiFAGj6jGJkdeVev+pMI21orECQSUdsyT4rdXICMkc8z4vN37Vb7gJ
DkGEImoUH7A9vm8NkjqD5yokWVNzcuCi3wZVP66bIHisWnnLjawlvHWtfQRG85QwJiWzB8Vv8bdM
j5WsHVRHvrXJp1PJ2Yhz0WA/quX6blQml212mEj2NZMjSp7RGf22LcNDGQ/bpA4exTVrldZHBcER
qwWoX4PA10sJBwD+cSfeRWOawKAC14xZr1Glu1blUcQF2Gz4g65J1uB3ntTSEE9wvKa8/8Mygegg
5oEBJGpfbVhpO1017FVeJOB+/uxSq1w1JYur++EhlZJdAh9BsyfXgOmAP/m3JLGfUP96r6XpA2Dl
nYXto0i8Yy7lmUSqlNvvwOttFIekGlvqeTqUU/rQttYnQw0fG9V+rLicN06XcWHZ2X3Q+B9Fih0K
jsZoRWtESbYKN5o6Bms82DcQC7DD5KUswLYPwwZ6i5sV0gYt0L1Mnrxyuq8mgCkRb6cKoAyTOxOt
R/8GGbwDJf9DapkfmobopJpHBGtGY1VYIPjiShN6KvEXJ+/DrRZnbkeLBIpYeKjz4ErsfObmsPGX
oc1CTIg+4aJW31LeyqZGtlzbGYiOmEweXlMcQT3H9KDfXL6ZXw8n3IKI+TWM/YR+xWkYKkdmOEIY
IkFKuxsRn4RkzXaefxM7XZhMXx7uzEOgU33EKIqsjAqouSifTcK1wtQHGCBc+ikJNvoR2F7OskfN
Zh0pyVf8S5/wpDtGYbaLmm49OvHD84/4f9AF/L9RjBE/51+im/9/aGcKHvXfA0E+hH+ANAu/Zd+a
l+1p8Zd+tqct1CPw4NApWpM0nUB0bfkdLWuq7xr8/9PmoGq9Ay4EQBcjFPF3RN/wZ3tald8hLvtM
gQcb/oxbeAPUTLzgLzNssjic1ehbwhinpWSKCOBFhm3UQzORcZWeE/YFtxjwR6i15fbFpNz/9e+9
lPxdnpi/RrFVGpB01YF0no6iZoUDk0ZFWL5REfuV4VMmkj6snF52KLbUmVuVb3Wneh5T5z7QmUgQ
oIsx5yKc50k3Sy/T1WIz1diP4qvbuJe/7BWKBQcCkNfI80C7F03bRdpmOtCWAdlhJizZpmiUjF+i
seeBl4vpUwOQhJIujaU51n+Mdq65WFXr1/JydtdiERH+5imhuEpzBFbX6fQOxex0nQNxvJkl/V6C
miyvJFoz69TvjU82hZOHaVD1xxmRxX1cVdXG6nDMnpQcBKBUWcOVSRFTe7qpAGIozAUgchAWr2Q0
HAn909zCvSBIKEykEgV8sP9XIkaOwOkoAIpBuGMCIr4bGPzpV1OJzeVgCFKazRj82kORHnBXg/8X
SfWVD3q1fzmeRKYKxxERCpDEp0PpRqsqPNChp6PoeZONsNFaTVUIuYr8ozyO0g8lqKnyX95brz8Q
5Dy4AtZWAacqENIvz6ZfxWbbF06AebJu3aHhqj0QqlhfkTFI928cCnyiSd+JKRUYmuWKBarVV0qr
VF7Ech6g2Cab1J7imzat7Ctf9WpzPA+FsBV3F8WOZ3DaixvHL51EH5uh8iTq6R9CX79pJKu+0t5c
Ji6gzsVaIUCMuhR+S4snOs4xGNXisvQi30lXEGKTHeFzfweVu0Zx3LDeesFZ6PxwB4A2UoATAdg4
WaqIK94xpxF/HXu4V7XoOOtx43ZST11F+t0YkUS9vGBnZhEBLYbk0qauvixQ4SY8zLlpc7vZZgBx
n85hjr7f29eKURyssVD8oZ20mEYLOdSMinnpKfRBMALrmo2i+D8ZO39bcT77LUwgUBg4BMZyR1hR
Szks1UtvqCt/M8XD91GxrpkyvAI9siV4T1GJpsZKMm0vlshHULdiV/ItOvTDgcAffYu5ReZWof81
mTTe42RXqTOazMT920pFSL0YZNN9+8pR0aayyEaRuSZPt4pKPclQfVZuKJty3aSOtkU32r+yIQX6
9PR25HMtja2h0EYhy1h8blQlpt0ofK7jC3hii3ZwHPYbNRuepqz/EFZlBIlSW2ly4QVRtfdLaqoB
FNKgRvqoUJAvdoL6yq86t9IWlxnzjxM4LjCn347KZ+LTmCy9Ses+SD7dUr2i8/f2CYbkxkXNriUK
ME8HQXYnMuWaQSCW554k9TlyCah2Xh7l3PwSVNjAV5HbYTVPR2kaOyniaiw9v87lXZeU0YeEW+0w
NlZ8pW+0LEaLnWuDHRe6+3BZlsJHE4uBsk2H/3TREj3lKJqDEEIXT41hFY+JkHKppk0tT+WVj3x9
aGwZ60UoOha4e/oS4qe9vKzNwEfLoSg9c2j6L3FnoElB6k+nsimRKY6Mm84aij8advAtMuzpIdU1
f236RnRlUcWinYQUAoQBSoX7wSTeevaUePFDJBp3RQt/2VOD6k9ZRv2avn+68Vuf+kTXJ1cO6asH
n1m2wFjx+dxLxO+n3934dtBkEPK9WM/QmqrzisJIz/Z9H/stXN+s8KdN1uvTx8u76tUBYVw4JDxb
mHRxdBdwk9YwhzoecKYf+E10gDi1aG4ZV17HM6PgjyY7kPOwFMK57/TrJKdJB9VCpTBEIApoFwFg
FfdfLn/KKwSdTGIhw4bFxOo5y1nM4aBKUgohP/do2P+OzO/daJpoFkQR9AfEJtykz+9DTXrK5XkT
0yxdDb7phYjZq1qSr7ChOqIgXKOv6Fx7PF+dXfHLLBsxMxIvIFCLs2tQ37G7AXetDKHZddcbwypP
Jgt9RYQFLs/Cq7O7GGoxCZ0fgTSrsAtDyrbbz0pdu3OpOStVjRWUmwL2ksp50iPFvrKFzy6yMGyg
oUjR/1VI18/qAH4Lk7x6NDa5WYXrygyvteTOjoI5DCkQzSuYC6dbKdFKzY8hEqH+2ymelrGuGu3/
y5N4bhBYyyRxcEghQiwmUZaMKpJRvvJqxa7cuVMthJQH5cqEnVsqklPoGXAvoEovPgUrVqQpyphd
wdu5xc48+YwruAEwbyhu43gwD0PQUnepJf2aY/y5DxQkBJi8nEuek9NZ7JMo6pCfyTCl0qNPiIPk
NDQGY3dlGsXtsbhENaEaS1YB8BjW5ekwI9V+a0T2CoExqf1Y2fYECyrtdj7OKzdTWfVrm5LwPszC
ECs4K32Pt7u2wdfbXgdhbpArml0KKc0YzNKlTG27YW46H61O/5zp6fSQSES+JPa9Z6oN93JSVXsn
Hlp3rIPyoEldu8rlsXMlyegeNEv0OYMapfu0l29y4eaD8FWLoKsUbbRWC9eIdkReC3N9mwSd72Xp
mLwvs9l0p5lQ5vLknHlguAh5ZaiFUIlc0qdmdDHohVCiVrPKvEFxa3jP1CC2FUT6ug708Nvl8c7s
NnazKFdCNOB5FVvixYOmIv1fqWaceVLfSKCjOnTKe2SA4gIfCGQDO1ftke/J8qleXR5ZBFmLXaAT
anMvQ8ClKiXevhcjO2it9JTbU29GGM81GrBgczfXrpbU8ZPJjt8EVl4DiYuqVYEe8BUR0TN7/WT4
xTHrOGGl1IFGwzMCJfMCvf2R3veVyOXMcgpWiNDXhGeFOurpRyYInsD5NRgFXOhuJOrcxQEWUkqo
0hfV6vbK9nk9qbwk9MkcAVCgSLt4uGfa11VZhKlXYPrk5nHxGeKi8cXGeHDtdKKJUoT6nRRaBeLt
vb2/vKSvwxXoLVxccPq5IyG8nH7toAVyX5hySU8suTN0HVRlqRcP0lyMN+wv+T1a5lduy+c76XQb
CUoNjuaORRRMQH86ZhcUbdP5TekVSlYhQBflWHgpqtqHLhMtlysdsu4RkRhpWs3YTxy0nHhxWyuV
sa/kalRXXZp9J4918GPJi057otyhdZ5aIm5G668B5xrmknrfKUaAFVjUBNUjwOjww+W5e0VXJWWn
fCQia/zPyD4WS0fjagiiwC88y0J755Ga2PCHHtXlcDOmlfYHadzo3E1N1/muGnSoLMLsK9PVgCJk
scmC0fltTGd73Vkj74I51eaXulF6y6VuKH0b4hS7b2WaxhrxNLs2wFS3OlaA89Q+guWlJ1OipoQp
S+ArwXoc+lbZogbdfMqNtttrSVB87QIrQibLLstyFQyNfUeehryGZNpfwA3bIejYIfyK42X9x+Wp
MVjC5RKTkWMxRL4K53lxU2TGnOQzUlIeKpL+TUNItqKVqn3SqGte2U5ndjDtFNhR2jPtQl4Mlfez
hoZYW3gSVRo/GI/K4NgI4eQfbHh6K7Wxr0nwvq7cQpgVeRVVItRa6LKfbuBKprOMpDjaJ4be7c1s
8A8TKm0uBz04OCqa+36CINKYlT4lpFqN7xoLwMzlKX793eJHEKQRinJvLAtVGTpwidr4mdc7IsVI
HaQru2q298oYzBNo0EC5wTli/nF52HMfT5iDZiyHFzaJs/h40/TDYDYwL20jC0VdEEHvCfAkV+cM
uBjute+jMLa/+q3VrKwC36e4imfv8o94fWci5ktiSV1JIK2MxcFzgClncojpqJRrqIdpFm4QUdtu
EJWifw1YBz2ruolvYhrmSIom1pXx9Vfb+3T8xQ3mt5Ns+RPOqlXUfQva3H409Lm58s6fn+kXX7kI
XouGoLjy1czrtLF4qNo5fhh1A7nnfpDc2DDKmwBgBHYzWrpGo1XYRKnmlSf/3JfSo4BpS4mS+39x
utqGOn2v4rfaYyZ23/S6vFLUTNtdXs/zo4AZfV5RwvXTAxUGydCBKs88y9dlFx8W9b6GZnLlxLyu
bEFYQ3IdKo7AS/IGnQ6j9U5T63ZFsBxn5SrTh/BpbKbWRTwaqywjQs2sG/v73KcmkefpTAA/Jn/Y
eqpt5hHPoLw0kl0wdYmrJ2385ujm9MctQuzODIvYocPuVTboeBXh1gfJx/jp8ky/vpgZ5Zm9jIw4
sNjFeobhANpCYQpyvUw/agg4HecqiTaxHl4pFbyOoxgJciOQS/yBSSNPJ9tHGTLp9DTzphn1ErvG
NDe0HKB5Uf21tfJrmd614RaBjAQuYYzqguHQPMELQjNdsw78PUl8vHd8SboykWfHowYrBD1oRyx7
SAAiwcMBLPfk3g8+ZlqheFITmm5YWS2l9cJ/c1jKdEI5I/7mGbGe/TVfxN6Dn5mQMhgP23fpmA6B
tUkmvVw7dgMhxR/6t4+nUVFnMMJDCgGLKzbPGzkcJnpkyOLNa9PsAM0axbdZmZsba8Ys9fK+PBMU
qlBMEf5AdMfB2UTM94vvk5Blxf9USjzKBf3KjJM/25LksW23RZDfSTKwvR4NECVKjrFUHSIgtUjs
urWSwEsKjgVNVDfp4m1k5khrwglJC7BTvhum8rWIQ+zc0+BGpcAmCHBkwq87KEpTISBiaomXqHm+
Q6+vX/u+sQ2Hr3MAe8eeWseNJdu6chWfHZYWIo8v0SaVsdMZwiZLCVvHTDxNrgdPsySRdEdo/DTx
bWDm5iGwZpkqmdlcuTfP3M40MGklQolH+UBYE79cmj4ocFwsxsSbBvTbpRLDkQYxxyuf94wBX0wr
rELgTuJEgbJanmCgekPhh4nXJrm9TunPba08bO5GvPJ2Qz1HBxVO3Tf0yjXXUTr5vdyjGGukNVBZ
vbffR2n907Tkb/tLZ25LoUtFbUfI8+Clc/rljVPnfjbHiWcVhrzX8pYwR44UV0vtN7dsQXqI6wS8
BzknDYjToaq0tylT8/VJq0deDoKTnKFFrTpxfrt81M4sJ5cWzWEiWKp8yyc9UyvY6I0dexX8KIQ8
qnqL5Ht8ZdOcmTrCPu5+SmIckiWyqpEnfcrKIvaynp1j94rzZGt29DGv+mt52JmhHMITAXWC7kFK
eTp1vRX1Kj8h9pwAJgxdnBETu3o62F3+U0njLRuCCQM1QFOTZtSSh9NJRYbEZxt7YdZj+VeE9Wqe
NHUPU02/8n4+3+iL8wDDVia3IWyh5a2dflbWKEXX9U5EJ0EBJlxhceT0SeEZJbrsNQrguxqM7W7O
p3BrVqZ+O0tmvtfogt5odug/hJGug9Swqx+aFRhI/I/GH/UUIPOPZLYr98hAmwlNEA2rhRszSUF7
5n5/l8yw8Q3EmNcNpI0rgJMze4/eIlIb5Gq4OS5BQx1szapBSt0b6djAYS7xZzPQKbu8w0UQczpz
GsUxBdE4oCRCB/N05pTMR2K/LyOvwP5xWxglcv6G3Qn7hcIzTcnf4nUjX3nBXu9CHgVeZyqAxMmA
aU4H1aawRbEpjDzKRsk2giy2qQrKFMCCP1z+vDOJgagyI43wDFKwl+nPKMUh1qha6OFWKXlDZ+tb
RWvVQ1dU2mYIsduriqq9MwZqosPgqGsTrzz38o94vZIaolHAGZEEBXC2jKV7Ujs0a7LIg0Sp4qGZ
4sk6GsWVlXzuaS+WEhEzSvgGMQHpyyIM6eAE4djthF7K9UwIEEjKpo4RcpBmf6Tj7GvgGpv2WGZF
vg/9OsCDMP8a+KVxnIdeW+FuV99o01x5lz//FbRScHxYZkoPXDmc0MWjqFBNRh4Atd+ulvy9FOHQ
UI0BtvfQZ1ZTno/vcxWf2izuwb+qs4XFAnyLuY5mmLzBdOXxPLf5KAUj0SGudVjgp5sPasSgVwWE
3aAxjS/+hB5gz63ihmNivFHYgQ/njQI9QgWa8sMSU2o0vMxaaySezPam9NuUSLlSi5+CggJXjqB6
G4wIXgz5tcLhuX1P7qLqlErBNxGSnH6l2rVRP2lV4qmxI22QP8Z6gFWi7tIPkN3Koz5Jt74AiE/l
pHp2qNVPl5f9zDyT08DrsnlAucGWMdjQdV2oYn3p5xVK4nQddloxdeua2OHKATtziak8NKAQoXAw
14sNpkVxaE7Pr5qqNgcpNO0D6lvtit+WbBqjr1ZdW7wZUMPicqIBjuJJJFPZPJ1hC7D+FCc8pf+b
tDNZkhMJ0vALDWbsAVcgyaxVUmltXTC1usW+7zz9fNRJSWHJqKcPOkkdSSweHu7/Mqua5DaS0sDw
p/lyexZ3Uj2N/z/pJP8B7NxikLSitlDE1JMzOdHzMiXWO6tLpNlLqm7EKUAhfZdx+DRbDdJiTE5d
BGHNX+S6tXIjv1Mqpfpy+zftrawAJL3qD65Q082dEWlhZuIekZyXbH5OLb1+hH5doTmI9PztkXYi
J4RhEj2oKuAc7c0u1nHmqMwsT84abLfFMXPsQIXeYwN6e5w1Y9yETjQn6RDBTgbGuv0i0i9pUSrM
7S1srHGShTGsx+2/2HG9I1xlB6PtbVf6g2CkQLRiXLe5/rpGlSMDHBS8LDnwl1YnS47rAv23vMY+
FTOVoc/0g+thb9EAWVA219cP3DJf4cTb9Qhk/ZwXZexXlYkgiU0+qw3aUTv+FbCynU5eAZAEAJGA
ntvcRLIdK9EoB2wQSfkYdbgYN90zeedjYKgnGO2XxKjv2pSSaKA42iBe5Lp2prJ9tuLWK0Iq7mPz
rAfTZ1ENl9srvXcZYdVHTYsbx2bRN7FCiFSayfGSM5z/zk0BfbrmVCmOUOLRM/PU8MekqZ7R7y7v
+MTw1AfLcBZSbwIFgpz/n37OK1ILrsOqwnv1YESSthvShrOUoAZxilHRe5jy5kfWV+n7EeLdhQNY
OR2QWzc1uwmqvyj8sMASJ8I6++DXvK0V85Q05BUKC2iONtv1jyloXMvqSKxJaA/d0a+2HRQuazco
cPnBjwVYQGSbX0s1Gi7zguXM7cnYO+02vQkboTncD1cx7avHs8DWXh5YGrw1eborNc5G5MXn26Ps
fiSPBRSuiKbUJa5HCUqs2ZAxYRQ6JUjAWfUXLBAVj9owBmEceXe2MBtNRj1/bktdO5jj3Y/kTfna
FEaYcTPHAFjVfFiNYaxwaU4tNhbumIX5Qeaxe9oFDe+1BgYIcv0Vv5WIhNaH9TiyraKiaVDRmhA9
7qLY6zvb/nR7Pnc/CEFARiPv1LfJPA46S2+n620gKdY5srHcDvvsj9Hur3VRnXGAVlBg2KxandoJ
eDA5ORehXd+PZm87pqSW/+G+gQNE2sSDH1bI9jROWqZinpOc9V5BryaQE0/CtOPu9oztLA5biwQd
7W1qhngOXC1ONeETX9COPFO40kEqVbNjpUXgp9VRb3HnXmMkvoO+BFoC2xNlDI0eJfhwnGfTWh4H
KdVdOS2tO61MEy9Jq/Jg2+3sBUgzWCnwrON1t830c2OSy1TmyyaYOh7cAeGnYo692/O3Pwonn5Ir
r4mtpikv4T6XSYXOed/kTpYb5inECurglt4dBRfMVQNhbehsDqog1Rqzde4Kc64f4OcNHo+W/KB0
sbsXqJvBTWIn0NS53gvcP4uqRX1y7hMl9HFZRisqhM9piCo83Z629QdvbuW1JP4KXWA0sX7wbzFB
gpxal7IRn3ODWlNlW//2GrxXq0ney03V35etpR/E2r055F4HCbWi49jw10M2GOxgLUSRTnS55E2t
tJwiiH0HlZLX/sj2y9ZnPg8YQPTkytfDDIMcj1IHcwRDqhCgQx3neEiJuB0vjVJF73opL5dTrIoU
K1gzggi6kHGP942eW4nTRMHyICRZr5160srY4xJMvzaRWn/C+vofAxWokzR1xheEN9DXlkUX63iS
NfbqzAcIwakrAXEWx0bVQNOn7j6G8thLTqSMmHNOs5mQlAsF7Smdh9dPAeLVT2MbEpgc6nZxTyyr
lQ+B2tj6aRjy4ZvZxAm0ogZNpXNtDL3AjjevR7dQBvOclWCY3aAp1b9kntWJ06PRiMsDqtqrcvVP
gC/G5Gg5Bf9ClPm7pp59tUCe1W2nHgetEqW896MFZAL0p5p9rzob2blCzNPFxGyudTob0XO3tXLz
W1bJ8ktnYnnqWF3XfF2dNv/GWqIr3CAH3+VaUdX+MNMJSaikQC09M/QTasdG79iYGGOxpQ7mX1qa
aC8N7xUDtNWYYio7mCNU1lSkkzMLs/zQADe79LlSJV679Mojc9Yv902VhJ/r1KrvUC+v3+dm1Jz6
OUJmqlzUp3pUel82EBqwYxHLbhirEzZSlUKxUZj18hWvSouyfyBFuXf7IK23wHa7UZcDR7CyRSEN
XW83pBrlsTXY1VVdYF0FWJnYvbZipKpZsIRuBkdHN+E8Iip4e+S9IwxvCD1l6IQ6tefrkYshX6iI
TPE5NpPORwDGepGKmRpuPo/nmnfF33hpHumO7l0i0EbQXKXQuN7y14NmvToEcQVIsBjRRWOWhzst
n8pzmUw/6d/IBzFjJyJSiTQATnCHrLLB18M1QS+Uwmx581VR7tqpUXpVFf+zQNQ5CIh7bwGGoolA
+ZOO+raXbqlL06bYpJ1Nq8k/BRnBXrYaxavBa7ixXmOtQ6/5pLXITo9BaD40atWewgUQZTjIR7yN
ncW9+jWbYCmXoSEFIVcBS0iBLEIKZpZKL+pA5dSplN9lifzr9n7anWu0IChMAi8G9n89113HYRcN
t0HbZ/ZJx5DY66vZ8LE51g4OzV55EldrEis4KTqAwU12P1pJP6lAf89iAaAVJhNwk1AvT3HcRK5p
pfWpzgG0CYpzbjVpg0OHS7ork6Lw1WrU3C5DIQX610HKsrO7r37Wuiq/3YrE1NDi7iBTXlKMMgG0
45eaYJ9Y6+1JbqlP357ynecHNVo6FehUQ6UX22nAe8FMlYydBinCG5quog5afFdRnzgltshPaPbU
Z7lJpYta9UeH640AFjUkYMn0RFcSIm3kTb4BCGYqcIsmgsioiWEuiGO05Y5p/Yjd4r+LME/6HPtm
2nxBcOEOCMQj6RaOfPDwu+qvSSm/CfzPMzN/J2Ts97L+k9rb80EI2Ekb6FDRTwdbCldjm0YOUIqQ
qaApMaID4eLhbp/SvjwyFN8ZBW1+5gGuFDps2iZrSMHSy0ihUJafrdHp8T0/p1aqHHzLDrtn5egC
Q0bDwEadc3PGcASFER0rgY/ATUxuYucnM+3SS47m6d2KB3y0paR6wYM3OMmI4ZxwVpLPeRv/ur3x
3m506mggSdlyKzl8m4vJyI402NsGvpiT2dPxJvOmJUVcMULLoVKb+un/Nd72nT0GfTuLoKbAFanl
Y2q05aWWNPXMg7H8UdeauNwebweyRPl3hbohQYOE7bYgq0pZAhxI2H7SqHep1muSI+mNnThdqSWu
PmPYkZYzruMWejJKmwrcD9WKhY/jd1YdYLuIdzpWJtgVeFjpHsW/t+F91SCnHC/QqkfvZ92OvwWa
ZMKEOK4t229FOzt1KLuAqpCyLAykpoXikii/0OrXqdOPEiCg1DGqni/QaZu+4KjkBEH7UIni49wc
4SN3tgbVXJ2+ETAW6oObmCSqelYC4pEvuuhxXDQxO40kf0gDe/qMrU12sFJvQiDZC2UJZZVeV1eq
xPVMhF2dRFG9xGc9xJk2kGTLXaJkeLL0QnOnJKRlG7SnOFX+mqqlO1iHN8uwDg4JZBUWQSl+21Zd
plzrh6iNz/Chkc/TwveY5X5R0jR3qr76ZejD+9v7cnfA14rr6kjCBXj9tbGECtFYDQSzoQrOWVp0
H80Z6L89yxZarIbp9FZ3RMR9E9sAFAN+IdKvOnccietBCwk2VDTwlXJvcmuOme0WCIcdzOWbfbOO
wj1GPEGk5Q0Qw04ngfszn1aH+H6Hhpy6i4ToatTO6M0FafqnT/J1PEoL0CmoU0LXv/6qeggbDF/J
RJMc8YV8CQc/GNoj3N+6IFfp/WaUzRVZTKpQsqhmwQzxXJfwMik2WE+BiT+8GHvhDggSofozHtWm
d6aT6LyShkxU08nvrz9vMvV2wDqAPmlZ9Gfc+YTfLVN8MlGVfkqxFD6YzrdXExnfSlLiMK7t0O1Z
wLhbUpOgjs5BpaoXaEfaSxWiUo2jb3Burbi66+Y+OyPjFDwooSi9IEbXK7ET6dPtM/JK+9rMOfD2
1Y4LpDgKJps3RggorJEsGFFB1MQOEJnEVaX2Xx6GgPaJ7A5l2jt85Pwk1NyZeok3l+jM4eiBKXWQ
uCTJzQl8ku6NqXwKzJUdMkenObbu0rjEhVOWP4xt8r7L7XeIyiF4VovGoZ7wQEHEPLVd1x5M7s4J
vPqizV6tpqSWoiKMyPPmn4Whhc8xAKC72/O2t2PoeK69DBrMBLTrHVP31RAINY3O+JnozmgU7Sk1
5c+gYQYPNZMjUtPbBxMbBm0KwLC0BxQyp+vxJpFLydKJEAXA+h8RZ+h1zrr2PoWu6+WB8WJoc4ol
RRU9EoA7SktB5s+IRz4MWFEeBJ+duMo9CmqKBiwhbntaCs3qSljS4dmusIKXtDFE9qVdUBQfeRBn
pu5bGVbZtyd8JzasNVv42itmBmDK9QTwaAlzpWNV47b7UISJ+skO+/yjQo/ykxLpNZYNlPOcrBLB
wVK/wo03R4SheYSTwFHT38r0Ei4WZY7j6DyK8iFUUDhLg6AGPJDRRxOURro0huU3fZtET4AMPmRC
3Glm/ZMX7j81xmjpWA9US4dfZpTSUspgd0vDD+rUlxCqldc2/RPI7QStmvqHMMoWRcmiO4WV9Kcd
EK4j2uXcTHwKih7rwv6WCPU9SnazzRxOhdr5tuiEbyuQ3G+v1M75o5r6uk40dWEAXo9CFZSHZRiE
yOPUg8eOVl1cH62DU76zCRlFUCNGRJI7cBOy+zRNpXREPYZu/OLC6ZS9KM2UOzyFOoJ3gSE2NZWD
rbD7acDFEa0Coq9tlYhSOc7tQWiIhOv2z7pTlJOB7N/BTn+tYr3Zb3gjo0pJ8YfE5XoCywaBc4uW
Jyz5pHqn1xi2o1gjHG5h4x4r98zjQZ+uSsTSZ6mqkYZuMvkEZCz+CCZmdMdh0qnk6ca7Yel0rzMy
CcXtWfiZmVr3QSOWh6RC4H5Ke/6UskM9rN1pssgSKD3D9t2mmUkSx0EnyaxNb6OcrKITYw7Rr/+w
zSjJMQJbCruc61mq0jJorJpBZLPtzkjwGSezKaqDWLf3KaTLIL5XDAjLfj2KJrp0pB3Bii9QfotZ
NG6/pge3v+VtiYaTufbsaf7Cc3zDV8r71NYDpBhBh8rJF7uNsntQN9OzucTomPBg9xRhVVTWscRB
cbdzByo6TgoA9zJO8+CUKfpTaVHUBw+GvUQFEJPMCCuun+zo+vvVsDLzEAqvz4XS/wDSouHcni2u
nC/1vWy0CcKeXDBgm3Vs5DJoTr3pJ0nVHs3QOtDmUEC/B1yHxg39py2KYlnKuOjTTvJn1NbehfH0
WIeSdVnkXPeNRMvfFdWYu5Ed/KKymf8K9JBUYxmmD5VRKh9uL9fOprCInwbv+df35CZPDe12bHBi
lvwqm2sPhSLFiQJg/X86ytr9IuUGNgLHd1uObUsFYPeCdI6ZqZMjd0lzF2WpdbDB38ZRRjEhvxBG
OUvbSqwuz2ZaKEvg805Vvaaa50scDIOrqvF0UfGwduVCnQ4GJQ68WU6G5QbiYqXcDE37el+1mBU3
xkT5HnXOUomVx0rLq5/LSLX4JOvpeK7ARNpOZZeNhthrm70YgUDXtaHTqTijvHATV0J+Ae0zfwCs
ghmFkN+ZiW1/DAc9/T6VwHFONgC/+Kwtav4pijT1J3KquuLqVVzqrjpp8/c+U/LJq3Vrlpwh7XL9
bmomvCBt2lEZhIlU7b1MW5JPuNVmAYyqGN3eOI+C0BEawCVsDRJ78mKjDLHtGgzJdi1JbZJLYmbh
0zB38WOT98Ff0yjhnzjZ1Y847OcMRW5IVI4KTu/D0Ff6Z2Wc8l9FpxZ/J1VYxzCKZWOk52IMbGc7
5nEgxX+nemc/xyjEmF5byAwVUO+c2OXmRBomxgqkgQnjdhnS6Gdi1ZyAEv3yH9JoK7kDhxsjTLXs
v5jLDPUW4PkXpVyqxWk09sA5idTiPKhdDxcXTN3PSVf6d2Zc2KC/DLO5zFBoP+RAwTHxUFTpUWn0
ODhp0Yj+aq/RgFMlOfseSdb4taj09kOmK4tTB3L7waKp4EZG/pj2uYQildXLBXqqFVWXYgw+mUNt
PBBdxKeMotWHOkmCU07NqPWawp4fSnp69qWTEnp/KXpSktdYbSX/XaEOajn6aMcxFRx7MjA7CezR
h1cafleKZaixclL652SIcFRojAoznf/JugTJFtw66AOKCO5npdsoDJvF8yAXxmek/Aqcq8UYvJ9q
u3sJ4YCtLi4paE0llywqQ3IafrYyU/qAsXv+5faJX3PY6xgHmAOiLJ0RikFv4MphY4spSJPAD9uq
dAN8KlCuVdSzaM3Pfz4Syj9kTrRbKSJssmlSilptwpzSKCoND1Ub/eqgfj/Ldhsf5Jx734S+kyob
ZO+0lrbJTBKG0TBFjMSbwK/DvHlYKvyM2l76dvubXlO+zfQBLwPGRLXvle5+HVNSq8K+h03pV2GL
+I+25J8kQeuSeKBduDxmL9JbWpcgG70oHOBlpflROFV2Ahs/gh8Ar4THoboJbGOlTUSdwPbz0Fz8
bDIRgp7syS/14rM69w8QMxtU5a3RNYL2R5FYlFN6u3xopO7f0P6eSOND1wV/xZb5YEaa+auvlvDS
Jlp1cLPvrAsVJGhMPGGpI9mbdZlqsehyyV7rpHY4N5H1T9YiqwwgNnBur8vODaPDBgNRAxKdfHbz
VLbCAIyNlgV+YJilN+QGvaVeCCzHJkTJm0ybHJ3W9p/vOyrtqwbSqtLE0/l6M4RBPCIRutakRSh/
GzplxtkqGS/8XfM/TCWsCgpHHFwqF5vDJJROt6OCobBmkp0+TiMHCESNCF+3HHzV7h5XOLDsbzD9
0GOvP8s20n5EO8D2h2ak71+CBjihR9qe2kW1T5lqDHcjF+5JMpTBq62quKvJHg6u73XutgcN7REe
d4iGcrI3c2uiJzEruNn5S6JkvmKruTdEk4UpA81LxESbT/XEsyQziqNV3R15BX2vL79V+vb68w05
jxIpo17eQSY9FUVTOzrO7/fSgB5lGo/h57lMmpOaHrobvc35wDwJkm6DJg4cuM3IVoh8QxNC9+uB
1+IlXZFHzPaRhtHeqVRW1gCmiewmczOzY532clxMtl9IQey1iRn8gF3yCBBKHHRfd7+HVwdgCqgC
HJLrmdRJfOosVW1fBzjzTIuqZOfGRzCkdVbe7BQqRKC4yFPA/l6PYtA8t0kyGKVAA2dotNbXlCl7
kqukeSoouR7Emr3oq677ApAGRQFtcxQHFE6minjrS0VUv8OhzXLCqqtOZTnkRJlB9YZOw/a61aJ3
RTMeNXn3tifRlLcBe4UWxyaojpUSgKJh+HbK5J+tGSQPmshjHwpO/mG29QYmY6N7EqLyt2PswcDb
sICMLjlVzcCo1sm+qofZVzURktOr6E9EmCl6WCplf6d5cIDb3AvuMDFWTyd4CfDYrhe4M6elAabC
AtM8Q6igKT0Lff+L3NWNO3dR+RH9op+3P/b1Dt3uKnrTVNAJPybdlutBe9PArChpbX8ysr9n08xP
k+CHOHmmBXgdFLrqiyQs7hs0Tp1QanM/6AzC85y34LOkmYaJ+GpITf2+NTrzWV0U283ZHb7KdXKp
dXt0h6HOfdqo6l1GQQ2IGVqUYNAK/qnW/2wK7Ghuf9Tuzl0ZzGDFqGZtFZbaTi/npmMiaeYkhZMj
53SnSXN618vGgF/N3LhqH6QPUq1mbs6z5u72+K+VjM2kUtFlNeiT0qPbokTwusJZkjzB78qme5Ll
OHuKJ6t/aoSeu4tWlE/8kPzR6oTttJ0dOHVUj+8lnm34XqayZ6Yiw0xqsi6kk8XDIAMH6xZrfGjR
o3KscYQ1H+oAbhEpdtiW5lOcKeEJ8rz8GV9KXISqVng2OnEnOWwjT1bBHUyM7pqLqjygUoe2lKLR
QJ7ixU37U6/RKtHREKKzrkddfbbypXjS+3j+pihhejQ/byMZ4nmrFNTaAoPIcb3n5D6rJblhFxld
PjxV1mCf5DjSDuLXzjlekdz0odAEXrmT16NEuREHqlWTPSIxfgrzCW24Skm8sGmpA81p5ql5l/sl
xRr/9vq/Qju268/rg8otoXp9l18PXcYKHkIGVyuIwvyuirR6eIAFiwWtZU5ygIRkNX+f1E7zLL2Z
hLsYafolm8QJvsk0u/HY638V2Ht87Cpk2jGkkeRHS47KAqHdoP6CGITyIslK/xF50/F9tIjxj0kU
KwyefgQS5mxfGJ/XX5DOWDpm0jp5haJdpDDDUkqdKmCmdektqt572AEC+qfM50t2f4Qi27m7eXsA
hIBCsdbyNqEwVDJ9mpuS1CwHcospje50Fa7HmDoeRPtXQMWbtYIlQvauIDG+DYDZLKf9glWPP4u+
/aT1mP/UUp18AZGYer1Wd7ZT0s3/G46j+g3ix9g4bW//kBoqCJSR4/ndDC/xZwAmqfH0aXrCnjPM
nciIk79USUHUbUYd8GuWGl3kNCW6ge4cBOq3NEiUIwbYTiJC0YWJY8XQFNC161WLW0sgH8aqKfEQ
+rFltG4oh/LBwdqpsHJfWOu9DBGL7HFzsqY4j3NM4khSm3GMcYmJrcYBTTohwUq2mblVFMcXFS/k
77iGhh9b21juxyDDByuWspj+DXBF3nLl3KVON9nxx4Pzt3OTrsU+iFEQpkGgbbZPaQspCURm+2Nn
evixfp+SZpVTy09FaFyqMn0YyuzZxtQVAY+XfJT/ToflqZrz+7CpPvT1eBqr2DXk4uNAQb/qNBe7
mouklCfVqFzJho4ccgR6jduktxtHRY3jYJL3PgHrQgqjsN2oJW5iZJyZfQqq3vJ56AHe7AHY5FWv
u61uPCp213liBTvenrede5MiKd0SRNw0otd2XXskv6NitvzO/pFl+fKAlGp+V1RAga0B5d9mdYWK
6iY9aSEg7tuD77RlEfZaKaK0B4i5W1hwFiiBqED2+AktYEck9YMStGcpaT7JoUVLXSl8qc8+Frby
EpnSLx0+gxq3R9Kuu/Mu6BbxMgKJtQW6KAj7hmndWf4S2s/KGK3V+oXLExs5vDPrzhHBv7c/fO/Q
AsHmIfSa+20364hXHsw6VrpSRoROcku4ZcTJvT3KXjGFhIQ2Oy1LquBbylYZy2hG9Nx1XTh/hye4
nl6UhCp6JXdTWjSXKaMrI+et+ckKJkhysdDPphLWeIWvzdm4GC+0q6PHGTG4ByTIND+rqM5OZpQ9
o3r9501JtD0AyKy4H2utd1zHsnbRpKKtNMuvBzV9oI2n+tD6WicK1eZsL4n0FErSdHDqdteCVBhW
Jco0JCfXg1LuXiCCLpZPESahWFmbjlbWxkF+sHfOqEkKA7SDoHK0uVzNpakaLRgtP1Os0odxYVIB
HW2/Xsrks2HE7WO8xPZDXgzWxyars4Ph12O8vfGA3wOYgfy82sFcfyTI/trOJIZv0rWHnpkIKwy4
vtAbsLG7tvJft7fe7qSuKK5Xk2C6PdfjSVUMkmqgpmFFuuLMAea7HcR97/81yjbpN4AfTtTALV/S
mvaxbwsIyLbUHczd7regg6BQ5wNxvaUfUYuZKZu07EqlR3W9V4QXWkhB/IdvAZqCagq5K2Cq6xnL
jFTL9X5gG8ZRSLA1PxZoqh0E3L1dyCsTwha8Jhqym0FUq+hQHyXSTVGhvsusJX5ebBItabaSi5YJ
lAemFh55Xaonm375wTfupeekljRE6VrRcd2cbzAHUTXUGTOZq8XFSHqFPIsACGVsxD3aFqdO6w13
ksV8kB7shfiVtIikD6ePHsH17KaqWpt0iQm4Sxi9b1CN9moz/aY0zUert14isRxB/vZO3O8jbg68
nlnAN2RCLgKlHr2Cn5lQlwtMF3cZF+lgi74VW1hZ6yvCCa1MA5TPZmHrpo/7tOdCyUap+JY35VQ7
Faq/p7qFCR5xyT4uLZKOxSx9iczOvh+RfMPZ10rd3ur/qRURHaz1zqkBEEfM4fCv5hSbtW5syep5
r1h+iJTSpSj04f7/kJfurOvVKJvvXoYIR+I1zswTClRxGOh4ew4m7bK2fZ+Gc4yq3NHzYffLCGzK
WrXBAF273ktGiVGuvUYdrVxGssRlds31GX87Huy1eIHK0FimKk5XcMslCISWlrreAztRIoGyUz3q
uHjTKQUoYJ6tju/qTDv5pmvpVDr4McmLE8uGlLo8Qybj3kiGxXJw/cGuVCmK4Fc/UHl2bKkcLA+c
nWidvDDQ+1Rmzn1Yl0rlaI0NNblf5prCD2X51ajMzkNX6/nTkdJ6bSIKO38hlwhfNDtrD4yu994Z
vD9xEwFdDTN762ZiouyslGAcKR6pwwejtyOX7mvtTZESndpQsb40STf7cxs0XqvPeKri6fmD1uLw
TjGCDMdQSXKXHhTF7eXYiZzgTFegJ78KUNYmgCA8qeO2hepFtJiNQ6Rs3aELeDxQX3LzNKcvpkmK
PxjaV0tuhs+3R38rTIEWPPARpD6AkBoIUl/vuZx36kKfIvB5RQ2Nayfh+BQFxlC5sQ3PrJgUfNdT
qw1flHrVY0iXbowdJcjeq9QTIicesBZ1rIIHLL6UCOsk9ZRFflLGWH/2sLBXH9dMP/jZO/EeBi1v
xpX6B3JuPUm/AebEpBpSMq71JVsdn2gX/pRGszvbWYRqwYAMg6DM5cttYB5QOHaO6Cve8LUYR5t2
ExbsJEsGc7GEr8yoeDm2VWmtY+hVfpA7vg0/tGRBNa7EKNwRtiAqGb97rWwH4QetnXmylEYvUdLg
96pP4jzx4HByO0hfbm+GnUHXBgcoHp6IZMubm4V9UlWpggmFHqhtjVewPb8vbeVrYKrNY1ktxc9G
TOZBOH+Fy1xnkHQgAI9CxYH0DbDuei2LQpsqIBuAU3tyJS+QUwzuAqvThLMgQN4/t9VQfZKbMQ7d
qjXKT3HQah2pdNBrZE5iRRTaMEAgwRbaQxe1ONsuyEy3XhWao3WaqYO1OBwD5HRbzchlACWB8hJU
0LmcrI2nxLWzMlEfrWaua8Rn+iR0or6RW6/tJ+1HzznoQFMVkCPkJij/sYt0/CGoQ3+LceWGZIy6
ZOk0etIMXre0y10Di6b2k5aj4hXyaGWuniKi4CiStHCfZPILVQZZdtB576x7qwjS/BIYZW1jqqrI
j0PcZb0XmlIO510yFnyYdaNaUSrL4Bp1iD06CMUKsGo+manHazL7MKWij0/zHH9NDamtTnIQTJkr
YJJ8m4NB/zBZcV05dHan7AEVscnyUDccxdAqfsbrPfdMezERSB3yCVtZNXkcmrzR3XQuUmCyvYyx
MiqFxcGG28kuqNzCfyRxwjELMMr12uPCEVP5i4SPOHJ4T5W7fcF5nKp0qGjIZqIqWCtV8NzY4Hqm
ybSfUdao/NKkadxaoAV0gcv97UPw9oSrqA5QuSAfp4awfbVFvRWEVquZfmYH2UVL6/6MWWl9uj3K
2ySOUeCYorcGdo4n9PWHV5kexRhsmT62bNmlIbX1ENnwcAqZeCmWR/qgR8Ntwlar2W1HRDF96Fam
28pVc7IHoNKyWN0F4uHP30/UyHlx08HE2oB++PXnxZnUSIs0m/6kVc156uh5Z5U0HoSOt7cAo6xP
J571aCptiaNNa2pI9rembwZq6mlBO30YtFAD5igxHu62jwKEh7vE0xGzbv39m5iFlAfFD6I0ciJb
6EQWVnaezZXpAzWX3DlrkTvTs/ouTsXwp8reFHNsHjXA+ulbAkHdTGViLMJIR8M3Fru5I7wEd4NQ
5fhg2+980aqNgw0CaImVx389DIWbPCzi0vCzSAof0jhRLwOwLb+sRXlwh+4MBYUVd2JeiqsK8ibg
632EWkERwamOpRKNtKV2sZewvapcjgpwu0OtCmavFXkaANdfFbVR3DajrfuFEZc+OQJ9wlEdzwpB
8WAz7lyeOHvR9OT+pPK41Zqke9l00aLrPobGkFrTAHG/KDSe5SVOvyqNIp8plC4Hq7ZTiGMaOQU6
9OXVK3ODFpAV0nOMhjV0SilP1CMaZlPFJZoJ/X7I0gadw0F/GUP1Z2Jr8cdUA6qJ4UfsT4ttI5hl
KPcLYhSememdH1pp5i9ofdCZSUMkMIPPt6Pezhy9liZ5ugEUpoJzvRw8jgOeHAtdnly3CHbEBt/V
Qf5dmjyILrcH24l5Npq+KD6yGECU1x/zW45IY9S2UEbSfQyutQcSQuMszdKAoB0GF7OUj39Mr0BW
CDgV6FmkF8nbrscbs2rkCIN6DhagsY0CxTe38vjgq3Z29CsrjEydZQf+fj2KSIakrrKYUcxZfzHt
bD6F2dIh5044vz2BOzchNRXY4LTtkNfYQoHx2MkKLRGUZudGeRfYbYjiQHz0/nnLv2eVVvopcoYA
B3B8uf6iOheTgSSn6qOrKN1LthW8tGlY0Q9EUiR1Yl0qT1ZdTXfYZE3/5mUz+8WkT3cN2gzvBITW
B9ukI23Edbmg2pJlbk0Si+1FHDm9iJbWXRTJfG9k0ez/6QRREKGmvMrY8qLevkI6rS47s7JUpE5o
bWRV8NOymvC/DEJJH2IXs8O5uZ4epV7yHpFc1cd4egCSWLbfzbAuPt3+lLeHBd01dBDWDJxuyZY2
p+dhmsD8p6C/KAFV3D5yl67j7QZWBhXg+JBo+fbuvh5Qvf4saSRjTSZT+Goldfdz1pR+Okf5v2OZ
xvfRYwSpUukHl7ayQGWl53kcT5GPrtD4V46dEamtsF8SE0kQC3ixTxpgXdoqV+9uz8vb48bPpP23
1vDXNtbmZ2rxUgOSFAIfqLR2655EsBrl3gGAoR0s9A6lg7FgUFBKhzeD6uD1lOBLY4OZwyM6DpXU
hePXeEpZKi4N5MkPiop2BfLMd3JVth5SP7M3pLrkmkVdHMSYtwefH4Ju/Vpj55X9ZjPYvJth1Ah/
6pE1HAO0w7XZPqpj7kAmGYbvpCcDIQl4zfX3hsWStQHAAVo/IW8XWGGXMIh6p7ZqXtZGhfLKrI5u
htXUQwXi/G6kyH2wvnufSo5KGRFqKjT49Vz8dkmUScSTF9iFH4VCxyUwKl1N7vU/jqQk+jyqVwQJ
Twt5PQy/jSJXllKurj9+3I3CC+ZxviT41J9u79W9I7WaCKLes6prbPeP3DcTLCV15Q4KQJeWMl2U
Rfw7RoJSiKrAKBvT/F4lBzhIffYOyauMNeopvGm21Xe0Q7sgq3UmcanEQ9cawakNMvysleJoqL04
BRSL1JviJXCozZ5BM1+Tqpn1Gvup8IaEtqKixAnWvx2XuqH/+UPm9YlGnw7EMtn3ZuUUlIxbaRqF
b6pzeaf2ceZkQ2T9L3vn0Rw3kub9r9Kh80ILb97YmQOAAr2RodTSBUFJHHggASTsp39/4HRPs4q1
qtXeNmKiL62gqAQSaR7zNydCh6Nvxfm+ecdzAB+GDqO24AauzFSVascN6GcJSjBZfZ5V04Mxt+X9
zxfKM3RjP33hrbZuKDEY4eNh2l3QJFTj1LWjRTY1Mt+DFzhWNocpkv5BkhjC72HInKP/aZ9PhAcR
5BN0yacuvVvLsgtTKoa+AqGDpAQrj3Iwp2BRIZOMfaX5SHmPNwN2I9fpQCa7yB7N5dgW1649TuGw
btjPKVkuHBKaAJCY2vie1prnoosx4cVYwOin2bcb10eC3bWbGdef3DrTFyO/ambEDf5DaJ1Msq5D
S7GCSCmUtb9ECmqASzO5n38+Wce+zcbB3/zuQeMeto6NdjDEslKJU7pSj8qyiCNKFmBh4G/QPza0
E/jfY7uYE3Hzj6SbZRzimYXWpqWVUZ3vPb31O1kZnyxpaXdtnBtBiwD3GUJnVuAB4zqxjY+chTQD
kDTzyAABTRychXPSeGbvZJxSo9VeDzOa0lrZ9+c/n88jhwV4PW44h2YhoMaDcA+Q7lzYsKqjsZS4
3JWWOM+M5nq25v7ErnqdbVDFfDHSwd1dVQYSz2XCrkoSKzD0esIBAIy4soIUchSsTjtV6f43kwh1
g5Bwi9kOBe4V6CSy7XMOYauez2pPKHRz8lNw6mcU+MEO5h7ZdEURhCLrOIgVMppIKYhq7k6woLsG
iHEQewOJW7nEkZ4YycVqjOq5Sx0ZuH82X+rgVqHGifK8mpFPJtWToaZK80LNDQR2qrEMpZL9EHLS
bwBEaJAkrOZck5q4lMX4ZS0hoXkaKKgxroa7GcGIa0XGdiA1kHtJHtcwotb07Odr5bWAEbpcmBMz
jXjIbTWD/YtTjrWXyapyIiNJFz3SDKGIIFEM91sp6BH6WaPavgv1C82LbFru8FUwOz+22v7KnUzR
hy2C++f20oDYQt+o/b2Q6nyqlndsRdO+oYu89Umtw4Zk2qaJMAVFzKIbkClSlTqYmkm/lIp1Ckl5
dChOow1ShUCde3D9pUqXJZZWOgTCRRu2nv4Bhmd+3jfAWE5M/bHTYFPI/XOo7ecvYpamKofCSW07
UmzLufGcVER93BTXJny8aPZi8bUmY/iYuYSfQ905fkI17myV2rs8UdZQoqB0UcL+OBGwHUkXId9u
vXYCRg0yxsFzUalnckemwExtf7LSSGA2u3rOV81b71IFGKSqkbyYsAzT/N4Y5vNRT2+mDWI+FNn9
IpQLW6s/NZYMFkO97R0lmNbulC7I8xV6uEEJoOHAc6dzmB/k6ZQ5nLUvKfC6ihLTRR2m5cqzknEn
M0khHsecqNJ7cZ7gzeCLtYEAlSK4pKfrCCour3bLbEw7BZnzXVEt+blSluatN+TrtT3Z4OZNOhu5
vWqf/0NHbmBqiJWiSS+WcxSGpx1gIZM2feeeON2O4Oo26jMR5lZZ4b0O4qFlbZfEKRhr02X7voi+
8dHjGcNcNesLeg4yUIxRP1P0ar1PvRqMo5eRw1eVheE8oen/YpFSbKN5xHWFg8nBYsAmdF7y3LOj
dAPP9F2FHpGemGdWbFZ+Xq4In7pKBgEVTTu1tJ+6sR7hqJeFT4CKnmKnDlEH4/XENG0f99XHpyYA
MA6+C3jx/b3jKcCGSi75qE/ja0Kn+oNdJO0HOSLqKlT1yc4ccV7BDo6MFVXDn0/KsY1LskGHEl0v
ZDgOBtenscjtPLYjMp4l1DL4FwRL3omU5khYRH0fPPU27ciHHQQLgxZPPTVceoUNTqZWPEzX9VI+
mHA8drn0fh0qBasObUbAnDRD8YDan9GN5jFknWNHQxo7u3g2srDVURT++dQd6UcxDCo2JrU1wL7P
y//FoVf1qaEpE32SuigGH42iMqBy/HnVWy9c+P+v04IyR9dZl0bSoL/r3riKFabD/OnnD/J6drFW
2xzd6Hg6nHYHr9vpvWYn5aRH81J+IefSA0uBN51gog7mrZYn1uvra4XhQHg/ezW+VoZprRGHNLvW
I3NVlMEH4jX4Y1mlV7rdmL/cz9gb67kq8GKKSaO63qkK6lmxOl/XZfGPWDSniopH5w+DFKq+hJk0
afaXS9nEhdXZoDyXBWqrO3jqzlhEs3M6SWrlLKcS/GMTCGAHdAl4T8CJB0EtzqHLhjbWotkR0m/Q
t7sj/Kt3vaXNu58vjWNDgUxCnZMqHUTP7ecv5q9WK8QnEM4C+lCruyEDc6NKF4coJy5ODHVsFu3t
teg9wbA8nEWkaOGdo/tP1mOad0YjxGUXt2KXgDO8ikXdnliG26rePzZxGSC3By0OpxNt0P1X47he
ijRreLVVpbI1UZ3aZZhTkhnKaherbRUqkBnDufRO7YDXhyZD65S6IfDSLjrEdcyDnul9UmoRftzd
WYMXmV9DmzwxocdH4WhBLQy1vsPqxYonfau5mYbpqGYGcqBQgkzCKRumYyuEVh4pHDJFBKXbZ32x
QsTQCSAFfLZNHR2G2LLiMCiWoDXb7sQLHVsheClQxSPhAV11sO4rE+mvpmu1SM370s+T2Q67dNDD
pB1GX8I9PpHSHYk/wBpDjYcgD4Gc4uT+u7VeTvO/jtUomzI3qDqluFZcxIVMNbH8AoX6XcUqSn0D
WWowDbF+rrbqegEeow262jkFhH891TwO5WEUZwj9gevsP06tNtrIw+KX1ruQmtQ2iyYusAjExMef
b/vXM70/0vYkLz5q3JPIwmVQIxI3e7c07gACs8DvKlWrHRSxx58P93qlWsCq0EJEXIa47NBjq0eA
oapqXmyTBjnz2njalVrdniCpHpk+zeLmoWxInkeIuv9Sbl8De2m8FXG6vr7IrDKJagC1F+Sfpzql
R14IICs6TkRl2+lycKP2wFKl3lhrtFqoNaNvPAQgc/ITWdORr8QotMtcOsBbXHTwQrFqDY6tr5HV
py2l+fImLuJbbextFsdyCjr1+p2ovYEfgYcBqZ+rbn80McRMmTHr0aAbbYSSSolqT688/HwpPH/r
/WOZoiTc+mewrfVKptyr2yop1U6NhqGPjWBS5/jrWuuWEbYT8kr+qPRxEU5lvBLPYpt9lQN6FlHS
NelwyV9BGmtAUqi+gkBbrv6gVtoHzcH9MdQ5LEKQqMm7PF/q6SKuV/EJlwcbXTThZcs71ev+AdxU
POAHlWt+LIb1c77G3eTLboCQmo6KTnMin8ryLnUnuw0rLW81cEwKS6noAGDPTvOglpM24A+3lfHm
rcsS/nyKjnwIMmX01ECDoBp6WKZQcbquDXtUo7mv5Fk3ZyrZaZp++fkoRyCsG6IGfbtNGQa/koNq
SEosD1sOlfh4Vuj2ZlN6W9drhz4h2hP5tSUWJd8mzsvCuGfz+tA/nCXIc906S5rYfJ/Zqvgo1yKG
hAmw6sTif319A+cg/EHAiYjrlUb5pBaZPtfFEhmzXV9t3NTQmNLqtpMKqAjoINC4+/oOc4xT+rSv
55+RafJTdyNstw/r51gq0kv06O92eE6c6wBOQ8OtxxPvd2QUcjZ8REEcQaQ4tAYgxDOVKWdzyyGf
EH5dEas3Z/uE/c2RWaTXvokMUtjTwAHub+qmw52Sbb1GSG93twa20QMoxY05qOp1ULu9slOqZQgN
MZ5SSThCX93wOJs+IEAgFvI2Ay8umbbsjLFddBrs5kB6nM5V+bkjL+guS0VfW79Xyva6n9WkvlKK
DgZxakx4bSTq0ih+biiuvZOrKR+FSMdrsvU0PjPjpX3wqLimQScUmGACThzCVa2n+F63DrPfNrV+
K2NIluHYavmpktmxr0ZPm2ANQC3iJwfzWbSxTIwOF5J2bYewapcm8gw4aD/fm6dGOQiENKt13FaV
a5Q0MruygYcFmV25J1bg6/uS78MXskAbgGg6DLcmt5gUJL9YgUXd+k2XGb5Z1GuQcACdSIWPvRD3
voW8KvAMYKf7S6GspxxHk5yhElMNyxyae+7Oavjr0wZqBrYD9XKg3AfTlgAOdbLFXSLSEAp2VjWF
ihGfCu5f38ob5J9s6RneYB2mTJ3aVbM+mID7FyP9tFqjPAPsVp41qPYEFSz4E291hLJPfY2ONkcR
DaNXIJ1ptctuoKEXVUCnr0qpj02gZevnxIjR52aZ+LMQdTArVv17zNa6I5wDtNwL5VtXr/0Fxicj
XkQAmZVRRaIta8DETHp7bnatSrs8/2FKNX1gJ9cnTp/XU7VtFA5SQgra3odXjN0LZ1Bbc446U5ui
HL7D1aCXxsfYmnUcQAf7RJx5BPSwtYLI+ohi+ECHQFjAAWWfblO1tMK7r/IsuVTn5vNg1H006+qD
PRt5hKgIfBi0Cc+J9StUa8Up3bVjz0Gle4t2t04vd/n+em+XOLfVWU4AHmvxO7CfEp4T7bL7RiTd
PxSFaghN5qmqd0Y7Le9qzekcDKmcx9qcqlNqE6/3OUnVps1GQAEW+TCwm8vMGoGubdreNOGMzhmu
LYThwmop9RNHyut9DtyEWsJGUKbQdFi5cPIUv5+SocZxSr5irzOEPfCPE4H+semlbEzIQjeH5uLh
3YmFkWePdjlFVJY/orwTB+VIe3NZUXmZy+tVWpezM5mBoo8Xlsy/keefAlIdyR3J0chmtnyGOT1E
H+qL5Yzlkk7RVKB5ZGmNiX2dntyVptH6FNWa8yzzjGiuhyqQ09JfxjmmC02WyKDKRvPEIXFk4hFu
RYKJXjvyAoco2EJQcxgVa4yqzDbeC1g04TQ0yQna05GVBPudaJHrnJ7g85y8uNG11gVe3zMK8jQt
ivlJ/0GuIPl9VTH6E2/03NvcTxQ2QAH1SnpT4AoORVJWpCnKTmiSBuSMc48t0gDAi4ubx+Suczg3
prL6lgIr7awdS/y3tRJf88AaFfjwfTyZMvRgZ13RZ4ofrb7LKrx/S1leCDs2qnPHk1TTctkagFmz
fmf1DgL8RiuyR5CBo3eWZBYDpNgzrH5vCK1AOMN1cr8BbF/7lP1rzQdzKtrA7Jv43JD0udEX0vVb
2PTrdeb0znvVnHE3VltZ92HsLGriI/+b1gE67sNO01EDDLTY8mY/b9QRDY5R76+XXJRBjkYMejxV
UT/2Vo1be68q2peMUt5N1uDRdr5Ui/29xL9H37k46zRghOHABXGO04ffp505h6VrDeO14VU9vQkj
RZAwBX8GtoIu7s8v3lfAYcI8iMcgGjahXM677SJ4sTBUUSsm4mXQVEBg7XSuwi9pPLZnaBB5t1CG
cRuQqfuujK3yq6sUyYXZTM6NSf/VR0CaflSG0rYwx+6qqxx98fNC9T51HIvnAFPzazqH+S9GJNsT
ewDkNrg/xIlDhHonhAK5fGijyaydIF1XhzByWk8Ecq8adwyzaSfQzuVVSSuc/YmZJsQJWGNtpE2q
jjFkLlHSU/U085F9rBGAInXFcG/KZBq6ycZVGu1muCq19qteVQNufzqo2WCZQM/7SWrOpS+FgaGX
bHGqOxd00KDJ5719lw1YkCLZlI6fnLSZfpRjg69UbVcX+ahy/OFAZv9qCsnbgRhgBqkbbA28g4Cr
BPqZjgT5UZPa6a2ztNm1UabeO13a3YWmUIi3JHZ9OFp0zXuYr8v73Gm2bsAC5iQ3c6EHa98Y71bP
PCWvfnggbo/GBUEhjUAdKtDBxNdLTu1B4Pc9YzcNddBIo6JJTplQHKZXjEIvg1HAzVN4Olz3Tqti
LUPHIUqXrryFjdbfwAkbgyGrrRsR1/YNUrbFLkWb99SW20Lml8fjNjQWNOhYsnjJkw9CjLjSEfPD
rCUqrepTZTcsD0Odar8r1OHDjP3TbdxDNTb7+IsobASei3k6cQ8fXgcW9zzdc5frBsrMq6ge+15L
nxxjjMbVaIKss/vLtkuVs2EmuPz5CXN0qK2DxWVgACjaPveLAwZJVSWTLtpta+E+9cViXCxN9tmu
xCmc/ysc6fZSNu1oKNOwCoAG7o+E3HhTCacaozbGylVNsfdxisL4YC8dXl4F+i8z0n9hPJXdx0Kt
151p/DJWnmcgv9wiR48sA2bq/jPYyTbbozdEqwuwwMgqGaytPHUEHpnTLYvFCIckEKmkg1GgAnlw
QuMBem1dgBPs4wBO8XBVUZc4cZkfGwrOkcW8bpCWZxjGi8+X9sD5nMYegFeUaqghXHjZNEt7OU+n
BPYOd+Q2ddBO2RdU0Q005PenbrWMeUoTGvGpo9aAe+i/DK5VnHcGTrTGavTvcTeVkTujcPbzJfqM
nX+5I7eh0XWiBI341GsRfciVRjeJboiSbBkwHzM03xID8gUeEt1autaNz93ffsCSnpqGup7ZA0iy
QevE1ZJ64jzWUydku1mRYVQFXnnm+rGN6/xEUnbsW5CEbyhE6Fn83/4MjbQ14hQh7kidgCrYqNyf
dYkYd2BhrRNTsu3K/RnRuAL4DltESrXxYC+RaiwDtuJt5EmB7bu5oj46xfOJs+EZnnYwjMXdqoKt
30LGw7C0LZIiHrNGRFrXtlZYLP3yzVBZBX6yOO7ljFEPpA+sOG/Lue87fzFt0LG5YU2ej/mwaPzC
6K0sErWth2VqGh0666azy8DP4jij4cZ6FjcqsV+uLcaTyOq28XvL6rm/cXS4pHmk3EyxqT5BF1Zg
65Rp8tWgh8MtX7YDpXsVb11/8aYekFHeZX1Q2rX7Y6wK9ckyB/kgTCNJwnzsx3o3YIWBTOJoubcu
nscIk1vp/CVTUiv2e2Hmn2BZYnCn2+OYRl5sOT2EeW14Z40afq6JUWzyQOj7q2m1fqyKGEwTyRhV
P6MK8DZeHybdyKLcbHXHV9DaSwJKhC64W1v092YML+YXQy0ANTTXthhhYziCzd9fcKUrS6vrLRFZ
VcqxumAV3edmfWKU7UI/WAR0STZnecKtrWCyPwqCLQvg5EpEoFq7sPL0OEQ4uACVQ3dbOEocgn08
df8/95T2R90gJFvNyST7wg1uf9S+KSHIoZ+ysSzM0RdIkS5hbWaKGS6pYt4LXSvuSlH1U7CyRk1U
Fjv1u+Wk2s5dF4gZmb3EX9EHWqfdYmfLbTsUjXVmNrJPI1NHUjfuYrugpUVys5sR5l8ubK/L3i8w
VTFETqEx77JWxrpfYyCxi70UhT+DAsMcKLkx41i0iUmF1IYRGHAqmUALTmw5RHiMZAXyFZqK3L3R
YlaKDdmMf3i9TNrZJIzY9vvWoaS0sGPNjaW+qFh7MY45fFTY9pZvTigkBxzEmjzxNV8FznhFwNCC
nPbcjXrlplm3Uq0U0RdUa/icuZLTba2GYb3PVlFU0CqawtfVzqh5CHd079uqoHRc9xjjrCXqWBfq
OjZPxrBm4OMgFvtDxV4NzEzN2yBvccVmi60lKeLay10uBPKyyFLJz8DgvNuB6zfzyYS9KZzqpanu
T9wV22rcWzd0nAEXkLLjCgel8GC1pulgyGLoskhixgw9ZzSHNTQNpb2PF0/BBMhNcZsSrgdtv4Q3
1oXjLDwkYZkUIEJ2/mnycI95fqr//D7/v+Spuf/n+P3f/4s/f2/EArozlQd//PtN9r1r+uYf8r+2
X/vXX9v/pb/fiaf6g+yenuTNozj8m3u/yL//x/jho3zc+8OuBp24vBueuuX9E+mHfB6EJ93+5v/0
h789Pf8rHxfx9Lc335sBZSj+tSRr6jd//Ojix9/ebJJy//nyn//jZ7ePFb8WPC7VY/3bRV8+1j/6
w997euzl394ojvcWZBTnIfE2i5LWzZvfpqfnH7naW3pUCFKDK+YG4hh681uNfG76tzcav0U1moDS
BUFH8MOHhiH6x4/g+bEC6JCQOWMG8ebPJ9z7VH99ut+oFd1jgCP7v715vWFIwGgjofy1PcWrU7ae
x6muRYq2S1bIszrRq7tCfCrwqPS7RE/PUhv1S2lo2ReQ4D/cSU/uHXXGMmPtQ7XV1kAUY8zZ0Hjn
qlwaP+mW3PBF5uq7zRUdlSJ1CdCpOE9H8zs2Hv1TFiOzUaxAYV9M/h+vtvcq24Wwtzl4FZe+GBVn
JEugOO0fqimK5Vln0CJeDRZoUjw4gixXbyck9+05HW6XZTlL20XqgZ4KwqpczEbQJM14TpUju2v0
VZyV2mxft8psXKoqNTfh1jOo7XIcPnRuId7Pq/islqeUEZ51KPceHRz1Bs2CBcaz8//7j667RdYm
AF6jXufO32lm9xG1m/lLY7aI4HgQtwN7Fs1js5j1e9FOD/hgqjd1goNJVtWVEZhGnd+PaiU+5e1a
cs33Xix92x4IZrxqekpR4b6oU/kF5JtxUanp+Ag8VCcGWKr6nXSHJlDUhXIT6mQXnYeEsO+lhHt+
IwEOm2UtoiXNPqt2GSchLcOYS2SxUs83Mgql/z5P5LKdJ9vm/+/Pk7Cpsjr7/vjyJNl+44+TxNbe
EgpDyuS82FiCm0jtHycJP4LE6KpQJWn8gwDk3PrzJLHeQsqngwawEt1oOO9/nSTWW4r7m9oTKiPA
2BCk/4WT5BlW8nINYxhDt0nnSAJOw9F0cDdp6pSnMtPaUJcVexDvEnzITV3xY6WcgT9zda2+I5DA
Yj0ttQdvqexD9I8RtC0qR/iTVN2nos4vTToAbVB64h7uHgY3c+PiH1Y17gUG016owzoafI/itfAL
ouyYXTpqZxTM1Ls8s3QYUXliXnfuNFzn7rh8Fo2O4l9qjtUn9A31B7AkA2auxXrptdl8FbOzMGxE
wD0PKtvBD6Cu7qkgt8M/y3r/vijf2BxYpxd2/dv7JzF8K7Pve0uc3/1zibtvqbkBjGJx0w7a7rY/
l7ijv2XtUwygeYKY7fPq/3OJe2+JoE00PIArIJK/na5/XpYOGwMwxqbShwYDysm/ssRp0RxcMRTK
yRhBZtKbgwb/CtWo0DBYjBJug6Sof5UPnbpE8O/nNSqKMv+ogwGZdq7Z4wlIoTUfo96RXetD2S6v
ek1t9NCgjt1c9la58Bc9dTwbtFlSBhvS7HHFacMI17IxfogqFlVYEN9hgC3M4aHOEWMIMJ8CgqTL
BJBN02ZdfYGseGOHUKzch6zW8CXjGO+WACcLyKhZ7ZrQDJAeroLaWZTeL+zeLW7qsuoT+gaTx0Ya
HJx6s9xc8DFs8IUIHOGot7U2zR+dote7QBuQkMDialbAT6w9OyRunPHJGyyH9qRSzx87NXOq8wIw
9Izbn22Ot21aDQmmZz2NDsVL1W+p58U/8jotB0xZpG6Goz7JD8BdS/um1nrhBYXaDDeTRwHrMpcr
5XyYHSSYVTdXVTTUK8yNnso47uBJv1SBlki9iyRQ1uqWwG6TuapGY/AXdQBiquEHx+1UD939aK0J
8bhc80cNaBBKzDa/iVZOPfc7omzY7YYdKzqgMiSBw2aWQ/o1lbV6p+BYLLBQcxuyCNOtxttpgWZ6
1mdT97mvrLGffa9GWGhHKtx65y087o+6NxdmMGZedY36A9YFcTZXNzHaH4+T4+Z3TmE534o6MXs4
YkvBKdkMUE21JN+0ZIclpxfoyU+i9Qo3MISLyk49U7IO01gxvq3OnKA7NefrQ+JZ0+RPTjyrvmaj
kRm1bdpofo7qEa5nTa+PwF10AR7EgNH/Lnfga27py2idrUrTGpcmADEda+YJIZqGcBR3M0vr3yt5
SU8GCFJ8I6xRkgaKznlyS7GWt2BC9PdyNFT3OjdHTGoF9m5FuJrAzQMPg7IqdKsZDGUZO0511UDf
mC5qpevaYNRh0ocK+0KGvZxFEpQoNwPp0FqZBdrYIpGjtuS/4VBZZREKJJnjM6V1zRvTrnIZJBKN
9gBDass4m2mHVPi0URYI0qYf3vewnQYYNc70XasmFGZsBWqMn6gpMKBaeu2XXJcYMsKTiOfAk3Du
fUfvXCtQkEq/GMy+Ry/YnlQn7Gxj1EIJxDcLYHhDu3C7ovkQTyi6+S0KFRiCJJug5ILqqftlsJTY
3Wl0nGrfmgvls+y7tKTSMyufumycpjCrHOsTJhfqZ2+cqhjjPb12+OKVZbKtYlZr5ji+4c7td4/W
PxiHXOWKq/NsaVn/4zenLsZ7ZZ5JzJcR/Ag8wqr6R1c1oxcshZ5nEN887cMkq6cl7rrhbLbXZROd
QmTOHz0gprgomuDRrK4KynIGclIgTvddjnQigqlc3WuRYIiDYG3LtnHQufiYDoV1S5V6mXxu61YL
qaNVkbMxWhGZp2u364myL6qStw01KXXhD3IeqrARBRirKldEE+pWRzdb0WQhALm4JjKbZgctzDPL
LuHoWftl18ylc9Opo4YQvWOBUvVm+vRBPWbz7K9g4Y0rPbHUsK1U9Xulx8Nj3Zn2urOm1Ct914QX
gGjoOmhnc+bkD2ae132g15b2wWIRilt7U4PFNsQaiF8p5aL9SeMt6PRlVoMSWJAIs5Gl609mmuv8
gxOF14xPoIVWkiTf0IMwb1RZWBOC+7qhcG4WQKvAmaut7zZKk0TmiLIo2oFGcQrM+6qxYHOl4ZeM
9x+RH384CKv0Tk0HfAim3UxdQPp8XcUOVMkypayR36S52gU2dvFfSXOsK22tXdCschX/jF32cvyX
2dVhTfb5MZAgQY6ORj7KDvsZipHBdlohEO5WAifOS4OpwyUqeBEXHMnhDovMNv86oSOtMXAa3PMH
eVDag2tpbaPd2U2lXbpDPn6xRN4/tFltElT8KwQ5MtRWr34ZrqL7hQy7bQBxwbeEAHn/hZCM9bS+
zMSubAbYD4Ao8UkrtImvTNnZ1a67tvS8MK30Fgkflf+CHkFRdff8GP+OCd9sMib/+iBbbWaveHI2
PP54YmrF08tYcPudP2NBjYAP4jAMHCQ5IeMQi/2V7vDtqItsAhxbUMdi/TMWtN/S6kBCiISGVg6/
9lcsaL0Fr7ztIvC5RJIIUvxCusOD7S0fQFqmwZVIKMhAr8hWNlGOtxjjEFJc/Rx3+grAQ2bhNBMS
pCQ9L+bmyGJ9bt29XK3bcPTbnpuY4CQOdcSIVeIGvpoMsf+2fbpYrtxR1J6+JsBwL9epbyc/c3Nt
9q3ESX80wyI2xpKhXajFKlXf1jIVnVxn0L90OmKPWR0r7/NiLFQAsEZkDs3gy6rNvjr4+/qDi8dv
DnPAPlMKs7ywFqM7Q2EF2F/curqftdklRqr1ZVnq+kfMWynnzhLlUA+LWH+u1ItlWec+sK1YDiGQ
pzZK7CVN/GoFGQ55cCzeTWmKY6rhjfm7E3O1HUWHc0X6QJubLMH2Dnt5CgxgHF63ufLK9mvdVeIB
urKl7WxFNQK9Bb5HPWh0Gu415Sv/Z6L4YZbUSxTiBELkPKW4vSJIVzszZrQOrZGaim+TPOSicgOv
yGjFoELWLUyeq/iyxBArwIBX/YBCAPYx0IN+9OOY57AVPPtyanNo6G1utb6s7fNZlVZFEJq7V2oG
+3paDOUaCzr6tnAWgNQbffOkrt3H0a4pQY1K569xRi335/P0SnWZNUXREaopck+0xw9Nb9a1Q7+A
Rl6ozkhpj2NJ49FNZIWoiuuO/qLl4hoRA+VMm2xfaoPl0/3cNW5JzCondVOyWxJ/7AfY7oWKQAjl
othuUAXG4O6fx+R/e/28wu7xsPS1qXDAbwKYcdisg3g0oZFUSrozce7zwPH5OHu/Zx1WD45poX+8
ld6NWU3DOqNTW62edYb24HhCN/J5oIPVtdVqIaADF8Vo4KDKmOdtywzkMiwS8M691c2hO3daWBLQ
B7005nPkJOwdTQrkydckviz6HOZsYyeBVsbNiXk5vJafp4VUFL4nXDQ4afu3GC0yYjwrkeGKUNqO
QNSg8YhT2omlYr3aUltRyeBtQa8DWDmAxVhVXDugxfqwxKTmWm9KcZEYDbpY6ZaCxOlUvYtj9IXP
WqcwyN7IUOPmmzqsVjh2UwNWADp/6k9jHd9MQ9ee0r18fRoD6kTucJtacvNn0soLoMBQ4+kJMBy0
XKz+juDytSSQvxzcuwng4z/7xr90Y/9fa2Rwe7z44q8u48vH6vGg8Pj8G3/2MOy36PFR2qO6Bj/u
+b794yp2qNiAmt+O2q1fR3Pqr6vYfWtxBcFIpJWPsvt2gf9VlqGASWeXjYScFXfyr1zF3IIHy5M2
PnwEMk+KRjQzDpVwdVnIwcMJL1o1tSXzm/QNjWkS6k+madIQa2qx7VVPe9/QuBxIn+oWp6tCGRe/
VBfsaE11pBlQVT1azmAmzdkf0jWmUJI61xKBg4resJ2vu9kgYRrsUjl3snKo/WkYl4fa89YYYlg7
6MHSj8VnIZ2k3kFovkzjtHq/lLkhglY69uLbiUv/YLLK2eQ6NM0yKHHIq+lTOABQVyq4sY++ivEJ
J0SVK4gO8nUZ683vbcnV2YvY5gF1I75zy6YeMd4bTU5ie/Dys9bqtft+UivvPAV88MnG8a4JUk/C
mmnBd1VBhc2C4uNe44y+qbi3DSJ/M5UYbX5KNI96atZW84NG7fZ81oqyCtRVKy74I5eTXi/aZ5yk
9G/OVm7xAXJnj4Nuw4Nr9SLRAiux9GwnBx3DeW0d1E+gr8zPIObRH53WwvuG7XF7ZU6TBUbCqRHR
UQWKbX48zOChwfnE3xTpAZfIGsxLOIRNKgf5ghTkOqR8nB4szu/C6YHXAnwxLX/V1V73Wy2OUdyQ
WpMAS9GUr96cj9D0stgysSsc3R1NIeexAfIL8AI82O96ZaTfOa9s129sEd/pU6NlfrzonRGmqye/
ai3IOVJPHVCDoGGzXo9Tkf8OtcgL6J+7Y5hpRT5QeJDWTPKoZF87UxGFr1RWbwYZ8eLT2A5UvaG3
Yl8xZl0e9WBFfh/12Ch3dkK1ScHfwfbnGFe5yJRFhW6S4k1xMMZpl0bxMJrv7N6YcWiV6XRpLuYk
yZ6rdT4lFHJ4uKPDgtomaRA7Fe+kQ+37vOltlX83iyw9rXcU0DOfja1HIF9ONboOky6YFGDGAOTB
bufcOGzRlUjXJZ3m5JGw2nvFWXMKlxNyRVan7PrUW0LZZuM1FqH/n70z240bydb1qzT2PQXOw80B
Ngel5sGSZdk3hGRbnOeZT3++SFtVypRLKu/eBzjdaKOAgp1SkgxGrFix1j84V0oqTz/27n/vyC0U
FP/6GHX+0PY0jZrh+8tjFAzjP89R8gHBURyh0A+lQC5q1n+eo4Q0GS+EMwxUG5EpP5+j9APCMmcv
jljk0oKE9xy79QNCNx8JWc4tmeJ3Yvfr/IXtRNwZyr6kMPr+KTzDc6GMnNI3TMS3E050x/Ii2e/k
L1vxx92kjctgCU5hgQkOK2A3Tcq7ATf7KkZmEJGy2CWXCo8g+86Da3JSuS3GGKtYpKaA/WqrH0fD
9MlcO/17YcbhQy1ZRxC3xtJX69TBKRqc6idFkzZlW1dXYzZLN3rf2Wdr2jq3Sao1VOnTfDOok+PP
WV1+QbFVvq2mZPje1cZ1FFmYsCH7NOKaMDanKdJQlxSTw5NYMuD3VK2luerS6Rd2W4WAb5we8Oho
K9/weDLuWVbt1TJqcYfoUXcT1SqiB3NfGLG7Jlp/k0olODBo2E+Uzx0c0NeaMqgMzeNOURvtG/6t
BP+JtX1NYX0A/lv3uavOul55kKy00a0Mu3DzfjSqQ23s7OO8UpYg1KL13jTDxJXZeM6rRh6/hEVD
m7id6JDLDtJjw2JRm87AIB1XTqZ+y6sx2jSZc5gO8hVOF8pHEwO8bxSS+jtNqlCa0iJZPrLU0vHm
tW5B0dUWUPY5bY5NirA5B92luLfHGD3lZR4mNwbe8qMO9G8eFIjhbwSFCqzH97Z96HeDAr/0XFxR
D4CBQ6cHhs4K35Jsn4OCSpuZkw1AT0IGCMwXGZ15QFWO2h/lSIBWQmPuOSiYB9RCMODjH1H0pPb+
O0Fhi39/uVxJM4WCAZsMfDC2pb2a52iDeJxVMpPB1LqP6Vivn+Ns3gx6DjjXbpXsqpqc7rzC8uBx
XmfzKsVLqnV1rWm/gm2fz7qhWXBD1YsPgjK8YZqxErZD+lvz5t8T9QQm6a3ZdQXyqq/+8SH5Wr2c
Xtvfep5eIAsgMkIeR8iG/73cc6wDRKXAOiFQ8FzWe95zODDQ4EXJBdUrg+zrxfyyDmwb3WJKehYb
EjHud+aXOPzsVIio/QqhDwzi4aSh4Lu3HZR4CY+wX4qgCpG2q9dh8vWusBJXtfLEHWhS+g1Qi5NF
tW5sebhJtKwMai2NKXitsov0XEL6T1837m0qJ6lkn5l5/Ai2ZjiJYyx0OF6cKkM2u4k0OpcRBcmT
Jl/64MW4/6IquI9d3WLiWSgcy1iyqOnu7mpTrSuAqRKgflXYetIydH4RJle4C3XodY+FO6TK9E4l
kpixM3RkiRy1FRrhgMXoR+wVHCJDkvpyKaMgrGXsTpz8SbXKL44Mafrth9t/R/sX2is5DM68JnaY
RwFHpC9tGhVorDu3v38NngbnSzG7OAruDmCPPD+YKI5dUi3ZLg47tCf7tn7nNb2qXfEookJMxsTc
Ff6Xu5cx41qu1hrb7xYRMJ+O92lVOJ/QTdngM34/tsPHtlOgi/QKZGflurDnq7efc788sr0BoXED
xxmA0L6GllmNilOnieQ7WXWWV1N2vvYqkJexV3z6k79NMtpeDxMv9gNYN0Cddx84MeiyrWUY0mxt
Fg+cwmNMw9TtIqhmuIJclg4Fu9bQccBLn0azuXn7cUFDvZ6lbF0gyFniJL/UF3Z4P1o5S/qKenWQ
OPUJZ42LXFrVQDfTp2io1+vMNK6TbCo3xVhrbmvlj7qWPoFSPquxc3TjAt2mbEGusJLX+FDDUeVq
0O2LJjGuC6s4syXzYk2zJ5kcrUzszK+WXEOZGvPeamhglGYkc4XTxVeZQpcY0OW3Macl38qiLx9C
XNMyzcUA9QZC9ZcsNG87W79GHvbalrmyblFo1qac8nn6CBajc5u1pUrL1aY+LF1xGyiR0Mcsrdup
qoBbzsq1PkSPIW1EmqryZ3tJHXcUHxmZatzIaGIGpppj7Rfb7ZHZzaoXp1wKxaPa0xca+BIGi9c6
bu5+0vHV9VicYb9znXYcmrdPpqb6+TI2y6neiJiXSFlQYqBwIltNdp5k3X1WVjwVGijrebkW3jRP
ti9hTRbg73HRaBO8VMP8LFld+annnOsjye14lcLISRjQekaG0DZIbGejhhVUhKZ4NHPrgsT3Avpj
dZR11XqeZ4NzuBj2rSnKIMTw9dyu9dGz4hhAuYalTJmUo8/Oc6EYpUijHXJnyaKPbGnXIMAf4YDd
IbOm+o7V3YdFnAeFxS0oSbl8FO81tMqztLdsN8dB8HJwwiBPLcUbarujiFvI/ogAS6DHLaoXmBYC
3mCQt8M46x1MD7ux/RhYw0cr0tRAhnTsL1rlIINWOpslhmtrJ9YFIGxnY7TgUZuFKgTu8o96iYK8
liENKINBArU5qUEnxevh1GnrUVUZ1ziRGQAqmArkPMbpxDDEZrFiesyV0tVZzsOIangjaZlvUKfx
woK/wiaUgqbJn+ypvocqdLy9d+rp5QaV1uOywM+tmteHaVSfQMHcNjPmZgDoKpcWhOaOTfxkLhH4
pgg/5ahbHI8y4Pgdzb8+sNOlOcrG/Lowk2pjV7MaJBr3nTkJ0jFhd7+mpewbKQZxCeUlN8+nzlc6
xsmJk+hQS8tlIyyxXavs75HEYCoYyZMU6eWmWtr7frayYLZNqmxSXnuchEq3xF/A65ykBh+oXDsK
XFAgFlRT0obfDsszsWjkkS+eBn6Imhz+ISz3QRCZxbHJHSWQN6jC8NUDNfqlyJ6MkUWWr8UjZMSL
eFLO1XC6bGTnFupA6mZzl5034LaClbi9SfAlhI+kX8PMcLymw8aOrgUiSMoUlHli0ePBZ33RrvOU
haSa0aPmMDAYrXGNsL038OShWHQvSYzUYiWfqGgNvjzxwpSVx1SdWLpNIXicx1a8oK0CCsXAMdyn
XvJ1hEzqzbZ9K69r5oeFdEsaP7viXxADfeq7/LGMWLLwkG6FpEUggm/fW5nfdO19WqjXbVKzaKEH
C5sa7NHDGMe9NgRYL81er06G31RS6Wo6IWO12vmkTvr5ZC4wdEISi6pYJPcuCOz4QuuHNfT0iNdp
dbwao+MmZUlKz2VQSu6UYyM31vmj0Zs8ASQeAaWKEAFoBq8dq+JrscbHmW4nnlOz4ru0vW+t+BEM
131btPc0jxl7vQL0ZiIvFVvMEzvmvis7fsqTZj3crlOptm6LHFrckFKtixZsBNqqrY7AhLIqIoNx
G5kk9ijdzkvG5JKcEyfL60O7WrIPo57md7AZl8yTw3TZ4Lf3HYJb5quzhsaRzm+FsnqdZ8hrsGWG
D11qcLoWaV/oiNDYzMqZZlVS4maFoWxwDWgCaMXTpdLzLtdomK9sjSCYTkoWgIXRjkW9A3oRUzts
ehhZvBTpCCMB289b6WGZcXDW7EL1UuL30aAS8DOjujdBQLBsKG2c6ZgiISe/qh+UNQGRNOL6dTpa
C5FWy6QCtqCEmwFoEH5TGaSjQueWFXNYNmDxuYllJNIX2jWMPuLijMEN6JzMpGKadp8gocWXmVTm
gdEaD4jyZJCACrxenM721ViT76kUGKfd3NSHYSPXnxXJnjfYRy7nEsRuw5fT+LGLpOxDIksPSpMN
CdhC8f5SOS+oka9SoE4K7ICp0b+Bl0PwQtFGL4tYLChqs8LpqwXzotLMUbAhtppRvqee8ohr5Bl6
FWhQVcxgjQ2bvlvKTtXeb7dF8tZr3CHUoOzS2utksS9igHZaiGSjsI0LbWUelhbLoCZgaFSGfbUw
2lNd6SWv66ZLsG7JF2TsbX8bI7LEvJC7uryRyvQxwlnppI5ixe0rNTkkxIs9Jb+FL4/mpGlFvojH
MwhOL6uSp6FWr2ptOG8r66se559LKzvNFokazUqW0KH/5oIypjIyyqrXJiw4lRB3OCQUUCpEonGS
gsijobp9OjdydrbMFgeV0G79SqZBwKI7VrPxJu3G4lDN5cHvZ2O+Uif2kG7q5pMSmTmPjPIeBTIe
k0I5F2U95lmzfhkSB2JM/JhEjB/Mh6eaMrmnNGLRigRjmy6USnu/mNljkzKadtLRXbRREHo7UxMn
lJ2DPkhxUV6EySikhvc107SCo145r3GQ28Qq05JuJ65E0EyfpqSF5p9Y1NDhj71z3VcqIZDPOQFi
TyODE+EYuJcg0nDphk6JJN+yxss4sfy+j080fbwOsxxQq4LAMk6Esiu3uU8+cm72lM+s5j7V442V
CQUGnf181TVStiz15LYJSlQh0na9iWgVYG2gKl7cdcdhD2/P7iVXC6VPVFNujLo9RX8VwiEu1tgc
flS64Vuq5kdKZAH8Y1qPefhU4wPtxUVygs0WaVo+zhd462UnxcJaLkMCN02340nk7hO9FFfMOSPV
L7SSqJNqixQUORGy67PLBY9S5KIT9k0wMWSNucOSnLoVbdulcIs6g/NXr1owSOo7TP9XB1QTQUKk
bsQZGzrTviRhVVu12cFy9bGqkALEnEnSFPN4taKnFGaNy8b69PaE2opS78woLknxyOKycB70fc1Q
Fc2mvkHOyi/FSPFy9GPkb9ZrLXaQd+nWz4NtHTcpu0qR65sxtC9EOqmuBPQC9IrX9xwAFPAWnsiZ
5IkUSLzllmRg0bLHOWYrLYghY2kfL2jO47LRHldq/tTU7b2GpL4/rJxrUu16xvjPdTqAj0lSkwWx
7SPgkQdjr1+rOqmjSDcltIfKgiS8k1mdCbTPAJHVxY1HuSdr49CyzenGFnz0qtqwglgiEvtTlrXS
kYLfH7UG46Je+UkOUvdzqnS3FfSMxO0mgVqJBDg3ZBv/sTNy5oomNoZpkSVsGeMl4xZbx1OnmsBa
sBeD6AHU7CySSOw6n6PKI6jYzBfplpZgXmFi9EfyHJ5ESAH8UAr6raLabVXw3z47cIdV+Pfqbpvv
lSDqdftfJe7mD4bi/x9EQxQ1X8zzV/35mwfYe/+4S8qv0Bb/AdvwH338/R+b9nv58C0pv3c7dTjx
Vc91OOWASi1NE5COGiUIITr3XOaFMsRSATJhgtWkPkHt47kOpx0I7gV6UFDGEQnhk+cyr3pA+Wfb
FsI/jLj7e9xDUV55uVaF5zCHX9QWqOtRiBNArheojdCRQE+tXeYrY8nuj66ZCfXdGbvKqx0YE27a
ZepHyZyzT06sgh2Oq9i+Gvu8+yj3jStPakHErNTwEKBBl25SRXLOl8E4Qv3A8QfDymS/Buj9WE5T
yNFiie/wmiqWYAC2fZR26juq8q8k98QDqcQyXcES3qSGvvtACRRcS09LdGiTrvOjxS6u9HqCaJhq
sWcsHYj/riMxd/CLQq4yP9faTr8e7DrbxERP12kwo2qj5LzKjI/s+MthLiLVECsfMzMyghC49FFf
tu/ZIe3Hae6bmiymfxSnKNiAjNx5EVTUZUNasoyjKlSLflrnIJqKu2ktRy8pUC3oQ5joL2bwL4qX
ini7e2+fTQEdZMFNo9q7N1i0oRwNegDE8jFVP2bpcleDX3eVAWw2TiKXmhFBXVc7DUUqZzpEEsN5
T8h7vy4mnhvlB1WBLgpmch/WZDX1BBKCW6jxjglMLQZeryvl/axoA45FsXUud6RcsOXXjSKluKAs
KtyBpSdXAc94GpO6ulqdfa2Laas9+p4blrqfIHGH6B8wmaiGI4exL0+wApPAedNikLS7BEMzMrCW
BJLCnTuWuBS2lZenl2yy3irjr1SYZ7n2jfI5JJDCy0LDX/BBiYpNzl/XwfY1q6Ro+3lB1QRsRj1D
Ge+kw8S5ad/1G/zF4AqdEEGUopNEpX13UjVxWpYFmZzfITTPOaOFGVBaMfDJFQ8saa2P35lQ4gt3
J5RJtwG5LAtJRPKIvQvaxqg7g6OkPqTD5RDH+1MUN75OyhodVdAughxVi3MShMehT8nxqmIOhlxx
ArszzU0fjvk7N/R6ALgfphXGBTbeyPs2NRQXWjJz7sdp59GTYvLZIp7qIwJs5aNx+FP67rc2z381
YBqVuBdv+S82vtOk77vttnfxfUy6nd1O/P7zbsfuxBoh7qKiA7BMbFzPu516AHAUbU/WEXMRvOuf
ux0UQQWWPb7cNk0UZKn+3O6sA8EMsGUDROEW+PZbXaf9+QDQlj4DxWo2Cdqa++SGtE4WJbEjGVmK
Pj3H1CT7oJWavJBPRupVOmf5Jrar+MSoEiUKFBNzTihwQ/NFWeLusOin+fsk9TOH6En5WsEXPJQB
ad0lywKX3a6M5ULtlZbcjpZnAfLNaU9aizIE4G/ZrP0ybjIPJYD2OzoFg//itfwqmu8vPh4OOA8j
q5F6oxgt9voXeznux6A4pnkllDbhfVNZxuVAESt3a7n9lsvZBOpCAiMIX045lnAwuXHo5ygcsMLy
Ua/th2rqEcTc3tW/94oQEg1/3du/bYH7fHv4tl0Ot9XjQ7TbhRW//bwe5ANyOOAudEBoye90YZUt
ZVYgsUB+I7/I63rO/pQDoPPgvuntgf/hXf65HuQDwRI3hMo/MnL0/n6DQCEmxG60Ju+j0yucK6Ar
7OshA0qK5iYyHC+epmEzjhQYpnnu35mX213mxWUQkAKtzGkfJwCADtTHduelOarrOnQ4ikpgV8+t
dZyXIO9Go3VtnEQ/Z7EuofOfSI1JRpbOSrAihAGfsp/ny8Uok+VwRdANAkUtj7BF18rssGEeYKFq
JqzFLpbV+azW9OGyoDmSBxwk50e9CPuTSaJkvInmor8DSgQ8hpqrDB66URcObbnSfV6pBVy1ix5F
p525hpbgg1I2TgZ6c0M+tD2yP87SAm2XioITIgeu4zBHrOE4pSp2lWpdzsF+rOeLEfapGThgbaTN
bC5N6zWhXp4VJXhNl314QMgB8qIJ747Hw3TCWZ8ma2oiD0vGinpfnNwlvHIENztzuGvUHDNVSCcJ
oAqpXM6G3ErRzuta/VhN4c0vFB1W1yzUcaV9bjSTWzT5mLl2Qi7jVVk8om2boVYBDxZDyBGQ122x
2qvkVzT+L2INLSq3wTjvWsjZZ2625uEhwpYNSqezHtqe3uf0ChOEAUZPlzL1Qhoz9TGLbI0YtmRR
/E5be282imoQSGTqBiBEUWTZx0Bmxdyr1tJKlAU756ibV5JxLf4pAPDXLIa9nPfHZUjlKIagN0aN
Ync2LmWInhjuGKCEcZrIEutDNyqqX/U6XpEadvNJGIanSloNHss2PZvDNDl8ES5+Ean3dqHtLQj7
APY1VIQAW+zeQpTW4ewUNSxvI+7O87nVjpIuUalyxDVOTkiZvX094s/Ldb69HkGG8RV6j8SO3ev1
ugYdWk4lry5Aruqr0ft532VeWVrK5u1L7YvZiGsBQof1Q8WJIRYJwMtNqKnjMOnsFEGIMVO+5YMT
m16jJt29tIwm3sGx1PcubgbGSmcyNTLXNLqrCgwaju8FslYaOO2zec1i25vLarxsRm5+EwIJdlxd
GxNoLz3KimDhGqzflnLt3daOm0+cvOsPLTnpWVw61nkKhu+HIe9v7WR/r+rxL5cBqmwwb+x3Q5v9
yP08KApV9yu5JUCsf2x6FiUPQBb4kwjTAKh+fPQzCURCAlapSaYn5j8LkBzm56ansh8iAgcYFhvb
bTnkj02Pj9CChuVH2/VHWvk7u97+eQ6dJ7IkQPx8FfRzZ6/ksUiLFMY9XTB1yvq7paCoodDC981c
6DT0ydPYpvWdplQPLwbtF6t+bxXCNuK6FHSE0BPRbb/QrgyNQsOD67LPth9S2jd0PKQKpHcrjcHb
19qLpdtrCedC3OapKfCYu6uQoRzGcVyQAECaGNQOnd4OO6J34grv8WVc2V4FnC7FWzZ3/F72RrLr
dKswFa5Cxl8E2HtDIQiV7IgGXXky4RpyJlVhoOqbtpuK47efUMTIF0mFuLaJhi1Cbswk3O/2kgpj
GqLVzrn2bBhaYMWIzUjreSUjwaC2iRK0NWDaty/5ixdIk4STNB0TFf7qXmjTjBAQhIyuwhQ2iReW
ssbwpqtnNEb8jtLnL0aWICoU23k4k/P73vtz4rqdJIn2Z1cnVyryEr6zlskxmpHZqdQtX4xMPkVU
Nz/KewgRbz/nK38hMbYo04mnRGRb3RcoNqUu49qGFDh2nvvotskBBB3NBaNtHxWT0vqaiuq2XS7D
YZKuNIv6UfIVe3KNUSmOUhsISywnxjuD8qvxp1QFX4OJrcIY3x2UVWG3BOoB9EPHf9pEZMuDToSH
dULb5/eHgARbYCdJxIlie1u00qRTkutJfIj/QnVajaHxGEO7/AJa3PhIO3T0HXPyajktjwes59BF
8EioUgQd5+ZwHXsATkr4rnmZupc5iFkPFxuUPiAyXs3Wt/TFEa8bWj3CKDs6XKcKKfE2twp3lhe7
8pPaUSoXXqR9S/NCudDGVYtcimuxV0DOuXAqbTqZ1En6NCChWkAtzWO/Q8PBixCfg1A4YJJZalbo
90Xkd62tnyWR9Ig2o+ZhYcU5WJ5i9RjyTPnJlIuseif7e63BK8SzhJkfwg+CY723ujILJXLF4O22
9HcOjXEdTi0nLWiaVjIiEWEVy09zWGHzvaDC4Wt6LzREllF10QepLbelk3KOPg7JQT3Wzid4ZObi
N1EUI+amLe+xPl/rxcHWIfRRsUTrBEz2XogN7WHQQsPEuTErjdNyDrXSq0rEOOlnF6cpKjAfujxW
KrIfPfoY40GPkEFun5TRaqEK1MjDXZ720I/SJZQyV2lCCMm61ms8D+JCuAJ0UOKmnH/oVQcxrlnF
BAZpjOimrtbpim+Ir1taU4krVbN1msSZcUWHMf+Q5IaHERlixrLd++HQ65sm7tQTIJIG1l+hPXtK
N79nRf96y4F/KFPyEfbLMmYBu6tTG43RiDQ9hKaQjB/zepE3iHka72w5v74KHs/ksUJHYG/UazwS
QsmRw8CJbBAR6vK9qs333K1fZwiCSsmzoIHMWVtIub3MYdHlSdbGmMJAmcwe7NRq3beqVrgRZkFQ
zegRD/XUektbqu/savvpMwvcEZ0ghfqUQBTvj2Ibm8gFp5oTYKuFBAoCwpRrZ468gdqlGaItrSHh
bSdL6O5MBcdIMINHFdAgw5us0bqK+764jTN5+ZZ24VkzARtRhR23m5WonodqKp2OsaXdrlJUF65Z
lvEHKSuLr7ApKffXTno1D1m4eTua/mI8QT3qNKKFuw9CYLvjmXa9syRq5wSjoaWYcYD0iTG9cJcW
HebI+ojYS3yHfaf1zkb2ehfFsAptb0QqqCrCr9u97lxreCzUshPEtTMe6pPt3ABE/dBlPSHdmodD
JtgFmJV440jze35jv3qV6JkbnLmEpCTd992rZxBLJV1unaDK6mHTt3rshVLZerAurU2aNeMlHYHK
rReAmFJasakqRna45rJ2hcLOEjSlfZdZSD/OcYjCrLrCspctJCUqnToDICdsTyfVr+X6e4SAjjsU
7QNiKuFFLwRy3n6Dr/DTzEtWA9GZUyTCH+ZeqhfNszLGo2UFTaRaH9ZMo1KiO8lpXPQoCKsTPuYL
7TM/6UPdz43GOYZmWF3lvfSeDeUvb0UTZiXk0ryg/dx2LmFIJVnFbGqzli14aB/GYcVLThu6Y3tV
pEsrhiHQ6Mgpg7gb3WyxzhSt7T+8MyYiCdtNQWniE+zQOhY9tP3p5fA2AVPG3EjTnpWDeryuhnyM
10oC991Blpvur5dr0dnSSfoRpQVnQ1kh9+tENX5/pm/tmWlS4eWBQt7uXIs1FRwiCUPQYMrxMYoz
+9wkQKB3VzYIBkQW0iHKg4Oo7yno3+adJt4vgjIuFhToRZsMDYC9mV5hrYe8HVefnTA8DzvHPtQK
yEDb8f7P+fu/yGVfTL1XHRiAQX3SxYAP6Dv/Uux4+wXPJWf9gF4f2ABSeBoBL5UCTBilbCsIkNKc
+4EdeD59K/YBzE9iJW7i5Nfkl3+cvvlI+OVRxKZvIyAJv4U42M9g4SVQGmDm05ynq7NvALasbVsj
gO6Qe7bUohDr8Uq09UfAo/ny9GKY/saJW1wL2BNCQyJP20pZvtzH5S5f87HDT7IvjQHUbJQGJnjJ
wIm7u7evtK0avowF20tR8aK4hggz4rC7C3Be0R8IEx5rnWKv1JzT0b4ri3nylUXPDou2TeCPjsdm
FkoYkNT3izWDCZKvwGBXXwrtaYw+oHiQIh8Cvh0ufYeYOGWyTEUVSyuC+D1bD5HC7N8vjQnqYULn
iyrN7v2mdlsY06QA0VjAKa1dw/llqpDjmzjY1UqI4yC/FLw9SttW+c5VOVAxw5AFgkRGlrM3Sjl+
dvmwFI5fp9So7aa6jprxKVed/NqcW4wYYiEPMFXncQISetaUQF9M53zUcWGHWew3deoniX0dQ9b3
mMue1o3oXTfn9Xg3S9l0mCjKAmfDNHCUg0tmFHjTgwH7shgmuMu6upla83oeuznodYDUC7QSbzDt
ODCsZJMZKNeEBdhOpQ4Xr23R5SkAQKCxl3/qRGF6HpN38CqvtGxgVorSrJiigv1t7PHgYO5GE7Lf
qJzZw+y3VmF42pJ9Qx00cRN2ZH/oovui701y9vBMDp2THPly9Egj850sbXt43Hs7HKvh61CTxoBp
36lnqTJLh43j+LKTIJggcsel5pyQ4gGOi03KjpaTTCWqn8UKqold33uL3iKk0XyaRrN9Z1d5FSnE
yLy4nb1dxUEQy8rGyvEdIeuAfmbkjxo4OW24a6f1PVmE/T1MvAfmJZ0qWLcO3oS7CyKZo4LysmP7
DdBF15n6MYhq87263DZP2h9jmtycHVGjR8tnb90Ver3kClKHfi7lCFl2jn6uqh1Hs3WzzLZ2UuPl
4oaKcbKgnO7T37Fi46gzcxmhC6vbmHPxocZYzEvz8Yjy/TfUVcFsO+egKMLzdZIjT9KGw7BUx6Cu
ko2kSyb5dofH7gj4Ohm9JnY+toZySfdHPwWVihMv+Ei3iTCfg9JRBfWEd7RZ9PAnfFtJhuMmKgof
igLWHJK1UWWk3LvBjuHgd61n5eGDJKffsnL6HEVyc2aDMJecaEWRSaZt5hBOsuQjHi+ra5sNvnsV
qFcuFgcZHsaeM5bvncx/OY+B0VIlIf+mZrA3ceI5byYzyx3fyvMlQIOzSqMVHVqjOuoN6TYe4+pU
wR7qEPyQ5AIbR8+TAsqYnah9/vh2yNs/+ohpRayjPkk3BMyBmOQvCjaWUw+9HYa2jzgw/coOGa9C
rgA1f3UmtwYnDvGofw+y9MuLCitViqNgKvZ9guR1Qg0u4qJlBFSvd1B+G3sXz9jzNWmp26Gb4kbp
57ef9JeRjNxPwLoRtND3cVLlJFv62ID664zhuAPxHdgLrZsxo/E5So4ndcMXHJwkSHHWlwWT8NNi
NI5A08bvJMOKeMH7i4zVRRIE4hIz4b2YGvbGWtVDBM+zxUp0KeTRC2VoR7EFA05u4Kmt1Oe9Jprb
k7BNZ4g5vR2olnRRk5Cc2CatqYFzF9yGo7cHacsz3b81piWb37b1ty/4lnEqQqKHMOMUnzWryS/z
5WLJUPKZzEN05xXWjlxvKl071jRvNcPlXB/Aso9GMgRpQeMui9ieFBltOLVt3ap2PneFZniY5xaA
zj8kaotPcJc6m9lZ+Ta0tzyrND3NHtxwTM9xkbQDeLCf52TxI6dFhi97MGUEZ6WF2QG/I5vSI7iB
oatJUekNVZK6vdQgDW/GD3RvZawol8OuUtYzK7rEZQbkeoFwThl1p5KMs/ZUSKmXM9BRNKc+jXDL
h3KUwW3IIXzq79SEf7VJWHRSSXVBrjBCu+vLiJu6HELL9qfUGX1tkLxIyDL2yUcIhu2P/OU/J5D/
osr/YiK/PoFU5UPSft9BfYnfeD5y2AfIAghEiiX0AXgRfzT8TFsYrAgEFxUtWlEvxcnUgy30+EVX
7wXImbhFZ4kOIjUHfvl3Gn77uS7tRFSVqeQLzUK06cTnL2Jwm0e0DkJV8buxCQNjUR3MzFE0rqKo
ObbSqg8KySjeyaZeeTFwVUKQhbWDyHTx0d69arWoKYX5QvFrSiSfYhMZMCvTl853Ukc6cwqtugzX
rICau+Iukjd33Lh80+p6eNwlpn1qOCw6aBP34aRD1msye/BkckAatLKCHG5MlA8m9H/dycAisxul
CaTHOgRrKfdfdTUzPw5DhObaBF3zc4az0jkpjvndciY79oceVdC+V5TzObPN82kxzcMFowbUz4v4
UEjRNe5UTeFnq1PWm+3c+c8yYhkx8/+6ke5Rivr6sAsWE7/x5zKi+4EMAmVt4SCCGchz39x0DhDy
oLijob/583j+DBZjGYmpQVsIO20KQEy0Z64ALXUBwoBhJazMqZT9DliM9b2zq5oc3njxnN6QwWWL
36sxLYmsw4UGnAIlta/cYmoRTDAjqklj3cpQVdDHR8G+PKxr3fTKVf68Ai0/5bBlkbSvTbiikN74
NKsA/CbdqF0n8Aq8VaHV6epTV8aeXnftTaSM7SFiuw60yrSyjpTY6fKjEoeApxG/tmMQ8aGBBirr
CXZWMKYUnc/7ODnNIHRCvU7Wz7beoAxi4NpnBXK3+tmq1UdOp5j6UaS1Yeqn0UL7bBlb+sd9OLzD
udrflETA4RAFtsiiACyi107AUaMaVfQSo4kqHE9yKbyiyvFRz6zZQ8XkP44mwltMWPWoAsH616vp
5uERBMYPE7E/fvx5KWkHkFrEMsLjlyqT4Kg945D5SBS/6G5vpdhEtfJ5KVkHVG5E9QyEiobcOmvz
eSnxkQCQk9iSzv+u+s1rdSWTTi5d5R/cB2bL7gxB1te0Vvzx0IwFLqgvyZEW5Ytvxo1GFjd97SLl
OLTSNpit/Nqo2ksWXxnEDWixclTPKbIc5pKmnxv9jyz+t2Lzvxx8SQBX35gngrgVDF3/0CdDtztj
+MXnGaMiioQ2ogB3QIJFV+/ljJFlWkh03MGSiJLqyxkDZlEk7NvZQfLzcsaIOiBCXT/1VX+rbPqq
8y+qpnQEyXNhodCc3IspRQI5KC0V0okmtLzFgvU/P0Rz1B+VDvTxzqAydrJobfKJ3JvzgGTeqEbk
qzr1xDSdCw/Z0XvI3OlhuFpQqSGktHl3pUyy2w8VoFD4Pm4xWFFgRdV1Na1en6aL9/s7//+r2fVz
iovcFaEEQsgLe8IfVok//Qm3Pny31f/sh543UHGZ11/0Mxq9Y2koUsWd6br9ou3tvvUFOfO3H77h
emjCsqABzklbzC/+sFWjNBv9/FhykIJDXp9mDJC5n59zwRcj9PrWX/s4/s9+5q0neBGrReHrnxoD
zcFlQCwEgfzaeXjnQDCd8KKiZyn+kO7/3Yf/GyP0x1TyIAp/206i5Hv3q7n2Vz/wPIVef/5z7Lab
GVrrf2Rr258Uk+rHxX8Mo/j7/4Fj8qdt5vYFv/hQuIW++OvOz/5g5L749Hl2vLzWz+F4faO/fITn
fzxKvrcP7dd4CbbL8OdD/fDr/O+nKH4oE2Lxjskn29+ft/LKDPSPefLmN6/f28eHJN39YhHf/9pl
9O99cVt8L5OdTIMZ9c9+q/tQRjn2G138/F3bt/6/MBDny0NZPLQ7X/u/ccPxsP/SWML/9DC0/5e7
q1lu4zjCr7I321VR2YRMUbqkigTBH5GgaAKiK74NgBEwxgIL7w9p0JWqXPIQOefkQ2455sY3yZPk
61kMhR4ssSCmI1o62GVScm9vb09P/35dTLVxdEgE1PESSrWpJr1kwL/Z96g1hdLtpCY6V9MxUwbK
c4YSxgmbcqICinuCGyE6o3919q8cjyTiHXIeQlk+nQ4SjL1zIaP1QISyT1XgWLxVM24a7ORHqBTO
5ulwfuebMyQiw8VwQWuI8f1SzTQDq6jCaXcS7DGuoi2gGGfqTo1HqyIRONfnKsncy1tFJic99BO2
KSWzckSoDhtMGWcviT1dJrz1YMIqHpgbzWVB+z8FCKu5f6YB9BpM+ELPVOzI2E9HEXkou5cK+TQd
V82jAP1Bgv54xVXBaJMAYfiOZjZbwQ35TkDrOmY6VDOYDccmiRv9Pu7HyuBkI0+oO1KG9qw7SpYw
ZdNDv2NX/QwoLd9k2JbqcNLmltt9NCgLcIyRKHILV3iWsEjv73q6QhzUhhwqjmuj86maOEL2C0qY
undZniY30WlepMUs+jZq5cD3y4vFyVx+HLIhFi8g0CtfPPCsmKpsZFI80v2nqXookAMEfIjODHju
8bzK3gDzUcL3aZvBINZRS2X5stDQeLuWOm6CjU7wQmqdEfpj4c1Dag//eZr5R5u2/iHL4PjY3m60
VazmCh8oNfF///aPbEw/HadzNVDg4ET1Eqw+qhIq2g1RREN8H6r2XTNJ0hfnOsuZVdxr0HINCcXQ
CArGTt2zbw+NSuaIl0z0QzEd8IoPpgD3bJ0o9KUOk/EggQC7aoww0kyYm4iy6fdoRgwX3ZkqTGrG
jpC9u7FABlg9Ao7MpXoRmxd9rNV+kWVFxTMEvn0HkXYFZQFjeq6AXOW5NaVoan2PqszKQ4Ku+Uhm
ySVYnv7niwNkzf1LQHJ/gZmlpgIQGzsCEqYL+G566htGQiYIPbxt/au3vAFQH+FkS5S6S2TgUm3h
Sdq0lwjpUUfaqgB1HYW+wPupyfUg6qCqwgMRtFGGU2+CPUyrRPsTnXpb8VCeo3HYR/nf9C5sqtT0
epo7hzso9KACv87FL+k/3wGmbic02zQwV7SD+xmNheHHefltFnnm5V+1yFlzWe5PY6YAfvNF5r+n
OVLjuafSu/UHsupzfJovgW4urIRmd89CRdaUFz6HUkQ6JBvC865rvewNnewD5HxueNaHqrmPGqxN
yabqzrAcCu2hD6VKvgTziSXc7WYSJwDqZ7exRJTZ6mNjeZK6t6a7TOLSPAKIa38UHRcGPsQy8T2B
z3ak4jE5EJXxjYB/flyg3sO4BsyYe4ntY7YOgjUkCphqAEIxnDDl7IaFmjtKNqB4vet+3J7jS53y
CIJglUKPx/u08JkFGmg43Ws91XdwzNiHQ6d+HeXnuwbKFEToNbDMf72jUYJ6sXDHMbCuFHygRinQ
mp0srYYJ6EJzPkt5/5BEfH2Mcgm8aKz8YPxSS0eo8p6mnnNLbWjBRLNUaXYNYZpBgGyqfnFU7Acj
YOdQXt8m6cATgcRNfFbcKsPyc5jpDuf2XPfUlEdqcL3C6b6beDKgDuFQ0f6A/id2EaNRP5xqRxUD
E+2nynMe0MIpQHyecpcEWxHCqS7iYOI5ak0MEsReOEyjtaHS/hGZywgtIywNhzgwnPJfNMoYjgwd
PAxpuB+3v4svkghK91UW+akTdNeGUz9OQDbqFL0B6i9ID7CjiGkTCbPcLaa9KpcNmU/YuzcCMtrv
FVG7yJSTh7V6JXUBGf121eq0rq5bh3+NSHl0CoH5+o9MArqZ0efcACQf5tbR1u+YeezTL9/frUVW
4BOFoWjN/W6jMJSCOhy4mhA06SP1U/N3/hgdc34CDG3I/mdavPKGkeR+ZRLCZlw8S/VEul7nAKat
VhTqaRRbRZrMtHvb8oQAu9H9wmnp04iWjTVVmUWbGg8TAdrMCWWHnWrKWAYKomzYqeC5zM4E8fyO
TgLn+BU2gQCnkxayot8cJmL1cn+azC/hLgwT/ylUogLSAP4BTMcOWnnXuRCb5nWhM8pTRKDzYGDN
bugFBBUBo6y7OTd90IGKkciryIDvAUUA9vQNIK8wGkDQ2hKPa2vgTKBqO+Gfqiod7KlD8bFFeNN3
a6vhKNU9d9Do5GGUBsDyUAfgM+9htL6xNs2w6YMesvDRhcZCnZQcBvy/pcNEj8XcKEalIUUMb2Lv
NI2Xuj92x3/l/Z7vlkLTOcyTC1Jt5Epcfv592zFiE654AhHPPnpI05TZytrKaZkTWBf+75MN5rzS
8G2pUhU6s+GteaBjAIny1pmVm2hJFTclm2QQrK3Vnej0Tg+TGy8nTQNqAswrL3mxejdvwXwRD1FG
Y1/wpQC7h5pa2Fm0IxGWnKbIuPH+NUKPCxVuK8v9qw2uajDZ5p3uozPCEbI2WEC2R2aloE3LwUOF
cKTSRFdFTBJJ4yNksvraMVleC+6n7U/0senBV/PyGBLtnccF4q1Mzx2LxPCbFaf96cftWKcIqzlZ
ActGTQ5curQhIFQhsOIXA2tMfTGRFk73pEB/a8qEYCcyQ/k9RSexZxyAoxLO72muYs7tjoAU3urU
UzDgYocz+xaJlbaa85TQjsQNdK5yryi6IzGSc27yUeG7JtiLEy6KTpzcqLGnwLSWL1TRzg3seq6n
yMp4RQqCiA2mXvyqMf1UpENHi6wPgOLcj9vby3YSDyATR8jS3RUwa22gy/QZKgbQKd1TAtgl2+7I
WGYleoAfCVOwZME9anuOkZm49SqjElczkDJ9wyaRwLzEgFIx9PofJXrjrtAP7AUbmGMOFy+daH+U
EzkqAcLWaqJgzpQYeMkCpGdeJRNRsADVG4WALh04SnQ6sIDc/bi9Bndu9YBfHtghIUHW5Jjv9dW4
IXHlvR9TsZg5lw2J+2NRGMKCy+Eg4WHjagK3+Jii2TBuvIZz1YfeNYF04ARsP+Pa/MiGxGGRcUHp
YcoVWiKq6WBMm1+qAMlxL7C94mF8QUfJBzgvrJpl8W3DqZcpY0wKagy9cu4ton34E86SLLlh0n6D
JQB2I2+oR3D/dzo3VaEZ1knQBjJsJwQ+Gjb4WIT89Y97vtRaVRI3NNG2/Dake8jTLf+qhST3Ut/r
lu0o2IEO3G7miUgMJ14VmZfmBjhMuCJ27/+Tjs2c28P6nE6V2NYIk6ONsA6fJSgN9nnZx1i4yWTw
qBzG/uLiQ37m3anxEJ3vTGkEvIl9GkhmRN+Ea8xBkmeYsWRkCeZxvSGpz+MewFdjxpy2GgQTxYDi
dGAcIVIgiZHN5kgxZ0rCgbjSs6IXo8KEaw2lkQjbg/iiWYlg9FBPkj6aVvCY+ucJaCCgOXSa8C6n
+raDemVpJpjw4+gAhMEfqi4PcygfqAo/fZCRo0z6s7a6t6HD1VQzHV3rdMDs7tp66IaUD382yAbk
TONfCcQ8reF8li+LQQImoPVLoTA5bDD5g27sKUe+IDjM0O/ZwioND1BDwvtsAV4ymXFzvSdxGePY
HwPMhlOmBcqhgjjG1C0zrhLd0sfAdmLXwGrbQ/HkQGdVETCkFS6A5v2/cx0Nvjq9STxkY+Cmh5M/
09M5E0VFL8zTZXFuer5XgA2N4dxiMjrJRyz8QPAhQNf0PCnQwrZQ3W1j0HOosr7XgCpxjSD3neR8
SBw7ByVYjtUts8F2FXy4JGKPqEByqI2LtO/nYwWORFthpsSH4ARgvIR0ibKfM9yRuObayR3ZXwzR
Ojbpyico5WA1vjBw8R0ZS1XiyrBU+X0BAHL3mO0TLKUZfnFgskwVjpzlGtOBwbK4uv+9mBp+I2Ht
qgBhRCZ8LByr5cPJdvS8P9Jx7PV6S9Q3F61+1uF0jJKcgVjsftz+K3Yoq8dT9thkLECXJs5VdK6B
CeeoWaZpFUColeugHuC3VEqMsnQKbzrEbioP5bab8CgNm5QERHD/zyTqJpP7322n0GV6/69p3/DW
WGzgDn8Q+t6Nn1Z6KXBgump65xtoLE8MZ/j9cOWAS9SVDwDwhD6s6EhlzC3CNp9wnoGFajyfviGB
C9dCHgbN78wlwIKXcIZ/WolBGhK11J/MpKd6t9xiSEwnlTZ09XxLFGkPgDbVhTPHZuDQIh0u5f3e
nGOh7gECDViStA4CWxdp5XztgXm+PGyJyxGaiV3m//+WkUcrp7njWidg4poJ0OCiKx/bQYByK446
Kr7xZ9/tBh4qUcy3dwiOkXDRuF5ZrEoLw0KvQaDPDqgT31GyrmI9zkV9pu8CArYj5IzyWkiYDVNl
l8hecBQtbFBzT3lMxMsK21rUiz5N4eMBq+azOHP7acHXdezUSbZeFTDIZDCeb12iA5X24M85otb5
dD889u02ecKwMDE/HRJQmsQtjjM/HQLhThcJQ4y/Q40ZaYlB16aaoy2nqows0VvW9LSDUP1DTdBh
MoEz1Gc6IeG2OLrV5QAJHF505PpoZhIdWzD2A4CBFTxukIjfTzAQz9zOHYla9Fvosff9diTGqdsq
JTfZT+pIFIyocyajWDh3+msvPoka0SW6yvOEHAwekUiMVJe4cWcmzzNrTS/0jeEWRAK0tXzKedHn
+amGREN0F+13ZqAGlv1u0sO44fIXaEj0MHcRFJbyaUIvk6zKGDYk5mpKQV0bDD1gdxF171ABuLQK
K6DREin1TVfMB3qb7ztrl9jXOlv1F/bBY5sqAzl/dHVfIN3qJWahRGs2XoWSR78kwVFgP8H977Ge
zJcP2q5MOhEPaCs8gTeTIhaWKDOXx6u8BaKvy+Gib5ZfAlvA60OV5/P8qwaMP20QUPXuGzVu1TV+
LZw+677bsfnQ94LJ+OhH8n1Jz7UDqQojQKINHV2qH5J4vLiVlvX51S7Kz69fv3n1Ck2ltD+uvtpf
9YU/TVxbBT7wBWpBiWwLWBY1SViIImFADzAp6EfDAnngDgE7JpVBoMTKm2ZCTtXXZxr5uenwmyr3
SsLZsd3chIiDG4AgH6ueIzHX1EwSdxiZLy0x3HRkfmbxlsQ6lSPMbhB+lUN1tv30pp+u7nlaC5C8
YbZtgbqJ4aT5yh4piWzegr4tBdDHJi/6AfmG1nh5OBMCdR3E12zQYxU1pXhy+9OJxpzOQkPtO7T7
h/BxY/c7plmAn3Bmf/uc1xnw/nuoIzlKNoCVqC02RykAu5CaqrihdupbzOud/wt9GzVVXDGkITG5
cmG8JhCJzsFrNUUGvmCyprXHH32W7dYhXqDZhlOVOLMk4J80qgUcRAFDJOEcX5q8rwwOarmJhOu1
RMvjpZohV0yvUNFSKLPNIvZbYwSOIy6pDFsmqrdcSVRqymjoRMfIOf4p2s+Qc8jQilMmUujEIuuL
TS3NYjpifgqglMK/ejcZY+yeaWpDwpXoolmecyuxN69bYHDSY1YgUf0jPq8pE0tHRY6VRk6uNgyS
SIWvOJkNCZDEJi0xo6SkO7TLfO8iht7bA3YT1vACNZHWprs/3v5uWgxVllsnojYmbtPoXYGdTPAX
qwwH7Wqnre3f775G+AM0s/om8mcMfCrw0EIDn+W3IbGvn3Bb/tstyhK5pQ91YXvdny+F9VU4Yl/e
W1bBlv3B3rLmYy80pR/DAf3z/wAAAP//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38</xdr:col>
      <xdr:colOff>682625</xdr:colOff>
      <xdr:row>67</xdr:row>
      <xdr:rowOff>127000</xdr:rowOff>
    </xdr:to>
    <xdr:sp macro="" textlink="">
      <xdr:nvSpPr>
        <xdr:cNvPr id="2" name="Rectangle 1">
          <a:extLst>
            <a:ext uri="{FF2B5EF4-FFF2-40B4-BE49-F238E27FC236}">
              <a16:creationId xmlns:a16="http://schemas.microsoft.com/office/drawing/2014/main" id="{57E233B2-9B65-4A7B-8CEB-2B055D98F5E5}"/>
            </a:ext>
          </a:extLst>
        </xdr:cNvPr>
        <xdr:cNvSpPr/>
      </xdr:nvSpPr>
      <xdr:spPr>
        <a:xfrm>
          <a:off x="0" y="0"/>
          <a:ext cx="29638625" cy="137414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21</xdr:col>
      <xdr:colOff>693016</xdr:colOff>
      <xdr:row>1</xdr:row>
      <xdr:rowOff>0</xdr:rowOff>
    </xdr:from>
    <xdr:to>
      <xdr:col>27</xdr:col>
      <xdr:colOff>458931</xdr:colOff>
      <xdr:row>43</xdr:row>
      <xdr:rowOff>155863</xdr:rowOff>
    </xdr:to>
    <xdr:sp macro="" textlink="">
      <xdr:nvSpPr>
        <xdr:cNvPr id="3" name="Rectangle 2">
          <a:extLst>
            <a:ext uri="{FF2B5EF4-FFF2-40B4-BE49-F238E27FC236}">
              <a16:creationId xmlns:a16="http://schemas.microsoft.com/office/drawing/2014/main" id="{48329578-B143-49A4-8321-CB7087B73ED5}"/>
            </a:ext>
          </a:extLst>
        </xdr:cNvPr>
        <xdr:cNvSpPr/>
      </xdr:nvSpPr>
      <xdr:spPr>
        <a:xfrm>
          <a:off x="16695016" y="203200"/>
          <a:ext cx="4337915" cy="8690263"/>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325002</xdr:colOff>
      <xdr:row>0</xdr:row>
      <xdr:rowOff>188479</xdr:rowOff>
    </xdr:from>
    <xdr:to>
      <xdr:col>21</xdr:col>
      <xdr:colOff>473363</xdr:colOff>
      <xdr:row>43</xdr:row>
      <xdr:rowOff>121227</xdr:rowOff>
    </xdr:to>
    <xdr:sp macro="" textlink="">
      <xdr:nvSpPr>
        <xdr:cNvPr id="4" name="Rectangle 3">
          <a:extLst>
            <a:ext uri="{FF2B5EF4-FFF2-40B4-BE49-F238E27FC236}">
              <a16:creationId xmlns:a16="http://schemas.microsoft.com/office/drawing/2014/main" id="{07FD1770-8EC6-4CC2-8B95-ACA1C9695B72}"/>
            </a:ext>
          </a:extLst>
        </xdr:cNvPr>
        <xdr:cNvSpPr/>
      </xdr:nvSpPr>
      <xdr:spPr>
        <a:xfrm>
          <a:off x="325002" y="188479"/>
          <a:ext cx="16150361" cy="8124248"/>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675410</xdr:colOff>
      <xdr:row>2</xdr:row>
      <xdr:rowOff>90920</xdr:rowOff>
    </xdr:from>
    <xdr:to>
      <xdr:col>20</xdr:col>
      <xdr:colOff>460375</xdr:colOff>
      <xdr:row>5</xdr:row>
      <xdr:rowOff>127000</xdr:rowOff>
    </xdr:to>
    <xdr:sp macro="" textlink="">
      <xdr:nvSpPr>
        <xdr:cNvPr id="6" name="Rectangle: Rounded Corners 5">
          <a:extLst>
            <a:ext uri="{FF2B5EF4-FFF2-40B4-BE49-F238E27FC236}">
              <a16:creationId xmlns:a16="http://schemas.microsoft.com/office/drawing/2014/main" id="{198D0F41-0158-42AB-BDFE-8D2BD35D4BA7}"/>
            </a:ext>
          </a:extLst>
        </xdr:cNvPr>
        <xdr:cNvSpPr/>
      </xdr:nvSpPr>
      <xdr:spPr>
        <a:xfrm>
          <a:off x="6009410" y="471920"/>
          <a:ext cx="9690965" cy="6075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204337</xdr:colOff>
      <xdr:row>3</xdr:row>
      <xdr:rowOff>23703</xdr:rowOff>
    </xdr:from>
    <xdr:to>
      <xdr:col>12</xdr:col>
      <xdr:colOff>527610</xdr:colOff>
      <xdr:row>4</xdr:row>
      <xdr:rowOff>180720</xdr:rowOff>
    </xdr:to>
    <xdr:sp macro="" textlink="">
      <xdr:nvSpPr>
        <xdr:cNvPr id="7" name="TextBox 6">
          <a:extLst>
            <a:ext uri="{FF2B5EF4-FFF2-40B4-BE49-F238E27FC236}">
              <a16:creationId xmlns:a16="http://schemas.microsoft.com/office/drawing/2014/main" id="{6E8B3885-4432-4A6D-99EB-EFEA7050DA22}"/>
            </a:ext>
          </a:extLst>
        </xdr:cNvPr>
        <xdr:cNvSpPr txBox="1"/>
      </xdr:nvSpPr>
      <xdr:spPr>
        <a:xfrm>
          <a:off x="7062337" y="595203"/>
          <a:ext cx="2609273" cy="34751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Revenue VS EBITDA</a:t>
          </a:r>
        </a:p>
      </xdr:txBody>
    </xdr:sp>
    <xdr:clientData/>
  </xdr:twoCellAnchor>
  <xdr:twoCellAnchor editAs="oneCell">
    <xdr:from>
      <xdr:col>8</xdr:col>
      <xdr:colOff>233822</xdr:colOff>
      <xdr:row>3</xdr:row>
      <xdr:rowOff>6165</xdr:rowOff>
    </xdr:from>
    <xdr:to>
      <xdr:col>8</xdr:col>
      <xdr:colOff>711529</xdr:colOff>
      <xdr:row>5</xdr:row>
      <xdr:rowOff>88729</xdr:rowOff>
    </xdr:to>
    <xdr:pic>
      <xdr:nvPicPr>
        <xdr:cNvPr id="11" name="Graphic 10" descr="Money">
          <a:extLst>
            <a:ext uri="{FF2B5EF4-FFF2-40B4-BE49-F238E27FC236}">
              <a16:creationId xmlns:a16="http://schemas.microsoft.com/office/drawing/2014/main" id="{B1E25B8D-08A8-4B53-8614-BB0628712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29822" y="577665"/>
          <a:ext cx="477707" cy="463564"/>
        </a:xfrm>
        <a:prstGeom prst="rect">
          <a:avLst/>
        </a:prstGeom>
      </xdr:spPr>
    </xdr:pic>
    <xdr:clientData/>
  </xdr:twoCellAnchor>
  <xdr:twoCellAnchor>
    <xdr:from>
      <xdr:col>7</xdr:col>
      <xdr:colOff>661147</xdr:colOff>
      <xdr:row>20</xdr:row>
      <xdr:rowOff>118849</xdr:rowOff>
    </xdr:from>
    <xdr:to>
      <xdr:col>13</xdr:col>
      <xdr:colOff>532279</xdr:colOff>
      <xdr:row>24</xdr:row>
      <xdr:rowOff>22411</xdr:rowOff>
    </xdr:to>
    <xdr:sp macro="" textlink="">
      <xdr:nvSpPr>
        <xdr:cNvPr id="12" name="Rectangle: Rounded Corners 11">
          <a:extLst>
            <a:ext uri="{FF2B5EF4-FFF2-40B4-BE49-F238E27FC236}">
              <a16:creationId xmlns:a16="http://schemas.microsoft.com/office/drawing/2014/main" id="{406E7CB4-031E-41DA-8576-22E372AFAFCE}"/>
            </a:ext>
          </a:extLst>
        </xdr:cNvPr>
        <xdr:cNvSpPr/>
      </xdr:nvSpPr>
      <xdr:spPr>
        <a:xfrm>
          <a:off x="5995147" y="4152967"/>
          <a:ext cx="4443132" cy="71038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69747</xdr:colOff>
      <xdr:row>21</xdr:row>
      <xdr:rowOff>45536</xdr:rowOff>
    </xdr:from>
    <xdr:to>
      <xdr:col>12</xdr:col>
      <xdr:colOff>393020</xdr:colOff>
      <xdr:row>23</xdr:row>
      <xdr:rowOff>14653</xdr:rowOff>
    </xdr:to>
    <xdr:sp macro="" textlink="">
      <xdr:nvSpPr>
        <xdr:cNvPr id="13" name="TextBox 12">
          <a:extLst>
            <a:ext uri="{FF2B5EF4-FFF2-40B4-BE49-F238E27FC236}">
              <a16:creationId xmlns:a16="http://schemas.microsoft.com/office/drawing/2014/main" id="{244F57C7-4ADD-4914-9798-3EE40398D920}"/>
            </a:ext>
          </a:extLst>
        </xdr:cNvPr>
        <xdr:cNvSpPr txBox="1"/>
      </xdr:nvSpPr>
      <xdr:spPr>
        <a:xfrm>
          <a:off x="6927747" y="4281360"/>
          <a:ext cx="2609273" cy="372528"/>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Service</a:t>
          </a:r>
          <a:r>
            <a:rPr lang="en-US" sz="1800" b="1" baseline="0">
              <a:solidFill>
                <a:schemeClr val="bg1"/>
              </a:solidFill>
            </a:rPr>
            <a:t> Profitability</a:t>
          </a:r>
          <a:endParaRPr lang="en-US" sz="1800" b="1">
            <a:solidFill>
              <a:schemeClr val="bg1"/>
            </a:solidFill>
          </a:endParaRPr>
        </a:p>
      </xdr:txBody>
    </xdr:sp>
    <xdr:clientData/>
  </xdr:twoCellAnchor>
  <xdr:twoCellAnchor editAs="oneCell">
    <xdr:from>
      <xdr:col>8</xdr:col>
      <xdr:colOff>28422</xdr:colOff>
      <xdr:row>20</xdr:row>
      <xdr:rowOff>179124</xdr:rowOff>
    </xdr:from>
    <xdr:to>
      <xdr:col>8</xdr:col>
      <xdr:colOff>612046</xdr:colOff>
      <xdr:row>23</xdr:row>
      <xdr:rowOff>154881</xdr:rowOff>
    </xdr:to>
    <xdr:pic>
      <xdr:nvPicPr>
        <xdr:cNvPr id="14" name="Graphic 13" descr="Target">
          <a:extLst>
            <a:ext uri="{FF2B5EF4-FFF2-40B4-BE49-F238E27FC236}">
              <a16:creationId xmlns:a16="http://schemas.microsoft.com/office/drawing/2014/main" id="{B372AE41-2DE4-4B97-B076-DE9B7CC5A1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24422" y="4213242"/>
          <a:ext cx="583624" cy="580874"/>
        </a:xfrm>
        <a:prstGeom prst="rect">
          <a:avLst/>
        </a:prstGeom>
      </xdr:spPr>
    </xdr:pic>
    <xdr:clientData/>
  </xdr:twoCellAnchor>
  <xdr:twoCellAnchor>
    <xdr:from>
      <xdr:col>1</xdr:col>
      <xdr:colOff>218786</xdr:colOff>
      <xdr:row>20</xdr:row>
      <xdr:rowOff>171113</xdr:rowOff>
    </xdr:from>
    <xdr:to>
      <xdr:col>6</xdr:col>
      <xdr:colOff>523585</xdr:colOff>
      <xdr:row>24</xdr:row>
      <xdr:rowOff>26217</xdr:rowOff>
    </xdr:to>
    <xdr:sp macro="" textlink="">
      <xdr:nvSpPr>
        <xdr:cNvPr id="15" name="Rectangle: Rounded Corners 14">
          <a:extLst>
            <a:ext uri="{FF2B5EF4-FFF2-40B4-BE49-F238E27FC236}">
              <a16:creationId xmlns:a16="http://schemas.microsoft.com/office/drawing/2014/main" id="{45793A54-9E35-4EF4-8AA1-2CD9A7CA93D3}"/>
            </a:ext>
          </a:extLst>
        </xdr:cNvPr>
        <xdr:cNvSpPr/>
      </xdr:nvSpPr>
      <xdr:spPr>
        <a:xfrm>
          <a:off x="980786" y="4205231"/>
          <a:ext cx="4114799" cy="66192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460663</xdr:colOff>
      <xdr:row>21</xdr:row>
      <xdr:rowOff>78272</xdr:rowOff>
    </xdr:from>
    <xdr:to>
      <xdr:col>6</xdr:col>
      <xdr:colOff>25111</xdr:colOff>
      <xdr:row>23</xdr:row>
      <xdr:rowOff>41616</xdr:rowOff>
    </xdr:to>
    <xdr:sp macro="" textlink="">
      <xdr:nvSpPr>
        <xdr:cNvPr id="16" name="TextBox 15">
          <a:extLst>
            <a:ext uri="{FF2B5EF4-FFF2-40B4-BE49-F238E27FC236}">
              <a16:creationId xmlns:a16="http://schemas.microsoft.com/office/drawing/2014/main" id="{3F0EDF2C-545E-4425-9320-17801BA50E5A}"/>
            </a:ext>
          </a:extLst>
        </xdr:cNvPr>
        <xdr:cNvSpPr txBox="1"/>
      </xdr:nvSpPr>
      <xdr:spPr>
        <a:xfrm>
          <a:off x="1984663" y="4314096"/>
          <a:ext cx="2612448" cy="36675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Margin</a:t>
          </a:r>
          <a:r>
            <a:rPr lang="en-US" sz="1800" b="1" baseline="0">
              <a:solidFill>
                <a:schemeClr val="bg1"/>
              </a:solidFill>
            </a:rPr>
            <a:t> Analysis</a:t>
          </a:r>
        </a:p>
        <a:p>
          <a:endParaRPr lang="en-US" sz="1800" b="1">
            <a:solidFill>
              <a:schemeClr val="bg1"/>
            </a:solidFill>
          </a:endParaRPr>
        </a:p>
      </xdr:txBody>
    </xdr:sp>
    <xdr:clientData/>
  </xdr:twoCellAnchor>
  <xdr:twoCellAnchor editAs="oneCell">
    <xdr:from>
      <xdr:col>1</xdr:col>
      <xdr:colOff>423208</xdr:colOff>
      <xdr:row>21</xdr:row>
      <xdr:rowOff>3362</xdr:rowOff>
    </xdr:from>
    <xdr:to>
      <xdr:col>2</xdr:col>
      <xdr:colOff>228957</xdr:colOff>
      <xdr:row>23</xdr:row>
      <xdr:rowOff>199874</xdr:rowOff>
    </xdr:to>
    <xdr:pic>
      <xdr:nvPicPr>
        <xdr:cNvPr id="17" name="Graphic 16" descr="Presentation with pie chart">
          <a:extLst>
            <a:ext uri="{FF2B5EF4-FFF2-40B4-BE49-F238E27FC236}">
              <a16:creationId xmlns:a16="http://schemas.microsoft.com/office/drawing/2014/main" id="{42CF5EE6-6976-4553-8D46-8A77EDE429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85208" y="4239186"/>
          <a:ext cx="567749" cy="599923"/>
        </a:xfrm>
        <a:prstGeom prst="rect">
          <a:avLst/>
        </a:prstGeom>
      </xdr:spPr>
    </xdr:pic>
    <xdr:clientData/>
  </xdr:twoCellAnchor>
  <xdr:twoCellAnchor>
    <xdr:from>
      <xdr:col>1</xdr:col>
      <xdr:colOff>267277</xdr:colOff>
      <xdr:row>2</xdr:row>
      <xdr:rowOff>94214</xdr:rowOff>
    </xdr:from>
    <xdr:to>
      <xdr:col>6</xdr:col>
      <xdr:colOff>615950</xdr:colOff>
      <xdr:row>5</xdr:row>
      <xdr:rowOff>127934</xdr:rowOff>
    </xdr:to>
    <xdr:sp macro="" textlink="">
      <xdr:nvSpPr>
        <xdr:cNvPr id="18" name="Rectangle: Rounded Corners 17">
          <a:extLst>
            <a:ext uri="{FF2B5EF4-FFF2-40B4-BE49-F238E27FC236}">
              <a16:creationId xmlns:a16="http://schemas.microsoft.com/office/drawing/2014/main" id="{BA94E2CF-0734-44A2-9AEB-AC90D0FB1675}"/>
            </a:ext>
          </a:extLst>
        </xdr:cNvPr>
        <xdr:cNvSpPr/>
      </xdr:nvSpPr>
      <xdr:spPr>
        <a:xfrm>
          <a:off x="1029277" y="497626"/>
          <a:ext cx="4158673" cy="63883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291605</xdr:colOff>
      <xdr:row>3</xdr:row>
      <xdr:rowOff>16912</xdr:rowOff>
    </xdr:from>
    <xdr:to>
      <xdr:col>6</xdr:col>
      <xdr:colOff>63874</xdr:colOff>
      <xdr:row>5</xdr:row>
      <xdr:rowOff>10272</xdr:rowOff>
    </xdr:to>
    <xdr:sp macro="" textlink="">
      <xdr:nvSpPr>
        <xdr:cNvPr id="19" name="TextBox 18">
          <a:extLst>
            <a:ext uri="{FF2B5EF4-FFF2-40B4-BE49-F238E27FC236}">
              <a16:creationId xmlns:a16="http://schemas.microsoft.com/office/drawing/2014/main" id="{DEA527FB-625C-4491-BAB8-EE6DE6C79254}"/>
            </a:ext>
          </a:extLst>
        </xdr:cNvPr>
        <xdr:cNvSpPr txBox="1"/>
      </xdr:nvSpPr>
      <xdr:spPr>
        <a:xfrm>
          <a:off x="1815605" y="622030"/>
          <a:ext cx="2820269" cy="39677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Revenue</a:t>
          </a:r>
          <a:r>
            <a:rPr lang="en-US" sz="1800" b="1" baseline="0">
              <a:solidFill>
                <a:schemeClr val="bg1"/>
              </a:solidFill>
            </a:rPr>
            <a:t> by Country</a:t>
          </a:r>
          <a:endParaRPr lang="en-US" sz="1800" b="1">
            <a:solidFill>
              <a:schemeClr val="bg1"/>
            </a:solidFill>
          </a:endParaRPr>
        </a:p>
      </xdr:txBody>
    </xdr:sp>
    <xdr:clientData/>
  </xdr:twoCellAnchor>
  <xdr:twoCellAnchor editAs="oneCell">
    <xdr:from>
      <xdr:col>1</xdr:col>
      <xdr:colOff>374515</xdr:colOff>
      <xdr:row>2</xdr:row>
      <xdr:rowOff>98849</xdr:rowOff>
    </xdr:from>
    <xdr:to>
      <xdr:col>2</xdr:col>
      <xdr:colOff>196139</xdr:colOff>
      <xdr:row>5</xdr:row>
      <xdr:rowOff>87305</xdr:rowOff>
    </xdr:to>
    <xdr:pic>
      <xdr:nvPicPr>
        <xdr:cNvPr id="21" name="Graphic 20" descr="Earth globe Americas">
          <a:extLst>
            <a:ext uri="{FF2B5EF4-FFF2-40B4-BE49-F238E27FC236}">
              <a16:creationId xmlns:a16="http://schemas.microsoft.com/office/drawing/2014/main" id="{19969852-A265-4C60-A4CB-F53BEE64296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36515" y="502261"/>
          <a:ext cx="583624" cy="593573"/>
        </a:xfrm>
        <a:prstGeom prst="rect">
          <a:avLst/>
        </a:prstGeom>
      </xdr:spPr>
    </xdr:pic>
    <xdr:clientData/>
  </xdr:twoCellAnchor>
  <xdr:twoCellAnchor>
    <xdr:from>
      <xdr:col>14</xdr:col>
      <xdr:colOff>462208</xdr:colOff>
      <xdr:row>20</xdr:row>
      <xdr:rowOff>175982</xdr:rowOff>
    </xdr:from>
    <xdr:to>
      <xdr:col>20</xdr:col>
      <xdr:colOff>444500</xdr:colOff>
      <xdr:row>24</xdr:row>
      <xdr:rowOff>31749</xdr:rowOff>
    </xdr:to>
    <xdr:sp macro="" textlink="">
      <xdr:nvSpPr>
        <xdr:cNvPr id="22" name="Rectangle: Rounded Corners 21">
          <a:extLst>
            <a:ext uri="{FF2B5EF4-FFF2-40B4-BE49-F238E27FC236}">
              <a16:creationId xmlns:a16="http://schemas.microsoft.com/office/drawing/2014/main" id="{B5EFC676-BFE4-4603-91D1-9691D8A6D392}"/>
            </a:ext>
          </a:extLst>
        </xdr:cNvPr>
        <xdr:cNvSpPr/>
      </xdr:nvSpPr>
      <xdr:spPr>
        <a:xfrm>
          <a:off x="11130208" y="3985982"/>
          <a:ext cx="4554292" cy="61776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44093</xdr:colOff>
      <xdr:row>21</xdr:row>
      <xdr:rowOff>109597</xdr:rowOff>
    </xdr:from>
    <xdr:to>
      <xdr:col>19</xdr:col>
      <xdr:colOff>367366</xdr:colOff>
      <xdr:row>23</xdr:row>
      <xdr:rowOff>78137</xdr:rowOff>
    </xdr:to>
    <xdr:sp macro="" textlink="">
      <xdr:nvSpPr>
        <xdr:cNvPr id="23" name="TextBox 22">
          <a:extLst>
            <a:ext uri="{FF2B5EF4-FFF2-40B4-BE49-F238E27FC236}">
              <a16:creationId xmlns:a16="http://schemas.microsoft.com/office/drawing/2014/main" id="{BB225B11-B29B-42F8-BF81-FA1C8AB583A4}"/>
            </a:ext>
          </a:extLst>
        </xdr:cNvPr>
        <xdr:cNvSpPr txBox="1"/>
      </xdr:nvSpPr>
      <xdr:spPr>
        <a:xfrm>
          <a:off x="12236093" y="4345421"/>
          <a:ext cx="2609273" cy="37195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EBITDA Bridge</a:t>
          </a:r>
        </a:p>
      </xdr:txBody>
    </xdr:sp>
    <xdr:clientData/>
  </xdr:twoCellAnchor>
  <xdr:twoCellAnchor editAs="oneCell">
    <xdr:from>
      <xdr:col>14</xdr:col>
      <xdr:colOff>676258</xdr:colOff>
      <xdr:row>20</xdr:row>
      <xdr:rowOff>188209</xdr:rowOff>
    </xdr:from>
    <xdr:to>
      <xdr:col>15</xdr:col>
      <xdr:colOff>494707</xdr:colOff>
      <xdr:row>23</xdr:row>
      <xdr:rowOff>186191</xdr:rowOff>
    </xdr:to>
    <xdr:pic>
      <xdr:nvPicPr>
        <xdr:cNvPr id="24" name="Graphic 23" descr="Coins">
          <a:extLst>
            <a:ext uri="{FF2B5EF4-FFF2-40B4-BE49-F238E27FC236}">
              <a16:creationId xmlns:a16="http://schemas.microsoft.com/office/drawing/2014/main" id="{8DBA50F0-7F30-41E8-9C9C-D75824B33E5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344258" y="4222327"/>
          <a:ext cx="580449" cy="603099"/>
        </a:xfrm>
        <a:prstGeom prst="rect">
          <a:avLst/>
        </a:prstGeom>
      </xdr:spPr>
    </xdr:pic>
    <xdr:clientData/>
  </xdr:twoCellAnchor>
  <xdr:twoCellAnchor>
    <xdr:from>
      <xdr:col>7</xdr:col>
      <xdr:colOff>650875</xdr:colOff>
      <xdr:row>6</xdr:row>
      <xdr:rowOff>134470</xdr:rowOff>
    </xdr:from>
    <xdr:to>
      <xdr:col>20</xdr:col>
      <xdr:colOff>338978</xdr:colOff>
      <xdr:row>18</xdr:row>
      <xdr:rowOff>145675</xdr:rowOff>
    </xdr:to>
    <xdr:graphicFrame macro="">
      <xdr:nvGraphicFramePr>
        <xdr:cNvPr id="25" name="Chart 24">
          <a:extLst>
            <a:ext uri="{FF2B5EF4-FFF2-40B4-BE49-F238E27FC236}">
              <a16:creationId xmlns:a16="http://schemas.microsoft.com/office/drawing/2014/main" id="{EB25965B-0455-453A-B478-50AEE1729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750456</xdr:colOff>
      <xdr:row>1</xdr:row>
      <xdr:rowOff>148647</xdr:rowOff>
    </xdr:from>
    <xdr:to>
      <xdr:col>26</xdr:col>
      <xdr:colOff>11545</xdr:colOff>
      <xdr:row>4</xdr:row>
      <xdr:rowOff>85148</xdr:rowOff>
    </xdr:to>
    <xdr:sp macro="" textlink="">
      <xdr:nvSpPr>
        <xdr:cNvPr id="33" name="TextBox 32">
          <a:extLst>
            <a:ext uri="{FF2B5EF4-FFF2-40B4-BE49-F238E27FC236}">
              <a16:creationId xmlns:a16="http://schemas.microsoft.com/office/drawing/2014/main" id="{57A88807-DDFC-47C1-AFED-C565F3F01378}"/>
            </a:ext>
          </a:extLst>
        </xdr:cNvPr>
        <xdr:cNvSpPr txBox="1"/>
      </xdr:nvSpPr>
      <xdr:spPr>
        <a:xfrm>
          <a:off x="18276456" y="344920"/>
          <a:ext cx="1547089" cy="52531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FILTERS</a:t>
          </a:r>
        </a:p>
      </xdr:txBody>
    </xdr:sp>
    <xdr:clientData/>
  </xdr:twoCellAnchor>
  <xdr:twoCellAnchor editAs="oneCell">
    <xdr:from>
      <xdr:col>24</xdr:col>
      <xdr:colOff>683078</xdr:colOff>
      <xdr:row>4</xdr:row>
      <xdr:rowOff>191407</xdr:rowOff>
    </xdr:from>
    <xdr:to>
      <xdr:col>27</xdr:col>
      <xdr:colOff>288635</xdr:colOff>
      <xdr:row>11</xdr:row>
      <xdr:rowOff>54428</xdr:rowOff>
    </xdr:to>
    <mc:AlternateContent xmlns:mc="http://schemas.openxmlformats.org/markup-compatibility/2006" xmlns:a14="http://schemas.microsoft.com/office/drawing/2010/main">
      <mc:Choice Requires="a14">
        <xdr:graphicFrame macro="">
          <xdr:nvGraphicFramePr>
            <xdr:cNvPr id="34" name="Service">
              <a:extLst>
                <a:ext uri="{FF2B5EF4-FFF2-40B4-BE49-F238E27FC236}">
                  <a16:creationId xmlns:a16="http://schemas.microsoft.com/office/drawing/2014/main" id="{95336E37-8773-4085-BA26-D4BB667B8F02}"/>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18971079" y="1022680"/>
              <a:ext cx="1828800" cy="1317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125186</xdr:colOff>
      <xdr:row>4</xdr:row>
      <xdr:rowOff>195943</xdr:rowOff>
    </xdr:from>
    <xdr:to>
      <xdr:col>24</xdr:col>
      <xdr:colOff>429986</xdr:colOff>
      <xdr:row>11</xdr:row>
      <xdr:rowOff>72571</xdr:rowOff>
    </xdr:to>
    <mc:AlternateContent xmlns:mc="http://schemas.openxmlformats.org/markup-compatibility/2006" xmlns:a14="http://schemas.microsoft.com/office/drawing/2010/main">
      <mc:Choice Requires="a14">
        <xdr:graphicFrame macro="">
          <xdr:nvGraphicFramePr>
            <xdr:cNvPr id="35" name="Customer Type">
              <a:extLst>
                <a:ext uri="{FF2B5EF4-FFF2-40B4-BE49-F238E27FC236}">
                  <a16:creationId xmlns:a16="http://schemas.microsoft.com/office/drawing/2014/main" id="{0AE84AE5-E686-4FFF-A9C9-1EB6AAEC229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6886011" y="1030391"/>
              <a:ext cx="1828800" cy="1325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732777</xdr:colOff>
      <xdr:row>26</xdr:row>
      <xdr:rowOff>176136</xdr:rowOff>
    </xdr:from>
    <xdr:to>
      <xdr:col>13</xdr:col>
      <xdr:colOff>732777</xdr:colOff>
      <xdr:row>40</xdr:row>
      <xdr:rowOff>177869</xdr:rowOff>
    </xdr:to>
    <xdr:graphicFrame macro="">
      <xdr:nvGraphicFramePr>
        <xdr:cNvPr id="36" name="Chart 35">
          <a:extLst>
            <a:ext uri="{FF2B5EF4-FFF2-40B4-BE49-F238E27FC236}">
              <a16:creationId xmlns:a16="http://schemas.microsoft.com/office/drawing/2014/main" id="{E7A2737A-51BE-4C33-BE7D-B646E2F3C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544077</xdr:colOff>
      <xdr:row>25</xdr:row>
      <xdr:rowOff>121244</xdr:rowOff>
    </xdr:from>
    <xdr:to>
      <xdr:col>20</xdr:col>
      <xdr:colOff>544077</xdr:colOff>
      <xdr:row>40</xdr:row>
      <xdr:rowOff>6945</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FDAF8104-5570-4B76-A930-99DED7C9E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212077" y="5042494"/>
              <a:ext cx="4572000" cy="28384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753968</xdr:colOff>
      <xdr:row>6</xdr:row>
      <xdr:rowOff>83517</xdr:rowOff>
    </xdr:from>
    <xdr:to>
      <xdr:col>6</xdr:col>
      <xdr:colOff>571499</xdr:colOff>
      <xdr:row>19</xdr:row>
      <xdr:rowOff>79374</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912A463A-1F32-4B62-82EF-9EA54E812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753968" y="1264617"/>
              <a:ext cx="4389531" cy="25549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278007</xdr:colOff>
      <xdr:row>25</xdr:row>
      <xdr:rowOff>168802</xdr:rowOff>
    </xdr:from>
    <xdr:to>
      <xdr:col>3</xdr:col>
      <xdr:colOff>293594</xdr:colOff>
      <xdr:row>27</xdr:row>
      <xdr:rowOff>173130</xdr:rowOff>
    </xdr:to>
    <xdr:sp macro="" textlink="">
      <xdr:nvSpPr>
        <xdr:cNvPr id="43" name="TextBox 42">
          <a:extLst>
            <a:ext uri="{FF2B5EF4-FFF2-40B4-BE49-F238E27FC236}">
              <a16:creationId xmlns:a16="http://schemas.microsoft.com/office/drawing/2014/main" id="{7A2E4BFE-FF80-44D5-BC8F-63985BA8FCC1}"/>
            </a:ext>
          </a:extLst>
        </xdr:cNvPr>
        <xdr:cNvSpPr txBox="1"/>
      </xdr:nvSpPr>
      <xdr:spPr>
        <a:xfrm>
          <a:off x="1040007" y="5211449"/>
          <a:ext cx="1539587" cy="40774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Profit MargIn</a:t>
          </a:r>
          <a:endParaRPr lang="en-US" sz="1800" b="1" baseline="0">
            <a:solidFill>
              <a:schemeClr val="accent1">
                <a:lumMod val="50000"/>
              </a:schemeClr>
            </a:solidFill>
          </a:endParaRPr>
        </a:p>
        <a:p>
          <a:endParaRPr lang="en-US" sz="1800" b="1">
            <a:solidFill>
              <a:schemeClr val="bg1"/>
            </a:solidFill>
          </a:endParaRPr>
        </a:p>
      </xdr:txBody>
    </xdr:sp>
    <xdr:clientData/>
  </xdr:twoCellAnchor>
  <xdr:twoCellAnchor>
    <xdr:from>
      <xdr:col>4</xdr:col>
      <xdr:colOff>295493</xdr:colOff>
      <xdr:row>25</xdr:row>
      <xdr:rowOff>155422</xdr:rowOff>
    </xdr:from>
    <xdr:to>
      <xdr:col>6</xdr:col>
      <xdr:colOff>392766</xdr:colOff>
      <xdr:row>28</xdr:row>
      <xdr:rowOff>6536</xdr:rowOff>
    </xdr:to>
    <xdr:sp macro="" textlink="">
      <xdr:nvSpPr>
        <xdr:cNvPr id="44" name="TextBox 43">
          <a:extLst>
            <a:ext uri="{FF2B5EF4-FFF2-40B4-BE49-F238E27FC236}">
              <a16:creationId xmlns:a16="http://schemas.microsoft.com/office/drawing/2014/main" id="{11BA5F52-0A32-4AC4-99EC-47464681BCDD}"/>
            </a:ext>
          </a:extLst>
        </xdr:cNvPr>
        <xdr:cNvSpPr txBox="1"/>
      </xdr:nvSpPr>
      <xdr:spPr>
        <a:xfrm>
          <a:off x="3343493" y="5198069"/>
          <a:ext cx="1621273" cy="456232"/>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EBITDA</a:t>
          </a:r>
          <a:r>
            <a:rPr lang="en-US" sz="1800" b="1" baseline="0">
              <a:solidFill>
                <a:schemeClr val="accent1">
                  <a:lumMod val="50000"/>
                </a:schemeClr>
              </a:solidFill>
            </a:rPr>
            <a:t> </a:t>
          </a:r>
          <a:r>
            <a:rPr lang="en-US" sz="1800" b="1">
              <a:solidFill>
                <a:schemeClr val="accent1">
                  <a:lumMod val="50000"/>
                </a:schemeClr>
              </a:solidFill>
            </a:rPr>
            <a:t>Margin</a:t>
          </a:r>
          <a:endParaRPr lang="en-US" sz="1800" b="1" baseline="0">
            <a:solidFill>
              <a:schemeClr val="accent1">
                <a:lumMod val="50000"/>
              </a:schemeClr>
            </a:solidFill>
          </a:endParaRPr>
        </a:p>
        <a:p>
          <a:endParaRPr lang="en-US" sz="1800" b="1">
            <a:solidFill>
              <a:schemeClr val="bg1"/>
            </a:solidFill>
          </a:endParaRPr>
        </a:p>
      </xdr:txBody>
    </xdr:sp>
    <xdr:clientData/>
  </xdr:twoCellAnchor>
  <xdr:twoCellAnchor>
    <xdr:from>
      <xdr:col>1</xdr:col>
      <xdr:colOff>134097</xdr:colOff>
      <xdr:row>27</xdr:row>
      <xdr:rowOff>5603</xdr:rowOff>
    </xdr:from>
    <xdr:to>
      <xdr:col>3</xdr:col>
      <xdr:colOff>346822</xdr:colOff>
      <xdr:row>39</xdr:row>
      <xdr:rowOff>178734</xdr:rowOff>
    </xdr:to>
    <xdr:graphicFrame macro="">
      <xdr:nvGraphicFramePr>
        <xdr:cNvPr id="47" name="Chart 46">
          <a:extLst>
            <a:ext uri="{FF2B5EF4-FFF2-40B4-BE49-F238E27FC236}">
              <a16:creationId xmlns:a16="http://schemas.microsoft.com/office/drawing/2014/main" id="{948B9637-497A-48E3-B994-2B46BE0F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268941</xdr:colOff>
      <xdr:row>28</xdr:row>
      <xdr:rowOff>0</xdr:rowOff>
    </xdr:from>
    <xdr:to>
      <xdr:col>6</xdr:col>
      <xdr:colOff>638362</xdr:colOff>
      <xdr:row>40</xdr:row>
      <xdr:rowOff>198378</xdr:rowOff>
    </xdr:to>
    <xdr:graphicFrame macro="">
      <xdr:nvGraphicFramePr>
        <xdr:cNvPr id="48" name="Chart 47">
          <a:extLst>
            <a:ext uri="{FF2B5EF4-FFF2-40B4-BE49-F238E27FC236}">
              <a16:creationId xmlns:a16="http://schemas.microsoft.com/office/drawing/2014/main" id="{13D4719C-7786-4022-93C5-07712029B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654150</xdr:colOff>
      <xdr:row>32</xdr:row>
      <xdr:rowOff>96234</xdr:rowOff>
    </xdr:from>
    <xdr:to>
      <xdr:col>2</xdr:col>
      <xdr:colOff>605117</xdr:colOff>
      <xdr:row>34</xdr:row>
      <xdr:rowOff>57710</xdr:rowOff>
    </xdr:to>
    <xdr:sp macro="" textlink="'Input Data'!J59">
      <xdr:nvSpPr>
        <xdr:cNvPr id="51" name="TextBox 50">
          <a:extLst>
            <a:ext uri="{FF2B5EF4-FFF2-40B4-BE49-F238E27FC236}">
              <a16:creationId xmlns:a16="http://schemas.microsoft.com/office/drawing/2014/main" id="{5B8AF6FC-1B23-4D28-8B2C-42245B7DB8A6}"/>
            </a:ext>
          </a:extLst>
        </xdr:cNvPr>
        <xdr:cNvSpPr txBox="1"/>
      </xdr:nvSpPr>
      <xdr:spPr>
        <a:xfrm>
          <a:off x="1416150" y="6550822"/>
          <a:ext cx="712967" cy="364888"/>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338D56-32A2-4024-B771-88D0AC039C05}" type="TxLink">
            <a:rPr lang="en-US" sz="1800" b="1" i="0" u="none" strike="noStrike">
              <a:solidFill>
                <a:schemeClr val="bg1"/>
              </a:solidFill>
              <a:latin typeface="Aptos Narrow"/>
            </a:rPr>
            <a:pPr/>
            <a:t>42%</a:t>
          </a:fld>
          <a:endParaRPr lang="en-US" sz="1600" b="1">
            <a:solidFill>
              <a:schemeClr val="bg1"/>
            </a:solidFill>
          </a:endParaRPr>
        </a:p>
      </xdr:txBody>
    </xdr:sp>
    <xdr:clientData/>
  </xdr:twoCellAnchor>
  <xdr:twoCellAnchor>
    <xdr:from>
      <xdr:col>5</xdr:col>
      <xdr:colOff>0</xdr:colOff>
      <xdr:row>32</xdr:row>
      <xdr:rowOff>136168</xdr:rowOff>
    </xdr:from>
    <xdr:to>
      <xdr:col>5</xdr:col>
      <xdr:colOff>694765</xdr:colOff>
      <xdr:row>34</xdr:row>
      <xdr:rowOff>67813</xdr:rowOff>
    </xdr:to>
    <xdr:sp macro="" textlink="'Input Data'!J72">
      <xdr:nvSpPr>
        <xdr:cNvPr id="52" name="TextBox 51">
          <a:extLst>
            <a:ext uri="{FF2B5EF4-FFF2-40B4-BE49-F238E27FC236}">
              <a16:creationId xmlns:a16="http://schemas.microsoft.com/office/drawing/2014/main" id="{7959E70A-6143-42DE-8441-87C925A08949}"/>
            </a:ext>
          </a:extLst>
        </xdr:cNvPr>
        <xdr:cNvSpPr txBox="1"/>
      </xdr:nvSpPr>
      <xdr:spPr>
        <a:xfrm>
          <a:off x="3810000" y="6590756"/>
          <a:ext cx="694765" cy="33505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533BD6-3840-44FD-A178-5105DCA3DC95}" type="TxLink">
            <a:rPr lang="en-US" sz="2000" b="1" i="0" u="none" strike="noStrike">
              <a:solidFill>
                <a:schemeClr val="bg1"/>
              </a:solidFill>
              <a:latin typeface="Aptos Narrow"/>
            </a:rPr>
            <a:pPr/>
            <a:t>16%</a:t>
          </a:fld>
          <a:endParaRPr lang="en-US" sz="1800" b="1">
            <a:solidFill>
              <a:schemeClr val="bg1"/>
            </a:solidFill>
          </a:endParaRPr>
        </a:p>
      </xdr:txBody>
    </xdr:sp>
    <xdr:clientData/>
  </xdr:twoCellAnchor>
  <xdr:twoCellAnchor editAs="oneCell">
    <xdr:from>
      <xdr:col>24</xdr:col>
      <xdr:colOff>715817</xdr:colOff>
      <xdr:row>12</xdr:row>
      <xdr:rowOff>116610</xdr:rowOff>
    </xdr:from>
    <xdr:to>
      <xdr:col>27</xdr:col>
      <xdr:colOff>277092</xdr:colOff>
      <xdr:row>28</xdr:row>
      <xdr:rowOff>138547</xdr:rowOff>
    </xdr:to>
    <mc:AlternateContent xmlns:mc="http://schemas.openxmlformats.org/markup-compatibility/2006" xmlns:a14="http://schemas.microsoft.com/office/drawing/2010/main">
      <mc:Choice Requires="a14">
        <xdr:graphicFrame macro="">
          <xdr:nvGraphicFramePr>
            <xdr:cNvPr id="53" name="Year">
              <a:extLst>
                <a:ext uri="{FF2B5EF4-FFF2-40B4-BE49-F238E27FC236}">
                  <a16:creationId xmlns:a16="http://schemas.microsoft.com/office/drawing/2014/main" id="{FD22D6F7-49FA-44B0-A5B0-11B79A2E339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926176" y="2610428"/>
              <a:ext cx="1921742" cy="3350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140279</xdr:colOff>
      <xdr:row>12</xdr:row>
      <xdr:rowOff>151246</xdr:rowOff>
    </xdr:from>
    <xdr:to>
      <xdr:col>24</xdr:col>
      <xdr:colOff>445079</xdr:colOff>
      <xdr:row>18</xdr:row>
      <xdr:rowOff>57728</xdr:rowOff>
    </xdr:to>
    <mc:AlternateContent xmlns:mc="http://schemas.openxmlformats.org/markup-compatibility/2006" xmlns:a14="http://schemas.microsoft.com/office/drawing/2010/main">
      <mc:Choice Requires="a14">
        <xdr:graphicFrame macro="">
          <xdr:nvGraphicFramePr>
            <xdr:cNvPr id="58" name="Country">
              <a:extLst>
                <a:ext uri="{FF2B5EF4-FFF2-40B4-BE49-F238E27FC236}">
                  <a16:creationId xmlns:a16="http://schemas.microsoft.com/office/drawing/2014/main" id="{7873BB3B-3AD6-42C1-992D-CD7E3AE5D7A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907454" y="2645064"/>
              <a:ext cx="1828800" cy="1153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e" refreshedDate="45524.875774884262" createdVersion="6" refreshedVersion="6" minRefreshableVersion="3" recordCount="240" xr:uid="{CDFED28A-0433-4299-92FD-6AF93ED8E712}">
  <cacheSource type="worksheet">
    <worksheetSource name="Table1"/>
  </cacheSource>
  <cacheFields count="8">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000000000015"/>
    </cacheField>
    <cacheField name="EBITDA" numFmtId="0">
      <sharedItems containsSemiMixedTypes="0" containsString="0" containsNumber="1" minValue="68.400000000000006" maxValue="28130.400000000001"/>
    </cacheField>
    <cacheField name="Difference" numFmtId="0" formula="Revenue-EBITDA" databaseField="0"/>
  </cacheFields>
  <extLst>
    <ext xmlns:x14="http://schemas.microsoft.com/office/spreadsheetml/2009/9/main" uri="{725AE2AE-9491-48be-B2B4-4EB974FC3084}">
      <x14:pivotCacheDefinition pivotCacheId="772684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0000000000009"/>
    <n v="1494"/>
  </r>
  <r>
    <x v="0"/>
    <x v="3"/>
    <x v="0"/>
    <x v="1"/>
    <n v="15225"/>
    <n v="9135.0000000000018"/>
    <n v="3045"/>
  </r>
  <r>
    <x v="0"/>
    <x v="3"/>
    <x v="1"/>
    <x v="0"/>
    <n v="29880"/>
    <n v="20916.000000000004"/>
    <n v="2988"/>
  </r>
  <r>
    <x v="0"/>
    <x v="3"/>
    <x v="1"/>
    <x v="1"/>
    <n v="91350"/>
    <n v="63945.000000000007"/>
    <n v="9135"/>
  </r>
  <r>
    <x v="0"/>
    <x v="3"/>
    <x v="2"/>
    <x v="0"/>
    <n v="3252"/>
    <n v="2601.6000000000004"/>
    <n v="650.40000000000009"/>
  </r>
  <r>
    <x v="0"/>
    <x v="3"/>
    <x v="2"/>
    <x v="1"/>
    <n v="6756"/>
    <n v="5404.8"/>
    <n v="1351.2"/>
  </r>
  <r>
    <x v="0"/>
    <x v="4"/>
    <x v="0"/>
    <x v="0"/>
    <n v="11367"/>
    <n v="7956.9000000000005"/>
    <n v="1136.7"/>
  </r>
  <r>
    <x v="0"/>
    <x v="4"/>
    <x v="0"/>
    <x v="1"/>
    <n v="14484"/>
    <n v="10138.800000000001"/>
    <n v="1448.4"/>
  </r>
  <r>
    <x v="0"/>
    <x v="4"/>
    <x v="1"/>
    <x v="0"/>
    <n v="22734"/>
    <n v="11367"/>
    <n v="2273.4"/>
  </r>
  <r>
    <x v="0"/>
    <x v="4"/>
    <x v="1"/>
    <x v="1"/>
    <n v="86904"/>
    <n v="43452"/>
    <n v="8690.4"/>
  </r>
  <r>
    <x v="0"/>
    <x v="4"/>
    <x v="2"/>
    <x v="0"/>
    <n v="3515"/>
    <n v="2812"/>
    <n v="351.5"/>
  </r>
  <r>
    <x v="0"/>
    <x v="4"/>
    <x v="2"/>
    <x v="1"/>
    <n v="18760"/>
    <n v="15008"/>
    <n v="1876"/>
  </r>
  <r>
    <x v="0"/>
    <x v="5"/>
    <x v="0"/>
    <x v="0"/>
    <n v="6894"/>
    <n v="4825.8"/>
    <n v="1378.8000000000002"/>
  </r>
  <r>
    <x v="0"/>
    <x v="5"/>
    <x v="0"/>
    <x v="1"/>
    <n v="18660"/>
    <n v="13062.000000000002"/>
    <n v="3732"/>
  </r>
  <r>
    <x v="0"/>
    <x v="5"/>
    <x v="1"/>
    <x v="0"/>
    <n v="13788"/>
    <n v="9651.6"/>
    <n v="2757.6000000000004"/>
  </r>
  <r>
    <x v="0"/>
    <x v="5"/>
    <x v="1"/>
    <x v="1"/>
    <n v="111960"/>
    <n v="78372.000000000015"/>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000000000007"/>
    <n v="966.6"/>
  </r>
  <r>
    <x v="0"/>
    <x v="6"/>
    <x v="2"/>
    <x v="1"/>
    <n v="6528"/>
    <n v="4569.6000000000004"/>
    <n v="652.80000000000007"/>
  </r>
  <r>
    <x v="0"/>
    <x v="7"/>
    <x v="0"/>
    <x v="0"/>
    <n v="4901"/>
    <n v="2940.6000000000004"/>
    <n v="490.1"/>
  </r>
  <r>
    <x v="0"/>
    <x v="7"/>
    <x v="0"/>
    <x v="1"/>
    <n v="26427"/>
    <n v="15856.200000000003"/>
    <n v="2642.7000000000003"/>
  </r>
  <r>
    <x v="0"/>
    <x v="7"/>
    <x v="1"/>
    <x v="0"/>
    <n v="14703"/>
    <n v="10292.1"/>
    <n v="2940.6000000000004"/>
  </r>
  <r>
    <x v="0"/>
    <x v="7"/>
    <x v="1"/>
    <x v="1"/>
    <n v="52854"/>
    <n v="36997.800000000003"/>
    <n v="10570.800000000001"/>
  </r>
  <r>
    <x v="0"/>
    <x v="7"/>
    <x v="2"/>
    <x v="0"/>
    <n v="1365"/>
    <n v="682.5"/>
    <n v="273"/>
  </r>
  <r>
    <x v="0"/>
    <x v="7"/>
    <x v="2"/>
    <x v="1"/>
    <n v="68814"/>
    <n v="34407"/>
    <n v="13762.800000000001"/>
  </r>
  <r>
    <x v="0"/>
    <x v="8"/>
    <x v="0"/>
    <x v="0"/>
    <n v="3828"/>
    <n v="1914"/>
    <n v="765.6"/>
  </r>
  <r>
    <x v="0"/>
    <x v="8"/>
    <x v="0"/>
    <x v="1"/>
    <n v="24219"/>
    <n v="12109.5"/>
    <n v="4843.8"/>
  </r>
  <r>
    <x v="0"/>
    <x v="8"/>
    <x v="1"/>
    <x v="0"/>
    <n v="3828"/>
    <n v="2296.8000000000002"/>
    <n v="765.6"/>
  </r>
  <r>
    <x v="0"/>
    <x v="8"/>
    <x v="1"/>
    <x v="1"/>
    <n v="96876"/>
    <n v="58125.600000000006"/>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8000000000011"/>
    <n v="3093.6000000000004"/>
  </r>
  <r>
    <x v="0"/>
    <x v="9"/>
    <x v="2"/>
    <x v="1"/>
    <n v="9172"/>
    <n v="5503.2000000000007"/>
    <n v="1834.4"/>
  </r>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0000000000018"/>
    <n v="3045"/>
  </r>
  <r>
    <x v="0"/>
    <x v="3"/>
    <x v="0"/>
    <x v="0"/>
    <n v="7470"/>
    <n v="4482.0000000000009"/>
    <n v="1494"/>
  </r>
  <r>
    <x v="0"/>
    <x v="3"/>
    <x v="1"/>
    <x v="1"/>
    <n v="91350"/>
    <n v="63945.000000000007"/>
    <n v="9135"/>
  </r>
  <r>
    <x v="0"/>
    <x v="3"/>
    <x v="1"/>
    <x v="0"/>
    <n v="29880"/>
    <n v="20916.000000000004"/>
    <n v="2988"/>
  </r>
  <r>
    <x v="0"/>
    <x v="3"/>
    <x v="2"/>
    <x v="1"/>
    <n v="6756"/>
    <n v="5404.8"/>
    <n v="1351.2"/>
  </r>
  <r>
    <x v="0"/>
    <x v="3"/>
    <x v="2"/>
    <x v="0"/>
    <n v="3252"/>
    <n v="2601.6000000000004"/>
    <n v="650.40000000000009"/>
  </r>
  <r>
    <x v="0"/>
    <x v="4"/>
    <x v="0"/>
    <x v="1"/>
    <n v="14484"/>
    <n v="10138.800000000001"/>
    <n v="1448.4"/>
  </r>
  <r>
    <x v="0"/>
    <x v="4"/>
    <x v="0"/>
    <x v="0"/>
    <n v="11367"/>
    <n v="7956.9000000000005"/>
    <n v="1136.7"/>
  </r>
  <r>
    <x v="0"/>
    <x v="4"/>
    <x v="1"/>
    <x v="1"/>
    <n v="86904"/>
    <n v="43452"/>
    <n v="8690.4"/>
  </r>
  <r>
    <x v="0"/>
    <x v="4"/>
    <x v="1"/>
    <x v="0"/>
    <n v="22734"/>
    <n v="11367"/>
    <n v="2273.4"/>
  </r>
  <r>
    <x v="0"/>
    <x v="4"/>
    <x v="2"/>
    <x v="1"/>
    <n v="18760"/>
    <n v="15008"/>
    <n v="1876"/>
  </r>
  <r>
    <x v="0"/>
    <x v="4"/>
    <x v="2"/>
    <x v="0"/>
    <n v="3515"/>
    <n v="2812"/>
    <n v="351.5"/>
  </r>
  <r>
    <x v="0"/>
    <x v="5"/>
    <x v="0"/>
    <x v="1"/>
    <n v="18660"/>
    <n v="13062.000000000002"/>
    <n v="3732"/>
  </r>
  <r>
    <x v="0"/>
    <x v="5"/>
    <x v="0"/>
    <x v="0"/>
    <n v="6894"/>
    <n v="4825.8"/>
    <n v="1378.8000000000002"/>
  </r>
  <r>
    <x v="0"/>
    <x v="5"/>
    <x v="1"/>
    <x v="1"/>
    <n v="111960"/>
    <n v="78372.000000000015"/>
    <n v="22392"/>
  </r>
  <r>
    <x v="0"/>
    <x v="5"/>
    <x v="1"/>
    <x v="0"/>
    <n v="13788"/>
    <n v="9651.6"/>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6000000000004"/>
    <n v="652.80000000000007"/>
  </r>
  <r>
    <x v="0"/>
    <x v="6"/>
    <x v="2"/>
    <x v="0"/>
    <n v="9666"/>
    <n v="6766.2000000000007"/>
    <n v="966.6"/>
  </r>
  <r>
    <x v="0"/>
    <x v="7"/>
    <x v="0"/>
    <x v="1"/>
    <n v="26427"/>
    <n v="15856.200000000003"/>
    <n v="2642.7000000000003"/>
  </r>
  <r>
    <x v="0"/>
    <x v="7"/>
    <x v="0"/>
    <x v="0"/>
    <n v="4901"/>
    <n v="2940.6000000000004"/>
    <n v="490.1"/>
  </r>
  <r>
    <x v="0"/>
    <x v="7"/>
    <x v="1"/>
    <x v="1"/>
    <n v="52854"/>
    <n v="36997.800000000003"/>
    <n v="10570.800000000001"/>
  </r>
  <r>
    <x v="0"/>
    <x v="7"/>
    <x v="1"/>
    <x v="0"/>
    <n v="14703"/>
    <n v="10292.1"/>
    <n v="2940.6000000000004"/>
  </r>
  <r>
    <x v="0"/>
    <x v="7"/>
    <x v="2"/>
    <x v="1"/>
    <n v="68814"/>
    <n v="34407"/>
    <n v="13762.800000000001"/>
  </r>
  <r>
    <x v="0"/>
    <x v="7"/>
    <x v="2"/>
    <x v="0"/>
    <n v="1365"/>
    <n v="682.5"/>
    <n v="273"/>
  </r>
  <r>
    <x v="0"/>
    <x v="8"/>
    <x v="0"/>
    <x v="1"/>
    <n v="24219"/>
    <n v="12109.5"/>
    <n v="4843.8"/>
  </r>
  <r>
    <x v="0"/>
    <x v="8"/>
    <x v="0"/>
    <x v="0"/>
    <n v="3828"/>
    <n v="1914"/>
    <n v="765.6"/>
  </r>
  <r>
    <x v="0"/>
    <x v="8"/>
    <x v="1"/>
    <x v="1"/>
    <n v="96876"/>
    <n v="58125.600000000006"/>
    <n v="19375.2"/>
  </r>
  <r>
    <x v="0"/>
    <x v="8"/>
    <x v="1"/>
    <x v="0"/>
    <n v="3828"/>
    <n v="2296.8000000000002"/>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000000000007"/>
    <n v="1834.4"/>
  </r>
  <r>
    <x v="0"/>
    <x v="9"/>
    <x v="2"/>
    <x v="0"/>
    <n v="15468"/>
    <n v="9280.8000000000011"/>
    <n v="3093.6000000000004"/>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1"/>
    <n v="8045"/>
    <n v="5631.5000000000009"/>
    <n v="1609"/>
  </r>
  <r>
    <x v="1"/>
    <x v="2"/>
    <x v="1"/>
    <x v="0"/>
    <n v="1625"/>
    <n v="975.00000000000011"/>
    <n v="162.5"/>
  </r>
  <r>
    <x v="1"/>
    <x v="2"/>
    <x v="1"/>
    <x v="1"/>
    <n v="2912"/>
    <n v="1747.2000000000003"/>
    <n v="291.2"/>
  </r>
  <r>
    <x v="1"/>
    <x v="2"/>
    <x v="2"/>
    <x v="0"/>
    <n v="1690"/>
    <n v="1183"/>
    <n v="338"/>
  </r>
  <r>
    <x v="1"/>
    <x v="2"/>
    <x v="2"/>
    <x v="1"/>
    <n v="6203"/>
    <n v="4342.1000000000004"/>
    <n v="1240.6000000000001"/>
  </r>
  <r>
    <x v="1"/>
    <x v="3"/>
    <x v="0"/>
    <x v="0"/>
    <n v="2490"/>
    <n v="1494.0000000000002"/>
    <n v="498"/>
  </r>
  <r>
    <x v="1"/>
    <x v="3"/>
    <x v="0"/>
    <x v="1"/>
    <n v="5075"/>
    <n v="3045.000000000000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3"/>
    <n v="757.80000000000007"/>
  </r>
  <r>
    <x v="1"/>
    <x v="4"/>
    <x v="0"/>
    <x v="1"/>
    <n v="7242"/>
    <n v="5069.4000000000005"/>
    <n v="1448.4"/>
  </r>
  <r>
    <x v="1"/>
    <x v="4"/>
    <x v="1"/>
    <x v="0"/>
    <n v="1738"/>
    <n v="869"/>
    <n v="347.6"/>
  </r>
  <r>
    <x v="1"/>
    <x v="4"/>
    <x v="1"/>
    <x v="1"/>
    <n v="2666"/>
    <n v="1333"/>
    <n v="533.20000000000005"/>
  </r>
  <r>
    <x v="1"/>
    <x v="4"/>
    <x v="2"/>
    <x v="0"/>
    <n v="3515"/>
    <n v="1757.5"/>
    <n v="351.5"/>
  </r>
  <r>
    <x v="1"/>
    <x v="4"/>
    <x v="2"/>
    <x v="1"/>
    <n v="4690"/>
    <n v="2345"/>
    <n v="469"/>
  </r>
  <r>
    <x v="1"/>
    <x v="5"/>
    <x v="0"/>
    <x v="0"/>
    <n v="2298"/>
    <n v="1608.6000000000001"/>
    <n v="459.6"/>
  </r>
  <r>
    <x v="1"/>
    <x v="5"/>
    <x v="0"/>
    <x v="1"/>
    <n v="9330"/>
    <n v="6531.0000000000009"/>
    <n v="1866"/>
  </r>
  <r>
    <x v="1"/>
    <x v="5"/>
    <x v="1"/>
    <x v="0"/>
    <n v="2471"/>
    <n v="1729.7000000000003"/>
    <n v="494.20000000000005"/>
  </r>
  <r>
    <x v="1"/>
    <x v="5"/>
    <x v="1"/>
    <x v="1"/>
    <n v="4027"/>
    <n v="2818.9"/>
    <n v="805.40000000000009"/>
  </r>
  <r>
    <x v="1"/>
    <x v="5"/>
    <x v="2"/>
    <x v="0"/>
    <n v="2532"/>
    <n v="2025.6000000000001"/>
    <n v="253.20000000000002"/>
  </r>
  <r>
    <x v="1"/>
    <x v="5"/>
    <x v="2"/>
    <x v="1"/>
    <n v="5311"/>
    <n v="4248.8"/>
    <n v="531.1"/>
  </r>
  <r>
    <x v="1"/>
    <x v="6"/>
    <x v="0"/>
    <x v="0"/>
    <n v="4440"/>
    <n v="3108.0000000000005"/>
    <n v="444"/>
  </r>
  <r>
    <x v="1"/>
    <x v="6"/>
    <x v="0"/>
    <x v="1"/>
    <n v="6979"/>
    <n v="4885.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8000000000002"/>
    <n v="765.6"/>
  </r>
  <r>
    <x v="1"/>
    <x v="8"/>
    <x v="0"/>
    <x v="1"/>
    <n v="8073"/>
    <n v="4843.8000000000011"/>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0000000000002"/>
    <n v="430"/>
  </r>
  <r>
    <x v="1"/>
    <x v="9"/>
    <x v="1"/>
    <x v="1"/>
    <n v="3706"/>
    <n v="2594.2000000000003"/>
    <n v="741.2"/>
  </r>
  <r>
    <x v="1"/>
    <x v="9"/>
    <x v="2"/>
    <x v="0"/>
    <n v="3867"/>
    <n v="2320.2000000000003"/>
    <n v="386.70000000000005"/>
  </r>
  <r>
    <x v="1"/>
    <x v="9"/>
    <x v="2"/>
    <x v="1"/>
    <n v="4586"/>
    <n v="2751.6000000000004"/>
    <n v="458.6"/>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0"/>
    <n v="2405"/>
    <n v="1683.5000000000002"/>
    <n v="481"/>
  </r>
  <r>
    <x v="1"/>
    <x v="2"/>
    <x v="1"/>
    <x v="1"/>
    <n v="2912"/>
    <n v="1747.2000000000003"/>
    <n v="291.2"/>
  </r>
  <r>
    <x v="1"/>
    <x v="2"/>
    <x v="1"/>
    <x v="0"/>
    <n v="1625"/>
    <n v="975.00000000000011"/>
    <n v="162.5"/>
  </r>
  <r>
    <x v="1"/>
    <x v="2"/>
    <x v="2"/>
    <x v="1"/>
    <n v="6203"/>
    <n v="4342.1000000000004"/>
    <n v="1240.6000000000001"/>
  </r>
  <r>
    <x v="1"/>
    <x v="2"/>
    <x v="2"/>
    <x v="0"/>
    <n v="1690"/>
    <n v="1183"/>
    <n v="338"/>
  </r>
  <r>
    <x v="1"/>
    <x v="3"/>
    <x v="0"/>
    <x v="1"/>
    <n v="5075"/>
    <n v="3045.0000000000005"/>
    <n v="1015"/>
  </r>
  <r>
    <x v="1"/>
    <x v="3"/>
    <x v="0"/>
    <x v="0"/>
    <n v="2490"/>
    <n v="1494.0000000000002"/>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4000000000005"/>
    <n v="1448.4"/>
  </r>
  <r>
    <x v="1"/>
    <x v="4"/>
    <x v="0"/>
    <x v="0"/>
    <n v="3789"/>
    <n v="2652.3"/>
    <n v="757.80000000000007"/>
  </r>
  <r>
    <x v="1"/>
    <x v="4"/>
    <x v="1"/>
    <x v="1"/>
    <n v="2666"/>
    <n v="1333"/>
    <n v="533.20000000000005"/>
  </r>
  <r>
    <x v="1"/>
    <x v="4"/>
    <x v="1"/>
    <x v="0"/>
    <n v="1738"/>
    <n v="869"/>
    <n v="347.6"/>
  </r>
  <r>
    <x v="1"/>
    <x v="4"/>
    <x v="2"/>
    <x v="1"/>
    <n v="4690"/>
    <n v="2345"/>
    <n v="469"/>
  </r>
  <r>
    <x v="1"/>
    <x v="4"/>
    <x v="2"/>
    <x v="0"/>
    <n v="3515"/>
    <n v="1757.5"/>
    <n v="351.5"/>
  </r>
  <r>
    <x v="1"/>
    <x v="5"/>
    <x v="0"/>
    <x v="1"/>
    <n v="9330"/>
    <n v="6531.0000000000009"/>
    <n v="1866"/>
  </r>
  <r>
    <x v="1"/>
    <x v="5"/>
    <x v="0"/>
    <x v="0"/>
    <n v="2298"/>
    <n v="1608.6000000000001"/>
    <n v="459.6"/>
  </r>
  <r>
    <x v="1"/>
    <x v="5"/>
    <x v="1"/>
    <x v="1"/>
    <n v="4027"/>
    <n v="2818.9"/>
    <n v="805.40000000000009"/>
  </r>
  <r>
    <x v="1"/>
    <x v="5"/>
    <x v="1"/>
    <x v="0"/>
    <n v="2471"/>
    <n v="1729.7000000000003"/>
    <n v="494.20000000000005"/>
  </r>
  <r>
    <x v="1"/>
    <x v="5"/>
    <x v="2"/>
    <x v="1"/>
    <n v="5311"/>
    <n v="4248.8"/>
    <n v="531.1"/>
  </r>
  <r>
    <x v="1"/>
    <x v="5"/>
    <x v="2"/>
    <x v="0"/>
    <n v="2532"/>
    <n v="2025.6000000000001"/>
    <n v="253.20000000000002"/>
  </r>
  <r>
    <x v="1"/>
    <x v="6"/>
    <x v="0"/>
    <x v="1"/>
    <n v="6979"/>
    <n v="4885.3"/>
    <n v="697.90000000000009"/>
  </r>
  <r>
    <x v="1"/>
    <x v="6"/>
    <x v="0"/>
    <x v="0"/>
    <n v="4440"/>
    <n v="3108.0000000000005"/>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000000000011"/>
    <n v="1614.6000000000001"/>
  </r>
  <r>
    <x v="1"/>
    <x v="8"/>
    <x v="0"/>
    <x v="0"/>
    <n v="3828"/>
    <n v="2296.8000000000002"/>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2000000000003"/>
    <n v="741.2"/>
  </r>
  <r>
    <x v="1"/>
    <x v="9"/>
    <x v="1"/>
    <x v="0"/>
    <n v="2150"/>
    <n v="1505.0000000000002"/>
    <n v="430"/>
  </r>
  <r>
    <x v="1"/>
    <x v="9"/>
    <x v="2"/>
    <x v="1"/>
    <n v="4586"/>
    <n v="2751.6000000000004"/>
    <n v="458.6"/>
  </r>
  <r>
    <x v="1"/>
    <x v="9"/>
    <x v="2"/>
    <x v="0"/>
    <n v="3867"/>
    <n v="2320.2000000000003"/>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FBA77-DE89-4ABE-BFDB-16DADC5E73BB}"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2:J45" firstHeaderRow="1" firstDataRow="1" firstDataCol="1"/>
  <pivotFields count="8">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54249-5082-4B7B-AAB8-BD17272AB9EB}" name="Brid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1:K32" firstHeaderRow="0" firstDataRow="1" firstDataCol="0" rowPageCount="3" colPageCount="1"/>
  <pivotFields count="8">
    <pivotField showAll="0">
      <items count="3">
        <item x="1"/>
        <item x="0"/>
        <item t="default"/>
      </items>
    </pivotField>
    <pivotField axis="axisPage" multipleItemSelectionAllowed="1"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DA" fld="6"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B57423-E7DC-4F3F-AA68-21FAC3982D0B}" name="Service Profitabilit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22:L26" firstHeaderRow="0" firstDataRow="1" firstDataCol="1" rowPageCount="2" colPageCount="1"/>
  <pivotFields count="8">
    <pivotField showAll="0">
      <items count="3">
        <item x="1"/>
        <item x="0"/>
        <item t="default"/>
      </items>
    </pivotField>
    <pivotField axis="axisPage" multipleItemSelectionAllowed="1" showAll="0">
      <items count="11">
        <item x="0"/>
        <item x="1"/>
        <item x="2"/>
        <item x="3"/>
        <item x="4"/>
        <item x="5"/>
        <item x="6"/>
        <item x="7"/>
        <item x="8"/>
        <item x="9"/>
        <item t="default"/>
      </items>
    </pivotField>
    <pivotField axis="axisRow"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Fields count="1">
    <field x="2"/>
  </rowFields>
  <rowItems count="4">
    <i>
      <x/>
    </i>
    <i>
      <x v="1"/>
    </i>
    <i>
      <x v="2"/>
    </i>
    <i t="grand">
      <x/>
    </i>
  </rowItems>
  <colFields count="1">
    <field x="-2"/>
  </colFields>
  <colItems count="3">
    <i>
      <x/>
    </i>
    <i i="1">
      <x v="1"/>
    </i>
    <i i="2">
      <x v="2"/>
    </i>
  </colItems>
  <pageFields count="2">
    <pageField fld="1" hier="-1"/>
    <pageField fld="3" hier="-1"/>
  </pageFields>
  <dataFields count="3">
    <dataField name="Sum of Revenue" fld="4" baseField="0" baseItem="0"/>
    <dataField name="Sum of Gross Profit" fld="5" baseField="0" baseItem="0"/>
    <dataField name="Sum of EBITDA" fld="6" baseField="2"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E0B24D-9FC1-4C74-9115-61F97E8C2BF1}" name="Revenue vs EBTIDA"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I6:K17" firstHeaderRow="0" firstDataRow="1" firstDataCol="1" rowPageCount="2" colPageCount="1"/>
  <pivotFields count="8">
    <pivotField showAll="0">
      <items count="3">
        <item x="1"/>
        <item x="0"/>
        <item t="default"/>
      </items>
    </pivotField>
    <pivotField axis="axisRow"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showAll="0"/>
    <pivotField dataField="1" showAl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pageFields count="2">
    <pageField fld="3" hier="-1"/>
    <pageField fld="2" hier="-1"/>
  </pageFields>
  <dataFields count="2">
    <dataField name="Sum of Revenue" fld="4" baseField="0" baseItem="0"/>
    <dataField name="Sum of EBITDA" fld="6" baseField="1" baseItem="0"/>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F92195-A730-43AA-BA54-EB0A8D38A132}" name="Doughnut 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68:J70" firstHeaderRow="1" firstDataRow="1" firstDataCol="1" rowPageCount="3" colPageCount="1"/>
  <pivotFields count="8">
    <pivotField showAll="0"/>
    <pivotField axis="axisPage" multipleItemSelectionAllowed="1"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showAll="0"/>
    <pivotField dataField="1"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EBITDA" fld="6" baseField="0" baseItem="0"/>
    <dataField name="Sum of Difference" fld="7"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 chart="9"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3C2471-255A-49D2-8334-3564B1096F5A}" name="Doughnut 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I55:J57" firstHeaderRow="1" firstDataRow="1" firstDataCol="1" rowPageCount="3" colPageCount="1"/>
  <pivotFields count="8">
    <pivotField showAll="0"/>
    <pivotField axis="axisPage" multipleItemSelectionAllowed="1"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dataField="1" showAll="0"/>
    <pivotField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Gross Profit" fld="5" baseField="0" baseItem="0"/>
    <dataField name="Sum of Difference" fld="7" baseField="0" baseItem="0"/>
  </dataField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1">
          <reference field="4294967294" count="1" selected="0">
            <x v="0"/>
          </reference>
        </references>
      </pivotArea>
    </chartFormat>
    <chartFormat chart="19"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C8FBD3C1-9216-4E56-8A6B-D532EA33D0F9}" sourceName="Service">
  <pivotTables>
    <pivotTable tabId="4" name="Revenue vs EBTIDA"/>
    <pivotTable tabId="4" name="Bridge"/>
    <pivotTable tabId="4" name="Doughnut 1"/>
    <pivotTable tabId="4" name="Doughnut 2"/>
  </pivotTables>
  <data>
    <tabular pivotCacheId="7726841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CF7C787-B2B0-41FB-A468-35C048ECFE1D}" sourceName="Customer Type">
  <pivotTables>
    <pivotTable tabId="4" name="Revenue vs EBTIDA"/>
    <pivotTable tabId="4" name="Service Profitability"/>
    <pivotTable tabId="4" name="Bridge"/>
    <pivotTable tabId="4" name="Doughnut 1"/>
    <pivotTable tabId="4" name="Doughnut 2"/>
  </pivotTables>
  <data>
    <tabular pivotCacheId="77268417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E9C249-F5AF-4074-9B6D-CD747CD229AB}" sourceName="Year">
  <pivotTables>
    <pivotTable tabId="4" name="Bridge"/>
    <pivotTable tabId="4" name="Doughnut 1"/>
    <pivotTable tabId="4" name="Doughnut 2"/>
    <pivotTable tabId="4" name="Service Profitability"/>
  </pivotTables>
  <data>
    <tabular pivotCacheId="772684178">
      <items count="10">
        <i x="0" s="1"/>
        <i x="1" s="1"/>
        <i x="2" s="1"/>
        <i x="3" s="1"/>
        <i x="4" s="1"/>
        <i x="5" s="1"/>
        <i x="6" s="1"/>
        <i x="7" s="1"/>
        <i x="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B56AB11-3362-43A5-82A5-74C867D9B1DB}" sourceName="Country">
  <pivotTables>
    <pivotTable tabId="4" name="Bridge"/>
    <pivotTable tabId="4" name="Service Profitability"/>
  </pivotTables>
  <data>
    <tabular pivotCacheId="7726841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09A5B175-6262-4CE4-BDBE-BDF9664D44D6}" cache="Slicer_Service" caption="Service" rowHeight="241300"/>
  <slicer name="Customer Type" xr10:uid="{F3863B52-FEDD-4EE8-919E-A7E04D84F6B6}" cache="Slicer_Customer_Type" caption="Customer Type" rowHeight="241300"/>
  <slicer name="Year" xr10:uid="{1B0EF0C2-4CF5-4F15-92B6-47D090C0C76E}" cache="Slicer_Year" caption="Year" rowHeight="241300"/>
  <slicer name="Country" xr10:uid="{FAF0ED65-6D57-45AA-A610-B7CA02C2CE8E}"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B3F11-114A-4EFE-9C69-16A912DE212C}" name="Table1" displayName="Table1" ref="A1:G241" totalsRowShown="0" headerRowDxfId="5">
  <autoFilter ref="A1:G241" xr:uid="{64864415-1DCA-4F20-A1D8-72750F8782B9}"/>
  <tableColumns count="7">
    <tableColumn id="1" xr3:uid="{7C7A7C80-3941-40B7-9AFE-7D69333506D3}" name="Country" dataDxfId="4"/>
    <tableColumn id="2" xr3:uid="{2218E129-EF5F-4639-8A19-FD908131116E}" name="Year" dataDxfId="3"/>
    <tableColumn id="3" xr3:uid="{5909A770-E756-4E57-9DBD-83F0B162D3CE}" name="Service" dataDxfId="2"/>
    <tableColumn id="4" xr3:uid="{6C1F5274-FDEF-4875-867E-967E6E07F7D8}" name="Customer Type" dataDxfId="1"/>
    <tableColumn id="5" xr3:uid="{495BF63A-8B99-4CE6-9434-D89F7AAA3EBD}" name="Revenue">
      <calculatedColumnFormula>INDEX('Financials Canada'!$E$7:$N$19,MATCH('Input Data'!D2&amp;'Input Data'!C2,'Financials Canada'!$A$7:$A$19,0),MATCH('Input Data'!B2,'Financials Canada'!$E$1:$N$1,0))</calculatedColumnFormula>
    </tableColumn>
    <tableColumn id="6" xr3:uid="{20C65B00-81A0-41AC-9151-1BEDB76DFC78}" name="Gross Profit">
      <calculatedColumnFormula>VLOOKUP(A2&amp;B2&amp;C2, 'Gross Profit &amp; EBITDA'!$D$2:$F$61, 2,FALSE)*E2</calculatedColumnFormula>
    </tableColumn>
    <tableColumn id="7" xr3:uid="{B7F1C93D-D520-4EEB-B877-78BC4F737DC0}" name="EBITDA" dataDxfId="0">
      <calculatedColumnFormula>VLOOKUP(A2&amp;B2&amp;C2, 'Gross Profit &amp; EBITDA'!$D$2:$F$61, 3,FALSE)*E2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9322BC-37E2-447D-A417-2E801C45EC8F}" name="Table5" displayName="Table5" ref="I47:J49" totalsRowShown="0">
  <autoFilter ref="I47:J49" xr:uid="{60A3401E-7A59-4713-8E30-AC205D64F2E5}"/>
  <tableColumns count="2">
    <tableColumn id="1" xr3:uid="{B349A8BE-6227-405D-B7E0-3DF6FE50146C}" name="Country">
      <calculatedColumnFormula>I43</calculatedColumnFormula>
    </tableColumn>
    <tableColumn id="2" xr3:uid="{33F0EF28-2432-4168-B71C-CBB2E65F1659}" name="Revenue">
      <calculatedColumnFormula>GETPIVOTDATA("Revenue",$I$42,"Country","USA")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B01D6-2A11-42B1-AF23-30FFBE7164A4}">
  <dimension ref="A1"/>
  <sheetViews>
    <sheetView showGridLines="0" tabSelected="1" view="pageBreakPreview" zoomScale="40" zoomScaleNormal="40" zoomScaleSheetLayoutView="40" workbookViewId="0">
      <selection activeCell="AF52" sqref="AF52"/>
    </sheetView>
  </sheetViews>
  <sheetFormatPr defaultRowHeight="15.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L241"/>
  <sheetViews>
    <sheetView zoomScale="70" zoomScaleNormal="70" workbookViewId="0">
      <selection activeCell="J59" sqref="J59"/>
    </sheetView>
  </sheetViews>
  <sheetFormatPr defaultColWidth="11.07421875" defaultRowHeight="15.5"/>
  <cols>
    <col min="1" max="1" width="9.4609375" customWidth="1"/>
    <col min="2" max="2" width="6.23046875" customWidth="1"/>
    <col min="3" max="3" width="17.3828125" bestFit="1" customWidth="1"/>
    <col min="4" max="4" width="15.61328125" customWidth="1"/>
    <col min="6" max="6" width="13" customWidth="1"/>
    <col min="9" max="9" width="15.765625" bestFit="1" customWidth="1"/>
    <col min="10" max="10" width="9.84375" bestFit="1" customWidth="1"/>
    <col min="11" max="12" width="14.61328125" bestFit="1" customWidth="1"/>
  </cols>
  <sheetData>
    <row r="1" spans="1:11">
      <c r="A1" s="29" t="s">
        <v>11</v>
      </c>
      <c r="B1" s="29" t="s">
        <v>0</v>
      </c>
      <c r="C1" s="29" t="s">
        <v>16</v>
      </c>
      <c r="D1" s="29" t="s">
        <v>17</v>
      </c>
      <c r="E1" s="29" t="s">
        <v>18</v>
      </c>
      <c r="F1" s="29" t="s">
        <v>19</v>
      </c>
      <c r="G1" s="29" t="s">
        <v>20</v>
      </c>
    </row>
    <row r="2" spans="1:11">
      <c r="A2" s="28" t="s">
        <v>14</v>
      </c>
      <c r="B2" s="28">
        <v>2018</v>
      </c>
      <c r="C2" s="28" t="s">
        <v>5</v>
      </c>
      <c r="D2" s="28" t="s">
        <v>4</v>
      </c>
      <c r="E2">
        <f>INDEX('Financials USA'!$E$7:$N$19,MATCH('Input Data'!D2&amp;'Input Data'!C2,'Financials USA'!$A$7:$A$19,0),MATCH('Input Data'!B2,'Financials USA'!$E$1:$N$1,0))</f>
        <v>1869</v>
      </c>
      <c r="F2">
        <f>VLOOKUP(A2&amp;B2&amp;C2, 'Gross Profit &amp; EBITDA'!$D$2:$F$61, 2,FALSE)*E2</f>
        <v>934.5</v>
      </c>
      <c r="G2">
        <f>VLOOKUP(A2&amp;B2&amp;C2, 'Gross Profit &amp; EBITDA'!$D$2:$F$61, 3,FALSE)*E2</f>
        <v>373.8</v>
      </c>
    </row>
    <row r="3" spans="1:11">
      <c r="A3" s="28" t="s">
        <v>14</v>
      </c>
      <c r="B3" s="28">
        <v>2018</v>
      </c>
      <c r="C3" s="28" t="s">
        <v>5</v>
      </c>
      <c r="D3" s="28" t="s">
        <v>6</v>
      </c>
      <c r="E3">
        <f>INDEX('Financials USA'!$E$7:$N$19,MATCH('Input Data'!D3&amp;'Input Data'!C3,'Financials USA'!$A$7:$A$19,0),MATCH('Input Data'!B3,'Financials USA'!$E$1:$N$1,0))</f>
        <v>23961</v>
      </c>
      <c r="F3">
        <f>VLOOKUP(A3&amp;B3&amp;C3, 'Gross Profit &amp; EBITDA'!$D$2:$F$61, 2,FALSE)*E3</f>
        <v>11980.5</v>
      </c>
      <c r="G3">
        <f>VLOOKUP(A3&amp;B3&amp;C3, 'Gross Profit &amp; EBITDA'!$D$2:$F$61, 3,FALSE)*E3</f>
        <v>4792.2</v>
      </c>
      <c r="I3" s="30" t="s">
        <v>17</v>
      </c>
      <c r="J3" t="s">
        <v>23</v>
      </c>
    </row>
    <row r="4" spans="1:11">
      <c r="A4" s="28" t="s">
        <v>14</v>
      </c>
      <c r="B4" s="28">
        <v>2018</v>
      </c>
      <c r="C4" s="28" t="s">
        <v>8</v>
      </c>
      <c r="D4" s="28" t="s">
        <v>4</v>
      </c>
      <c r="E4">
        <f>INDEX('Financials USA'!$E$7:$N$19,MATCH('Input Data'!D4&amp;'Input Data'!C4,'Financials USA'!$A$7:$A$19,0),MATCH('Input Data'!B4,'Financials USA'!$E$1:$N$1,0))</f>
        <v>5607</v>
      </c>
      <c r="F4">
        <f>VLOOKUP(A4&amp;B4&amp;C4, 'Gross Profit &amp; EBITDA'!$D$2:$F$61, 2,FALSE)*E4</f>
        <v>3924.9000000000005</v>
      </c>
      <c r="G4">
        <f>VLOOKUP(A4&amp;B4&amp;C4, 'Gross Profit &amp; EBITDA'!$D$2:$F$61, 3,FALSE)*E4</f>
        <v>1121.4000000000001</v>
      </c>
      <c r="I4" s="30" t="s">
        <v>16</v>
      </c>
      <c r="J4" t="s">
        <v>23</v>
      </c>
    </row>
    <row r="5" spans="1:11">
      <c r="A5" s="28" t="s">
        <v>14</v>
      </c>
      <c r="B5" s="28">
        <v>2018</v>
      </c>
      <c r="C5" s="28" t="s">
        <v>8</v>
      </c>
      <c r="D5" s="28" t="s">
        <v>6</v>
      </c>
      <c r="E5">
        <f>INDEX('Financials USA'!$E$7:$N$19,MATCH('Input Data'!D5&amp;'Input Data'!C5,'Financials USA'!$A$7:$A$19,0),MATCH('Input Data'!B5,'Financials USA'!$E$1:$N$1,0))</f>
        <v>23961</v>
      </c>
      <c r="F5">
        <f>VLOOKUP(A5&amp;B5&amp;C5, 'Gross Profit &amp; EBITDA'!$D$2:$F$61, 2,FALSE)*E5</f>
        <v>16772.7</v>
      </c>
      <c r="G5">
        <f>VLOOKUP(A5&amp;B5&amp;C5, 'Gross Profit &amp; EBITDA'!$D$2:$F$61, 3,FALSE)*E5</f>
        <v>4792.2</v>
      </c>
    </row>
    <row r="6" spans="1:11">
      <c r="A6" s="28" t="s">
        <v>14</v>
      </c>
      <c r="B6" s="28">
        <v>2018</v>
      </c>
      <c r="C6" s="28" t="s">
        <v>9</v>
      </c>
      <c r="D6" s="28" t="s">
        <v>4</v>
      </c>
      <c r="E6">
        <f>INDEX('Financials USA'!$E$7:$N$19,MATCH('Input Data'!D6&amp;'Input Data'!C6,'Financials USA'!$A$7:$A$19,0),MATCH('Input Data'!B6,'Financials USA'!$E$1:$N$1,0))</f>
        <v>684</v>
      </c>
      <c r="F6">
        <f>VLOOKUP(A6&amp;B6&amp;C6, 'Gross Profit &amp; EBITDA'!$D$2:$F$61, 2,FALSE)*E6</f>
        <v>478.80000000000007</v>
      </c>
      <c r="G6">
        <f>VLOOKUP(A6&amp;B6&amp;C6, 'Gross Profit &amp; EBITDA'!$D$2:$F$61, 3,FALSE)*E6</f>
        <v>68.400000000000006</v>
      </c>
      <c r="I6" s="30" t="s">
        <v>24</v>
      </c>
      <c r="J6" t="s">
        <v>26</v>
      </c>
      <c r="K6" t="s">
        <v>27</v>
      </c>
    </row>
    <row r="7" spans="1:11">
      <c r="A7" s="28" t="s">
        <v>14</v>
      </c>
      <c r="B7" s="28">
        <v>2018</v>
      </c>
      <c r="C7" s="28" t="s">
        <v>9</v>
      </c>
      <c r="D7" s="28" t="s">
        <v>6</v>
      </c>
      <c r="E7">
        <f>INDEX('Financials USA'!$E$7:$N$19,MATCH('Input Data'!D7&amp;'Input Data'!C7,'Financials USA'!$A$7:$A$19,0),MATCH('Input Data'!B7,'Financials USA'!$E$1:$N$1,0))</f>
        <v>9098</v>
      </c>
      <c r="F7">
        <f>VLOOKUP(A7&amp;B7&amp;C7, 'Gross Profit &amp; EBITDA'!$D$2:$F$61, 2,FALSE)*E7</f>
        <v>6368.6</v>
      </c>
      <c r="G7">
        <f>VLOOKUP(A7&amp;B7&amp;C7, 'Gross Profit &amp; EBITDA'!$D$2:$F$61, 3,FALSE)*E7</f>
        <v>909.80000000000007</v>
      </c>
      <c r="I7" s="31">
        <v>2018</v>
      </c>
      <c r="J7" s="32">
        <v>172710</v>
      </c>
      <c r="K7" s="32">
        <v>31368.400000000001</v>
      </c>
    </row>
    <row r="8" spans="1:11">
      <c r="A8" s="28" t="s">
        <v>14</v>
      </c>
      <c r="B8" s="28">
        <v>2019</v>
      </c>
      <c r="C8" s="28" t="s">
        <v>5</v>
      </c>
      <c r="D8" s="28" t="s">
        <v>4</v>
      </c>
      <c r="E8">
        <f>INDEX('Financials USA'!$E$7:$N$19,MATCH('Input Data'!D8&amp;'Input Data'!C8,'Financials USA'!$A$7:$A$19,0),MATCH('Input Data'!B8,'Financials USA'!$E$1:$N$1,0))</f>
        <v>3211</v>
      </c>
      <c r="F8">
        <f>VLOOKUP(A8&amp;B8&amp;C8, 'Gross Profit &amp; EBITDA'!$D$2:$F$61, 2,FALSE)*E8</f>
        <v>1605.5</v>
      </c>
      <c r="G8">
        <f>VLOOKUP(A8&amp;B8&amp;C8, 'Gross Profit &amp; EBITDA'!$D$2:$F$61, 3,FALSE)*E8</f>
        <v>321.10000000000002</v>
      </c>
      <c r="I8" s="31">
        <v>2019</v>
      </c>
      <c r="J8" s="32">
        <v>372232</v>
      </c>
      <c r="K8" s="32">
        <v>47960.799999999996</v>
      </c>
    </row>
    <row r="9" spans="1:11">
      <c r="A9" s="28" t="s">
        <v>14</v>
      </c>
      <c r="B9" s="28">
        <v>2019</v>
      </c>
      <c r="C9" s="28" t="s">
        <v>5</v>
      </c>
      <c r="D9" s="28" t="s">
        <v>6</v>
      </c>
      <c r="E9">
        <f>INDEX('Financials USA'!$E$7:$N$19,MATCH('Input Data'!D9&amp;'Input Data'!C9,'Financials USA'!$A$7:$A$19,0),MATCH('Input Data'!B9,'Financials USA'!$E$1:$N$1,0))</f>
        <v>15956</v>
      </c>
      <c r="F9">
        <f>VLOOKUP(A9&amp;B9&amp;C9, 'Gross Profit &amp; EBITDA'!$D$2:$F$61, 2,FALSE)*E9</f>
        <v>7978</v>
      </c>
      <c r="G9">
        <f>VLOOKUP(A9&amp;B9&amp;C9, 'Gross Profit &amp; EBITDA'!$D$2:$F$61, 3,FALSE)*E9</f>
        <v>1595.6000000000001</v>
      </c>
      <c r="I9" s="31">
        <v>2020</v>
      </c>
      <c r="J9" s="32">
        <v>253994</v>
      </c>
      <c r="K9" s="32">
        <v>44749.399999999994</v>
      </c>
    </row>
    <row r="10" spans="1:11">
      <c r="A10" s="28" t="s">
        <v>14</v>
      </c>
      <c r="B10" s="28">
        <v>2019</v>
      </c>
      <c r="C10" s="28" t="s">
        <v>8</v>
      </c>
      <c r="D10" s="28" t="s">
        <v>4</v>
      </c>
      <c r="E10">
        <f>INDEX('Financials USA'!$E$7:$N$19,MATCH('Input Data'!D10&amp;'Input Data'!C10,'Financials USA'!$A$7:$A$19,0),MATCH('Input Data'!B10,'Financials USA'!$E$1:$N$1,0))</f>
        <v>12844</v>
      </c>
      <c r="F10">
        <f>VLOOKUP(A10&amp;B10&amp;C10, 'Gross Profit &amp; EBITDA'!$D$2:$F$61, 2,FALSE)*E10</f>
        <v>6422</v>
      </c>
      <c r="G10">
        <f>VLOOKUP(A10&amp;B10&amp;C10, 'Gross Profit &amp; EBITDA'!$D$2:$F$61, 3,FALSE)*E10</f>
        <v>1284.4000000000001</v>
      </c>
      <c r="I10" s="31">
        <v>2021</v>
      </c>
      <c r="J10" s="32">
        <v>341092</v>
      </c>
      <c r="K10" s="32">
        <v>43972.399999999987</v>
      </c>
    </row>
    <row r="11" spans="1:11">
      <c r="A11" s="28" t="s">
        <v>14</v>
      </c>
      <c r="B11" s="28">
        <v>2019</v>
      </c>
      <c r="C11" s="28" t="s">
        <v>8</v>
      </c>
      <c r="D11" s="28" t="s">
        <v>6</v>
      </c>
      <c r="E11">
        <f>INDEX('Financials USA'!$E$7:$N$19,MATCH('Input Data'!D11&amp;'Input Data'!C11,'Financials USA'!$A$7:$A$19,0),MATCH('Input Data'!B11,'Financials USA'!$E$1:$N$1,0))</f>
        <v>95736</v>
      </c>
      <c r="F11">
        <f>VLOOKUP(A11&amp;B11&amp;C11, 'Gross Profit &amp; EBITDA'!$D$2:$F$61, 2,FALSE)*E11</f>
        <v>47868</v>
      </c>
      <c r="G11">
        <f>VLOOKUP(A11&amp;B11&amp;C11, 'Gross Profit &amp; EBITDA'!$D$2:$F$61, 3,FALSE)*E11</f>
        <v>9573.6</v>
      </c>
      <c r="I11" s="31">
        <v>2022</v>
      </c>
      <c r="J11" s="32">
        <v>362808</v>
      </c>
      <c r="K11" s="32">
        <v>39367.799999999996</v>
      </c>
    </row>
    <row r="12" spans="1:11">
      <c r="A12" s="28" t="s">
        <v>14</v>
      </c>
      <c r="B12" s="28">
        <v>2019</v>
      </c>
      <c r="C12" s="28" t="s">
        <v>9</v>
      </c>
      <c r="D12" s="28" t="s">
        <v>4</v>
      </c>
      <c r="E12">
        <f>INDEX('Financials USA'!$E$7:$N$19,MATCH('Input Data'!D12&amp;'Input Data'!C12,'Financials USA'!$A$7:$A$19,0),MATCH('Input Data'!B12,'Financials USA'!$E$1:$N$1,0))</f>
        <v>17682</v>
      </c>
      <c r="F12">
        <f>VLOOKUP(A12&amp;B12&amp;C12, 'Gross Profit &amp; EBITDA'!$D$2:$F$61, 2,FALSE)*E12</f>
        <v>10609.2</v>
      </c>
      <c r="G12">
        <f>VLOOKUP(A12&amp;B12&amp;C12, 'Gross Profit &amp; EBITDA'!$D$2:$F$61, 3,FALSE)*E12</f>
        <v>3536.4</v>
      </c>
      <c r="I12" s="31">
        <v>2023</v>
      </c>
      <c r="J12" s="32">
        <v>396536</v>
      </c>
      <c r="K12" s="32">
        <v>73539.200000000012</v>
      </c>
    </row>
    <row r="13" spans="1:11">
      <c r="A13" s="28" t="s">
        <v>14</v>
      </c>
      <c r="B13" s="28">
        <v>2019</v>
      </c>
      <c r="C13" s="28" t="s">
        <v>9</v>
      </c>
      <c r="D13" s="28" t="s">
        <v>6</v>
      </c>
      <c r="E13">
        <f>INDEX('Financials USA'!$E$7:$N$19,MATCH('Input Data'!D13&amp;'Input Data'!C13,'Financials USA'!$A$7:$A$19,0),MATCH('Input Data'!B13,'Financials USA'!$E$1:$N$1,0))</f>
        <v>19683</v>
      </c>
      <c r="F13">
        <f>VLOOKUP(A13&amp;B13&amp;C13, 'Gross Profit &amp; EBITDA'!$D$2:$F$61, 2,FALSE)*E13</f>
        <v>11809.800000000001</v>
      </c>
      <c r="G13">
        <f>VLOOKUP(A13&amp;B13&amp;C13, 'Gross Profit &amp; EBITDA'!$D$2:$F$61, 3,FALSE)*E13</f>
        <v>3936.6000000000004</v>
      </c>
      <c r="I13" s="31">
        <v>2024</v>
      </c>
      <c r="J13" s="32">
        <v>316422</v>
      </c>
      <c r="K13" s="32">
        <v>37103.200000000004</v>
      </c>
    </row>
    <row r="14" spans="1:11">
      <c r="A14" s="28" t="s">
        <v>14</v>
      </c>
      <c r="B14" s="28">
        <v>2020</v>
      </c>
      <c r="C14" s="28" t="s">
        <v>5</v>
      </c>
      <c r="D14" s="28" t="s">
        <v>4</v>
      </c>
      <c r="E14">
        <f>INDEX('Financials USA'!$E$7:$N$19,MATCH('Input Data'!D14&amp;'Input Data'!C14,'Financials USA'!$A$7:$A$19,0),MATCH('Input Data'!B14,'Financials USA'!$E$1:$N$1,0))</f>
        <v>4810</v>
      </c>
      <c r="F14">
        <f>VLOOKUP(A14&amp;B14&amp;C14, 'Gross Profit &amp; EBITDA'!$D$2:$F$61, 2,FALSE)*E14</f>
        <v>3848</v>
      </c>
      <c r="G14">
        <f>VLOOKUP(A14&amp;B14&amp;C14, 'Gross Profit &amp; EBITDA'!$D$2:$F$61, 3,FALSE)*E14</f>
        <v>962</v>
      </c>
      <c r="I14" s="31">
        <v>2025</v>
      </c>
      <c r="J14" s="32">
        <v>397088</v>
      </c>
      <c r="K14" s="32">
        <v>70410</v>
      </c>
    </row>
    <row r="15" spans="1:11">
      <c r="A15" s="28" t="s">
        <v>14</v>
      </c>
      <c r="B15" s="28">
        <v>2020</v>
      </c>
      <c r="C15" s="28" t="s">
        <v>5</v>
      </c>
      <c r="D15" s="28" t="s">
        <v>6</v>
      </c>
      <c r="E15">
        <f>INDEX('Financials USA'!$E$7:$N$19,MATCH('Input Data'!D15&amp;'Input Data'!C15,'Financials USA'!$A$7:$A$19,0),MATCH('Input Data'!B15,'Financials USA'!$E$1:$N$1,0))</f>
        <v>16090</v>
      </c>
      <c r="F15">
        <f>VLOOKUP(A15&amp;B15&amp;C15, 'Gross Profit &amp; EBITDA'!$D$2:$F$61, 2,FALSE)*E15</f>
        <v>12872</v>
      </c>
      <c r="G15">
        <f>VLOOKUP(A15&amp;B15&amp;C15, 'Gross Profit &amp; EBITDA'!$D$2:$F$61, 3,FALSE)*E15</f>
        <v>3218</v>
      </c>
      <c r="I15" s="31">
        <v>2026</v>
      </c>
      <c r="J15" s="32">
        <v>384896</v>
      </c>
      <c r="K15" s="32">
        <v>73763.199999999997</v>
      </c>
    </row>
    <row r="16" spans="1:11">
      <c r="A16" s="28" t="s">
        <v>14</v>
      </c>
      <c r="B16" s="28">
        <v>2020</v>
      </c>
      <c r="C16" s="28" t="s">
        <v>8</v>
      </c>
      <c r="D16" s="28" t="s">
        <v>4</v>
      </c>
      <c r="E16">
        <f>INDEX('Financials USA'!$E$7:$N$19,MATCH('Input Data'!D16&amp;'Input Data'!C16,'Financials USA'!$A$7:$A$19,0),MATCH('Input Data'!B16,'Financials USA'!$E$1:$N$1,0))</f>
        <v>9620</v>
      </c>
      <c r="F16">
        <f>VLOOKUP(A16&amp;B16&amp;C16, 'Gross Profit &amp; EBITDA'!$D$2:$F$61, 2,FALSE)*E16</f>
        <v>4810</v>
      </c>
      <c r="G16">
        <f>VLOOKUP(A16&amp;B16&amp;C16, 'Gross Profit &amp; EBITDA'!$D$2:$F$61, 3,FALSE)*E16</f>
        <v>962</v>
      </c>
      <c r="I16" s="31">
        <v>2027</v>
      </c>
      <c r="J16" s="32">
        <v>447026</v>
      </c>
      <c r="K16" s="32">
        <v>81941.400000000023</v>
      </c>
    </row>
    <row r="17" spans="1:12">
      <c r="A17" s="28" t="s">
        <v>14</v>
      </c>
      <c r="B17" s="28">
        <v>2020</v>
      </c>
      <c r="C17" s="28" t="s">
        <v>8</v>
      </c>
      <c r="D17" s="28" t="s">
        <v>6</v>
      </c>
      <c r="E17">
        <f>INDEX('Financials USA'!$E$7:$N$19,MATCH('Input Data'!D17&amp;'Input Data'!C17,'Financials USA'!$A$7:$A$19,0),MATCH('Input Data'!B17,'Financials USA'!$E$1:$N$1,0))</f>
        <v>16090</v>
      </c>
      <c r="F17">
        <f>VLOOKUP(A17&amp;B17&amp;C17, 'Gross Profit &amp; EBITDA'!$D$2:$F$61, 2,FALSE)*E17</f>
        <v>8045</v>
      </c>
      <c r="G17">
        <f>VLOOKUP(A17&amp;B17&amp;C17, 'Gross Profit &amp; EBITDA'!$D$2:$F$61, 3,FALSE)*E17</f>
        <v>1609</v>
      </c>
      <c r="I17" s="31" t="s">
        <v>25</v>
      </c>
      <c r="J17" s="32">
        <v>3444804</v>
      </c>
      <c r="K17" s="32">
        <v>544175.80000000005</v>
      </c>
    </row>
    <row r="18" spans="1:12">
      <c r="A18" s="28" t="s">
        <v>14</v>
      </c>
      <c r="B18" s="28">
        <v>2020</v>
      </c>
      <c r="C18" s="28" t="s">
        <v>9</v>
      </c>
      <c r="D18" s="28" t="s">
        <v>4</v>
      </c>
      <c r="E18">
        <f>INDEX('Financials USA'!$E$7:$N$19,MATCH('Input Data'!D18&amp;'Input Data'!C18,'Financials USA'!$A$7:$A$19,0),MATCH('Input Data'!B18,'Financials USA'!$E$1:$N$1,0))</f>
        <v>10140</v>
      </c>
      <c r="F18">
        <f>VLOOKUP(A18&amp;B18&amp;C18, 'Gross Profit &amp; EBITDA'!$D$2:$F$61, 2,FALSE)*E18</f>
        <v>8112</v>
      </c>
      <c r="G18">
        <f>VLOOKUP(A18&amp;B18&amp;C18, 'Gross Profit &amp; EBITDA'!$D$2:$F$61, 3,FALSE)*E18</f>
        <v>2028</v>
      </c>
    </row>
    <row r="19" spans="1:12">
      <c r="A19" s="28" t="s">
        <v>14</v>
      </c>
      <c r="B19" s="28">
        <v>2020</v>
      </c>
      <c r="C19" s="28" t="s">
        <v>9</v>
      </c>
      <c r="D19" s="28" t="s">
        <v>6</v>
      </c>
      <c r="E19">
        <f>INDEX('Financials USA'!$E$7:$N$19,MATCH('Input Data'!D19&amp;'Input Data'!C19,'Financials USA'!$A$7:$A$19,0),MATCH('Input Data'!B19,'Financials USA'!$E$1:$N$1,0))</f>
        <v>55827</v>
      </c>
      <c r="F19">
        <f>VLOOKUP(A19&amp;B19&amp;C19, 'Gross Profit &amp; EBITDA'!$D$2:$F$61, 2,FALSE)*E19</f>
        <v>44661.600000000006</v>
      </c>
      <c r="G19">
        <f>VLOOKUP(A19&amp;B19&amp;C19, 'Gross Profit &amp; EBITDA'!$D$2:$F$61, 3,FALSE)*E19</f>
        <v>11165.400000000001</v>
      </c>
      <c r="I19" s="30" t="s">
        <v>0</v>
      </c>
      <c r="J19" t="s">
        <v>23</v>
      </c>
    </row>
    <row r="20" spans="1:12">
      <c r="A20" s="28" t="s">
        <v>14</v>
      </c>
      <c r="B20" s="28">
        <v>2021</v>
      </c>
      <c r="C20" s="28" t="s">
        <v>5</v>
      </c>
      <c r="D20" s="28" t="s">
        <v>4</v>
      </c>
      <c r="E20">
        <f>INDEX('Financials USA'!$E$7:$N$19,MATCH('Input Data'!D20&amp;'Input Data'!C20,'Financials USA'!$A$7:$A$19,0),MATCH('Input Data'!B20,'Financials USA'!$E$1:$N$1,0))</f>
        <v>7470</v>
      </c>
      <c r="F20">
        <f>VLOOKUP(A20&amp;B20&amp;C20, 'Gross Profit &amp; EBITDA'!$D$2:$F$61, 2,FALSE)*E20</f>
        <v>4482.0000000000009</v>
      </c>
      <c r="G20">
        <f>VLOOKUP(A20&amp;B20&amp;C20, 'Gross Profit &amp; EBITDA'!$D$2:$F$61, 3,FALSE)*E20</f>
        <v>1494</v>
      </c>
      <c r="I20" s="30" t="s">
        <v>17</v>
      </c>
      <c r="J20" t="s">
        <v>23</v>
      </c>
    </row>
    <row r="21" spans="1:12">
      <c r="A21" s="28" t="s">
        <v>14</v>
      </c>
      <c r="B21" s="28">
        <v>2021</v>
      </c>
      <c r="C21" s="28" t="s">
        <v>5</v>
      </c>
      <c r="D21" s="28" t="s">
        <v>6</v>
      </c>
      <c r="E21">
        <f>INDEX('Financials USA'!$E$7:$N$19,MATCH('Input Data'!D21&amp;'Input Data'!C21,'Financials USA'!$A$7:$A$19,0),MATCH('Input Data'!B21,'Financials USA'!$E$1:$N$1,0))</f>
        <v>15225</v>
      </c>
      <c r="F21">
        <f>VLOOKUP(A21&amp;B21&amp;C21, 'Gross Profit &amp; EBITDA'!$D$2:$F$61, 2,FALSE)*E21</f>
        <v>9135.0000000000018</v>
      </c>
      <c r="G21">
        <f>VLOOKUP(A21&amp;B21&amp;C21, 'Gross Profit &amp; EBITDA'!$D$2:$F$61, 3,FALSE)*E21</f>
        <v>3045</v>
      </c>
    </row>
    <row r="22" spans="1:12">
      <c r="A22" s="28" t="s">
        <v>14</v>
      </c>
      <c r="B22" s="28">
        <v>2021</v>
      </c>
      <c r="C22" s="28" t="s">
        <v>8</v>
      </c>
      <c r="D22" s="28" t="s">
        <v>4</v>
      </c>
      <c r="E22">
        <f>INDEX('Financials USA'!$E$7:$N$19,MATCH('Input Data'!D22&amp;'Input Data'!C22,'Financials USA'!$A$7:$A$19,0),MATCH('Input Data'!B22,'Financials USA'!$E$1:$N$1,0))</f>
        <v>29880</v>
      </c>
      <c r="F22">
        <f>VLOOKUP(A22&amp;B22&amp;C22, 'Gross Profit &amp; EBITDA'!$D$2:$F$61, 2,FALSE)*E22</f>
        <v>20916.000000000004</v>
      </c>
      <c r="G22">
        <f>VLOOKUP(A22&amp;B22&amp;C22, 'Gross Profit &amp; EBITDA'!$D$2:$F$61, 3,FALSE)*E22</f>
        <v>2988</v>
      </c>
      <c r="I22" s="30" t="s">
        <v>24</v>
      </c>
      <c r="J22" t="s">
        <v>26</v>
      </c>
      <c r="K22" t="s">
        <v>28</v>
      </c>
      <c r="L22" t="s">
        <v>27</v>
      </c>
    </row>
    <row r="23" spans="1:12">
      <c r="A23" s="28" t="s">
        <v>14</v>
      </c>
      <c r="B23" s="28">
        <v>2021</v>
      </c>
      <c r="C23" s="28" t="s">
        <v>8</v>
      </c>
      <c r="D23" s="28" t="s">
        <v>6</v>
      </c>
      <c r="E23">
        <f>INDEX('Financials USA'!$E$7:$N$19,MATCH('Input Data'!D23&amp;'Input Data'!C23,'Financials USA'!$A$7:$A$19,0),MATCH('Input Data'!B23,'Financials USA'!$E$1:$N$1,0))</f>
        <v>91350</v>
      </c>
      <c r="F23">
        <f>VLOOKUP(A23&amp;B23&amp;C23, 'Gross Profit &amp; EBITDA'!$D$2:$F$61, 2,FALSE)*E23</f>
        <v>63945.000000000007</v>
      </c>
      <c r="G23">
        <f>VLOOKUP(A23&amp;B23&amp;C23, 'Gross Profit &amp; EBITDA'!$D$2:$F$61, 3,FALSE)*E23</f>
        <v>9135</v>
      </c>
      <c r="I23" s="31" t="s">
        <v>9</v>
      </c>
      <c r="J23" s="32">
        <v>766694</v>
      </c>
      <c r="K23" s="32">
        <v>497113.79999999987</v>
      </c>
      <c r="L23" s="32">
        <v>131267.00000000003</v>
      </c>
    </row>
    <row r="24" spans="1:12">
      <c r="A24" s="28" t="s">
        <v>14</v>
      </c>
      <c r="B24" s="28">
        <v>2021</v>
      </c>
      <c r="C24" s="28" t="s">
        <v>9</v>
      </c>
      <c r="D24" s="28" t="s">
        <v>4</v>
      </c>
      <c r="E24">
        <f>INDEX('Financials USA'!$E$7:$N$19,MATCH('Input Data'!D24&amp;'Input Data'!C24,'Financials USA'!$A$7:$A$19,0),MATCH('Input Data'!B24,'Financials USA'!$E$1:$N$1,0))</f>
        <v>3252</v>
      </c>
      <c r="F24">
        <f>VLOOKUP(A24&amp;B24&amp;C24, 'Gross Profit &amp; EBITDA'!$D$2:$F$61, 2,FALSE)*E24</f>
        <v>2601.6000000000004</v>
      </c>
      <c r="G24">
        <f>VLOOKUP(A24&amp;B24&amp;C24, 'Gross Profit &amp; EBITDA'!$D$2:$F$61, 3,FALSE)*E24</f>
        <v>650.40000000000009</v>
      </c>
      <c r="I24" s="31" t="s">
        <v>5</v>
      </c>
      <c r="J24" s="32">
        <v>701974</v>
      </c>
      <c r="K24" s="32">
        <v>416294.99999999988</v>
      </c>
      <c r="L24" s="32">
        <v>114326.60000000003</v>
      </c>
    </row>
    <row r="25" spans="1:12">
      <c r="A25" s="28" t="s">
        <v>14</v>
      </c>
      <c r="B25" s="28">
        <v>2021</v>
      </c>
      <c r="C25" s="28" t="s">
        <v>9</v>
      </c>
      <c r="D25" s="28" t="s">
        <v>6</v>
      </c>
      <c r="E25">
        <f>INDEX('Financials USA'!$E$7:$N$19,MATCH('Input Data'!D25&amp;'Input Data'!C25,'Financials USA'!$A$7:$A$19,0),MATCH('Input Data'!B25,'Financials USA'!$E$1:$N$1,0))</f>
        <v>6756</v>
      </c>
      <c r="F25">
        <f>VLOOKUP(A25&amp;B25&amp;C25, 'Gross Profit &amp; EBITDA'!$D$2:$F$61, 2,FALSE)*E25</f>
        <v>5404.8</v>
      </c>
      <c r="G25">
        <f>VLOOKUP(A25&amp;B25&amp;C25, 'Gross Profit &amp; EBITDA'!$D$2:$F$61, 3,FALSE)*E25</f>
        <v>1351.2</v>
      </c>
      <c r="I25" s="31" t="s">
        <v>8</v>
      </c>
      <c r="J25" s="32">
        <v>1976136</v>
      </c>
      <c r="K25" s="32">
        <v>1161788.3999999994</v>
      </c>
      <c r="L25" s="32">
        <v>298582.20000000013</v>
      </c>
    </row>
    <row r="26" spans="1:12">
      <c r="A26" s="28" t="s">
        <v>14</v>
      </c>
      <c r="B26" s="28">
        <v>2022</v>
      </c>
      <c r="C26" s="28" t="s">
        <v>5</v>
      </c>
      <c r="D26" s="28" t="s">
        <v>4</v>
      </c>
      <c r="E26">
        <f>INDEX('Financials USA'!$E$7:$N$19,MATCH('Input Data'!D26&amp;'Input Data'!C26,'Financials USA'!$A$7:$A$19,0),MATCH('Input Data'!B26,'Financials USA'!$E$1:$N$1,0))</f>
        <v>11367</v>
      </c>
      <c r="F26">
        <f>VLOOKUP(A26&amp;B26&amp;C26, 'Gross Profit &amp; EBITDA'!$D$2:$F$61, 2,FALSE)*E26</f>
        <v>7956.9000000000005</v>
      </c>
      <c r="G26">
        <f>VLOOKUP(A26&amp;B26&amp;C26, 'Gross Profit &amp; EBITDA'!$D$2:$F$61, 3,FALSE)*E26</f>
        <v>1136.7</v>
      </c>
      <c r="I26" s="31" t="s">
        <v>25</v>
      </c>
      <c r="J26" s="32">
        <v>3444804</v>
      </c>
      <c r="K26" s="32">
        <v>2075197.1999999993</v>
      </c>
      <c r="L26" s="32">
        <v>544175.80000000016</v>
      </c>
    </row>
    <row r="27" spans="1:12">
      <c r="A27" s="28" t="s">
        <v>14</v>
      </c>
      <c r="B27" s="28">
        <v>2022</v>
      </c>
      <c r="C27" s="28" t="s">
        <v>5</v>
      </c>
      <c r="D27" s="28" t="s">
        <v>6</v>
      </c>
      <c r="E27">
        <f>INDEX('Financials USA'!$E$7:$N$19,MATCH('Input Data'!D27&amp;'Input Data'!C27,'Financials USA'!$A$7:$A$19,0),MATCH('Input Data'!B27,'Financials USA'!$E$1:$N$1,0))</f>
        <v>14484</v>
      </c>
      <c r="F27">
        <f>VLOOKUP(A27&amp;B27&amp;C27, 'Gross Profit &amp; EBITDA'!$D$2:$F$61, 2,FALSE)*E27</f>
        <v>10138.800000000001</v>
      </c>
      <c r="G27">
        <f>VLOOKUP(A27&amp;B27&amp;C27, 'Gross Profit &amp; EBITDA'!$D$2:$F$61, 3,FALSE)*E27</f>
        <v>1448.4</v>
      </c>
      <c r="I27" s="30" t="s">
        <v>0</v>
      </c>
      <c r="J27" t="s">
        <v>23</v>
      </c>
    </row>
    <row r="28" spans="1:12">
      <c r="A28" s="28" t="s">
        <v>14</v>
      </c>
      <c r="B28" s="28">
        <v>2022</v>
      </c>
      <c r="C28" s="28" t="s">
        <v>8</v>
      </c>
      <c r="D28" s="28" t="s">
        <v>4</v>
      </c>
      <c r="E28">
        <f>INDEX('Financials USA'!$E$7:$N$19,MATCH('Input Data'!D28&amp;'Input Data'!C28,'Financials USA'!$A$7:$A$19,0),MATCH('Input Data'!B28,'Financials USA'!$E$1:$N$1,0))</f>
        <v>22734</v>
      </c>
      <c r="F28">
        <f>VLOOKUP(A28&amp;B28&amp;C28, 'Gross Profit &amp; EBITDA'!$D$2:$F$61, 2,FALSE)*E28</f>
        <v>11367</v>
      </c>
      <c r="G28">
        <f>VLOOKUP(A28&amp;B28&amp;C28, 'Gross Profit &amp; EBITDA'!$D$2:$F$61, 3,FALSE)*E28</f>
        <v>2273.4</v>
      </c>
      <c r="I28" s="30" t="s">
        <v>16</v>
      </c>
      <c r="J28" t="s">
        <v>23</v>
      </c>
    </row>
    <row r="29" spans="1:12">
      <c r="A29" s="28" t="s">
        <v>14</v>
      </c>
      <c r="B29" s="28">
        <v>2022</v>
      </c>
      <c r="C29" s="28" t="s">
        <v>8</v>
      </c>
      <c r="D29" s="28" t="s">
        <v>6</v>
      </c>
      <c r="E29">
        <f>INDEX('Financials USA'!$E$7:$N$19,MATCH('Input Data'!D29&amp;'Input Data'!C29,'Financials USA'!$A$7:$A$19,0),MATCH('Input Data'!B29,'Financials USA'!$E$1:$N$1,0))</f>
        <v>86904</v>
      </c>
      <c r="F29">
        <f>VLOOKUP(A29&amp;B29&amp;C29, 'Gross Profit &amp; EBITDA'!$D$2:$F$61, 2,FALSE)*E29</f>
        <v>43452</v>
      </c>
      <c r="G29">
        <f>VLOOKUP(A29&amp;B29&amp;C29, 'Gross Profit &amp; EBITDA'!$D$2:$F$61, 3,FALSE)*E29</f>
        <v>8690.4</v>
      </c>
      <c r="I29" s="30" t="s">
        <v>17</v>
      </c>
      <c r="J29" t="s">
        <v>23</v>
      </c>
    </row>
    <row r="30" spans="1:12">
      <c r="A30" s="28" t="s">
        <v>14</v>
      </c>
      <c r="B30" s="28">
        <v>2022</v>
      </c>
      <c r="C30" s="28" t="s">
        <v>9</v>
      </c>
      <c r="D30" s="28" t="s">
        <v>4</v>
      </c>
      <c r="E30">
        <f>INDEX('Financials USA'!$E$7:$N$19,MATCH('Input Data'!D30&amp;'Input Data'!C30,'Financials USA'!$A$7:$A$19,0),MATCH('Input Data'!B30,'Financials USA'!$E$1:$N$1,0))</f>
        <v>3515</v>
      </c>
      <c r="F30">
        <f>VLOOKUP(A30&amp;B30&amp;C30, 'Gross Profit &amp; EBITDA'!$D$2:$F$61, 2,FALSE)*E30</f>
        <v>2812</v>
      </c>
      <c r="G30">
        <f>VLOOKUP(A30&amp;B30&amp;C30, 'Gross Profit &amp; EBITDA'!$D$2:$F$61, 3,FALSE)*E30</f>
        <v>351.5</v>
      </c>
    </row>
    <row r="31" spans="1:12">
      <c r="A31" s="28" t="s">
        <v>14</v>
      </c>
      <c r="B31" s="28">
        <v>2022</v>
      </c>
      <c r="C31" s="28" t="s">
        <v>9</v>
      </c>
      <c r="D31" s="28" t="s">
        <v>6</v>
      </c>
      <c r="E31">
        <f>INDEX('Financials USA'!$E$7:$N$19,MATCH('Input Data'!D31&amp;'Input Data'!C31,'Financials USA'!$A$7:$A$19,0),MATCH('Input Data'!B31,'Financials USA'!$E$1:$N$1,0))</f>
        <v>18760</v>
      </c>
      <c r="F31">
        <f>VLOOKUP(A31&amp;B31&amp;C31, 'Gross Profit &amp; EBITDA'!$D$2:$F$61, 2,FALSE)*E31</f>
        <v>15008</v>
      </c>
      <c r="G31">
        <f>VLOOKUP(A31&amp;B31&amp;C31, 'Gross Profit &amp; EBITDA'!$D$2:$F$61, 3,FALSE)*E31</f>
        <v>1876</v>
      </c>
      <c r="I31" t="s">
        <v>26</v>
      </c>
      <c r="J31" t="s">
        <v>28</v>
      </c>
      <c r="K31" t="s">
        <v>27</v>
      </c>
    </row>
    <row r="32" spans="1:12">
      <c r="A32" s="28" t="s">
        <v>14</v>
      </c>
      <c r="B32" s="28">
        <v>2023</v>
      </c>
      <c r="C32" s="28" t="s">
        <v>5</v>
      </c>
      <c r="D32" s="28" t="s">
        <v>4</v>
      </c>
      <c r="E32">
        <f>INDEX('Financials USA'!$E$7:$N$19,MATCH('Input Data'!D32&amp;'Input Data'!C32,'Financials USA'!$A$7:$A$19,0),MATCH('Input Data'!B32,'Financials USA'!$E$1:$N$1,0))</f>
        <v>6894</v>
      </c>
      <c r="F32">
        <f>VLOOKUP(A32&amp;B32&amp;C32, 'Gross Profit &amp; EBITDA'!$D$2:$F$61, 2,FALSE)*E32</f>
        <v>4825.8</v>
      </c>
      <c r="G32">
        <f>VLOOKUP(A32&amp;B32&amp;C32, 'Gross Profit &amp; EBITDA'!$D$2:$F$61, 3,FALSE)*E32</f>
        <v>1378.8000000000002</v>
      </c>
      <c r="I32" s="32">
        <v>3444804</v>
      </c>
      <c r="J32" s="32">
        <v>2075197.2000000009</v>
      </c>
      <c r="K32" s="32">
        <v>544175.79999999981</v>
      </c>
    </row>
    <row r="33" spans="1:10">
      <c r="A33" s="28" t="s">
        <v>14</v>
      </c>
      <c r="B33" s="28">
        <v>2023</v>
      </c>
      <c r="C33" s="28" t="s">
        <v>5</v>
      </c>
      <c r="D33" s="28" t="s">
        <v>6</v>
      </c>
      <c r="E33">
        <f>INDEX('Financials USA'!$E$7:$N$19,MATCH('Input Data'!D33&amp;'Input Data'!C33,'Financials USA'!$A$7:$A$19,0),MATCH('Input Data'!B33,'Financials USA'!$E$1:$N$1,0))</f>
        <v>18660</v>
      </c>
      <c r="F33">
        <f>VLOOKUP(A33&amp;B33&amp;C33, 'Gross Profit &amp; EBITDA'!$D$2:$F$61, 2,FALSE)*E33</f>
        <v>13062.000000000002</v>
      </c>
      <c r="G33">
        <f>VLOOKUP(A33&amp;B33&amp;C33, 'Gross Profit &amp; EBITDA'!$D$2:$F$61, 3,FALSE)*E33</f>
        <v>3732</v>
      </c>
    </row>
    <row r="34" spans="1:10">
      <c r="A34" s="28" t="s">
        <v>14</v>
      </c>
      <c r="B34" s="28">
        <v>2023</v>
      </c>
      <c r="C34" s="28" t="s">
        <v>8</v>
      </c>
      <c r="D34" s="28" t="s">
        <v>4</v>
      </c>
      <c r="E34">
        <f>INDEX('Financials USA'!$E$7:$N$19,MATCH('Input Data'!D34&amp;'Input Data'!C34,'Financials USA'!$A$7:$A$19,0),MATCH('Input Data'!B34,'Financials USA'!$E$1:$N$1,0))</f>
        <v>13788</v>
      </c>
      <c r="F34">
        <f>VLOOKUP(A34&amp;B34&amp;C34, 'Gross Profit &amp; EBITDA'!$D$2:$F$61, 2,FALSE)*E34</f>
        <v>9651.6</v>
      </c>
      <c r="G34">
        <f>VLOOKUP(A34&amp;B34&amp;C34, 'Gross Profit &amp; EBITDA'!$D$2:$F$61, 3,FALSE)*E34</f>
        <v>2757.6000000000004</v>
      </c>
      <c r="I34" t="s">
        <v>18</v>
      </c>
      <c r="J34">
        <f>GETPIVOTDATA("Sum of Revenue",$I$31)</f>
        <v>3444804</v>
      </c>
    </row>
    <row r="35" spans="1:10">
      <c r="A35" s="28" t="s">
        <v>14</v>
      </c>
      <c r="B35" s="28">
        <v>2023</v>
      </c>
      <c r="C35" s="28" t="s">
        <v>8</v>
      </c>
      <c r="D35" s="28" t="s">
        <v>6</v>
      </c>
      <c r="E35">
        <f>INDEX('Financials USA'!$E$7:$N$19,MATCH('Input Data'!D35&amp;'Input Data'!C35,'Financials USA'!$A$7:$A$19,0),MATCH('Input Data'!B35,'Financials USA'!$E$1:$N$1,0))</f>
        <v>111960</v>
      </c>
      <c r="F35">
        <f>VLOOKUP(A35&amp;B35&amp;C35, 'Gross Profit &amp; EBITDA'!$D$2:$F$61, 2,FALSE)*E35</f>
        <v>78372.000000000015</v>
      </c>
      <c r="G35">
        <f>VLOOKUP(A35&amp;B35&amp;C35, 'Gross Profit &amp; EBITDA'!$D$2:$F$61, 3,FALSE)*E35</f>
        <v>22392</v>
      </c>
      <c r="I35" t="s">
        <v>29</v>
      </c>
      <c r="J35">
        <f>J36-J34</f>
        <v>-1369606.7999999991</v>
      </c>
    </row>
    <row r="36" spans="1:10">
      <c r="A36" s="28" t="s">
        <v>14</v>
      </c>
      <c r="B36" s="28">
        <v>2023</v>
      </c>
      <c r="C36" s="28" t="s">
        <v>9</v>
      </c>
      <c r="D36" s="28" t="s">
        <v>4</v>
      </c>
      <c r="E36">
        <f>INDEX('Financials USA'!$E$7:$N$19,MATCH('Input Data'!D36&amp;'Input Data'!C36,'Financials USA'!$A$7:$A$19,0),MATCH('Input Data'!B36,'Financials USA'!$E$1:$N$1,0))</f>
        <v>5064</v>
      </c>
      <c r="F36">
        <f>VLOOKUP(A36&amp;B36&amp;C36, 'Gross Profit &amp; EBITDA'!$D$2:$F$61, 2,FALSE)*E36</f>
        <v>4051.2000000000003</v>
      </c>
      <c r="G36">
        <f>VLOOKUP(A36&amp;B36&amp;C36, 'Gross Profit &amp; EBITDA'!$D$2:$F$61, 3,FALSE)*E36</f>
        <v>506.40000000000003</v>
      </c>
      <c r="I36" t="s">
        <v>19</v>
      </c>
      <c r="J36">
        <f>GETPIVOTDATA("Sum of Gross Profit",$I$31)</f>
        <v>2075197.2000000009</v>
      </c>
    </row>
    <row r="37" spans="1:10">
      <c r="A37" s="28" t="s">
        <v>14</v>
      </c>
      <c r="B37" s="28">
        <v>2023</v>
      </c>
      <c r="C37" s="28" t="s">
        <v>9</v>
      </c>
      <c r="D37" s="28" t="s">
        <v>6</v>
      </c>
      <c r="E37">
        <f>INDEX('Financials USA'!$E$7:$N$19,MATCH('Input Data'!D37&amp;'Input Data'!C37,'Financials USA'!$A$7:$A$19,0),MATCH('Input Data'!B37,'Financials USA'!$E$1:$N$1,0))</f>
        <v>15933</v>
      </c>
      <c r="F37">
        <f>VLOOKUP(A37&amp;B37&amp;C37, 'Gross Profit &amp; EBITDA'!$D$2:$F$61, 2,FALSE)*E37</f>
        <v>12746.400000000001</v>
      </c>
      <c r="G37">
        <f>VLOOKUP(A37&amp;B37&amp;C37, 'Gross Profit &amp; EBITDA'!$D$2:$F$61, 3,FALSE)*E37</f>
        <v>1593.3000000000002</v>
      </c>
      <c r="I37" t="s">
        <v>30</v>
      </c>
      <c r="J37">
        <f>J38-J36</f>
        <v>-1531021.4000000011</v>
      </c>
    </row>
    <row r="38" spans="1:10">
      <c r="A38" s="28" t="s">
        <v>14</v>
      </c>
      <c r="B38" s="28">
        <v>2024</v>
      </c>
      <c r="C38" s="28" t="s">
        <v>5</v>
      </c>
      <c r="D38" s="28" t="s">
        <v>4</v>
      </c>
      <c r="E38">
        <f>INDEX('Financials USA'!$E$7:$N$19,MATCH('Input Data'!D38&amp;'Input Data'!C38,'Financials USA'!$A$7:$A$19,0),MATCH('Input Data'!B38,'Financials USA'!$E$1:$N$1,0))</f>
        <v>8880</v>
      </c>
      <c r="F38">
        <f>VLOOKUP(A38&amp;B38&amp;C38, 'Gross Profit &amp; EBITDA'!$D$2:$F$61, 2,FALSE)*E38</f>
        <v>4440</v>
      </c>
      <c r="G38">
        <f>VLOOKUP(A38&amp;B38&amp;C38, 'Gross Profit &amp; EBITDA'!$D$2:$F$61, 3,FALSE)*E38</f>
        <v>1776</v>
      </c>
      <c r="I38" t="s">
        <v>20</v>
      </c>
      <c r="J38">
        <f>GETPIVOTDATA("Sum of EBITDA",$I$31)</f>
        <v>544175.79999999981</v>
      </c>
    </row>
    <row r="39" spans="1:10">
      <c r="A39" s="28" t="s">
        <v>14</v>
      </c>
      <c r="B39" s="28">
        <v>2024</v>
      </c>
      <c r="C39" s="28" t="s">
        <v>5</v>
      </c>
      <c r="D39" s="28" t="s">
        <v>6</v>
      </c>
      <c r="E39">
        <f>INDEX('Financials USA'!$E$7:$N$19,MATCH('Input Data'!D39&amp;'Input Data'!C39,'Financials USA'!$A$7:$A$19,0),MATCH('Input Data'!B39,'Financials USA'!$E$1:$N$1,0))</f>
        <v>13958</v>
      </c>
      <c r="F39">
        <f>VLOOKUP(A39&amp;B39&amp;C39, 'Gross Profit &amp; EBITDA'!$D$2:$F$61, 2,FALSE)*E39</f>
        <v>6979</v>
      </c>
      <c r="G39">
        <f>VLOOKUP(A39&amp;B39&amp;C39, 'Gross Profit &amp; EBITDA'!$D$2:$F$61, 3,FALSE)*E39</f>
        <v>2791.6000000000004</v>
      </c>
    </row>
    <row r="40" spans="1:10">
      <c r="A40" s="28" t="s">
        <v>14</v>
      </c>
      <c r="B40" s="28">
        <v>2024</v>
      </c>
      <c r="C40" s="28" t="s">
        <v>8</v>
      </c>
      <c r="D40" s="28" t="s">
        <v>4</v>
      </c>
      <c r="E40">
        <f>INDEX('Financials USA'!$E$7:$N$19,MATCH('Input Data'!D40&amp;'Input Data'!C40,'Financials USA'!$A$7:$A$19,0),MATCH('Input Data'!B40,'Financials USA'!$E$1:$N$1,0))</f>
        <v>53280</v>
      </c>
      <c r="F40">
        <f>VLOOKUP(A40&amp;B40&amp;C40, 'Gross Profit &amp; EBITDA'!$D$2:$F$61, 2,FALSE)*E40</f>
        <v>26640</v>
      </c>
      <c r="G40">
        <f>VLOOKUP(A40&amp;B40&amp;C40, 'Gross Profit &amp; EBITDA'!$D$2:$F$61, 3,FALSE)*E40</f>
        <v>5328</v>
      </c>
    </row>
    <row r="41" spans="1:10">
      <c r="A41" s="28" t="s">
        <v>14</v>
      </c>
      <c r="B41" s="28">
        <v>2024</v>
      </c>
      <c r="C41" s="28" t="s">
        <v>8</v>
      </c>
      <c r="D41" s="28" t="s">
        <v>6</v>
      </c>
      <c r="E41">
        <f>INDEX('Financials USA'!$E$7:$N$19,MATCH('Input Data'!D41&amp;'Input Data'!C41,'Financials USA'!$A$7:$A$19,0),MATCH('Input Data'!B41,'Financials USA'!$E$1:$N$1,0))</f>
        <v>41874</v>
      </c>
      <c r="F41">
        <f>VLOOKUP(A41&amp;B41&amp;C41, 'Gross Profit &amp; EBITDA'!$D$2:$F$61, 2,FALSE)*E41</f>
        <v>20937</v>
      </c>
      <c r="G41">
        <f>VLOOKUP(A41&amp;B41&amp;C41, 'Gross Profit &amp; EBITDA'!$D$2:$F$61, 3,FALSE)*E41</f>
        <v>4187.4000000000005</v>
      </c>
    </row>
    <row r="42" spans="1:10">
      <c r="A42" s="28" t="s">
        <v>14</v>
      </c>
      <c r="B42" s="28">
        <v>2024</v>
      </c>
      <c r="C42" s="28" t="s">
        <v>9</v>
      </c>
      <c r="D42" s="28" t="s">
        <v>4</v>
      </c>
      <c r="E42">
        <f>INDEX('Financials USA'!$E$7:$N$19,MATCH('Input Data'!D42&amp;'Input Data'!C42,'Financials USA'!$A$7:$A$19,0),MATCH('Input Data'!B42,'Financials USA'!$E$1:$N$1,0))</f>
        <v>9666</v>
      </c>
      <c r="F42">
        <f>VLOOKUP(A42&amp;B42&amp;C42, 'Gross Profit &amp; EBITDA'!$D$2:$F$61, 2,FALSE)*E42</f>
        <v>6766.2000000000007</v>
      </c>
      <c r="G42">
        <f>VLOOKUP(A42&amp;B42&amp;C42, 'Gross Profit &amp; EBITDA'!$D$2:$F$61, 3,FALSE)*E42</f>
        <v>966.6</v>
      </c>
      <c r="I42" s="30" t="s">
        <v>24</v>
      </c>
      <c r="J42" t="s">
        <v>26</v>
      </c>
    </row>
    <row r="43" spans="1:10">
      <c r="A43" s="28" t="s">
        <v>14</v>
      </c>
      <c r="B43" s="28">
        <v>2024</v>
      </c>
      <c r="C43" s="28" t="s">
        <v>9</v>
      </c>
      <c r="D43" s="28" t="s">
        <v>6</v>
      </c>
      <c r="E43">
        <f>INDEX('Financials USA'!$E$7:$N$19,MATCH('Input Data'!D43&amp;'Input Data'!C43,'Financials USA'!$A$7:$A$19,0),MATCH('Input Data'!B43,'Financials USA'!$E$1:$N$1,0))</f>
        <v>6528</v>
      </c>
      <c r="F43">
        <f>VLOOKUP(A43&amp;B43&amp;C43, 'Gross Profit &amp; EBITDA'!$D$2:$F$61, 2,FALSE)*E43</f>
        <v>4569.6000000000004</v>
      </c>
      <c r="G43">
        <f>VLOOKUP(A43&amp;B43&amp;C43, 'Gross Profit &amp; EBITDA'!$D$2:$F$61, 3,FALSE)*E43</f>
        <v>652.80000000000007</v>
      </c>
      <c r="I43" s="31" t="s">
        <v>15</v>
      </c>
      <c r="J43" s="32">
        <v>467756</v>
      </c>
    </row>
    <row r="44" spans="1:10">
      <c r="A44" s="28" t="s">
        <v>14</v>
      </c>
      <c r="B44" s="28">
        <v>2025</v>
      </c>
      <c r="C44" s="28" t="s">
        <v>5</v>
      </c>
      <c r="D44" s="28" t="s">
        <v>4</v>
      </c>
      <c r="E44">
        <f>INDEX('Financials USA'!$E$7:$N$19,MATCH('Input Data'!D44&amp;'Input Data'!C44,'Financials USA'!$A$7:$A$19,0),MATCH('Input Data'!B44,'Financials USA'!$E$1:$N$1,0))</f>
        <v>4901</v>
      </c>
      <c r="F44">
        <f>VLOOKUP(A44&amp;B44&amp;C44, 'Gross Profit &amp; EBITDA'!$D$2:$F$61, 2,FALSE)*E44</f>
        <v>2940.6000000000004</v>
      </c>
      <c r="G44">
        <f>VLOOKUP(A44&amp;B44&amp;C44, 'Gross Profit &amp; EBITDA'!$D$2:$F$61, 3,FALSE)*E44</f>
        <v>490.1</v>
      </c>
      <c r="I44" s="31" t="s">
        <v>14</v>
      </c>
      <c r="J44" s="32">
        <v>2977048</v>
      </c>
    </row>
    <row r="45" spans="1:10">
      <c r="A45" s="28" t="s">
        <v>14</v>
      </c>
      <c r="B45" s="28">
        <v>2025</v>
      </c>
      <c r="C45" s="28" t="s">
        <v>5</v>
      </c>
      <c r="D45" s="28" t="s">
        <v>6</v>
      </c>
      <c r="E45">
        <f>INDEX('Financials USA'!$E$7:$N$19,MATCH('Input Data'!D45&amp;'Input Data'!C45,'Financials USA'!$A$7:$A$19,0),MATCH('Input Data'!B45,'Financials USA'!$E$1:$N$1,0))</f>
        <v>26427</v>
      </c>
      <c r="F45">
        <f>VLOOKUP(A45&amp;B45&amp;C45, 'Gross Profit &amp; EBITDA'!$D$2:$F$61, 2,FALSE)*E45</f>
        <v>15856.200000000003</v>
      </c>
      <c r="G45">
        <f>VLOOKUP(A45&amp;B45&amp;C45, 'Gross Profit &amp; EBITDA'!$D$2:$F$61, 3,FALSE)*E45</f>
        <v>2642.7000000000003</v>
      </c>
      <c r="I45" s="31" t="s">
        <v>25</v>
      </c>
      <c r="J45" s="32">
        <v>3444804</v>
      </c>
    </row>
    <row r="46" spans="1:10">
      <c r="A46" s="28" t="s">
        <v>14</v>
      </c>
      <c r="B46" s="28">
        <v>2025</v>
      </c>
      <c r="C46" s="28" t="s">
        <v>8</v>
      </c>
      <c r="D46" s="28" t="s">
        <v>4</v>
      </c>
      <c r="E46">
        <f>INDEX('Financials USA'!$E$7:$N$19,MATCH('Input Data'!D46&amp;'Input Data'!C46,'Financials USA'!$A$7:$A$19,0),MATCH('Input Data'!B46,'Financials USA'!$E$1:$N$1,0))</f>
        <v>14703</v>
      </c>
      <c r="F46">
        <f>VLOOKUP(A46&amp;B46&amp;C46, 'Gross Profit &amp; EBITDA'!$D$2:$F$61, 2,FALSE)*E46</f>
        <v>10292.1</v>
      </c>
      <c r="G46">
        <f>VLOOKUP(A46&amp;B46&amp;C46, 'Gross Profit &amp; EBITDA'!$D$2:$F$61, 3,FALSE)*E46</f>
        <v>2940.6000000000004</v>
      </c>
    </row>
    <row r="47" spans="1:10">
      <c r="A47" s="28" t="s">
        <v>14</v>
      </c>
      <c r="B47" s="28">
        <v>2025</v>
      </c>
      <c r="C47" s="28" t="s">
        <v>8</v>
      </c>
      <c r="D47" s="28" t="s">
        <v>6</v>
      </c>
      <c r="E47">
        <f>INDEX('Financials USA'!$E$7:$N$19,MATCH('Input Data'!D47&amp;'Input Data'!C47,'Financials USA'!$A$7:$A$19,0),MATCH('Input Data'!B47,'Financials USA'!$E$1:$N$1,0))</f>
        <v>52854</v>
      </c>
      <c r="F47">
        <f>VLOOKUP(A47&amp;B47&amp;C47, 'Gross Profit &amp; EBITDA'!$D$2:$F$61, 2,FALSE)*E47</f>
        <v>36997.800000000003</v>
      </c>
      <c r="G47">
        <f>VLOOKUP(A47&amp;B47&amp;C47, 'Gross Profit &amp; EBITDA'!$D$2:$F$61, 3,FALSE)*E47</f>
        <v>10570.800000000001</v>
      </c>
      <c r="I47" s="31" t="s">
        <v>11</v>
      </c>
      <c r="J47" t="s">
        <v>18</v>
      </c>
    </row>
    <row r="48" spans="1:10">
      <c r="A48" s="28" t="s">
        <v>14</v>
      </c>
      <c r="B48" s="28">
        <v>2025</v>
      </c>
      <c r="C48" s="28" t="s">
        <v>9</v>
      </c>
      <c r="D48" s="28" t="s">
        <v>4</v>
      </c>
      <c r="E48">
        <f>INDEX('Financials USA'!$E$7:$N$19,MATCH('Input Data'!D48&amp;'Input Data'!C48,'Financials USA'!$A$7:$A$19,0),MATCH('Input Data'!B48,'Financials USA'!$E$1:$N$1,0))</f>
        <v>1365</v>
      </c>
      <c r="F48">
        <f>VLOOKUP(A48&amp;B48&amp;C48, 'Gross Profit &amp; EBITDA'!$D$2:$F$61, 2,FALSE)*E48</f>
        <v>682.5</v>
      </c>
      <c r="G48">
        <f>VLOOKUP(A48&amp;B48&amp;C48, 'Gross Profit &amp; EBITDA'!$D$2:$F$61, 3,FALSE)*E48</f>
        <v>273</v>
      </c>
      <c r="I48" t="str">
        <f>I43</f>
        <v>Canada</v>
      </c>
      <c r="J48">
        <f>GETPIVOTDATA("Revenue",$I$42,"Country","Canada")</f>
        <v>467756</v>
      </c>
    </row>
    <row r="49" spans="1:10">
      <c r="A49" s="28" t="s">
        <v>14</v>
      </c>
      <c r="B49" s="28">
        <v>2025</v>
      </c>
      <c r="C49" s="28" t="s">
        <v>9</v>
      </c>
      <c r="D49" s="28" t="s">
        <v>6</v>
      </c>
      <c r="E49">
        <f>INDEX('Financials USA'!$E$7:$N$19,MATCH('Input Data'!D49&amp;'Input Data'!C49,'Financials USA'!$A$7:$A$19,0),MATCH('Input Data'!B49,'Financials USA'!$E$1:$N$1,0))</f>
        <v>68814</v>
      </c>
      <c r="F49">
        <f>VLOOKUP(A49&amp;B49&amp;C49, 'Gross Profit &amp; EBITDA'!$D$2:$F$61, 2,FALSE)*E49</f>
        <v>34407</v>
      </c>
      <c r="G49">
        <f>VLOOKUP(A49&amp;B49&amp;C49, 'Gross Profit &amp; EBITDA'!$D$2:$F$61, 3,FALSE)*E49</f>
        <v>13762.800000000001</v>
      </c>
      <c r="I49" t="str">
        <f>I44</f>
        <v>USA</v>
      </c>
      <c r="J49">
        <f>GETPIVOTDATA("Revenue",$I$42,"Country","USA")</f>
        <v>2977048</v>
      </c>
    </row>
    <row r="50" spans="1:10">
      <c r="A50" s="28" t="s">
        <v>14</v>
      </c>
      <c r="B50" s="28">
        <v>2026</v>
      </c>
      <c r="C50" s="28" t="s">
        <v>5</v>
      </c>
      <c r="D50" s="28" t="s">
        <v>4</v>
      </c>
      <c r="E50">
        <f>INDEX('Financials USA'!$E$7:$N$19,MATCH('Input Data'!D50&amp;'Input Data'!C50,'Financials USA'!$A$7:$A$19,0),MATCH('Input Data'!B50,'Financials USA'!$E$1:$N$1,0))</f>
        <v>3828</v>
      </c>
      <c r="F50">
        <f>VLOOKUP(A50&amp;B50&amp;C50, 'Gross Profit &amp; EBITDA'!$D$2:$F$61, 2,FALSE)*E50</f>
        <v>1914</v>
      </c>
      <c r="G50">
        <f>VLOOKUP(A50&amp;B50&amp;C50, 'Gross Profit &amp; EBITDA'!$D$2:$F$61, 3,FALSE)*E50</f>
        <v>765.6</v>
      </c>
    </row>
    <row r="51" spans="1:10">
      <c r="A51" s="28" t="s">
        <v>14</v>
      </c>
      <c r="B51" s="28">
        <v>2026</v>
      </c>
      <c r="C51" s="28" t="s">
        <v>5</v>
      </c>
      <c r="D51" s="28" t="s">
        <v>6</v>
      </c>
      <c r="E51">
        <f>INDEX('Financials USA'!$E$7:$N$19,MATCH('Input Data'!D51&amp;'Input Data'!C51,'Financials USA'!$A$7:$A$19,0),MATCH('Input Data'!B51,'Financials USA'!$E$1:$N$1,0))</f>
        <v>24219</v>
      </c>
      <c r="F51">
        <f>VLOOKUP(A51&amp;B51&amp;C51, 'Gross Profit &amp; EBITDA'!$D$2:$F$61, 2,FALSE)*E51</f>
        <v>12109.5</v>
      </c>
      <c r="G51">
        <f>VLOOKUP(A51&amp;B51&amp;C51, 'Gross Profit &amp; EBITDA'!$D$2:$F$61, 3,FALSE)*E51</f>
        <v>4843.8</v>
      </c>
      <c r="I51" s="30" t="s">
        <v>0</v>
      </c>
      <c r="J51" t="s">
        <v>23</v>
      </c>
    </row>
    <row r="52" spans="1:10">
      <c r="A52" s="28" t="s">
        <v>14</v>
      </c>
      <c r="B52" s="28">
        <v>2026</v>
      </c>
      <c r="C52" s="28" t="s">
        <v>8</v>
      </c>
      <c r="D52" s="28" t="s">
        <v>4</v>
      </c>
      <c r="E52">
        <f>INDEX('Financials USA'!$E$7:$N$19,MATCH('Input Data'!D52&amp;'Input Data'!C52,'Financials USA'!$A$7:$A$19,0),MATCH('Input Data'!B52,'Financials USA'!$E$1:$N$1,0))</f>
        <v>3828</v>
      </c>
      <c r="F52">
        <f>VLOOKUP(A52&amp;B52&amp;C52, 'Gross Profit &amp; EBITDA'!$D$2:$F$61, 2,FALSE)*E52</f>
        <v>2296.8000000000002</v>
      </c>
      <c r="G52">
        <f>VLOOKUP(A52&amp;B52&amp;C52, 'Gross Profit &amp; EBITDA'!$D$2:$F$61, 3,FALSE)*E52</f>
        <v>765.6</v>
      </c>
      <c r="I52" s="30" t="s">
        <v>16</v>
      </c>
      <c r="J52" t="s">
        <v>23</v>
      </c>
    </row>
    <row r="53" spans="1:10">
      <c r="A53" s="28" t="s">
        <v>14</v>
      </c>
      <c r="B53" s="28">
        <v>2026</v>
      </c>
      <c r="C53" s="28" t="s">
        <v>8</v>
      </c>
      <c r="D53" s="28" t="s">
        <v>6</v>
      </c>
      <c r="E53">
        <f>INDEX('Financials USA'!$E$7:$N$19,MATCH('Input Data'!D53&amp;'Input Data'!C53,'Financials USA'!$A$7:$A$19,0),MATCH('Input Data'!B53,'Financials USA'!$E$1:$N$1,0))</f>
        <v>96876</v>
      </c>
      <c r="F53">
        <f>VLOOKUP(A53&amp;B53&amp;C53, 'Gross Profit &amp; EBITDA'!$D$2:$F$61, 2,FALSE)*E53</f>
        <v>58125.600000000006</v>
      </c>
      <c r="G53">
        <f>VLOOKUP(A53&amp;B53&amp;C53, 'Gross Profit &amp; EBITDA'!$D$2:$F$61, 3,FALSE)*E53</f>
        <v>19375.2</v>
      </c>
      <c r="I53" s="30" t="s">
        <v>17</v>
      </c>
      <c r="J53" t="s">
        <v>23</v>
      </c>
    </row>
    <row r="54" spans="1:10">
      <c r="A54" s="28" t="s">
        <v>14</v>
      </c>
      <c r="B54" s="28">
        <v>2026</v>
      </c>
      <c r="C54" s="28" t="s">
        <v>9</v>
      </c>
      <c r="D54" s="28" t="s">
        <v>4</v>
      </c>
      <c r="E54">
        <f>INDEX('Financials USA'!$E$7:$N$19,MATCH('Input Data'!D54&amp;'Input Data'!C54,'Financials USA'!$A$7:$A$19,0),MATCH('Input Data'!B54,'Financials USA'!$E$1:$N$1,0))</f>
        <v>3022</v>
      </c>
      <c r="F54">
        <f>VLOOKUP(A54&amp;B54&amp;C54, 'Gross Profit &amp; EBITDA'!$D$2:$F$61, 2,FALSE)*E54</f>
        <v>1511</v>
      </c>
      <c r="G54">
        <f>VLOOKUP(A54&amp;B54&amp;C54, 'Gross Profit &amp; EBITDA'!$D$2:$F$61, 3,FALSE)*E54</f>
        <v>604.4</v>
      </c>
    </row>
    <row r="55" spans="1:10">
      <c r="A55" s="28" t="s">
        <v>14</v>
      </c>
      <c r="B55" s="28">
        <v>2026</v>
      </c>
      <c r="C55" s="28" t="s">
        <v>9</v>
      </c>
      <c r="D55" s="28" t="s">
        <v>6</v>
      </c>
      <c r="E55">
        <f>INDEX('Financials USA'!$E$7:$N$19,MATCH('Input Data'!D55&amp;'Input Data'!C55,'Financials USA'!$A$7:$A$19,0),MATCH('Input Data'!B55,'Financials USA'!$E$1:$N$1,0))</f>
        <v>32694</v>
      </c>
      <c r="F55">
        <f>VLOOKUP(A55&amp;B55&amp;C55, 'Gross Profit &amp; EBITDA'!$D$2:$F$61, 2,FALSE)*E55</f>
        <v>16347</v>
      </c>
      <c r="G55">
        <f>VLOOKUP(A55&amp;B55&amp;C55, 'Gross Profit &amp; EBITDA'!$D$2:$F$61, 3,FALSE)*E55</f>
        <v>6538.8</v>
      </c>
      <c r="I55" s="30" t="s">
        <v>32</v>
      </c>
    </row>
    <row r="56" spans="1:10">
      <c r="A56" s="28" t="s">
        <v>14</v>
      </c>
      <c r="B56" s="28">
        <v>2027</v>
      </c>
      <c r="C56" s="28" t="s">
        <v>5</v>
      </c>
      <c r="D56" s="28" t="s">
        <v>4</v>
      </c>
      <c r="E56">
        <f>INDEX('Financials USA'!$E$7:$N$19,MATCH('Input Data'!D56&amp;'Input Data'!C56,'Financials USA'!$A$7:$A$19,0),MATCH('Input Data'!B56,'Financials USA'!$E$1:$N$1,0))</f>
        <v>5424</v>
      </c>
      <c r="F56">
        <f>VLOOKUP(A56&amp;B56&amp;C56, 'Gross Profit &amp; EBITDA'!$D$2:$F$61, 2,FALSE)*E56</f>
        <v>2712</v>
      </c>
      <c r="G56">
        <f>VLOOKUP(A56&amp;B56&amp;C56, 'Gross Profit &amp; EBITDA'!$D$2:$F$61, 3,FALSE)*E56</f>
        <v>542.4</v>
      </c>
      <c r="I56" s="31" t="s">
        <v>28</v>
      </c>
      <c r="J56" s="32">
        <v>2075197.2000000009</v>
      </c>
    </row>
    <row r="57" spans="1:10">
      <c r="A57" s="28" t="s">
        <v>14</v>
      </c>
      <c r="B57" s="28">
        <v>2027</v>
      </c>
      <c r="C57" s="28" t="s">
        <v>5</v>
      </c>
      <c r="D57" s="28" t="s">
        <v>6</v>
      </c>
      <c r="E57">
        <f>INDEX('Financials USA'!$E$7:$N$19,MATCH('Input Data'!D57&amp;'Input Data'!C57,'Financials USA'!$A$7:$A$19,0),MATCH('Input Data'!B57,'Financials USA'!$E$1:$N$1,0))</f>
        <v>23442</v>
      </c>
      <c r="F57">
        <f>VLOOKUP(A57&amp;B57&amp;C57, 'Gross Profit &amp; EBITDA'!$D$2:$F$61, 2,FALSE)*E57</f>
        <v>11721</v>
      </c>
      <c r="G57">
        <f>VLOOKUP(A57&amp;B57&amp;C57, 'Gross Profit &amp; EBITDA'!$D$2:$F$61, 3,FALSE)*E57</f>
        <v>2344.2000000000003</v>
      </c>
      <c r="I57" s="31" t="s">
        <v>31</v>
      </c>
      <c r="J57" s="32">
        <v>2900628.2</v>
      </c>
    </row>
    <row r="58" spans="1:10">
      <c r="A58" s="28" t="s">
        <v>14</v>
      </c>
      <c r="B58" s="28">
        <v>2027</v>
      </c>
      <c r="C58" s="28" t="s">
        <v>8</v>
      </c>
      <c r="D58" s="28" t="s">
        <v>4</v>
      </c>
      <c r="E58">
        <f>INDEX('Financials USA'!$E$7:$N$19,MATCH('Input Data'!D58&amp;'Input Data'!C58,'Financials USA'!$A$7:$A$19,0),MATCH('Input Data'!B58,'Financials USA'!$E$1:$N$1,0))</f>
        <v>5424</v>
      </c>
      <c r="F58">
        <f>VLOOKUP(A58&amp;B58&amp;C58, 'Gross Profit &amp; EBITDA'!$D$2:$F$61, 2,FALSE)*E58</f>
        <v>2712</v>
      </c>
      <c r="G58">
        <f>VLOOKUP(A58&amp;B58&amp;C58, 'Gross Profit &amp; EBITDA'!$D$2:$F$61, 3,FALSE)*E58</f>
        <v>1084.8</v>
      </c>
      <c r="I58" s="33"/>
      <c r="J58" s="33"/>
    </row>
    <row r="59" spans="1:10">
      <c r="A59" s="28" t="s">
        <v>14</v>
      </c>
      <c r="B59" s="28">
        <v>2027</v>
      </c>
      <c r="C59" s="28" t="s">
        <v>8</v>
      </c>
      <c r="D59" s="28" t="s">
        <v>6</v>
      </c>
      <c r="E59">
        <f>INDEX('Financials USA'!$E$7:$N$19,MATCH('Input Data'!D59&amp;'Input Data'!C59,'Financials USA'!$A$7:$A$19,0),MATCH('Input Data'!B59,'Financials USA'!$E$1:$N$1,0))</f>
        <v>140652</v>
      </c>
      <c r="F59">
        <f>VLOOKUP(A59&amp;B59&amp;C59, 'Gross Profit &amp; EBITDA'!$D$2:$F$61, 2,FALSE)*E59</f>
        <v>70326</v>
      </c>
      <c r="G59">
        <f>VLOOKUP(A59&amp;B59&amp;C59, 'Gross Profit &amp; EBITDA'!$D$2:$F$61, 3,FALSE)*E59</f>
        <v>28130.400000000001</v>
      </c>
      <c r="I59" t="s">
        <v>33</v>
      </c>
      <c r="J59" s="26">
        <f>GETPIVOTDATA("Sum of Gross Profit",$I$55)/SUM(GETPIVOTDATA("Sum of Gross Profit",$I$55),GETPIVOTDATA("Sum of Difference",$I$55))</f>
        <v>0.41705587177556519</v>
      </c>
    </row>
    <row r="60" spans="1:10">
      <c r="A60" s="28" t="s">
        <v>14</v>
      </c>
      <c r="B60" s="28">
        <v>2027</v>
      </c>
      <c r="C60" s="28" t="s">
        <v>9</v>
      </c>
      <c r="D60" s="28" t="s">
        <v>4</v>
      </c>
      <c r="E60">
        <f>INDEX('Financials USA'!$E$7:$N$19,MATCH('Input Data'!D60&amp;'Input Data'!C60,'Financials USA'!$A$7:$A$19,0),MATCH('Input Data'!B60,'Financials USA'!$E$1:$N$1,0))</f>
        <v>15468</v>
      </c>
      <c r="F60">
        <f>VLOOKUP(A60&amp;B60&amp;C60, 'Gross Profit &amp; EBITDA'!$D$2:$F$61, 2,FALSE)*E60</f>
        <v>9280.8000000000011</v>
      </c>
      <c r="G60">
        <f>VLOOKUP(A60&amp;B60&amp;C60, 'Gross Profit &amp; EBITDA'!$D$2:$F$61, 3,FALSE)*E60</f>
        <v>3093.6000000000004</v>
      </c>
    </row>
    <row r="61" spans="1:10">
      <c r="A61" s="28" t="s">
        <v>14</v>
      </c>
      <c r="B61" s="28">
        <v>2027</v>
      </c>
      <c r="C61" s="28" t="s">
        <v>9</v>
      </c>
      <c r="D61" s="28" t="s">
        <v>6</v>
      </c>
      <c r="E61">
        <f>INDEX('Financials USA'!$E$7:$N$19,MATCH('Input Data'!D61&amp;'Input Data'!C61,'Financials USA'!$A$7:$A$19,0),MATCH('Input Data'!B61,'Financials USA'!$E$1:$N$1,0))</f>
        <v>9172</v>
      </c>
      <c r="F61">
        <f>VLOOKUP(A61&amp;B61&amp;C61, 'Gross Profit &amp; EBITDA'!$D$2:$F$61, 2,FALSE)*E61</f>
        <v>5503.2000000000007</v>
      </c>
      <c r="G61">
        <f>VLOOKUP(A61&amp;B61&amp;C61, 'Gross Profit &amp; EBITDA'!$D$2:$F$61, 3,FALSE)*E61</f>
        <v>1834.4</v>
      </c>
    </row>
    <row r="62" spans="1:10">
      <c r="A62" s="28" t="s">
        <v>14</v>
      </c>
      <c r="B62" s="28">
        <v>2018</v>
      </c>
      <c r="C62" s="28" t="s">
        <v>5</v>
      </c>
      <c r="D62" s="28" t="s">
        <v>4</v>
      </c>
      <c r="E62">
        <f>INDEX('Financials USA'!$E$7:$N$19,MATCH('Input Data'!D62&amp;'Input Data'!C62,'Financials USA'!$A$7:$A$19,0),MATCH('Input Data'!B62,'Financials USA'!$E$1:$N$1,0))</f>
        <v>1869</v>
      </c>
      <c r="F62">
        <f>VLOOKUP(A62&amp;B62&amp;C62, 'Gross Profit &amp; EBITDA'!$D$2:$F$61, 2,FALSE)*E62</f>
        <v>934.5</v>
      </c>
      <c r="G62">
        <f>VLOOKUP(A62&amp;B62&amp;C62, 'Gross Profit &amp; EBITDA'!$D$2:$F$61, 3,FALSE)*E62</f>
        <v>373.8</v>
      </c>
      <c r="J62" s="26"/>
    </row>
    <row r="63" spans="1:10">
      <c r="A63" s="28" t="s">
        <v>14</v>
      </c>
      <c r="B63" s="28">
        <v>2018</v>
      </c>
      <c r="C63" s="28" t="s">
        <v>5</v>
      </c>
      <c r="D63" s="28" t="s">
        <v>6</v>
      </c>
      <c r="E63">
        <f>INDEX('Financials USA'!$E$7:$N$19,MATCH('Input Data'!D63&amp;'Input Data'!C63,'Financials USA'!$A$7:$A$19,0),MATCH('Input Data'!B63,'Financials USA'!$E$1:$N$1,0))</f>
        <v>23961</v>
      </c>
      <c r="F63">
        <f>VLOOKUP(A63&amp;B63&amp;C63, 'Gross Profit &amp; EBITDA'!$D$2:$F$61, 2,FALSE)*E63</f>
        <v>11980.5</v>
      </c>
      <c r="G63">
        <f>VLOOKUP(A63&amp;B63&amp;C63, 'Gross Profit &amp; EBITDA'!$D$2:$F$61, 3,FALSE)*E63</f>
        <v>4792.2</v>
      </c>
    </row>
    <row r="64" spans="1:10">
      <c r="A64" s="28" t="s">
        <v>14</v>
      </c>
      <c r="B64" s="28">
        <v>2018</v>
      </c>
      <c r="C64" s="28" t="s">
        <v>8</v>
      </c>
      <c r="D64" s="28" t="s">
        <v>4</v>
      </c>
      <c r="E64">
        <f>INDEX('Financials USA'!$E$7:$N$19,MATCH('Input Data'!D64&amp;'Input Data'!C64,'Financials USA'!$A$7:$A$19,0),MATCH('Input Data'!B64,'Financials USA'!$E$1:$N$1,0))</f>
        <v>5607</v>
      </c>
      <c r="F64">
        <f>VLOOKUP(A64&amp;B64&amp;C64, 'Gross Profit &amp; EBITDA'!$D$2:$F$61, 2,FALSE)*E64</f>
        <v>3924.9000000000005</v>
      </c>
      <c r="G64">
        <f>VLOOKUP(A64&amp;B64&amp;C64, 'Gross Profit &amp; EBITDA'!$D$2:$F$61, 3,FALSE)*E64</f>
        <v>1121.4000000000001</v>
      </c>
      <c r="I64" s="30" t="s">
        <v>0</v>
      </c>
      <c r="J64" t="s">
        <v>23</v>
      </c>
    </row>
    <row r="65" spans="1:10">
      <c r="A65" s="28" t="s">
        <v>14</v>
      </c>
      <c r="B65" s="28">
        <v>2018</v>
      </c>
      <c r="C65" s="28" t="s">
        <v>8</v>
      </c>
      <c r="D65" s="28" t="s">
        <v>6</v>
      </c>
      <c r="E65">
        <f>INDEX('Financials USA'!$E$7:$N$19,MATCH('Input Data'!D65&amp;'Input Data'!C65,'Financials USA'!$A$7:$A$19,0),MATCH('Input Data'!B65,'Financials USA'!$E$1:$N$1,0))</f>
        <v>23961</v>
      </c>
      <c r="F65">
        <f>VLOOKUP(A65&amp;B65&amp;C65, 'Gross Profit &amp; EBITDA'!$D$2:$F$61, 2,FALSE)*E65</f>
        <v>16772.7</v>
      </c>
      <c r="G65">
        <f>VLOOKUP(A65&amp;B65&amp;C65, 'Gross Profit &amp; EBITDA'!$D$2:$F$61, 3,FALSE)*E65</f>
        <v>4792.2</v>
      </c>
      <c r="I65" s="30" t="s">
        <v>16</v>
      </c>
      <c r="J65" t="s">
        <v>23</v>
      </c>
    </row>
    <row r="66" spans="1:10">
      <c r="A66" s="28" t="s">
        <v>14</v>
      </c>
      <c r="B66" s="28">
        <v>2018</v>
      </c>
      <c r="C66" s="28" t="s">
        <v>9</v>
      </c>
      <c r="D66" s="28" t="s">
        <v>4</v>
      </c>
      <c r="E66">
        <f>INDEX('Financials USA'!$E$7:$N$19,MATCH('Input Data'!D66&amp;'Input Data'!C66,'Financials USA'!$A$7:$A$19,0),MATCH('Input Data'!B66,'Financials USA'!$E$1:$N$1,0))</f>
        <v>684</v>
      </c>
      <c r="F66">
        <f>VLOOKUP(A66&amp;B66&amp;C66, 'Gross Profit &amp; EBITDA'!$D$2:$F$61, 2,FALSE)*E66</f>
        <v>478.80000000000007</v>
      </c>
      <c r="G66">
        <f>VLOOKUP(A66&amp;B66&amp;C66, 'Gross Profit &amp; EBITDA'!$D$2:$F$61, 3,FALSE)*E66</f>
        <v>68.400000000000006</v>
      </c>
      <c r="I66" s="30" t="s">
        <v>17</v>
      </c>
      <c r="J66" t="s">
        <v>23</v>
      </c>
    </row>
    <row r="67" spans="1:10">
      <c r="A67" s="28" t="s">
        <v>14</v>
      </c>
      <c r="B67" s="28">
        <v>2018</v>
      </c>
      <c r="C67" s="28" t="s">
        <v>9</v>
      </c>
      <c r="D67" s="28" t="s">
        <v>6</v>
      </c>
      <c r="E67">
        <f>INDEX('Financials USA'!$E$7:$N$19,MATCH('Input Data'!D67&amp;'Input Data'!C67,'Financials USA'!$A$7:$A$19,0),MATCH('Input Data'!B67,'Financials USA'!$E$1:$N$1,0))</f>
        <v>9098</v>
      </c>
      <c r="F67">
        <f>VLOOKUP(A67&amp;B67&amp;C67, 'Gross Profit &amp; EBITDA'!$D$2:$F$61, 2,FALSE)*E67</f>
        <v>6368.6</v>
      </c>
      <c r="G67">
        <f>VLOOKUP(A67&amp;B67&amp;C67, 'Gross Profit &amp; EBITDA'!$D$2:$F$61, 3,FALSE)*E67</f>
        <v>909.80000000000007</v>
      </c>
    </row>
    <row r="68" spans="1:10">
      <c r="A68" s="28" t="s">
        <v>14</v>
      </c>
      <c r="B68" s="28">
        <v>2019</v>
      </c>
      <c r="C68" s="28" t="s">
        <v>5</v>
      </c>
      <c r="D68" s="28" t="s">
        <v>4</v>
      </c>
      <c r="E68">
        <f>INDEX('Financials USA'!$E$7:$N$19,MATCH('Input Data'!D68&amp;'Input Data'!C68,'Financials USA'!$A$7:$A$19,0),MATCH('Input Data'!B68,'Financials USA'!$E$1:$N$1,0))</f>
        <v>3211</v>
      </c>
      <c r="F68">
        <f>VLOOKUP(A68&amp;B68&amp;C68, 'Gross Profit &amp; EBITDA'!$D$2:$F$61, 2,FALSE)*E68</f>
        <v>1605.5</v>
      </c>
      <c r="G68">
        <f>VLOOKUP(A68&amp;B68&amp;C68, 'Gross Profit &amp; EBITDA'!$D$2:$F$61, 3,FALSE)*E68</f>
        <v>321.10000000000002</v>
      </c>
      <c r="I68" s="30" t="s">
        <v>32</v>
      </c>
    </row>
    <row r="69" spans="1:10">
      <c r="A69" s="28" t="s">
        <v>14</v>
      </c>
      <c r="B69" s="28">
        <v>2019</v>
      </c>
      <c r="C69" s="28" t="s">
        <v>5</v>
      </c>
      <c r="D69" s="28" t="s">
        <v>6</v>
      </c>
      <c r="E69">
        <f>INDEX('Financials USA'!$E$7:$N$19,MATCH('Input Data'!D69&amp;'Input Data'!C69,'Financials USA'!$A$7:$A$19,0),MATCH('Input Data'!B69,'Financials USA'!$E$1:$N$1,0))</f>
        <v>15956</v>
      </c>
      <c r="F69">
        <f>VLOOKUP(A69&amp;B69&amp;C69, 'Gross Profit &amp; EBITDA'!$D$2:$F$61, 2,FALSE)*E69</f>
        <v>7978</v>
      </c>
      <c r="G69">
        <f>VLOOKUP(A69&amp;B69&amp;C69, 'Gross Profit &amp; EBITDA'!$D$2:$F$61, 3,FALSE)*E69</f>
        <v>1595.6000000000001</v>
      </c>
      <c r="I69" s="31" t="s">
        <v>27</v>
      </c>
      <c r="J69" s="32">
        <v>544175.79999999981</v>
      </c>
    </row>
    <row r="70" spans="1:10">
      <c r="A70" s="28" t="s">
        <v>14</v>
      </c>
      <c r="B70" s="28">
        <v>2019</v>
      </c>
      <c r="C70" s="28" t="s">
        <v>8</v>
      </c>
      <c r="D70" s="28" t="s">
        <v>4</v>
      </c>
      <c r="E70">
        <f>INDEX('Financials USA'!$E$7:$N$19,MATCH('Input Data'!D70&amp;'Input Data'!C70,'Financials USA'!$A$7:$A$19,0),MATCH('Input Data'!B70,'Financials USA'!$E$1:$N$1,0))</f>
        <v>12844</v>
      </c>
      <c r="F70">
        <f>VLOOKUP(A70&amp;B70&amp;C70, 'Gross Profit &amp; EBITDA'!$D$2:$F$61, 2,FALSE)*E70</f>
        <v>6422</v>
      </c>
      <c r="G70">
        <f>VLOOKUP(A70&amp;B70&amp;C70, 'Gross Profit &amp; EBITDA'!$D$2:$F$61, 3,FALSE)*E70</f>
        <v>1284.4000000000001</v>
      </c>
      <c r="I70" s="31" t="s">
        <v>31</v>
      </c>
      <c r="J70" s="32">
        <v>2900628.2</v>
      </c>
    </row>
    <row r="71" spans="1:10">
      <c r="A71" s="28" t="s">
        <v>14</v>
      </c>
      <c r="B71" s="28">
        <v>2019</v>
      </c>
      <c r="C71" s="28" t="s">
        <v>8</v>
      </c>
      <c r="D71" s="28" t="s">
        <v>6</v>
      </c>
      <c r="E71">
        <f>INDEX('Financials USA'!$E$7:$N$19,MATCH('Input Data'!D71&amp;'Input Data'!C71,'Financials USA'!$A$7:$A$19,0),MATCH('Input Data'!B71,'Financials USA'!$E$1:$N$1,0))</f>
        <v>95736</v>
      </c>
      <c r="F71">
        <f>VLOOKUP(A71&amp;B71&amp;C71, 'Gross Profit &amp; EBITDA'!$D$2:$F$61, 2,FALSE)*E71</f>
        <v>47868</v>
      </c>
      <c r="G71">
        <f>VLOOKUP(A71&amp;B71&amp;C71, 'Gross Profit &amp; EBITDA'!$D$2:$F$61, 3,FALSE)*E71</f>
        <v>9573.6</v>
      </c>
    </row>
    <row r="72" spans="1:10">
      <c r="A72" s="28" t="s">
        <v>14</v>
      </c>
      <c r="B72" s="28">
        <v>2019</v>
      </c>
      <c r="C72" s="28" t="s">
        <v>9</v>
      </c>
      <c r="D72" s="28" t="s">
        <v>4</v>
      </c>
      <c r="E72">
        <f>INDEX('Financials USA'!$E$7:$N$19,MATCH('Input Data'!D72&amp;'Input Data'!C72,'Financials USA'!$A$7:$A$19,0),MATCH('Input Data'!B72,'Financials USA'!$E$1:$N$1,0))</f>
        <v>17682</v>
      </c>
      <c r="F72">
        <f>VLOOKUP(A72&amp;B72&amp;C72, 'Gross Profit &amp; EBITDA'!$D$2:$F$61, 2,FALSE)*E72</f>
        <v>10609.2</v>
      </c>
      <c r="G72">
        <f>VLOOKUP(A72&amp;B72&amp;C72, 'Gross Profit &amp; EBITDA'!$D$2:$F$61, 3,FALSE)*E72</f>
        <v>3536.4</v>
      </c>
      <c r="I72" t="s">
        <v>13</v>
      </c>
      <c r="J72" s="26">
        <f>GETPIVOTDATA("Sum of EBITDA",$I$68)/SUM(GETPIVOTDATA("Sum of EBITDA",$I$68),GETPIVOTDATA("Sum of Difference",$I$68))</f>
        <v>0.15797003254757014</v>
      </c>
    </row>
    <row r="73" spans="1:10">
      <c r="A73" s="28" t="s">
        <v>14</v>
      </c>
      <c r="B73" s="28">
        <v>2019</v>
      </c>
      <c r="C73" s="28" t="s">
        <v>9</v>
      </c>
      <c r="D73" s="28" t="s">
        <v>6</v>
      </c>
      <c r="E73">
        <f>INDEX('Financials USA'!$E$7:$N$19,MATCH('Input Data'!D73&amp;'Input Data'!C73,'Financials USA'!$A$7:$A$19,0),MATCH('Input Data'!B73,'Financials USA'!$E$1:$N$1,0))</f>
        <v>19683</v>
      </c>
      <c r="F73">
        <f>VLOOKUP(A73&amp;B73&amp;C73, 'Gross Profit &amp; EBITDA'!$D$2:$F$61, 2,FALSE)*E73</f>
        <v>11809.800000000001</v>
      </c>
      <c r="G73">
        <f>VLOOKUP(A73&amp;B73&amp;C73, 'Gross Profit &amp; EBITDA'!$D$2:$F$61, 3,FALSE)*E73</f>
        <v>3936.6000000000004</v>
      </c>
    </row>
    <row r="74" spans="1:10">
      <c r="A74" s="28" t="s">
        <v>14</v>
      </c>
      <c r="B74" s="28">
        <v>2020</v>
      </c>
      <c r="C74" s="28" t="s">
        <v>5</v>
      </c>
      <c r="D74" s="28" t="s">
        <v>4</v>
      </c>
      <c r="E74">
        <f>INDEX('Financials USA'!$E$7:$N$19,MATCH('Input Data'!D74&amp;'Input Data'!C74,'Financials USA'!$A$7:$A$19,0),MATCH('Input Data'!B74,'Financials USA'!$E$1:$N$1,0))</f>
        <v>4810</v>
      </c>
      <c r="F74">
        <f>VLOOKUP(A74&amp;B74&amp;C74, 'Gross Profit &amp; EBITDA'!$D$2:$F$61, 2,FALSE)*E74</f>
        <v>3848</v>
      </c>
      <c r="G74">
        <f>VLOOKUP(A74&amp;B74&amp;C74, 'Gross Profit &amp; EBITDA'!$D$2:$F$61, 3,FALSE)*E74</f>
        <v>962</v>
      </c>
    </row>
    <row r="75" spans="1:10">
      <c r="A75" s="28" t="s">
        <v>14</v>
      </c>
      <c r="B75" s="28">
        <v>2020</v>
      </c>
      <c r="C75" s="28" t="s">
        <v>5</v>
      </c>
      <c r="D75" s="28" t="s">
        <v>4</v>
      </c>
      <c r="E75">
        <f>INDEX('Financials USA'!$E$7:$N$19,MATCH('Input Data'!D75&amp;'Input Data'!C75,'Financials USA'!$A$7:$A$19,0),MATCH('Input Data'!B75,'Financials USA'!$E$1:$N$1,0))</f>
        <v>4810</v>
      </c>
      <c r="F75">
        <f>VLOOKUP(A75&amp;B75&amp;C75, 'Gross Profit &amp; EBITDA'!$D$2:$F$61, 2,FALSE)*E75</f>
        <v>3848</v>
      </c>
      <c r="G75">
        <f>VLOOKUP(A75&amp;B75&amp;C75, 'Gross Profit &amp; EBITDA'!$D$2:$F$61, 3,FALSE)*E75</f>
        <v>962</v>
      </c>
    </row>
    <row r="76" spans="1:10">
      <c r="A76" s="28" t="s">
        <v>14</v>
      </c>
      <c r="B76" s="28">
        <v>2020</v>
      </c>
      <c r="C76" s="28" t="s">
        <v>8</v>
      </c>
      <c r="D76" s="28" t="s">
        <v>6</v>
      </c>
      <c r="E76">
        <f>INDEX('Financials USA'!$E$7:$N$19,MATCH('Input Data'!D76&amp;'Input Data'!C76,'Financials USA'!$A$7:$A$19,0),MATCH('Input Data'!B76,'Financials USA'!$E$1:$N$1,0))</f>
        <v>16090</v>
      </c>
      <c r="F76">
        <f>VLOOKUP(A76&amp;B76&amp;C76, 'Gross Profit &amp; EBITDA'!$D$2:$F$61, 2,FALSE)*E76</f>
        <v>8045</v>
      </c>
      <c r="G76">
        <f>VLOOKUP(A76&amp;B76&amp;C76, 'Gross Profit &amp; EBITDA'!$D$2:$F$61, 3,FALSE)*E76</f>
        <v>1609</v>
      </c>
    </row>
    <row r="77" spans="1:10">
      <c r="A77" s="28" t="s">
        <v>14</v>
      </c>
      <c r="B77" s="28">
        <v>2020</v>
      </c>
      <c r="C77" s="28" t="s">
        <v>8</v>
      </c>
      <c r="D77" s="28" t="s">
        <v>4</v>
      </c>
      <c r="E77">
        <f>INDEX('Financials USA'!$E$7:$N$19,MATCH('Input Data'!D77&amp;'Input Data'!C77,'Financials USA'!$A$7:$A$19,0),MATCH('Input Data'!B77,'Financials USA'!$E$1:$N$1,0))</f>
        <v>9620</v>
      </c>
      <c r="F77">
        <f>VLOOKUP(A77&amp;B77&amp;C77, 'Gross Profit &amp; EBITDA'!$D$2:$F$61, 2,FALSE)*E77</f>
        <v>4810</v>
      </c>
      <c r="G77">
        <f>VLOOKUP(A77&amp;B77&amp;C77, 'Gross Profit &amp; EBITDA'!$D$2:$F$61, 3,FALSE)*E77</f>
        <v>962</v>
      </c>
    </row>
    <row r="78" spans="1:10">
      <c r="A78" s="28" t="s">
        <v>14</v>
      </c>
      <c r="B78" s="28">
        <v>2020</v>
      </c>
      <c r="C78" s="28" t="s">
        <v>9</v>
      </c>
      <c r="D78" s="28" t="s">
        <v>6</v>
      </c>
      <c r="E78">
        <f>INDEX('Financials USA'!$E$7:$N$19,MATCH('Input Data'!D78&amp;'Input Data'!C78,'Financials USA'!$A$7:$A$19,0),MATCH('Input Data'!B78,'Financials USA'!$E$1:$N$1,0))</f>
        <v>55827</v>
      </c>
      <c r="F78">
        <f>VLOOKUP(A78&amp;B78&amp;C78, 'Gross Profit &amp; EBITDA'!$D$2:$F$61, 2,FALSE)*E78</f>
        <v>44661.600000000006</v>
      </c>
      <c r="G78">
        <f>VLOOKUP(A78&amp;B78&amp;C78, 'Gross Profit &amp; EBITDA'!$D$2:$F$61, 3,FALSE)*E78</f>
        <v>11165.400000000001</v>
      </c>
    </row>
    <row r="79" spans="1:10">
      <c r="A79" s="28" t="s">
        <v>14</v>
      </c>
      <c r="B79" s="28">
        <v>2020</v>
      </c>
      <c r="C79" s="28" t="s">
        <v>9</v>
      </c>
      <c r="D79" s="28" t="s">
        <v>4</v>
      </c>
      <c r="E79">
        <f>INDEX('Financials USA'!$E$7:$N$19,MATCH('Input Data'!D79&amp;'Input Data'!C79,'Financials USA'!$A$7:$A$19,0),MATCH('Input Data'!B79,'Financials USA'!$E$1:$N$1,0))</f>
        <v>10140</v>
      </c>
      <c r="F79">
        <f>VLOOKUP(A79&amp;B79&amp;C79, 'Gross Profit &amp; EBITDA'!$D$2:$F$61, 2,FALSE)*E79</f>
        <v>8112</v>
      </c>
      <c r="G79">
        <f>VLOOKUP(A79&amp;B79&amp;C79, 'Gross Profit &amp; EBITDA'!$D$2:$F$61, 3,FALSE)*E79</f>
        <v>2028</v>
      </c>
    </row>
    <row r="80" spans="1:10">
      <c r="A80" s="28" t="s">
        <v>14</v>
      </c>
      <c r="B80" s="28">
        <v>2021</v>
      </c>
      <c r="C80" s="28" t="s">
        <v>5</v>
      </c>
      <c r="D80" s="28" t="s">
        <v>6</v>
      </c>
      <c r="E80">
        <f>INDEX('Financials USA'!$E$7:$N$19,MATCH('Input Data'!D80&amp;'Input Data'!C80,'Financials USA'!$A$7:$A$19,0),MATCH('Input Data'!B80,'Financials USA'!$E$1:$N$1,0))</f>
        <v>15225</v>
      </c>
      <c r="F80">
        <f>VLOOKUP(A80&amp;B80&amp;C80, 'Gross Profit &amp; EBITDA'!$D$2:$F$61, 2,FALSE)*E80</f>
        <v>9135.0000000000018</v>
      </c>
      <c r="G80">
        <f>VLOOKUP(A80&amp;B80&amp;C80, 'Gross Profit &amp; EBITDA'!$D$2:$F$61, 3,FALSE)*E80</f>
        <v>3045</v>
      </c>
    </row>
    <row r="81" spans="1:7">
      <c r="A81" s="28" t="s">
        <v>14</v>
      </c>
      <c r="B81" s="28">
        <v>2021</v>
      </c>
      <c r="C81" s="28" t="s">
        <v>5</v>
      </c>
      <c r="D81" s="28" t="s">
        <v>4</v>
      </c>
      <c r="E81">
        <f>INDEX('Financials USA'!$E$7:$N$19,MATCH('Input Data'!D81&amp;'Input Data'!C81,'Financials USA'!$A$7:$A$19,0),MATCH('Input Data'!B81,'Financials USA'!$E$1:$N$1,0))</f>
        <v>7470</v>
      </c>
      <c r="F81">
        <f>VLOOKUP(A81&amp;B81&amp;C81, 'Gross Profit &amp; EBITDA'!$D$2:$F$61, 2,FALSE)*E81</f>
        <v>4482.0000000000009</v>
      </c>
      <c r="G81">
        <f>VLOOKUP(A81&amp;B81&amp;C81, 'Gross Profit &amp; EBITDA'!$D$2:$F$61, 3,FALSE)*E81</f>
        <v>1494</v>
      </c>
    </row>
    <row r="82" spans="1:7">
      <c r="A82" s="28" t="s">
        <v>14</v>
      </c>
      <c r="B82" s="28">
        <v>2021</v>
      </c>
      <c r="C82" s="28" t="s">
        <v>8</v>
      </c>
      <c r="D82" s="28" t="s">
        <v>6</v>
      </c>
      <c r="E82">
        <f>INDEX('Financials USA'!$E$7:$N$19,MATCH('Input Data'!D82&amp;'Input Data'!C82,'Financials USA'!$A$7:$A$19,0),MATCH('Input Data'!B82,'Financials USA'!$E$1:$N$1,0))</f>
        <v>91350</v>
      </c>
      <c r="F82">
        <f>VLOOKUP(A82&amp;B82&amp;C82, 'Gross Profit &amp; EBITDA'!$D$2:$F$61, 2,FALSE)*E82</f>
        <v>63945.000000000007</v>
      </c>
      <c r="G82">
        <f>VLOOKUP(A82&amp;B82&amp;C82, 'Gross Profit &amp; EBITDA'!$D$2:$F$61, 3,FALSE)*E82</f>
        <v>9135</v>
      </c>
    </row>
    <row r="83" spans="1:7">
      <c r="A83" s="28" t="s">
        <v>14</v>
      </c>
      <c r="B83" s="28">
        <v>2021</v>
      </c>
      <c r="C83" s="28" t="s">
        <v>8</v>
      </c>
      <c r="D83" s="28" t="s">
        <v>4</v>
      </c>
      <c r="E83">
        <f>INDEX('Financials USA'!$E$7:$N$19,MATCH('Input Data'!D83&amp;'Input Data'!C83,'Financials USA'!$A$7:$A$19,0),MATCH('Input Data'!B83,'Financials USA'!$E$1:$N$1,0))</f>
        <v>29880</v>
      </c>
      <c r="F83">
        <f>VLOOKUP(A83&amp;B83&amp;C83, 'Gross Profit &amp; EBITDA'!$D$2:$F$61, 2,FALSE)*E83</f>
        <v>20916.000000000004</v>
      </c>
      <c r="G83">
        <f>VLOOKUP(A83&amp;B83&amp;C83, 'Gross Profit &amp; EBITDA'!$D$2:$F$61, 3,FALSE)*E83</f>
        <v>2988</v>
      </c>
    </row>
    <row r="84" spans="1:7">
      <c r="A84" s="28" t="s">
        <v>14</v>
      </c>
      <c r="B84" s="28">
        <v>2021</v>
      </c>
      <c r="C84" s="28" t="s">
        <v>9</v>
      </c>
      <c r="D84" s="28" t="s">
        <v>6</v>
      </c>
      <c r="E84">
        <f>INDEX('Financials USA'!$E$7:$N$19,MATCH('Input Data'!D84&amp;'Input Data'!C84,'Financials USA'!$A$7:$A$19,0),MATCH('Input Data'!B84,'Financials USA'!$E$1:$N$1,0))</f>
        <v>6756</v>
      </c>
      <c r="F84">
        <f>VLOOKUP(A84&amp;B84&amp;C84, 'Gross Profit &amp; EBITDA'!$D$2:$F$61, 2,FALSE)*E84</f>
        <v>5404.8</v>
      </c>
      <c r="G84">
        <f>VLOOKUP(A84&amp;B84&amp;C84, 'Gross Profit &amp; EBITDA'!$D$2:$F$61, 3,FALSE)*E84</f>
        <v>1351.2</v>
      </c>
    </row>
    <row r="85" spans="1:7">
      <c r="A85" s="28" t="s">
        <v>14</v>
      </c>
      <c r="B85" s="28">
        <v>2021</v>
      </c>
      <c r="C85" s="28" t="s">
        <v>9</v>
      </c>
      <c r="D85" s="28" t="s">
        <v>4</v>
      </c>
      <c r="E85">
        <f>INDEX('Financials USA'!$E$7:$N$19,MATCH('Input Data'!D85&amp;'Input Data'!C85,'Financials USA'!$A$7:$A$19,0),MATCH('Input Data'!B85,'Financials USA'!$E$1:$N$1,0))</f>
        <v>3252</v>
      </c>
      <c r="F85">
        <f>VLOOKUP(A85&amp;B85&amp;C85, 'Gross Profit &amp; EBITDA'!$D$2:$F$61, 2,FALSE)*E85</f>
        <v>2601.6000000000004</v>
      </c>
      <c r="G85">
        <f>VLOOKUP(A85&amp;B85&amp;C85, 'Gross Profit &amp; EBITDA'!$D$2:$F$61, 3,FALSE)*E85</f>
        <v>650.40000000000009</v>
      </c>
    </row>
    <row r="86" spans="1:7">
      <c r="A86" s="28" t="s">
        <v>14</v>
      </c>
      <c r="B86" s="28">
        <v>2022</v>
      </c>
      <c r="C86" s="28" t="s">
        <v>5</v>
      </c>
      <c r="D86" s="28" t="s">
        <v>6</v>
      </c>
      <c r="E86">
        <f>INDEX('Financials USA'!$E$7:$N$19,MATCH('Input Data'!D86&amp;'Input Data'!C86,'Financials USA'!$A$7:$A$19,0),MATCH('Input Data'!B86,'Financials USA'!$E$1:$N$1,0))</f>
        <v>14484</v>
      </c>
      <c r="F86">
        <f>VLOOKUP(A86&amp;B86&amp;C86, 'Gross Profit &amp; EBITDA'!$D$2:$F$61, 2,FALSE)*E86</f>
        <v>10138.800000000001</v>
      </c>
      <c r="G86">
        <f>VLOOKUP(A86&amp;B86&amp;C86, 'Gross Profit &amp; EBITDA'!$D$2:$F$61, 3,FALSE)*E86</f>
        <v>1448.4</v>
      </c>
    </row>
    <row r="87" spans="1:7">
      <c r="A87" s="28" t="s">
        <v>14</v>
      </c>
      <c r="B87" s="28">
        <v>2022</v>
      </c>
      <c r="C87" s="28" t="s">
        <v>5</v>
      </c>
      <c r="D87" s="28" t="s">
        <v>4</v>
      </c>
      <c r="E87">
        <f>INDEX('Financials USA'!$E$7:$N$19,MATCH('Input Data'!D87&amp;'Input Data'!C87,'Financials USA'!$A$7:$A$19,0),MATCH('Input Data'!B87,'Financials USA'!$E$1:$N$1,0))</f>
        <v>11367</v>
      </c>
      <c r="F87">
        <f>VLOOKUP(A87&amp;B87&amp;C87, 'Gross Profit &amp; EBITDA'!$D$2:$F$61, 2,FALSE)*E87</f>
        <v>7956.9000000000005</v>
      </c>
      <c r="G87">
        <f>VLOOKUP(A87&amp;B87&amp;C87, 'Gross Profit &amp; EBITDA'!$D$2:$F$61, 3,FALSE)*E87</f>
        <v>1136.7</v>
      </c>
    </row>
    <row r="88" spans="1:7">
      <c r="A88" s="28" t="s">
        <v>14</v>
      </c>
      <c r="B88" s="28">
        <v>2022</v>
      </c>
      <c r="C88" s="28" t="s">
        <v>8</v>
      </c>
      <c r="D88" s="28" t="s">
        <v>6</v>
      </c>
      <c r="E88">
        <f>INDEX('Financials USA'!$E$7:$N$19,MATCH('Input Data'!D88&amp;'Input Data'!C88,'Financials USA'!$A$7:$A$19,0),MATCH('Input Data'!B88,'Financials USA'!$E$1:$N$1,0))</f>
        <v>86904</v>
      </c>
      <c r="F88">
        <f>VLOOKUP(A88&amp;B88&amp;C88, 'Gross Profit &amp; EBITDA'!$D$2:$F$61, 2,FALSE)*E88</f>
        <v>43452</v>
      </c>
      <c r="G88">
        <f>VLOOKUP(A88&amp;B88&amp;C88, 'Gross Profit &amp; EBITDA'!$D$2:$F$61, 3,FALSE)*E88</f>
        <v>8690.4</v>
      </c>
    </row>
    <row r="89" spans="1:7">
      <c r="A89" s="28" t="s">
        <v>14</v>
      </c>
      <c r="B89" s="28">
        <v>2022</v>
      </c>
      <c r="C89" s="28" t="s">
        <v>8</v>
      </c>
      <c r="D89" s="28" t="s">
        <v>4</v>
      </c>
      <c r="E89">
        <f>INDEX('Financials USA'!$E$7:$N$19,MATCH('Input Data'!D89&amp;'Input Data'!C89,'Financials USA'!$A$7:$A$19,0),MATCH('Input Data'!B89,'Financials USA'!$E$1:$N$1,0))</f>
        <v>22734</v>
      </c>
      <c r="F89">
        <f>VLOOKUP(A89&amp;B89&amp;C89, 'Gross Profit &amp; EBITDA'!$D$2:$F$61, 2,FALSE)*E89</f>
        <v>11367</v>
      </c>
      <c r="G89">
        <f>VLOOKUP(A89&amp;B89&amp;C89, 'Gross Profit &amp; EBITDA'!$D$2:$F$61, 3,FALSE)*E89</f>
        <v>2273.4</v>
      </c>
    </row>
    <row r="90" spans="1:7">
      <c r="A90" s="28" t="s">
        <v>14</v>
      </c>
      <c r="B90" s="28">
        <v>2022</v>
      </c>
      <c r="C90" s="28" t="s">
        <v>9</v>
      </c>
      <c r="D90" s="28" t="s">
        <v>6</v>
      </c>
      <c r="E90">
        <f>INDEX('Financials USA'!$E$7:$N$19,MATCH('Input Data'!D90&amp;'Input Data'!C90,'Financials USA'!$A$7:$A$19,0),MATCH('Input Data'!B90,'Financials USA'!$E$1:$N$1,0))</f>
        <v>18760</v>
      </c>
      <c r="F90">
        <f>VLOOKUP(A90&amp;B90&amp;C90, 'Gross Profit &amp; EBITDA'!$D$2:$F$61, 2,FALSE)*E90</f>
        <v>15008</v>
      </c>
      <c r="G90">
        <f>VLOOKUP(A90&amp;B90&amp;C90, 'Gross Profit &amp; EBITDA'!$D$2:$F$61, 3,FALSE)*E90</f>
        <v>1876</v>
      </c>
    </row>
    <row r="91" spans="1:7">
      <c r="A91" s="28" t="s">
        <v>14</v>
      </c>
      <c r="B91" s="28">
        <v>2022</v>
      </c>
      <c r="C91" s="28" t="s">
        <v>9</v>
      </c>
      <c r="D91" s="28" t="s">
        <v>4</v>
      </c>
      <c r="E91">
        <f>INDEX('Financials USA'!$E$7:$N$19,MATCH('Input Data'!D91&amp;'Input Data'!C91,'Financials USA'!$A$7:$A$19,0),MATCH('Input Data'!B91,'Financials USA'!$E$1:$N$1,0))</f>
        <v>3515</v>
      </c>
      <c r="F91">
        <f>VLOOKUP(A91&amp;B91&amp;C91, 'Gross Profit &amp; EBITDA'!$D$2:$F$61, 2,FALSE)*E91</f>
        <v>2812</v>
      </c>
      <c r="G91">
        <f>VLOOKUP(A91&amp;B91&amp;C91, 'Gross Profit &amp; EBITDA'!$D$2:$F$61, 3,FALSE)*E91</f>
        <v>351.5</v>
      </c>
    </row>
    <row r="92" spans="1:7">
      <c r="A92" s="28" t="s">
        <v>14</v>
      </c>
      <c r="B92" s="28">
        <v>2023</v>
      </c>
      <c r="C92" s="28" t="s">
        <v>5</v>
      </c>
      <c r="D92" s="28" t="s">
        <v>6</v>
      </c>
      <c r="E92">
        <f>INDEX('Financials USA'!$E$7:$N$19,MATCH('Input Data'!D92&amp;'Input Data'!C92,'Financials USA'!$A$7:$A$19,0),MATCH('Input Data'!B92,'Financials USA'!$E$1:$N$1,0))</f>
        <v>18660</v>
      </c>
      <c r="F92">
        <f>VLOOKUP(A92&amp;B92&amp;C92, 'Gross Profit &amp; EBITDA'!$D$2:$F$61, 2,FALSE)*E92</f>
        <v>13062.000000000002</v>
      </c>
      <c r="G92">
        <f>VLOOKUP(A92&amp;B92&amp;C92, 'Gross Profit &amp; EBITDA'!$D$2:$F$61, 3,FALSE)*E92</f>
        <v>3732</v>
      </c>
    </row>
    <row r="93" spans="1:7">
      <c r="A93" s="28" t="s">
        <v>14</v>
      </c>
      <c r="B93" s="28">
        <v>2023</v>
      </c>
      <c r="C93" s="28" t="s">
        <v>5</v>
      </c>
      <c r="D93" s="28" t="s">
        <v>4</v>
      </c>
      <c r="E93">
        <f>INDEX('Financials USA'!$E$7:$N$19,MATCH('Input Data'!D93&amp;'Input Data'!C93,'Financials USA'!$A$7:$A$19,0),MATCH('Input Data'!B93,'Financials USA'!$E$1:$N$1,0))</f>
        <v>6894</v>
      </c>
      <c r="F93">
        <f>VLOOKUP(A93&amp;B93&amp;C93, 'Gross Profit &amp; EBITDA'!$D$2:$F$61, 2,FALSE)*E93</f>
        <v>4825.8</v>
      </c>
      <c r="G93">
        <f>VLOOKUP(A93&amp;B93&amp;C93, 'Gross Profit &amp; EBITDA'!$D$2:$F$61, 3,FALSE)*E93</f>
        <v>1378.8000000000002</v>
      </c>
    </row>
    <row r="94" spans="1:7">
      <c r="A94" s="28" t="s">
        <v>14</v>
      </c>
      <c r="B94" s="28">
        <v>2023</v>
      </c>
      <c r="C94" s="28" t="s">
        <v>8</v>
      </c>
      <c r="D94" s="28" t="s">
        <v>6</v>
      </c>
      <c r="E94">
        <f>INDEX('Financials USA'!$E$7:$N$19,MATCH('Input Data'!D94&amp;'Input Data'!C94,'Financials USA'!$A$7:$A$19,0),MATCH('Input Data'!B94,'Financials USA'!$E$1:$N$1,0))</f>
        <v>111960</v>
      </c>
      <c r="F94">
        <f>VLOOKUP(A94&amp;B94&amp;C94, 'Gross Profit &amp; EBITDA'!$D$2:$F$61, 2,FALSE)*E94</f>
        <v>78372.000000000015</v>
      </c>
      <c r="G94">
        <f>VLOOKUP(A94&amp;B94&amp;C94, 'Gross Profit &amp; EBITDA'!$D$2:$F$61, 3,FALSE)*E94</f>
        <v>22392</v>
      </c>
    </row>
    <row r="95" spans="1:7">
      <c r="A95" s="28" t="s">
        <v>14</v>
      </c>
      <c r="B95" s="28">
        <v>2023</v>
      </c>
      <c r="C95" s="28" t="s">
        <v>8</v>
      </c>
      <c r="D95" s="28" t="s">
        <v>4</v>
      </c>
      <c r="E95">
        <f>INDEX('Financials USA'!$E$7:$N$19,MATCH('Input Data'!D95&amp;'Input Data'!C95,'Financials USA'!$A$7:$A$19,0),MATCH('Input Data'!B95,'Financials USA'!$E$1:$N$1,0))</f>
        <v>13788</v>
      </c>
      <c r="F95">
        <f>VLOOKUP(A95&amp;B95&amp;C95, 'Gross Profit &amp; EBITDA'!$D$2:$F$61, 2,FALSE)*E95</f>
        <v>9651.6</v>
      </c>
      <c r="G95">
        <f>VLOOKUP(A95&amp;B95&amp;C95, 'Gross Profit &amp; EBITDA'!$D$2:$F$61, 3,FALSE)*E95</f>
        <v>2757.6000000000004</v>
      </c>
    </row>
    <row r="96" spans="1:7">
      <c r="A96" s="28" t="s">
        <v>14</v>
      </c>
      <c r="B96" s="28">
        <v>2023</v>
      </c>
      <c r="C96" s="28" t="s">
        <v>9</v>
      </c>
      <c r="D96" s="28" t="s">
        <v>6</v>
      </c>
      <c r="E96">
        <f>INDEX('Financials USA'!$E$7:$N$19,MATCH('Input Data'!D96&amp;'Input Data'!C96,'Financials USA'!$A$7:$A$19,0),MATCH('Input Data'!B96,'Financials USA'!$E$1:$N$1,0))</f>
        <v>15933</v>
      </c>
      <c r="F96">
        <f>VLOOKUP(A96&amp;B96&amp;C96, 'Gross Profit &amp; EBITDA'!$D$2:$F$61, 2,FALSE)*E96</f>
        <v>12746.400000000001</v>
      </c>
      <c r="G96">
        <f>VLOOKUP(A96&amp;B96&amp;C96, 'Gross Profit &amp; EBITDA'!$D$2:$F$61, 3,FALSE)*E96</f>
        <v>1593.3000000000002</v>
      </c>
    </row>
    <row r="97" spans="1:7">
      <c r="A97" s="28" t="s">
        <v>14</v>
      </c>
      <c r="B97" s="28">
        <v>2023</v>
      </c>
      <c r="C97" s="28" t="s">
        <v>9</v>
      </c>
      <c r="D97" s="28" t="s">
        <v>4</v>
      </c>
      <c r="E97">
        <f>INDEX('Financials USA'!$E$7:$N$19,MATCH('Input Data'!D97&amp;'Input Data'!C97,'Financials USA'!$A$7:$A$19,0),MATCH('Input Data'!B97,'Financials USA'!$E$1:$N$1,0))</f>
        <v>5064</v>
      </c>
      <c r="F97">
        <f>VLOOKUP(A97&amp;B97&amp;C97, 'Gross Profit &amp; EBITDA'!$D$2:$F$61, 2,FALSE)*E97</f>
        <v>4051.2000000000003</v>
      </c>
      <c r="G97">
        <f>VLOOKUP(A97&amp;B97&amp;C97, 'Gross Profit &amp; EBITDA'!$D$2:$F$61, 3,FALSE)*E97</f>
        <v>506.40000000000003</v>
      </c>
    </row>
    <row r="98" spans="1:7">
      <c r="A98" s="28" t="s">
        <v>14</v>
      </c>
      <c r="B98" s="28">
        <v>2024</v>
      </c>
      <c r="C98" s="28" t="s">
        <v>5</v>
      </c>
      <c r="D98" s="28" t="s">
        <v>6</v>
      </c>
      <c r="E98">
        <f>INDEX('Financials USA'!$E$7:$N$19,MATCH('Input Data'!D98&amp;'Input Data'!C98,'Financials USA'!$A$7:$A$19,0),MATCH('Input Data'!B98,'Financials USA'!$E$1:$N$1,0))</f>
        <v>13958</v>
      </c>
      <c r="F98">
        <f>VLOOKUP(A98&amp;B98&amp;C98, 'Gross Profit &amp; EBITDA'!$D$2:$F$61, 2,FALSE)*E98</f>
        <v>6979</v>
      </c>
      <c r="G98">
        <f>VLOOKUP(A98&amp;B98&amp;C98, 'Gross Profit &amp; EBITDA'!$D$2:$F$61, 3,FALSE)*E98</f>
        <v>2791.6000000000004</v>
      </c>
    </row>
    <row r="99" spans="1:7">
      <c r="A99" s="28" t="s">
        <v>14</v>
      </c>
      <c r="B99" s="28">
        <v>2024</v>
      </c>
      <c r="C99" s="28" t="s">
        <v>5</v>
      </c>
      <c r="D99" s="28" t="s">
        <v>4</v>
      </c>
      <c r="E99">
        <f>INDEX('Financials USA'!$E$7:$N$19,MATCH('Input Data'!D99&amp;'Input Data'!C99,'Financials USA'!$A$7:$A$19,0),MATCH('Input Data'!B99,'Financials USA'!$E$1:$N$1,0))</f>
        <v>8880</v>
      </c>
      <c r="F99">
        <f>VLOOKUP(A99&amp;B99&amp;C99, 'Gross Profit &amp; EBITDA'!$D$2:$F$61, 2,FALSE)*E99</f>
        <v>4440</v>
      </c>
      <c r="G99">
        <f>VLOOKUP(A99&amp;B99&amp;C99, 'Gross Profit &amp; EBITDA'!$D$2:$F$61, 3,FALSE)*E99</f>
        <v>1776</v>
      </c>
    </row>
    <row r="100" spans="1:7">
      <c r="A100" s="28" t="s">
        <v>14</v>
      </c>
      <c r="B100" s="28">
        <v>2024</v>
      </c>
      <c r="C100" s="28" t="s">
        <v>8</v>
      </c>
      <c r="D100" s="28" t="s">
        <v>6</v>
      </c>
      <c r="E100">
        <f>INDEX('Financials USA'!$E$7:$N$19,MATCH('Input Data'!D100&amp;'Input Data'!C100,'Financials USA'!$A$7:$A$19,0),MATCH('Input Data'!B100,'Financials USA'!$E$1:$N$1,0))</f>
        <v>41874</v>
      </c>
      <c r="F100">
        <f>VLOOKUP(A100&amp;B100&amp;C100, 'Gross Profit &amp; EBITDA'!$D$2:$F$61, 2,FALSE)*E100</f>
        <v>20937</v>
      </c>
      <c r="G100">
        <f>VLOOKUP(A100&amp;B100&amp;C100, 'Gross Profit &amp; EBITDA'!$D$2:$F$61, 3,FALSE)*E100</f>
        <v>4187.4000000000005</v>
      </c>
    </row>
    <row r="101" spans="1:7">
      <c r="A101" s="28" t="s">
        <v>14</v>
      </c>
      <c r="B101" s="28">
        <v>2024</v>
      </c>
      <c r="C101" s="28" t="s">
        <v>8</v>
      </c>
      <c r="D101" s="28" t="s">
        <v>4</v>
      </c>
      <c r="E101">
        <f>INDEX('Financials USA'!$E$7:$N$19,MATCH('Input Data'!D101&amp;'Input Data'!C101,'Financials USA'!$A$7:$A$19,0),MATCH('Input Data'!B101,'Financials USA'!$E$1:$N$1,0))</f>
        <v>53280</v>
      </c>
      <c r="F101">
        <f>VLOOKUP(A101&amp;B101&amp;C101, 'Gross Profit &amp; EBITDA'!$D$2:$F$61, 2,FALSE)*E101</f>
        <v>26640</v>
      </c>
      <c r="G101">
        <f>VLOOKUP(A101&amp;B101&amp;C101, 'Gross Profit &amp; EBITDA'!$D$2:$F$61, 3,FALSE)*E101</f>
        <v>5328</v>
      </c>
    </row>
    <row r="102" spans="1:7">
      <c r="A102" s="28" t="s">
        <v>14</v>
      </c>
      <c r="B102" s="28">
        <v>2024</v>
      </c>
      <c r="C102" s="28" t="s">
        <v>9</v>
      </c>
      <c r="D102" s="28" t="s">
        <v>6</v>
      </c>
      <c r="E102">
        <f>INDEX('Financials USA'!$E$7:$N$19,MATCH('Input Data'!D102&amp;'Input Data'!C102,'Financials USA'!$A$7:$A$19,0),MATCH('Input Data'!B102,'Financials USA'!$E$1:$N$1,0))</f>
        <v>6528</v>
      </c>
      <c r="F102">
        <f>VLOOKUP(A102&amp;B102&amp;C102, 'Gross Profit &amp; EBITDA'!$D$2:$F$61, 2,FALSE)*E102</f>
        <v>4569.6000000000004</v>
      </c>
      <c r="G102">
        <f>VLOOKUP(A102&amp;B102&amp;C102, 'Gross Profit &amp; EBITDA'!$D$2:$F$61, 3,FALSE)*E102</f>
        <v>652.80000000000007</v>
      </c>
    </row>
    <row r="103" spans="1:7">
      <c r="A103" s="28" t="s">
        <v>14</v>
      </c>
      <c r="B103" s="28">
        <v>2024</v>
      </c>
      <c r="C103" s="28" t="s">
        <v>9</v>
      </c>
      <c r="D103" s="28" t="s">
        <v>4</v>
      </c>
      <c r="E103">
        <f>INDEX('Financials USA'!$E$7:$N$19,MATCH('Input Data'!D103&amp;'Input Data'!C103,'Financials USA'!$A$7:$A$19,0),MATCH('Input Data'!B103,'Financials USA'!$E$1:$N$1,0))</f>
        <v>9666</v>
      </c>
      <c r="F103">
        <f>VLOOKUP(A103&amp;B103&amp;C103, 'Gross Profit &amp; EBITDA'!$D$2:$F$61, 2,FALSE)*E103</f>
        <v>6766.2000000000007</v>
      </c>
      <c r="G103">
        <f>VLOOKUP(A103&amp;B103&amp;C103, 'Gross Profit &amp; EBITDA'!$D$2:$F$61, 3,FALSE)*E103</f>
        <v>966.6</v>
      </c>
    </row>
    <row r="104" spans="1:7">
      <c r="A104" s="28" t="s">
        <v>14</v>
      </c>
      <c r="B104" s="28">
        <v>2025</v>
      </c>
      <c r="C104" s="28" t="s">
        <v>5</v>
      </c>
      <c r="D104" s="28" t="s">
        <v>6</v>
      </c>
      <c r="E104">
        <f>INDEX('Financials USA'!$E$7:$N$19,MATCH('Input Data'!D104&amp;'Input Data'!C104,'Financials USA'!$A$7:$A$19,0),MATCH('Input Data'!B104,'Financials USA'!$E$1:$N$1,0))</f>
        <v>26427</v>
      </c>
      <c r="F104">
        <f>VLOOKUP(A104&amp;B104&amp;C104, 'Gross Profit &amp; EBITDA'!$D$2:$F$61, 2,FALSE)*E104</f>
        <v>15856.200000000003</v>
      </c>
      <c r="G104">
        <f>VLOOKUP(A104&amp;B104&amp;C104, 'Gross Profit &amp; EBITDA'!$D$2:$F$61, 3,FALSE)*E104</f>
        <v>2642.7000000000003</v>
      </c>
    </row>
    <row r="105" spans="1:7">
      <c r="A105" s="28" t="s">
        <v>14</v>
      </c>
      <c r="B105" s="28">
        <v>2025</v>
      </c>
      <c r="C105" s="28" t="s">
        <v>5</v>
      </c>
      <c r="D105" s="28" t="s">
        <v>4</v>
      </c>
      <c r="E105">
        <f>INDEX('Financials USA'!$E$7:$N$19,MATCH('Input Data'!D105&amp;'Input Data'!C105,'Financials USA'!$A$7:$A$19,0),MATCH('Input Data'!B105,'Financials USA'!$E$1:$N$1,0))</f>
        <v>4901</v>
      </c>
      <c r="F105">
        <f>VLOOKUP(A105&amp;B105&amp;C105, 'Gross Profit &amp; EBITDA'!$D$2:$F$61, 2,FALSE)*E105</f>
        <v>2940.6000000000004</v>
      </c>
      <c r="G105">
        <f>VLOOKUP(A105&amp;B105&amp;C105, 'Gross Profit &amp; EBITDA'!$D$2:$F$61, 3,FALSE)*E105</f>
        <v>490.1</v>
      </c>
    </row>
    <row r="106" spans="1:7">
      <c r="A106" s="28" t="s">
        <v>14</v>
      </c>
      <c r="B106" s="28">
        <v>2025</v>
      </c>
      <c r="C106" s="28" t="s">
        <v>8</v>
      </c>
      <c r="D106" s="28" t="s">
        <v>6</v>
      </c>
      <c r="E106">
        <f>INDEX('Financials USA'!$E$7:$N$19,MATCH('Input Data'!D106&amp;'Input Data'!C106,'Financials USA'!$A$7:$A$19,0),MATCH('Input Data'!B106,'Financials USA'!$E$1:$N$1,0))</f>
        <v>52854</v>
      </c>
      <c r="F106">
        <f>VLOOKUP(A106&amp;B106&amp;C106, 'Gross Profit &amp; EBITDA'!$D$2:$F$61, 2,FALSE)*E106</f>
        <v>36997.800000000003</v>
      </c>
      <c r="G106">
        <f>VLOOKUP(A106&amp;B106&amp;C106, 'Gross Profit &amp; EBITDA'!$D$2:$F$61, 3,FALSE)*E106</f>
        <v>10570.800000000001</v>
      </c>
    </row>
    <row r="107" spans="1:7">
      <c r="A107" s="28" t="s">
        <v>14</v>
      </c>
      <c r="B107" s="28">
        <v>2025</v>
      </c>
      <c r="C107" s="28" t="s">
        <v>8</v>
      </c>
      <c r="D107" s="28" t="s">
        <v>4</v>
      </c>
      <c r="E107">
        <f>INDEX('Financials USA'!$E$7:$N$19,MATCH('Input Data'!D107&amp;'Input Data'!C107,'Financials USA'!$A$7:$A$19,0),MATCH('Input Data'!B107,'Financials USA'!$E$1:$N$1,0))</f>
        <v>14703</v>
      </c>
      <c r="F107">
        <f>VLOOKUP(A107&amp;B107&amp;C107, 'Gross Profit &amp; EBITDA'!$D$2:$F$61, 2,FALSE)*E107</f>
        <v>10292.1</v>
      </c>
      <c r="G107">
        <f>VLOOKUP(A107&amp;B107&amp;C107, 'Gross Profit &amp; EBITDA'!$D$2:$F$61, 3,FALSE)*E107</f>
        <v>2940.6000000000004</v>
      </c>
    </row>
    <row r="108" spans="1:7">
      <c r="A108" s="28" t="s">
        <v>14</v>
      </c>
      <c r="B108" s="28">
        <v>2025</v>
      </c>
      <c r="C108" s="28" t="s">
        <v>9</v>
      </c>
      <c r="D108" s="28" t="s">
        <v>6</v>
      </c>
      <c r="E108">
        <f>INDEX('Financials USA'!$E$7:$N$19,MATCH('Input Data'!D108&amp;'Input Data'!C108,'Financials USA'!$A$7:$A$19,0),MATCH('Input Data'!B108,'Financials USA'!$E$1:$N$1,0))</f>
        <v>68814</v>
      </c>
      <c r="F108">
        <f>VLOOKUP(A108&amp;B108&amp;C108, 'Gross Profit &amp; EBITDA'!$D$2:$F$61, 2,FALSE)*E108</f>
        <v>34407</v>
      </c>
      <c r="G108">
        <f>VLOOKUP(A108&amp;B108&amp;C108, 'Gross Profit &amp; EBITDA'!$D$2:$F$61, 3,FALSE)*E108</f>
        <v>13762.800000000001</v>
      </c>
    </row>
    <row r="109" spans="1:7">
      <c r="A109" s="28" t="s">
        <v>14</v>
      </c>
      <c r="B109" s="28">
        <v>2025</v>
      </c>
      <c r="C109" s="28" t="s">
        <v>9</v>
      </c>
      <c r="D109" s="28" t="s">
        <v>4</v>
      </c>
      <c r="E109">
        <f>INDEX('Financials USA'!$E$7:$N$19,MATCH('Input Data'!D109&amp;'Input Data'!C109,'Financials USA'!$A$7:$A$19,0),MATCH('Input Data'!B109,'Financials USA'!$E$1:$N$1,0))</f>
        <v>1365</v>
      </c>
      <c r="F109">
        <f>VLOOKUP(A109&amp;B109&amp;C109, 'Gross Profit &amp; EBITDA'!$D$2:$F$61, 2,FALSE)*E109</f>
        <v>682.5</v>
      </c>
      <c r="G109">
        <f>VLOOKUP(A109&amp;B109&amp;C109, 'Gross Profit &amp; EBITDA'!$D$2:$F$61, 3,FALSE)*E109</f>
        <v>273</v>
      </c>
    </row>
    <row r="110" spans="1:7">
      <c r="A110" s="28" t="s">
        <v>14</v>
      </c>
      <c r="B110" s="28">
        <v>2026</v>
      </c>
      <c r="C110" s="28" t="s">
        <v>5</v>
      </c>
      <c r="D110" s="28" t="s">
        <v>6</v>
      </c>
      <c r="E110">
        <f>INDEX('Financials USA'!$E$7:$N$19,MATCH('Input Data'!D110&amp;'Input Data'!C110,'Financials USA'!$A$7:$A$19,0),MATCH('Input Data'!B110,'Financials USA'!$E$1:$N$1,0))</f>
        <v>24219</v>
      </c>
      <c r="F110">
        <f>VLOOKUP(A110&amp;B110&amp;C110, 'Gross Profit &amp; EBITDA'!$D$2:$F$61, 2,FALSE)*E110</f>
        <v>12109.5</v>
      </c>
      <c r="G110">
        <f>VLOOKUP(A110&amp;B110&amp;C110, 'Gross Profit &amp; EBITDA'!$D$2:$F$61, 3,FALSE)*E110</f>
        <v>4843.8</v>
      </c>
    </row>
    <row r="111" spans="1:7">
      <c r="A111" s="28" t="s">
        <v>14</v>
      </c>
      <c r="B111" s="28">
        <v>2026</v>
      </c>
      <c r="C111" s="28" t="s">
        <v>5</v>
      </c>
      <c r="D111" s="28" t="s">
        <v>4</v>
      </c>
      <c r="E111">
        <f>INDEX('Financials USA'!$E$7:$N$19,MATCH('Input Data'!D111&amp;'Input Data'!C111,'Financials USA'!$A$7:$A$19,0),MATCH('Input Data'!B111,'Financials USA'!$E$1:$N$1,0))</f>
        <v>3828</v>
      </c>
      <c r="F111">
        <f>VLOOKUP(A111&amp;B111&amp;C111, 'Gross Profit &amp; EBITDA'!$D$2:$F$61, 2,FALSE)*E111</f>
        <v>1914</v>
      </c>
      <c r="G111">
        <f>VLOOKUP(A111&amp;B111&amp;C111, 'Gross Profit &amp; EBITDA'!$D$2:$F$61, 3,FALSE)*E111</f>
        <v>765.6</v>
      </c>
    </row>
    <row r="112" spans="1:7">
      <c r="A112" s="28" t="s">
        <v>14</v>
      </c>
      <c r="B112" s="28">
        <v>2026</v>
      </c>
      <c r="C112" s="28" t="s">
        <v>8</v>
      </c>
      <c r="D112" s="28" t="s">
        <v>6</v>
      </c>
      <c r="E112">
        <f>INDEX('Financials USA'!$E$7:$N$19,MATCH('Input Data'!D112&amp;'Input Data'!C112,'Financials USA'!$A$7:$A$19,0),MATCH('Input Data'!B112,'Financials USA'!$E$1:$N$1,0))</f>
        <v>96876</v>
      </c>
      <c r="F112">
        <f>VLOOKUP(A112&amp;B112&amp;C112, 'Gross Profit &amp; EBITDA'!$D$2:$F$61, 2,FALSE)*E112</f>
        <v>58125.600000000006</v>
      </c>
      <c r="G112">
        <f>VLOOKUP(A112&amp;B112&amp;C112, 'Gross Profit &amp; EBITDA'!$D$2:$F$61, 3,FALSE)*E112</f>
        <v>19375.2</v>
      </c>
    </row>
    <row r="113" spans="1:7">
      <c r="A113" s="28" t="s">
        <v>14</v>
      </c>
      <c r="B113" s="28">
        <v>2026</v>
      </c>
      <c r="C113" s="28" t="s">
        <v>8</v>
      </c>
      <c r="D113" s="28" t="s">
        <v>4</v>
      </c>
      <c r="E113">
        <f>INDEX('Financials USA'!$E$7:$N$19,MATCH('Input Data'!D113&amp;'Input Data'!C113,'Financials USA'!$A$7:$A$19,0),MATCH('Input Data'!B113,'Financials USA'!$E$1:$N$1,0))</f>
        <v>3828</v>
      </c>
      <c r="F113">
        <f>VLOOKUP(A113&amp;B113&amp;C113, 'Gross Profit &amp; EBITDA'!$D$2:$F$61, 2,FALSE)*E113</f>
        <v>2296.8000000000002</v>
      </c>
      <c r="G113">
        <f>VLOOKUP(A113&amp;B113&amp;C113, 'Gross Profit &amp; EBITDA'!$D$2:$F$61, 3,FALSE)*E113</f>
        <v>765.6</v>
      </c>
    </row>
    <row r="114" spans="1:7">
      <c r="A114" s="28" t="s">
        <v>14</v>
      </c>
      <c r="B114" s="28">
        <v>2026</v>
      </c>
      <c r="C114" s="28" t="s">
        <v>9</v>
      </c>
      <c r="D114" s="28" t="s">
        <v>6</v>
      </c>
      <c r="E114">
        <f>INDEX('Financials USA'!$E$7:$N$19,MATCH('Input Data'!D114&amp;'Input Data'!C114,'Financials USA'!$A$7:$A$19,0),MATCH('Input Data'!B114,'Financials USA'!$E$1:$N$1,0))</f>
        <v>32694</v>
      </c>
      <c r="F114">
        <f>VLOOKUP(A114&amp;B114&amp;C114, 'Gross Profit &amp; EBITDA'!$D$2:$F$61, 2,FALSE)*E114</f>
        <v>16347</v>
      </c>
      <c r="G114">
        <f>VLOOKUP(A114&amp;B114&amp;C114, 'Gross Profit &amp; EBITDA'!$D$2:$F$61, 3,FALSE)*E114</f>
        <v>6538.8</v>
      </c>
    </row>
    <row r="115" spans="1:7">
      <c r="A115" s="28" t="s">
        <v>14</v>
      </c>
      <c r="B115" s="28">
        <v>2026</v>
      </c>
      <c r="C115" s="28" t="s">
        <v>9</v>
      </c>
      <c r="D115" s="28" t="s">
        <v>4</v>
      </c>
      <c r="E115">
        <f>INDEX('Financials USA'!$E$7:$N$19,MATCH('Input Data'!D115&amp;'Input Data'!C115,'Financials USA'!$A$7:$A$19,0),MATCH('Input Data'!B115,'Financials USA'!$E$1:$N$1,0))</f>
        <v>3022</v>
      </c>
      <c r="F115">
        <f>VLOOKUP(A115&amp;B115&amp;C115, 'Gross Profit &amp; EBITDA'!$D$2:$F$61, 2,FALSE)*E115</f>
        <v>1511</v>
      </c>
      <c r="G115">
        <f>VLOOKUP(A115&amp;B115&amp;C115, 'Gross Profit &amp; EBITDA'!$D$2:$F$61, 3,FALSE)*E115</f>
        <v>604.4</v>
      </c>
    </row>
    <row r="116" spans="1:7">
      <c r="A116" s="28" t="s">
        <v>14</v>
      </c>
      <c r="B116" s="28">
        <v>2027</v>
      </c>
      <c r="C116" s="28" t="s">
        <v>5</v>
      </c>
      <c r="D116" s="28" t="s">
        <v>6</v>
      </c>
      <c r="E116">
        <f>INDEX('Financials USA'!$E$7:$N$19,MATCH('Input Data'!D116&amp;'Input Data'!C116,'Financials USA'!$A$7:$A$19,0),MATCH('Input Data'!B116,'Financials USA'!$E$1:$N$1,0))</f>
        <v>23442</v>
      </c>
      <c r="F116">
        <f>VLOOKUP(A116&amp;B116&amp;C116, 'Gross Profit &amp; EBITDA'!$D$2:$F$61, 2,FALSE)*E116</f>
        <v>11721</v>
      </c>
      <c r="G116">
        <f>VLOOKUP(A116&amp;B116&amp;C116, 'Gross Profit &amp; EBITDA'!$D$2:$F$61, 3,FALSE)*E116</f>
        <v>2344.2000000000003</v>
      </c>
    </row>
    <row r="117" spans="1:7">
      <c r="A117" s="28" t="s">
        <v>14</v>
      </c>
      <c r="B117" s="28">
        <v>2027</v>
      </c>
      <c r="C117" s="28" t="s">
        <v>5</v>
      </c>
      <c r="D117" s="28" t="s">
        <v>4</v>
      </c>
      <c r="E117">
        <f>INDEX('Financials USA'!$E$7:$N$19,MATCH('Input Data'!D117&amp;'Input Data'!C117,'Financials USA'!$A$7:$A$19,0),MATCH('Input Data'!B117,'Financials USA'!$E$1:$N$1,0))</f>
        <v>5424</v>
      </c>
      <c r="F117">
        <f>VLOOKUP(A117&amp;B117&amp;C117, 'Gross Profit &amp; EBITDA'!$D$2:$F$61, 2,FALSE)*E117</f>
        <v>2712</v>
      </c>
      <c r="G117">
        <f>VLOOKUP(A117&amp;B117&amp;C117, 'Gross Profit &amp; EBITDA'!$D$2:$F$61, 3,FALSE)*E117</f>
        <v>542.4</v>
      </c>
    </row>
    <row r="118" spans="1:7">
      <c r="A118" s="28" t="s">
        <v>14</v>
      </c>
      <c r="B118" s="28">
        <v>2027</v>
      </c>
      <c r="C118" s="28" t="s">
        <v>8</v>
      </c>
      <c r="D118" s="28" t="s">
        <v>6</v>
      </c>
      <c r="E118">
        <f>INDEX('Financials USA'!$E$7:$N$19,MATCH('Input Data'!D118&amp;'Input Data'!C118,'Financials USA'!$A$7:$A$19,0),MATCH('Input Data'!B118,'Financials USA'!$E$1:$N$1,0))</f>
        <v>140652</v>
      </c>
      <c r="F118">
        <f>VLOOKUP(A118&amp;B118&amp;C118, 'Gross Profit &amp; EBITDA'!$D$2:$F$61, 2,FALSE)*E118</f>
        <v>70326</v>
      </c>
      <c r="G118">
        <f>VLOOKUP(A118&amp;B118&amp;C118, 'Gross Profit &amp; EBITDA'!$D$2:$F$61, 3,FALSE)*E118</f>
        <v>28130.400000000001</v>
      </c>
    </row>
    <row r="119" spans="1:7">
      <c r="A119" s="28" t="s">
        <v>14</v>
      </c>
      <c r="B119" s="28">
        <v>2027</v>
      </c>
      <c r="C119" s="28" t="s">
        <v>8</v>
      </c>
      <c r="D119" s="28" t="s">
        <v>4</v>
      </c>
      <c r="E119">
        <f>INDEX('Financials USA'!$E$7:$N$19,MATCH('Input Data'!D119&amp;'Input Data'!C119,'Financials USA'!$A$7:$A$19,0),MATCH('Input Data'!B119,'Financials USA'!$E$1:$N$1,0))</f>
        <v>5424</v>
      </c>
      <c r="F119">
        <f>VLOOKUP(A119&amp;B119&amp;C119, 'Gross Profit &amp; EBITDA'!$D$2:$F$61, 2,FALSE)*E119</f>
        <v>2712</v>
      </c>
      <c r="G119">
        <f>VLOOKUP(A119&amp;B119&amp;C119, 'Gross Profit &amp; EBITDA'!$D$2:$F$61, 3,FALSE)*E119</f>
        <v>1084.8</v>
      </c>
    </row>
    <row r="120" spans="1:7">
      <c r="A120" s="28" t="s">
        <v>14</v>
      </c>
      <c r="B120" s="28">
        <v>2027</v>
      </c>
      <c r="C120" s="28" t="s">
        <v>9</v>
      </c>
      <c r="D120" s="28" t="s">
        <v>6</v>
      </c>
      <c r="E120">
        <f>INDEX('Financials USA'!$E$7:$N$19,MATCH('Input Data'!D120&amp;'Input Data'!C120,'Financials USA'!$A$7:$A$19,0),MATCH('Input Data'!B120,'Financials USA'!$E$1:$N$1,0))</f>
        <v>9172</v>
      </c>
      <c r="F120">
        <f>VLOOKUP(A120&amp;B120&amp;C120, 'Gross Profit &amp; EBITDA'!$D$2:$F$61, 2,FALSE)*E120</f>
        <v>5503.2000000000007</v>
      </c>
      <c r="G120">
        <f>VLOOKUP(A120&amp;B120&amp;C120, 'Gross Profit &amp; EBITDA'!$D$2:$F$61, 3,FALSE)*E120</f>
        <v>1834.4</v>
      </c>
    </row>
    <row r="121" spans="1:7">
      <c r="A121" s="28" t="s">
        <v>14</v>
      </c>
      <c r="B121" s="28">
        <v>2027</v>
      </c>
      <c r="C121" s="28" t="s">
        <v>9</v>
      </c>
      <c r="D121" s="28" t="s">
        <v>4</v>
      </c>
      <c r="E121">
        <f>INDEX('Financials USA'!$E$7:$N$19,MATCH('Input Data'!D121&amp;'Input Data'!C121,'Financials USA'!$A$7:$A$19,0),MATCH('Input Data'!B121,'Financials USA'!$E$1:$N$1,0))</f>
        <v>15468</v>
      </c>
      <c r="F121">
        <f>VLOOKUP(A121&amp;B121&amp;C121, 'Gross Profit &amp; EBITDA'!$D$2:$F$61, 2,FALSE)*E121</f>
        <v>9280.8000000000011</v>
      </c>
      <c r="G121">
        <f>VLOOKUP(A121&amp;B121&amp;C121, 'Gross Profit &amp; EBITDA'!$D$2:$F$61, 3,FALSE)*E121</f>
        <v>3093.6000000000004</v>
      </c>
    </row>
    <row r="122" spans="1:7">
      <c r="A122" s="28" t="s">
        <v>15</v>
      </c>
      <c r="B122" s="28">
        <v>2018</v>
      </c>
      <c r="C122" s="28" t="s">
        <v>5</v>
      </c>
      <c r="D122" s="28" t="s">
        <v>4</v>
      </c>
      <c r="E122">
        <f>INDEX('Financials Canada'!$E$7:$N$19,MATCH('Input Data'!D122&amp;'Input Data'!C122,'Financials Canada'!$A$7:$A$19,0),MATCH('Input Data'!B122,'Financials Canada'!$E$1:$N$1,0))</f>
        <v>1869</v>
      </c>
      <c r="F122">
        <f>VLOOKUP(A122&amp;B122&amp;C122, 'Gross Profit &amp; EBITDA'!$D$2:$F$61, 2,FALSE)*E122</f>
        <v>1121.4000000000001</v>
      </c>
      <c r="G122">
        <f>VLOOKUP(A122&amp;B122&amp;C122, 'Gross Profit &amp; EBITDA'!$D$2:$F$61, 3,FALSE)*E122</f>
        <v>373.8</v>
      </c>
    </row>
    <row r="123" spans="1:7">
      <c r="A123" s="28" t="s">
        <v>15</v>
      </c>
      <c r="B123" s="28">
        <v>2018</v>
      </c>
      <c r="C123" s="28" t="s">
        <v>5</v>
      </c>
      <c r="D123" s="28" t="s">
        <v>6</v>
      </c>
      <c r="E123">
        <f>INDEX('Financials Canada'!$E$7:$N$19,MATCH('Input Data'!D123&amp;'Input Data'!C123,'Financials Canada'!$A$7:$A$19,0),MATCH('Input Data'!B123,'Financials Canada'!$E$1:$N$1,0))</f>
        <v>7987</v>
      </c>
      <c r="F123">
        <f>VLOOKUP(A123&amp;B123&amp;C123, 'Gross Profit &amp; EBITDA'!$D$2:$F$61, 2,FALSE)*E123</f>
        <v>4792.2000000000007</v>
      </c>
      <c r="G123">
        <f>VLOOKUP(A123&amp;B123&amp;C123, 'Gross Profit &amp; EBITDA'!$D$2:$F$61, 3,FALSE)*E123</f>
        <v>1597.4</v>
      </c>
    </row>
    <row r="124" spans="1:7">
      <c r="A124" s="28" t="s">
        <v>15</v>
      </c>
      <c r="B124" s="28">
        <v>2018</v>
      </c>
      <c r="C124" s="28" t="s">
        <v>8</v>
      </c>
      <c r="D124" s="28" t="s">
        <v>4</v>
      </c>
      <c r="E124">
        <f>INDEX('Financials Canada'!$E$7:$N$19,MATCH('Input Data'!D124&amp;'Input Data'!C124,'Financials Canada'!$A$7:$A$19,0),MATCH('Input Data'!B124,'Financials Canada'!$E$1:$N$1,0))</f>
        <v>2184</v>
      </c>
      <c r="F124">
        <f>VLOOKUP(A124&amp;B124&amp;C124, 'Gross Profit &amp; EBITDA'!$D$2:$F$61, 2,FALSE)*E124</f>
        <v>1747.2</v>
      </c>
      <c r="G124">
        <f>VLOOKUP(A124&amp;B124&amp;C124, 'Gross Profit &amp; EBITDA'!$D$2:$F$61, 3,FALSE)*E124</f>
        <v>218.4</v>
      </c>
    </row>
    <row r="125" spans="1:7">
      <c r="A125" s="28" t="s">
        <v>15</v>
      </c>
      <c r="B125" s="28">
        <v>2018</v>
      </c>
      <c r="C125" s="28" t="s">
        <v>8</v>
      </c>
      <c r="D125" s="28" t="s">
        <v>6</v>
      </c>
      <c r="E125">
        <f>INDEX('Financials Canada'!$E$7:$N$19,MATCH('Input Data'!D125&amp;'Input Data'!C125,'Financials Canada'!$A$7:$A$19,0),MATCH('Input Data'!B125,'Financials Canada'!$E$1:$N$1,0))</f>
        <v>3902</v>
      </c>
      <c r="F125">
        <f>VLOOKUP(A125&amp;B125&amp;C125, 'Gross Profit &amp; EBITDA'!$D$2:$F$61, 2,FALSE)*E125</f>
        <v>3121.6000000000004</v>
      </c>
      <c r="G125">
        <f>VLOOKUP(A125&amp;B125&amp;C125, 'Gross Profit &amp; EBITDA'!$D$2:$F$61, 3,FALSE)*E125</f>
        <v>390.20000000000005</v>
      </c>
    </row>
    <row r="126" spans="1:7">
      <c r="A126" s="28" t="s">
        <v>15</v>
      </c>
      <c r="B126" s="28">
        <v>2018</v>
      </c>
      <c r="C126" s="28" t="s">
        <v>9</v>
      </c>
      <c r="D126" s="28" t="s">
        <v>4</v>
      </c>
      <c r="E126">
        <f>INDEX('Financials Canada'!$E$7:$N$19,MATCH('Input Data'!D126&amp;'Input Data'!C126,'Financials Canada'!$A$7:$A$19,0),MATCH('Input Data'!B126,'Financials Canada'!$E$1:$N$1,0))</f>
        <v>684</v>
      </c>
      <c r="F126">
        <f>VLOOKUP(A126&amp;B126&amp;C126, 'Gross Profit &amp; EBITDA'!$D$2:$F$61, 2,FALSE)*E126</f>
        <v>547.20000000000005</v>
      </c>
      <c r="G126">
        <f>VLOOKUP(A126&amp;B126&amp;C126, 'Gross Profit &amp; EBITDA'!$D$2:$F$61, 3,FALSE)*E126</f>
        <v>136.80000000000001</v>
      </c>
    </row>
    <row r="127" spans="1:7">
      <c r="A127" s="28" t="s">
        <v>15</v>
      </c>
      <c r="B127" s="28">
        <v>2018</v>
      </c>
      <c r="C127" s="28" t="s">
        <v>9</v>
      </c>
      <c r="D127" s="28" t="s">
        <v>6</v>
      </c>
      <c r="E127">
        <f>INDEX('Financials Canada'!$E$7:$N$19,MATCH('Input Data'!D127&amp;'Input Data'!C127,'Financials Canada'!$A$7:$A$19,0),MATCH('Input Data'!B127,'Financials Canada'!$E$1:$N$1,0))</f>
        <v>4549</v>
      </c>
      <c r="F127">
        <f>VLOOKUP(A127&amp;B127&amp;C127, 'Gross Profit &amp; EBITDA'!$D$2:$F$61, 2,FALSE)*E127</f>
        <v>3639.2000000000003</v>
      </c>
      <c r="G127">
        <f>VLOOKUP(A127&amp;B127&amp;C127, 'Gross Profit &amp; EBITDA'!$D$2:$F$61, 3,FALSE)*E127</f>
        <v>909.80000000000007</v>
      </c>
    </row>
    <row r="128" spans="1:7">
      <c r="A128" s="28" t="s">
        <v>15</v>
      </c>
      <c r="B128" s="28">
        <v>2019</v>
      </c>
      <c r="C128" s="28" t="s">
        <v>5</v>
      </c>
      <c r="D128" s="28" t="s">
        <v>4</v>
      </c>
      <c r="E128">
        <f>INDEX('Financials Canada'!$E$7:$N$19,MATCH('Input Data'!D128&amp;'Input Data'!C128,'Financials Canada'!$A$7:$A$19,0),MATCH('Input Data'!B128,'Financials Canada'!$E$1:$N$1,0))</f>
        <v>3211</v>
      </c>
      <c r="F128">
        <f>VLOOKUP(A128&amp;B128&amp;C128, 'Gross Profit &amp; EBITDA'!$D$2:$F$61, 2,FALSE)*E128</f>
        <v>1926.6000000000004</v>
      </c>
      <c r="G128">
        <f>VLOOKUP(A128&amp;B128&amp;C128, 'Gross Profit &amp; EBITDA'!$D$2:$F$61, 3,FALSE)*E128</f>
        <v>642.20000000000005</v>
      </c>
    </row>
    <row r="129" spans="1:7">
      <c r="A129" s="28" t="s">
        <v>15</v>
      </c>
      <c r="B129" s="28">
        <v>2019</v>
      </c>
      <c r="C129" s="28" t="s">
        <v>5</v>
      </c>
      <c r="D129" s="28" t="s">
        <v>6</v>
      </c>
      <c r="E129">
        <f>INDEX('Financials Canada'!$E$7:$N$19,MATCH('Input Data'!D129&amp;'Input Data'!C129,'Financials Canada'!$A$7:$A$19,0),MATCH('Input Data'!B129,'Financials Canada'!$E$1:$N$1,0))</f>
        <v>7978</v>
      </c>
      <c r="F129">
        <f>VLOOKUP(A129&amp;B129&amp;C129, 'Gross Profit &amp; EBITDA'!$D$2:$F$61, 2,FALSE)*E129</f>
        <v>4786.8000000000011</v>
      </c>
      <c r="G129">
        <f>VLOOKUP(A129&amp;B129&amp;C129, 'Gross Profit &amp; EBITDA'!$D$2:$F$61, 3,FALSE)*E129</f>
        <v>1595.6000000000001</v>
      </c>
    </row>
    <row r="130" spans="1:7">
      <c r="A130" s="28" t="s">
        <v>15</v>
      </c>
      <c r="B130" s="28">
        <v>2019</v>
      </c>
      <c r="C130" s="28" t="s">
        <v>8</v>
      </c>
      <c r="D130" s="28" t="s">
        <v>4</v>
      </c>
      <c r="E130">
        <f>INDEX('Financials Canada'!$E$7:$N$19,MATCH('Input Data'!D130&amp;'Input Data'!C130,'Financials Canada'!$A$7:$A$19,0),MATCH('Input Data'!B130,'Financials Canada'!$E$1:$N$1,0))</f>
        <v>1395</v>
      </c>
      <c r="F130">
        <f>VLOOKUP(A130&amp;B130&amp;C130, 'Gross Profit &amp; EBITDA'!$D$2:$F$61, 2,FALSE)*E130</f>
        <v>976.50000000000011</v>
      </c>
      <c r="G130">
        <f>VLOOKUP(A130&amp;B130&amp;C130, 'Gross Profit &amp; EBITDA'!$D$2:$F$61, 3,FALSE)*E130</f>
        <v>139.5</v>
      </c>
    </row>
    <row r="131" spans="1:7">
      <c r="A131" s="28" t="s">
        <v>15</v>
      </c>
      <c r="B131" s="28">
        <v>2019</v>
      </c>
      <c r="C131" s="28" t="s">
        <v>8</v>
      </c>
      <c r="D131" s="28" t="s">
        <v>6</v>
      </c>
      <c r="E131">
        <f>INDEX('Financials Canada'!$E$7:$N$19,MATCH('Input Data'!D131&amp;'Input Data'!C131,'Financials Canada'!$A$7:$A$19,0),MATCH('Input Data'!B131,'Financials Canada'!$E$1:$N$1,0))</f>
        <v>3286</v>
      </c>
      <c r="F131">
        <f>VLOOKUP(A131&amp;B131&amp;C131, 'Gross Profit &amp; EBITDA'!$D$2:$F$61, 2,FALSE)*E131</f>
        <v>2300.2000000000003</v>
      </c>
      <c r="G131">
        <f>VLOOKUP(A131&amp;B131&amp;C131, 'Gross Profit &amp; EBITDA'!$D$2:$F$61, 3,FALSE)*E131</f>
        <v>328.6</v>
      </c>
    </row>
    <row r="132" spans="1:7">
      <c r="A132" s="28" t="s">
        <v>15</v>
      </c>
      <c r="B132" s="28">
        <v>2019</v>
      </c>
      <c r="C132" s="28" t="s">
        <v>9</v>
      </c>
      <c r="D132" s="28" t="s">
        <v>4</v>
      </c>
      <c r="E132">
        <f>INDEX('Financials Canada'!$E$7:$N$19,MATCH('Input Data'!D132&amp;'Input Data'!C132,'Financials Canada'!$A$7:$A$19,0),MATCH('Input Data'!B132,'Financials Canada'!$E$1:$N$1,0))</f>
        <v>2947</v>
      </c>
      <c r="F132">
        <f>VLOOKUP(A132&amp;B132&amp;C132, 'Gross Profit &amp; EBITDA'!$D$2:$F$61, 2,FALSE)*E132</f>
        <v>1473.5</v>
      </c>
      <c r="G132">
        <f>VLOOKUP(A132&amp;B132&amp;C132, 'Gross Profit &amp; EBITDA'!$D$2:$F$61, 3,FALSE)*E132</f>
        <v>589.4</v>
      </c>
    </row>
    <row r="133" spans="1:7">
      <c r="A133" s="28" t="s">
        <v>15</v>
      </c>
      <c r="B133" s="28">
        <v>2019</v>
      </c>
      <c r="C133" s="28" t="s">
        <v>9</v>
      </c>
      <c r="D133" s="28" t="s">
        <v>6</v>
      </c>
      <c r="E133">
        <f>INDEX('Financials Canada'!$E$7:$N$19,MATCH('Input Data'!D133&amp;'Input Data'!C133,'Financials Canada'!$A$7:$A$19,0),MATCH('Input Data'!B133,'Financials Canada'!$E$1:$N$1,0))</f>
        <v>2187</v>
      </c>
      <c r="F133">
        <f>VLOOKUP(A133&amp;B133&amp;C133, 'Gross Profit &amp; EBITDA'!$D$2:$F$61, 2,FALSE)*E133</f>
        <v>1093.5</v>
      </c>
      <c r="G133">
        <f>VLOOKUP(A133&amp;B133&amp;C133, 'Gross Profit &amp; EBITDA'!$D$2:$F$61, 3,FALSE)*E133</f>
        <v>437.40000000000003</v>
      </c>
    </row>
    <row r="134" spans="1:7">
      <c r="A134" s="28" t="s">
        <v>15</v>
      </c>
      <c r="B134" s="28">
        <v>2020</v>
      </c>
      <c r="C134" s="28" t="s">
        <v>5</v>
      </c>
      <c r="D134" s="28" t="s">
        <v>4</v>
      </c>
      <c r="E134">
        <f>INDEX('Financials Canada'!$E$7:$N$19,MATCH('Input Data'!D134&amp;'Input Data'!C134,'Financials Canada'!$A$7:$A$19,0),MATCH('Input Data'!B134,'Financials Canada'!$E$1:$N$1,0))</f>
        <v>2405</v>
      </c>
      <c r="F134">
        <f>VLOOKUP(A134&amp;B134&amp;C134, 'Gross Profit &amp; EBITDA'!$D$2:$F$61, 2,FALSE)*E134</f>
        <v>1683.5000000000002</v>
      </c>
      <c r="G134">
        <f>VLOOKUP(A134&amp;B134&amp;C134, 'Gross Profit &amp; EBITDA'!$D$2:$F$61, 3,FALSE)*E134</f>
        <v>481</v>
      </c>
    </row>
    <row r="135" spans="1:7">
      <c r="A135" s="28" t="s">
        <v>15</v>
      </c>
      <c r="B135" s="28">
        <v>2020</v>
      </c>
      <c r="C135" s="28" t="s">
        <v>5</v>
      </c>
      <c r="D135" s="28" t="s">
        <v>6</v>
      </c>
      <c r="E135">
        <f>INDEX('Financials Canada'!$E$7:$N$19,MATCH('Input Data'!D135&amp;'Input Data'!C135,'Financials Canada'!$A$7:$A$19,0),MATCH('Input Data'!B135,'Financials Canada'!$E$1:$N$1,0))</f>
        <v>8045</v>
      </c>
      <c r="F135">
        <f>VLOOKUP(A135&amp;B135&amp;C135, 'Gross Profit &amp; EBITDA'!$D$2:$F$61, 2,FALSE)*E135</f>
        <v>5631.5000000000009</v>
      </c>
      <c r="G135">
        <f>VLOOKUP(A135&amp;B135&amp;C135, 'Gross Profit &amp; EBITDA'!$D$2:$F$61, 3,FALSE)*E135</f>
        <v>1609</v>
      </c>
    </row>
    <row r="136" spans="1:7">
      <c r="A136" s="28" t="s">
        <v>15</v>
      </c>
      <c r="B136" s="28">
        <v>2020</v>
      </c>
      <c r="C136" s="28" t="s">
        <v>8</v>
      </c>
      <c r="D136" s="28" t="s">
        <v>4</v>
      </c>
      <c r="E136">
        <f>INDEX('Financials Canada'!$E$7:$N$19,MATCH('Input Data'!D136&amp;'Input Data'!C136,'Financials Canada'!$A$7:$A$19,0),MATCH('Input Data'!B136,'Financials Canada'!$E$1:$N$1,0))</f>
        <v>1625</v>
      </c>
      <c r="F136">
        <f>VLOOKUP(A136&amp;B136&amp;C136, 'Gross Profit &amp; EBITDA'!$D$2:$F$61, 2,FALSE)*E136</f>
        <v>975.00000000000011</v>
      </c>
      <c r="G136">
        <f>VLOOKUP(A136&amp;B136&amp;C136, 'Gross Profit &amp; EBITDA'!$D$2:$F$61, 3,FALSE)*E136</f>
        <v>162.5</v>
      </c>
    </row>
    <row r="137" spans="1:7">
      <c r="A137" s="28" t="s">
        <v>15</v>
      </c>
      <c r="B137" s="28">
        <v>2020</v>
      </c>
      <c r="C137" s="28" t="s">
        <v>8</v>
      </c>
      <c r="D137" s="28" t="s">
        <v>6</v>
      </c>
      <c r="E137">
        <f>INDEX('Financials Canada'!$E$7:$N$19,MATCH('Input Data'!D137&amp;'Input Data'!C137,'Financials Canada'!$A$7:$A$19,0),MATCH('Input Data'!B137,'Financials Canada'!$E$1:$N$1,0))</f>
        <v>2912</v>
      </c>
      <c r="F137">
        <f>VLOOKUP(A137&amp;B137&amp;C137, 'Gross Profit &amp; EBITDA'!$D$2:$F$61, 2,FALSE)*E137</f>
        <v>1747.2000000000003</v>
      </c>
      <c r="G137">
        <f>VLOOKUP(A137&amp;B137&amp;C137, 'Gross Profit &amp; EBITDA'!$D$2:$F$61, 3,FALSE)*E137</f>
        <v>291.2</v>
      </c>
    </row>
    <row r="138" spans="1:7">
      <c r="A138" s="28" t="s">
        <v>15</v>
      </c>
      <c r="B138" s="28">
        <v>2020</v>
      </c>
      <c r="C138" s="28" t="s">
        <v>9</v>
      </c>
      <c r="D138" s="28" t="s">
        <v>4</v>
      </c>
      <c r="E138">
        <f>INDEX('Financials Canada'!$E$7:$N$19,MATCH('Input Data'!D138&amp;'Input Data'!C138,'Financials Canada'!$A$7:$A$19,0),MATCH('Input Data'!B138,'Financials Canada'!$E$1:$N$1,0))</f>
        <v>1690</v>
      </c>
      <c r="F138">
        <f>VLOOKUP(A138&amp;B138&amp;C138, 'Gross Profit &amp; EBITDA'!$D$2:$F$61, 2,FALSE)*E138</f>
        <v>1183</v>
      </c>
      <c r="G138">
        <f>VLOOKUP(A138&amp;B138&amp;C138, 'Gross Profit &amp; EBITDA'!$D$2:$F$61, 3,FALSE)*E138</f>
        <v>338</v>
      </c>
    </row>
    <row r="139" spans="1:7">
      <c r="A139" s="28" t="s">
        <v>15</v>
      </c>
      <c r="B139" s="28">
        <v>2020</v>
      </c>
      <c r="C139" s="28" t="s">
        <v>9</v>
      </c>
      <c r="D139" s="28" t="s">
        <v>6</v>
      </c>
      <c r="E139">
        <f>INDEX('Financials Canada'!$E$7:$N$19,MATCH('Input Data'!D139&amp;'Input Data'!C139,'Financials Canada'!$A$7:$A$19,0),MATCH('Input Data'!B139,'Financials Canada'!$E$1:$N$1,0))</f>
        <v>6203</v>
      </c>
      <c r="F139">
        <f>VLOOKUP(A139&amp;B139&amp;C139, 'Gross Profit &amp; EBITDA'!$D$2:$F$61, 2,FALSE)*E139</f>
        <v>4342.1000000000004</v>
      </c>
      <c r="G139">
        <f>VLOOKUP(A139&amp;B139&amp;C139, 'Gross Profit &amp; EBITDA'!$D$2:$F$61, 3,FALSE)*E139</f>
        <v>1240.6000000000001</v>
      </c>
    </row>
    <row r="140" spans="1:7">
      <c r="A140" s="28" t="s">
        <v>15</v>
      </c>
      <c r="B140" s="28">
        <v>2021</v>
      </c>
      <c r="C140" s="28" t="s">
        <v>5</v>
      </c>
      <c r="D140" s="28" t="s">
        <v>4</v>
      </c>
      <c r="E140">
        <f>INDEX('Financials Canada'!$E$7:$N$19,MATCH('Input Data'!D140&amp;'Input Data'!C140,'Financials Canada'!$A$7:$A$19,0),MATCH('Input Data'!B140,'Financials Canada'!$E$1:$N$1,0))</f>
        <v>2490</v>
      </c>
      <c r="F140">
        <f>VLOOKUP(A140&amp;B140&amp;C140, 'Gross Profit &amp; EBITDA'!$D$2:$F$61, 2,FALSE)*E140</f>
        <v>1494.0000000000002</v>
      </c>
      <c r="G140">
        <f>VLOOKUP(A140&amp;B140&amp;C140, 'Gross Profit &amp; EBITDA'!$D$2:$F$61, 3,FALSE)*E140</f>
        <v>498</v>
      </c>
    </row>
    <row r="141" spans="1:7">
      <c r="A141" s="28" t="s">
        <v>15</v>
      </c>
      <c r="B141" s="28">
        <v>2021</v>
      </c>
      <c r="C141" s="28" t="s">
        <v>5</v>
      </c>
      <c r="D141" s="28" t="s">
        <v>6</v>
      </c>
      <c r="E141">
        <f>INDEX('Financials Canada'!$E$7:$N$19,MATCH('Input Data'!D141&amp;'Input Data'!C141,'Financials Canada'!$A$7:$A$19,0),MATCH('Input Data'!B141,'Financials Canada'!$E$1:$N$1,0))</f>
        <v>5075</v>
      </c>
      <c r="F141">
        <f>VLOOKUP(A141&amp;B141&amp;C141, 'Gross Profit &amp; EBITDA'!$D$2:$F$61, 2,FALSE)*E141</f>
        <v>3045.0000000000005</v>
      </c>
      <c r="G141">
        <f>VLOOKUP(A141&amp;B141&amp;C141, 'Gross Profit &amp; EBITDA'!$D$2:$F$61, 3,FALSE)*E141</f>
        <v>1015</v>
      </c>
    </row>
    <row r="142" spans="1:7">
      <c r="A142" s="28" t="s">
        <v>15</v>
      </c>
      <c r="B142" s="28">
        <v>2021</v>
      </c>
      <c r="C142" s="28" t="s">
        <v>8</v>
      </c>
      <c r="D142" s="28" t="s">
        <v>4</v>
      </c>
      <c r="E142">
        <f>INDEX('Financials Canada'!$E$7:$N$19,MATCH('Input Data'!D142&amp;'Input Data'!C142,'Financials Canada'!$A$7:$A$19,0),MATCH('Input Data'!B142,'Financials Canada'!$E$1:$N$1,0))</f>
        <v>1710</v>
      </c>
      <c r="F142">
        <f>VLOOKUP(A142&amp;B142&amp;C142, 'Gross Profit &amp; EBITDA'!$D$2:$F$61, 2,FALSE)*E142</f>
        <v>855</v>
      </c>
      <c r="G142">
        <f>VLOOKUP(A142&amp;B142&amp;C142, 'Gross Profit &amp; EBITDA'!$D$2:$F$61, 3,FALSE)*E142</f>
        <v>342</v>
      </c>
    </row>
    <row r="143" spans="1:7">
      <c r="A143" s="28" t="s">
        <v>15</v>
      </c>
      <c r="B143" s="28">
        <v>2021</v>
      </c>
      <c r="C143" s="28" t="s">
        <v>8</v>
      </c>
      <c r="D143" s="28" t="s">
        <v>6</v>
      </c>
      <c r="E143">
        <f>INDEX('Financials Canada'!$E$7:$N$19,MATCH('Input Data'!D143&amp;'Input Data'!C143,'Financials Canada'!$A$7:$A$19,0),MATCH('Input Data'!B143,'Financials Canada'!$E$1:$N$1,0))</f>
        <v>4586</v>
      </c>
      <c r="F143">
        <f>VLOOKUP(A143&amp;B143&amp;C143, 'Gross Profit &amp; EBITDA'!$D$2:$F$61, 2,FALSE)*E143</f>
        <v>2293</v>
      </c>
      <c r="G143">
        <f>VLOOKUP(A143&amp;B143&amp;C143, 'Gross Profit &amp; EBITDA'!$D$2:$F$61, 3,FALSE)*E143</f>
        <v>917.2</v>
      </c>
    </row>
    <row r="144" spans="1:7">
      <c r="A144" s="28" t="s">
        <v>15</v>
      </c>
      <c r="B144" s="28">
        <v>2021</v>
      </c>
      <c r="C144" s="28" t="s">
        <v>9</v>
      </c>
      <c r="D144" s="28" t="s">
        <v>4</v>
      </c>
      <c r="E144">
        <f>INDEX('Financials Canada'!$E$7:$N$19,MATCH('Input Data'!D144&amp;'Input Data'!C144,'Financials Canada'!$A$7:$A$19,0),MATCH('Input Data'!B144,'Financials Canada'!$E$1:$N$1,0))</f>
        <v>1626</v>
      </c>
      <c r="F144">
        <f>VLOOKUP(A144&amp;B144&amp;C144, 'Gross Profit &amp; EBITDA'!$D$2:$F$61, 2,FALSE)*E144</f>
        <v>1300.8000000000002</v>
      </c>
      <c r="G144">
        <f>VLOOKUP(A144&amp;B144&amp;C144, 'Gross Profit &amp; EBITDA'!$D$2:$F$61, 3,FALSE)*E144</f>
        <v>325.20000000000005</v>
      </c>
    </row>
    <row r="145" spans="1:7">
      <c r="A145" s="28" t="s">
        <v>15</v>
      </c>
      <c r="B145" s="28">
        <v>2021</v>
      </c>
      <c r="C145" s="28" t="s">
        <v>9</v>
      </c>
      <c r="D145" s="28" t="s">
        <v>6</v>
      </c>
      <c r="E145">
        <f>INDEX('Financials Canada'!$E$7:$N$19,MATCH('Input Data'!D145&amp;'Input Data'!C145,'Financials Canada'!$A$7:$A$19,0),MATCH('Input Data'!B145,'Financials Canada'!$E$1:$N$1,0))</f>
        <v>1126</v>
      </c>
      <c r="F145">
        <f>VLOOKUP(A145&amp;B145&amp;C145, 'Gross Profit &amp; EBITDA'!$D$2:$F$61, 2,FALSE)*E145</f>
        <v>900.80000000000007</v>
      </c>
      <c r="G145">
        <f>VLOOKUP(A145&amp;B145&amp;C145, 'Gross Profit &amp; EBITDA'!$D$2:$F$61, 3,FALSE)*E145</f>
        <v>225.20000000000002</v>
      </c>
    </row>
    <row r="146" spans="1:7">
      <c r="A146" s="28" t="s">
        <v>15</v>
      </c>
      <c r="B146" s="28">
        <v>2022</v>
      </c>
      <c r="C146" s="28" t="s">
        <v>5</v>
      </c>
      <c r="D146" s="28" t="s">
        <v>4</v>
      </c>
      <c r="E146">
        <f>INDEX('Financials Canada'!$E$7:$N$19,MATCH('Input Data'!D146&amp;'Input Data'!C146,'Financials Canada'!$A$7:$A$19,0),MATCH('Input Data'!B146,'Financials Canada'!$E$1:$N$1,0))</f>
        <v>3789</v>
      </c>
      <c r="F146">
        <f>VLOOKUP(A146&amp;B146&amp;C146, 'Gross Profit &amp; EBITDA'!$D$2:$F$61, 2,FALSE)*E146</f>
        <v>2652.3</v>
      </c>
      <c r="G146">
        <f>VLOOKUP(A146&amp;B146&amp;C146, 'Gross Profit &amp; EBITDA'!$D$2:$F$61, 3,FALSE)*E146</f>
        <v>757.80000000000007</v>
      </c>
    </row>
    <row r="147" spans="1:7">
      <c r="A147" s="28" t="s">
        <v>15</v>
      </c>
      <c r="B147" s="28">
        <v>2022</v>
      </c>
      <c r="C147" s="28" t="s">
        <v>5</v>
      </c>
      <c r="D147" s="28" t="s">
        <v>6</v>
      </c>
      <c r="E147">
        <f>INDEX('Financials Canada'!$E$7:$N$19,MATCH('Input Data'!D147&amp;'Input Data'!C147,'Financials Canada'!$A$7:$A$19,0),MATCH('Input Data'!B147,'Financials Canada'!$E$1:$N$1,0))</f>
        <v>7242</v>
      </c>
      <c r="F147">
        <f>VLOOKUP(A147&amp;B147&amp;C147, 'Gross Profit &amp; EBITDA'!$D$2:$F$61, 2,FALSE)*E147</f>
        <v>5069.4000000000005</v>
      </c>
      <c r="G147">
        <f>VLOOKUP(A147&amp;B147&amp;C147, 'Gross Profit &amp; EBITDA'!$D$2:$F$61, 3,FALSE)*E147</f>
        <v>1448.4</v>
      </c>
    </row>
    <row r="148" spans="1:7">
      <c r="A148" s="28" t="s">
        <v>15</v>
      </c>
      <c r="B148" s="28">
        <v>2022</v>
      </c>
      <c r="C148" s="28" t="s">
        <v>8</v>
      </c>
      <c r="D148" s="28" t="s">
        <v>4</v>
      </c>
      <c r="E148">
        <f>INDEX('Financials Canada'!$E$7:$N$19,MATCH('Input Data'!D148&amp;'Input Data'!C148,'Financials Canada'!$A$7:$A$19,0),MATCH('Input Data'!B148,'Financials Canada'!$E$1:$N$1,0))</f>
        <v>1738</v>
      </c>
      <c r="F148">
        <f>VLOOKUP(A148&amp;B148&amp;C148, 'Gross Profit &amp; EBITDA'!$D$2:$F$61, 2,FALSE)*E148</f>
        <v>869</v>
      </c>
      <c r="G148">
        <f>VLOOKUP(A148&amp;B148&amp;C148, 'Gross Profit &amp; EBITDA'!$D$2:$F$61, 3,FALSE)*E148</f>
        <v>347.6</v>
      </c>
    </row>
    <row r="149" spans="1:7">
      <c r="A149" s="28" t="s">
        <v>15</v>
      </c>
      <c r="B149" s="28">
        <v>2022</v>
      </c>
      <c r="C149" s="28" t="s">
        <v>8</v>
      </c>
      <c r="D149" s="28" t="s">
        <v>6</v>
      </c>
      <c r="E149">
        <f>INDEX('Financials Canada'!$E$7:$N$19,MATCH('Input Data'!D149&amp;'Input Data'!C149,'Financials Canada'!$A$7:$A$19,0),MATCH('Input Data'!B149,'Financials Canada'!$E$1:$N$1,0))</f>
        <v>2666</v>
      </c>
      <c r="F149">
        <f>VLOOKUP(A149&amp;B149&amp;C149, 'Gross Profit &amp; EBITDA'!$D$2:$F$61, 2,FALSE)*E149</f>
        <v>1333</v>
      </c>
      <c r="G149">
        <f>VLOOKUP(A149&amp;B149&amp;C149, 'Gross Profit &amp; EBITDA'!$D$2:$F$61, 3,FALSE)*E149</f>
        <v>533.20000000000005</v>
      </c>
    </row>
    <row r="150" spans="1:7">
      <c r="A150" s="28" t="s">
        <v>15</v>
      </c>
      <c r="B150" s="28">
        <v>2022</v>
      </c>
      <c r="C150" s="28" t="s">
        <v>9</v>
      </c>
      <c r="D150" s="28" t="s">
        <v>4</v>
      </c>
      <c r="E150">
        <f>INDEX('Financials Canada'!$E$7:$N$19,MATCH('Input Data'!D150&amp;'Input Data'!C150,'Financials Canada'!$A$7:$A$19,0),MATCH('Input Data'!B150,'Financials Canada'!$E$1:$N$1,0))</f>
        <v>3515</v>
      </c>
      <c r="F150">
        <f>VLOOKUP(A150&amp;B150&amp;C150, 'Gross Profit &amp; EBITDA'!$D$2:$F$61, 2,FALSE)*E150</f>
        <v>1757.5</v>
      </c>
      <c r="G150">
        <f>VLOOKUP(A150&amp;B150&amp;C150, 'Gross Profit &amp; EBITDA'!$D$2:$F$61, 3,FALSE)*E150</f>
        <v>351.5</v>
      </c>
    </row>
    <row r="151" spans="1:7">
      <c r="A151" s="28" t="s">
        <v>15</v>
      </c>
      <c r="B151" s="28">
        <v>2022</v>
      </c>
      <c r="C151" s="28" t="s">
        <v>9</v>
      </c>
      <c r="D151" s="28" t="s">
        <v>6</v>
      </c>
      <c r="E151">
        <f>INDEX('Financials Canada'!$E$7:$N$19,MATCH('Input Data'!D151&amp;'Input Data'!C151,'Financials Canada'!$A$7:$A$19,0),MATCH('Input Data'!B151,'Financials Canada'!$E$1:$N$1,0))</f>
        <v>4690</v>
      </c>
      <c r="F151">
        <f>VLOOKUP(A151&amp;B151&amp;C151, 'Gross Profit &amp; EBITDA'!$D$2:$F$61, 2,FALSE)*E151</f>
        <v>2345</v>
      </c>
      <c r="G151">
        <f>VLOOKUP(A151&amp;B151&amp;C151, 'Gross Profit &amp; EBITDA'!$D$2:$F$61, 3,FALSE)*E151</f>
        <v>469</v>
      </c>
    </row>
    <row r="152" spans="1:7">
      <c r="A152" s="28" t="s">
        <v>15</v>
      </c>
      <c r="B152" s="28">
        <v>2023</v>
      </c>
      <c r="C152" s="28" t="s">
        <v>5</v>
      </c>
      <c r="D152" s="28" t="s">
        <v>4</v>
      </c>
      <c r="E152">
        <f>INDEX('Financials Canada'!$E$7:$N$19,MATCH('Input Data'!D152&amp;'Input Data'!C152,'Financials Canada'!$A$7:$A$19,0),MATCH('Input Data'!B152,'Financials Canada'!$E$1:$N$1,0))</f>
        <v>2298</v>
      </c>
      <c r="F152">
        <f>VLOOKUP(A152&amp;B152&amp;C152, 'Gross Profit &amp; EBITDA'!$D$2:$F$61, 2,FALSE)*E152</f>
        <v>1608.6000000000001</v>
      </c>
      <c r="G152">
        <f>VLOOKUP(A152&amp;B152&amp;C152, 'Gross Profit &amp; EBITDA'!$D$2:$F$61, 3,FALSE)*E152</f>
        <v>459.6</v>
      </c>
    </row>
    <row r="153" spans="1:7">
      <c r="A153" s="28" t="s">
        <v>15</v>
      </c>
      <c r="B153" s="28">
        <v>2023</v>
      </c>
      <c r="C153" s="28" t="s">
        <v>5</v>
      </c>
      <c r="D153" s="28" t="s">
        <v>6</v>
      </c>
      <c r="E153">
        <f>INDEX('Financials Canada'!$E$7:$N$19,MATCH('Input Data'!D153&amp;'Input Data'!C153,'Financials Canada'!$A$7:$A$19,0),MATCH('Input Data'!B153,'Financials Canada'!$E$1:$N$1,0))</f>
        <v>9330</v>
      </c>
      <c r="F153">
        <f>VLOOKUP(A153&amp;B153&amp;C153, 'Gross Profit &amp; EBITDA'!$D$2:$F$61, 2,FALSE)*E153</f>
        <v>6531.0000000000009</v>
      </c>
      <c r="G153">
        <f>VLOOKUP(A153&amp;B153&amp;C153, 'Gross Profit &amp; EBITDA'!$D$2:$F$61, 3,FALSE)*E153</f>
        <v>1866</v>
      </c>
    </row>
    <row r="154" spans="1:7">
      <c r="A154" s="28" t="s">
        <v>15</v>
      </c>
      <c r="B154" s="28">
        <v>2023</v>
      </c>
      <c r="C154" s="28" t="s">
        <v>8</v>
      </c>
      <c r="D154" s="28" t="s">
        <v>4</v>
      </c>
      <c r="E154">
        <f>INDEX('Financials Canada'!$E$7:$N$19,MATCH('Input Data'!D154&amp;'Input Data'!C154,'Financials Canada'!$A$7:$A$19,0),MATCH('Input Data'!B154,'Financials Canada'!$E$1:$N$1,0))</f>
        <v>2471</v>
      </c>
      <c r="F154">
        <f>VLOOKUP(A154&amp;B154&amp;C154, 'Gross Profit &amp; EBITDA'!$D$2:$F$61, 2,FALSE)*E154</f>
        <v>1729.7000000000003</v>
      </c>
      <c r="G154">
        <f>VLOOKUP(A154&amp;B154&amp;C154, 'Gross Profit &amp; EBITDA'!$D$2:$F$61, 3,FALSE)*E154</f>
        <v>494.20000000000005</v>
      </c>
    </row>
    <row r="155" spans="1:7">
      <c r="A155" s="28" t="s">
        <v>15</v>
      </c>
      <c r="B155" s="28">
        <v>2023</v>
      </c>
      <c r="C155" s="28" t="s">
        <v>8</v>
      </c>
      <c r="D155" s="28" t="s">
        <v>6</v>
      </c>
      <c r="E155">
        <f>INDEX('Financials Canada'!$E$7:$N$19,MATCH('Input Data'!D155&amp;'Input Data'!C155,'Financials Canada'!$A$7:$A$19,0),MATCH('Input Data'!B155,'Financials Canada'!$E$1:$N$1,0))</f>
        <v>4027</v>
      </c>
      <c r="F155">
        <f>VLOOKUP(A155&amp;B155&amp;C155, 'Gross Profit &amp; EBITDA'!$D$2:$F$61, 2,FALSE)*E155</f>
        <v>2818.9</v>
      </c>
      <c r="G155">
        <f>VLOOKUP(A155&amp;B155&amp;C155, 'Gross Profit &amp; EBITDA'!$D$2:$F$61, 3,FALSE)*E155</f>
        <v>805.40000000000009</v>
      </c>
    </row>
    <row r="156" spans="1:7">
      <c r="A156" s="28" t="s">
        <v>15</v>
      </c>
      <c r="B156" s="28">
        <v>2023</v>
      </c>
      <c r="C156" s="28" t="s">
        <v>9</v>
      </c>
      <c r="D156" s="28" t="s">
        <v>4</v>
      </c>
      <c r="E156">
        <f>INDEX('Financials Canada'!$E$7:$N$19,MATCH('Input Data'!D156&amp;'Input Data'!C156,'Financials Canada'!$A$7:$A$19,0),MATCH('Input Data'!B156,'Financials Canada'!$E$1:$N$1,0))</f>
        <v>2532</v>
      </c>
      <c r="F156">
        <f>VLOOKUP(A156&amp;B156&amp;C156, 'Gross Profit &amp; EBITDA'!$D$2:$F$61, 2,FALSE)*E156</f>
        <v>2025.6000000000001</v>
      </c>
      <c r="G156">
        <f>VLOOKUP(A156&amp;B156&amp;C156, 'Gross Profit &amp; EBITDA'!$D$2:$F$61, 3,FALSE)*E156</f>
        <v>253.20000000000002</v>
      </c>
    </row>
    <row r="157" spans="1:7">
      <c r="A157" s="28" t="s">
        <v>15</v>
      </c>
      <c r="B157" s="28">
        <v>2023</v>
      </c>
      <c r="C157" s="28" t="s">
        <v>9</v>
      </c>
      <c r="D157" s="28" t="s">
        <v>6</v>
      </c>
      <c r="E157">
        <f>INDEX('Financials Canada'!$E$7:$N$19,MATCH('Input Data'!D157&amp;'Input Data'!C157,'Financials Canada'!$A$7:$A$19,0),MATCH('Input Data'!B157,'Financials Canada'!$E$1:$N$1,0))</f>
        <v>5311</v>
      </c>
      <c r="F157">
        <f>VLOOKUP(A157&amp;B157&amp;C157, 'Gross Profit &amp; EBITDA'!$D$2:$F$61, 2,FALSE)*E157</f>
        <v>4248.8</v>
      </c>
      <c r="G157">
        <f>VLOOKUP(A157&amp;B157&amp;C157, 'Gross Profit &amp; EBITDA'!$D$2:$F$61, 3,FALSE)*E157</f>
        <v>531.1</v>
      </c>
    </row>
    <row r="158" spans="1:7">
      <c r="A158" s="28" t="s">
        <v>15</v>
      </c>
      <c r="B158" s="28">
        <v>2024</v>
      </c>
      <c r="C158" s="28" t="s">
        <v>5</v>
      </c>
      <c r="D158" s="28" t="s">
        <v>4</v>
      </c>
      <c r="E158">
        <f>INDEX('Financials Canada'!$E$7:$N$19,MATCH('Input Data'!D158&amp;'Input Data'!C158,'Financials Canada'!$A$7:$A$19,0),MATCH('Input Data'!B158,'Financials Canada'!$E$1:$N$1,0))</f>
        <v>4440</v>
      </c>
      <c r="F158">
        <f>VLOOKUP(A158&amp;B158&amp;C158, 'Gross Profit &amp; EBITDA'!$D$2:$F$61, 2,FALSE)*E158</f>
        <v>3108.0000000000005</v>
      </c>
      <c r="G158">
        <f>VLOOKUP(A158&amp;B158&amp;C158, 'Gross Profit &amp; EBITDA'!$D$2:$F$61, 3,FALSE)*E158</f>
        <v>444</v>
      </c>
    </row>
    <row r="159" spans="1:7">
      <c r="A159" s="28" t="s">
        <v>15</v>
      </c>
      <c r="B159" s="28">
        <v>2024</v>
      </c>
      <c r="C159" s="28" t="s">
        <v>5</v>
      </c>
      <c r="D159" s="28" t="s">
        <v>6</v>
      </c>
      <c r="E159">
        <f>INDEX('Financials Canada'!$E$7:$N$19,MATCH('Input Data'!D159&amp;'Input Data'!C159,'Financials Canada'!$A$7:$A$19,0),MATCH('Input Data'!B159,'Financials Canada'!$E$1:$N$1,0))</f>
        <v>6979</v>
      </c>
      <c r="F159">
        <f>VLOOKUP(A159&amp;B159&amp;C159, 'Gross Profit &amp; EBITDA'!$D$2:$F$61, 2,FALSE)*E159</f>
        <v>4885.3</v>
      </c>
      <c r="G159">
        <f>VLOOKUP(A159&amp;B159&amp;C159, 'Gross Profit &amp; EBITDA'!$D$2:$F$61, 3,FALSE)*E159</f>
        <v>697.90000000000009</v>
      </c>
    </row>
    <row r="160" spans="1:7">
      <c r="A160" s="28" t="s">
        <v>15</v>
      </c>
      <c r="B160" s="28">
        <v>2024</v>
      </c>
      <c r="C160" s="28" t="s">
        <v>8</v>
      </c>
      <c r="D160" s="28" t="s">
        <v>4</v>
      </c>
      <c r="E160">
        <f>INDEX('Financials Canada'!$E$7:$N$19,MATCH('Input Data'!D160&amp;'Input Data'!C160,'Financials Canada'!$A$7:$A$19,0),MATCH('Input Data'!B160,'Financials Canada'!$E$1:$N$1,0))</f>
        <v>1689</v>
      </c>
      <c r="F160">
        <f>VLOOKUP(A160&amp;B160&amp;C160, 'Gross Profit &amp; EBITDA'!$D$2:$F$61, 2,FALSE)*E160</f>
        <v>844.5</v>
      </c>
      <c r="G160">
        <f>VLOOKUP(A160&amp;B160&amp;C160, 'Gross Profit &amp; EBITDA'!$D$2:$F$61, 3,FALSE)*E160</f>
        <v>337.8</v>
      </c>
    </row>
    <row r="161" spans="1:7">
      <c r="A161" s="28" t="s">
        <v>15</v>
      </c>
      <c r="B161" s="28">
        <v>2024</v>
      </c>
      <c r="C161" s="28" t="s">
        <v>8</v>
      </c>
      <c r="D161" s="28" t="s">
        <v>6</v>
      </c>
      <c r="E161">
        <f>INDEX('Financials Canada'!$E$7:$N$19,MATCH('Input Data'!D161&amp;'Input Data'!C161,'Financials Canada'!$A$7:$A$19,0),MATCH('Input Data'!B161,'Financials Canada'!$E$1:$N$1,0))</f>
        <v>2778</v>
      </c>
      <c r="F161">
        <f>VLOOKUP(A161&amp;B161&amp;C161, 'Gross Profit &amp; EBITDA'!$D$2:$F$61, 2,FALSE)*E161</f>
        <v>1389</v>
      </c>
      <c r="G161">
        <f>VLOOKUP(A161&amp;B161&amp;C161, 'Gross Profit &amp; EBITDA'!$D$2:$F$61, 3,FALSE)*E161</f>
        <v>555.6</v>
      </c>
    </row>
    <row r="162" spans="1:7">
      <c r="A162" s="28" t="s">
        <v>15</v>
      </c>
      <c r="B162" s="28">
        <v>2024</v>
      </c>
      <c r="C162" s="28" t="s">
        <v>9</v>
      </c>
      <c r="D162" s="28" t="s">
        <v>4</v>
      </c>
      <c r="E162">
        <f>INDEX('Financials Canada'!$E$7:$N$19,MATCH('Input Data'!D162&amp;'Input Data'!C162,'Financials Canada'!$A$7:$A$19,0),MATCH('Input Data'!B162,'Financials Canada'!$E$1:$N$1,0))</f>
        <v>1611</v>
      </c>
      <c r="F162">
        <f>VLOOKUP(A162&amp;B162&amp;C162, 'Gross Profit &amp; EBITDA'!$D$2:$F$61, 2,FALSE)*E162</f>
        <v>805.5</v>
      </c>
      <c r="G162">
        <f>VLOOKUP(A162&amp;B162&amp;C162, 'Gross Profit &amp; EBITDA'!$D$2:$F$61, 3,FALSE)*E162</f>
        <v>161.10000000000002</v>
      </c>
    </row>
    <row r="163" spans="1:7">
      <c r="A163" s="28" t="s">
        <v>15</v>
      </c>
      <c r="B163" s="28">
        <v>2024</v>
      </c>
      <c r="C163" s="28" t="s">
        <v>9</v>
      </c>
      <c r="D163" s="28" t="s">
        <v>6</v>
      </c>
      <c r="E163">
        <f>INDEX('Financials Canada'!$E$7:$N$19,MATCH('Input Data'!D163&amp;'Input Data'!C163,'Financials Canada'!$A$7:$A$19,0),MATCH('Input Data'!B163,'Financials Canada'!$E$1:$N$1,0))</f>
        <v>6528</v>
      </c>
      <c r="F163">
        <f>VLOOKUP(A163&amp;B163&amp;C163, 'Gross Profit &amp; EBITDA'!$D$2:$F$61, 2,FALSE)*E163</f>
        <v>3264</v>
      </c>
      <c r="G163">
        <f>VLOOKUP(A163&amp;B163&amp;C163, 'Gross Profit &amp; EBITDA'!$D$2:$F$61, 3,FALSE)*E163</f>
        <v>652.80000000000007</v>
      </c>
    </row>
    <row r="164" spans="1:7">
      <c r="A164" s="28" t="s">
        <v>15</v>
      </c>
      <c r="B164" s="28">
        <v>2025</v>
      </c>
      <c r="C164" s="28" t="s">
        <v>5</v>
      </c>
      <c r="D164" s="28" t="s">
        <v>4</v>
      </c>
      <c r="E164">
        <f>INDEX('Financials Canada'!$E$7:$N$19,MATCH('Input Data'!D164&amp;'Input Data'!C164,'Financials Canada'!$A$7:$A$19,0),MATCH('Input Data'!B164,'Financials Canada'!$E$1:$N$1,0))</f>
        <v>4901</v>
      </c>
      <c r="F164">
        <f>VLOOKUP(A164&amp;B164&amp;C164, 'Gross Profit &amp; EBITDA'!$D$2:$F$61, 2,FALSE)*E164</f>
        <v>2450.5</v>
      </c>
      <c r="G164">
        <f>VLOOKUP(A164&amp;B164&amp;C164, 'Gross Profit &amp; EBITDA'!$D$2:$F$61, 3,FALSE)*E164</f>
        <v>490.1</v>
      </c>
    </row>
    <row r="165" spans="1:7">
      <c r="A165" s="28" t="s">
        <v>15</v>
      </c>
      <c r="B165" s="28">
        <v>2025</v>
      </c>
      <c r="C165" s="28" t="s">
        <v>5</v>
      </c>
      <c r="D165" s="28" t="s">
        <v>6</v>
      </c>
      <c r="E165">
        <f>INDEX('Financials Canada'!$E$7:$N$19,MATCH('Input Data'!D165&amp;'Input Data'!C165,'Financials Canada'!$A$7:$A$19,0),MATCH('Input Data'!B165,'Financials Canada'!$E$1:$N$1,0))</f>
        <v>8809</v>
      </c>
      <c r="F165">
        <f>VLOOKUP(A165&amp;B165&amp;C165, 'Gross Profit &amp; EBITDA'!$D$2:$F$61, 2,FALSE)*E165</f>
        <v>4404.5</v>
      </c>
      <c r="G165">
        <f>VLOOKUP(A165&amp;B165&amp;C165, 'Gross Profit &amp; EBITDA'!$D$2:$F$61, 3,FALSE)*E165</f>
        <v>880.90000000000009</v>
      </c>
    </row>
    <row r="166" spans="1:7">
      <c r="A166" s="28" t="s">
        <v>15</v>
      </c>
      <c r="B166" s="28">
        <v>2025</v>
      </c>
      <c r="C166" s="28" t="s">
        <v>8</v>
      </c>
      <c r="D166" s="28" t="s">
        <v>4</v>
      </c>
      <c r="E166">
        <f>INDEX('Financials Canada'!$E$7:$N$19,MATCH('Input Data'!D166&amp;'Input Data'!C166,'Financials Canada'!$A$7:$A$19,0),MATCH('Input Data'!B166,'Financials Canada'!$E$1:$N$1,0))</f>
        <v>2300</v>
      </c>
      <c r="F166">
        <f>VLOOKUP(A166&amp;B166&amp;C166, 'Gross Profit &amp; EBITDA'!$D$2:$F$61, 2,FALSE)*E166</f>
        <v>1150</v>
      </c>
      <c r="G166">
        <f>VLOOKUP(A166&amp;B166&amp;C166, 'Gross Profit &amp; EBITDA'!$D$2:$F$61, 3,FALSE)*E166</f>
        <v>460</v>
      </c>
    </row>
    <row r="167" spans="1:7">
      <c r="A167" s="28" t="s">
        <v>15</v>
      </c>
      <c r="B167" s="28">
        <v>2025</v>
      </c>
      <c r="C167" s="28" t="s">
        <v>8</v>
      </c>
      <c r="D167" s="28" t="s">
        <v>6</v>
      </c>
      <c r="E167">
        <f>INDEX('Financials Canada'!$E$7:$N$19,MATCH('Input Data'!D167&amp;'Input Data'!C167,'Financials Canada'!$A$7:$A$19,0),MATCH('Input Data'!B167,'Financials Canada'!$E$1:$N$1,0))</f>
        <v>5369</v>
      </c>
      <c r="F167">
        <f>VLOOKUP(A167&amp;B167&amp;C167, 'Gross Profit &amp; EBITDA'!$D$2:$F$61, 2,FALSE)*E167</f>
        <v>2684.5</v>
      </c>
      <c r="G167">
        <f>VLOOKUP(A167&amp;B167&amp;C167, 'Gross Profit &amp; EBITDA'!$D$2:$F$61, 3,FALSE)*E167</f>
        <v>1073.8</v>
      </c>
    </row>
    <row r="168" spans="1:7">
      <c r="A168" s="28" t="s">
        <v>15</v>
      </c>
      <c r="B168" s="28">
        <v>2025</v>
      </c>
      <c r="C168" s="28" t="s">
        <v>9</v>
      </c>
      <c r="D168" s="28" t="s">
        <v>4</v>
      </c>
      <c r="E168">
        <f>INDEX('Financials Canada'!$E$7:$N$19,MATCH('Input Data'!D168&amp;'Input Data'!C168,'Financials Canada'!$A$7:$A$19,0),MATCH('Input Data'!B168,'Financials Canada'!$E$1:$N$1,0))</f>
        <v>455</v>
      </c>
      <c r="F168">
        <f>VLOOKUP(A168&amp;B168&amp;C168, 'Gross Profit &amp; EBITDA'!$D$2:$F$61, 2,FALSE)*E168</f>
        <v>227.5</v>
      </c>
      <c r="G168">
        <f>VLOOKUP(A168&amp;B168&amp;C168, 'Gross Profit &amp; EBITDA'!$D$2:$F$61, 3,FALSE)*E168</f>
        <v>91</v>
      </c>
    </row>
    <row r="169" spans="1:7">
      <c r="A169" s="28" t="s">
        <v>15</v>
      </c>
      <c r="B169" s="28">
        <v>2025</v>
      </c>
      <c r="C169" s="28" t="s">
        <v>9</v>
      </c>
      <c r="D169" s="28" t="s">
        <v>6</v>
      </c>
      <c r="E169">
        <f>INDEX('Financials Canada'!$E$7:$N$19,MATCH('Input Data'!D169&amp;'Input Data'!C169,'Financials Canada'!$A$7:$A$19,0),MATCH('Input Data'!B169,'Financials Canada'!$E$1:$N$1,0))</f>
        <v>7646</v>
      </c>
      <c r="F169">
        <f>VLOOKUP(A169&amp;B169&amp;C169, 'Gross Profit &amp; EBITDA'!$D$2:$F$61, 2,FALSE)*E169</f>
        <v>3823</v>
      </c>
      <c r="G169">
        <f>VLOOKUP(A169&amp;B169&amp;C169, 'Gross Profit &amp; EBITDA'!$D$2:$F$61, 3,FALSE)*E169</f>
        <v>1529.2</v>
      </c>
    </row>
    <row r="170" spans="1:7">
      <c r="A170" s="28" t="s">
        <v>15</v>
      </c>
      <c r="B170" s="28">
        <v>2026</v>
      </c>
      <c r="C170" s="28" t="s">
        <v>5</v>
      </c>
      <c r="D170" s="28" t="s">
        <v>4</v>
      </c>
      <c r="E170">
        <f>INDEX('Financials Canada'!$E$7:$N$19,MATCH('Input Data'!D170&amp;'Input Data'!C170,'Financials Canada'!$A$7:$A$19,0),MATCH('Input Data'!B170,'Financials Canada'!$E$1:$N$1,0))</f>
        <v>3828</v>
      </c>
      <c r="F170">
        <f>VLOOKUP(A170&amp;B170&amp;C170, 'Gross Profit &amp; EBITDA'!$D$2:$F$61, 2,FALSE)*E170</f>
        <v>2296.8000000000002</v>
      </c>
      <c r="G170">
        <f>VLOOKUP(A170&amp;B170&amp;C170, 'Gross Profit &amp; EBITDA'!$D$2:$F$61, 3,FALSE)*E170</f>
        <v>765.6</v>
      </c>
    </row>
    <row r="171" spans="1:7">
      <c r="A171" s="28" t="s">
        <v>15</v>
      </c>
      <c r="B171" s="28">
        <v>2026</v>
      </c>
      <c r="C171" s="28" t="s">
        <v>5</v>
      </c>
      <c r="D171" s="28" t="s">
        <v>6</v>
      </c>
      <c r="E171">
        <f>INDEX('Financials Canada'!$E$7:$N$19,MATCH('Input Data'!D171&amp;'Input Data'!C171,'Financials Canada'!$A$7:$A$19,0),MATCH('Input Data'!B171,'Financials Canada'!$E$1:$N$1,0))</f>
        <v>8073</v>
      </c>
      <c r="F171">
        <f>VLOOKUP(A171&amp;B171&amp;C171, 'Gross Profit &amp; EBITDA'!$D$2:$F$61, 2,FALSE)*E171</f>
        <v>4843.8000000000011</v>
      </c>
      <c r="G171">
        <f>VLOOKUP(A171&amp;B171&amp;C171, 'Gross Profit &amp; EBITDA'!$D$2:$F$61, 3,FALSE)*E171</f>
        <v>1614.6000000000001</v>
      </c>
    </row>
    <row r="172" spans="1:7">
      <c r="A172" s="28" t="s">
        <v>15</v>
      </c>
      <c r="B172" s="28">
        <v>2026</v>
      </c>
      <c r="C172" s="28" t="s">
        <v>8</v>
      </c>
      <c r="D172" s="28" t="s">
        <v>4</v>
      </c>
      <c r="E172">
        <f>INDEX('Financials Canada'!$E$7:$N$19,MATCH('Input Data'!D172&amp;'Input Data'!C172,'Financials Canada'!$A$7:$A$19,0),MATCH('Input Data'!B172,'Financials Canada'!$E$1:$N$1,0))</f>
        <v>3500</v>
      </c>
      <c r="F172">
        <f>VLOOKUP(A172&amp;B172&amp;C172, 'Gross Profit &amp; EBITDA'!$D$2:$F$61, 2,FALSE)*E172</f>
        <v>2800</v>
      </c>
      <c r="G172">
        <f>VLOOKUP(A172&amp;B172&amp;C172, 'Gross Profit &amp; EBITDA'!$D$2:$F$61, 3,FALSE)*E172</f>
        <v>350</v>
      </c>
    </row>
    <row r="173" spans="1:7">
      <c r="A173" s="28" t="s">
        <v>15</v>
      </c>
      <c r="B173" s="28">
        <v>2026</v>
      </c>
      <c r="C173" s="28" t="s">
        <v>8</v>
      </c>
      <c r="D173" s="28" t="s">
        <v>6</v>
      </c>
      <c r="E173">
        <f>INDEX('Financials Canada'!$E$7:$N$19,MATCH('Input Data'!D173&amp;'Input Data'!C173,'Financials Canada'!$A$7:$A$19,0),MATCH('Input Data'!B173,'Financials Canada'!$E$1:$N$1,0))</f>
        <v>4109</v>
      </c>
      <c r="F173">
        <f>VLOOKUP(A173&amp;B173&amp;C173, 'Gross Profit &amp; EBITDA'!$D$2:$F$61, 2,FALSE)*E173</f>
        <v>3287.2000000000003</v>
      </c>
      <c r="G173">
        <f>VLOOKUP(A173&amp;B173&amp;C173, 'Gross Profit &amp; EBITDA'!$D$2:$F$61, 3,FALSE)*E173</f>
        <v>410.90000000000003</v>
      </c>
    </row>
    <row r="174" spans="1:7">
      <c r="A174" s="28" t="s">
        <v>15</v>
      </c>
      <c r="B174" s="28">
        <v>2026</v>
      </c>
      <c r="C174" s="28" t="s">
        <v>9</v>
      </c>
      <c r="D174" s="28" t="s">
        <v>4</v>
      </c>
      <c r="E174">
        <f>INDEX('Financials Canada'!$E$7:$N$19,MATCH('Input Data'!D174&amp;'Input Data'!C174,'Financials Canada'!$A$7:$A$19,0),MATCH('Input Data'!B174,'Financials Canada'!$E$1:$N$1,0))</f>
        <v>3022</v>
      </c>
      <c r="F174">
        <f>VLOOKUP(A174&amp;B174&amp;C174, 'Gross Profit &amp; EBITDA'!$D$2:$F$61, 2,FALSE)*E174</f>
        <v>2417.6</v>
      </c>
      <c r="G174">
        <f>VLOOKUP(A174&amp;B174&amp;C174, 'Gross Profit &amp; EBITDA'!$D$2:$F$61, 3,FALSE)*E174</f>
        <v>302.2</v>
      </c>
    </row>
    <row r="175" spans="1:7">
      <c r="A175" s="28" t="s">
        <v>15</v>
      </c>
      <c r="B175" s="28">
        <v>2026</v>
      </c>
      <c r="C175" s="28" t="s">
        <v>9</v>
      </c>
      <c r="D175" s="28" t="s">
        <v>6</v>
      </c>
      <c r="E175">
        <f>INDEX('Financials Canada'!$E$7:$N$19,MATCH('Input Data'!D175&amp;'Input Data'!C175,'Financials Canada'!$A$7:$A$19,0),MATCH('Input Data'!B175,'Financials Canada'!$E$1:$N$1,0))</f>
        <v>5449</v>
      </c>
      <c r="F175">
        <f>VLOOKUP(A175&amp;B175&amp;C175, 'Gross Profit &amp; EBITDA'!$D$2:$F$61, 2,FALSE)*E175</f>
        <v>4359.2</v>
      </c>
      <c r="G175">
        <f>VLOOKUP(A175&amp;B175&amp;C175, 'Gross Profit &amp; EBITDA'!$D$2:$F$61, 3,FALSE)*E175</f>
        <v>544.9</v>
      </c>
    </row>
    <row r="176" spans="1:7">
      <c r="A176" s="28" t="s">
        <v>15</v>
      </c>
      <c r="B176" s="28">
        <v>2027</v>
      </c>
      <c r="C176" s="28" t="s">
        <v>5</v>
      </c>
      <c r="D176" s="28" t="s">
        <v>4</v>
      </c>
      <c r="E176">
        <f>INDEX('Financials Canada'!$E$7:$N$19,MATCH('Input Data'!D176&amp;'Input Data'!C176,'Financials Canada'!$A$7:$A$19,0),MATCH('Input Data'!B176,'Financials Canada'!$E$1:$N$1,0))</f>
        <v>1808</v>
      </c>
      <c r="F176">
        <f>VLOOKUP(A176&amp;B176&amp;C176, 'Gross Profit &amp; EBITDA'!$D$2:$F$61, 2,FALSE)*E176</f>
        <v>904</v>
      </c>
      <c r="G176">
        <f>VLOOKUP(A176&amp;B176&amp;C176, 'Gross Profit &amp; EBITDA'!$D$2:$F$61, 3,FALSE)*E176</f>
        <v>361.6</v>
      </c>
    </row>
    <row r="177" spans="1:7">
      <c r="A177" s="28" t="s">
        <v>15</v>
      </c>
      <c r="B177" s="28">
        <v>2027</v>
      </c>
      <c r="C177" s="28" t="s">
        <v>5</v>
      </c>
      <c r="D177" s="28" t="s">
        <v>6</v>
      </c>
      <c r="E177">
        <f>INDEX('Financials Canada'!$E$7:$N$19,MATCH('Input Data'!D177&amp;'Input Data'!C177,'Financials Canada'!$A$7:$A$19,0),MATCH('Input Data'!B177,'Financials Canada'!$E$1:$N$1,0))</f>
        <v>7814</v>
      </c>
      <c r="F177">
        <f>VLOOKUP(A177&amp;B177&amp;C177, 'Gross Profit &amp; EBITDA'!$D$2:$F$61, 2,FALSE)*E177</f>
        <v>3907</v>
      </c>
      <c r="G177">
        <f>VLOOKUP(A177&amp;B177&amp;C177, 'Gross Profit &amp; EBITDA'!$D$2:$F$61, 3,FALSE)*E177</f>
        <v>1562.8000000000002</v>
      </c>
    </row>
    <row r="178" spans="1:7">
      <c r="A178" s="28" t="s">
        <v>15</v>
      </c>
      <c r="B178" s="28">
        <v>2027</v>
      </c>
      <c r="C178" s="28" t="s">
        <v>8</v>
      </c>
      <c r="D178" s="28" t="s">
        <v>4</v>
      </c>
      <c r="E178">
        <f>INDEX('Financials Canada'!$E$7:$N$19,MATCH('Input Data'!D178&amp;'Input Data'!C178,'Financials Canada'!$A$7:$A$19,0),MATCH('Input Data'!B178,'Financials Canada'!$E$1:$N$1,0))</f>
        <v>2150</v>
      </c>
      <c r="F178">
        <f>VLOOKUP(A178&amp;B178&amp;C178, 'Gross Profit &amp; EBITDA'!$D$2:$F$61, 2,FALSE)*E178</f>
        <v>1505.0000000000002</v>
      </c>
      <c r="G178">
        <f>VLOOKUP(A178&amp;B178&amp;C178, 'Gross Profit &amp; EBITDA'!$D$2:$F$61, 3,FALSE)*E178</f>
        <v>430</v>
      </c>
    </row>
    <row r="179" spans="1:7">
      <c r="A179" s="28" t="s">
        <v>15</v>
      </c>
      <c r="B179" s="28">
        <v>2027</v>
      </c>
      <c r="C179" s="28" t="s">
        <v>8</v>
      </c>
      <c r="D179" s="28" t="s">
        <v>6</v>
      </c>
      <c r="E179">
        <f>INDEX('Financials Canada'!$E$7:$N$19,MATCH('Input Data'!D179&amp;'Input Data'!C179,'Financials Canada'!$A$7:$A$19,0),MATCH('Input Data'!B179,'Financials Canada'!$E$1:$N$1,0))</f>
        <v>3706</v>
      </c>
      <c r="F179">
        <f>VLOOKUP(A179&amp;B179&amp;C179, 'Gross Profit &amp; EBITDA'!$D$2:$F$61, 2,FALSE)*E179</f>
        <v>2594.2000000000003</v>
      </c>
      <c r="G179">
        <f>VLOOKUP(A179&amp;B179&amp;C179, 'Gross Profit &amp; EBITDA'!$D$2:$F$61, 3,FALSE)*E179</f>
        <v>741.2</v>
      </c>
    </row>
    <row r="180" spans="1:7">
      <c r="A180" s="28" t="s">
        <v>15</v>
      </c>
      <c r="B180" s="28">
        <v>2027</v>
      </c>
      <c r="C180" s="28" t="s">
        <v>9</v>
      </c>
      <c r="D180" s="28" t="s">
        <v>4</v>
      </c>
      <c r="E180">
        <f>INDEX('Financials Canada'!$E$7:$N$19,MATCH('Input Data'!D180&amp;'Input Data'!C180,'Financials Canada'!$A$7:$A$19,0),MATCH('Input Data'!B180,'Financials Canada'!$E$1:$N$1,0))</f>
        <v>3867</v>
      </c>
      <c r="F180">
        <f>VLOOKUP(A180&amp;B180&amp;C180, 'Gross Profit &amp; EBITDA'!$D$2:$F$61, 2,FALSE)*E180</f>
        <v>2320.2000000000003</v>
      </c>
      <c r="G180">
        <f>VLOOKUP(A180&amp;B180&amp;C180, 'Gross Profit &amp; EBITDA'!$D$2:$F$61, 3,FALSE)*E180</f>
        <v>386.70000000000005</v>
      </c>
    </row>
    <row r="181" spans="1:7">
      <c r="A181" s="28" t="s">
        <v>15</v>
      </c>
      <c r="B181" s="28">
        <v>2027</v>
      </c>
      <c r="C181" s="28" t="s">
        <v>9</v>
      </c>
      <c r="D181" s="28" t="s">
        <v>6</v>
      </c>
      <c r="E181">
        <f>INDEX('Financials Canada'!$E$7:$N$19,MATCH('Input Data'!D181&amp;'Input Data'!C181,'Financials Canada'!$A$7:$A$19,0),MATCH('Input Data'!B181,'Financials Canada'!$E$1:$N$1,0))</f>
        <v>4586</v>
      </c>
      <c r="F181">
        <f>VLOOKUP(A181&amp;B181&amp;C181, 'Gross Profit &amp; EBITDA'!$D$2:$F$61, 2,FALSE)*E181</f>
        <v>2751.6000000000004</v>
      </c>
      <c r="G181">
        <f>VLOOKUP(A181&amp;B181&amp;C181, 'Gross Profit &amp; EBITDA'!$D$2:$F$61, 3,FALSE)*E181</f>
        <v>458.6</v>
      </c>
    </row>
    <row r="182" spans="1:7">
      <c r="A182" s="28" t="s">
        <v>15</v>
      </c>
      <c r="B182" s="28">
        <v>2018</v>
      </c>
      <c r="C182" s="28" t="s">
        <v>5</v>
      </c>
      <c r="D182" s="28" t="s">
        <v>4</v>
      </c>
      <c r="E182">
        <f>INDEX('Financials Canada'!$E$7:$N$19,MATCH('Input Data'!D182&amp;'Input Data'!C182,'Financials Canada'!$A$7:$A$19,0),MATCH('Input Data'!B182,'Financials Canada'!$E$1:$N$1,0))</f>
        <v>1869</v>
      </c>
      <c r="F182">
        <f>VLOOKUP(A182&amp;B182&amp;C182, 'Gross Profit &amp; EBITDA'!$D$2:$F$61, 2,FALSE)*E182</f>
        <v>1121.4000000000001</v>
      </c>
      <c r="G182">
        <f>VLOOKUP(A182&amp;B182&amp;C182, 'Gross Profit &amp; EBITDA'!$D$2:$F$61, 3,FALSE)*E182</f>
        <v>373.8</v>
      </c>
    </row>
    <row r="183" spans="1:7">
      <c r="A183" s="28" t="s">
        <v>15</v>
      </c>
      <c r="B183" s="28">
        <v>2018</v>
      </c>
      <c r="C183" s="28" t="s">
        <v>5</v>
      </c>
      <c r="D183" s="28" t="s">
        <v>6</v>
      </c>
      <c r="E183">
        <f>INDEX('Financials Canada'!$E$7:$N$19,MATCH('Input Data'!D183&amp;'Input Data'!C183,'Financials Canada'!$A$7:$A$19,0),MATCH('Input Data'!B183,'Financials Canada'!$E$1:$N$1,0))</f>
        <v>7987</v>
      </c>
      <c r="F183">
        <f>VLOOKUP(A183&amp;B183&amp;C183, 'Gross Profit &amp; EBITDA'!$D$2:$F$61, 2,FALSE)*E183</f>
        <v>4792.2000000000007</v>
      </c>
      <c r="G183">
        <f>VLOOKUP(A183&amp;B183&amp;C183, 'Gross Profit &amp; EBITDA'!$D$2:$F$61, 3,FALSE)*E183</f>
        <v>1597.4</v>
      </c>
    </row>
    <row r="184" spans="1:7">
      <c r="A184" s="28" t="s">
        <v>15</v>
      </c>
      <c r="B184" s="28">
        <v>2018</v>
      </c>
      <c r="C184" s="28" t="s">
        <v>8</v>
      </c>
      <c r="D184" s="28" t="s">
        <v>4</v>
      </c>
      <c r="E184">
        <f>INDEX('Financials Canada'!$E$7:$N$19,MATCH('Input Data'!D184&amp;'Input Data'!C184,'Financials Canada'!$A$7:$A$19,0),MATCH('Input Data'!B184,'Financials Canada'!$E$1:$N$1,0))</f>
        <v>2184</v>
      </c>
      <c r="F184">
        <f>VLOOKUP(A184&amp;B184&amp;C184, 'Gross Profit &amp; EBITDA'!$D$2:$F$61, 2,FALSE)*E184</f>
        <v>1747.2</v>
      </c>
      <c r="G184">
        <f>VLOOKUP(A184&amp;B184&amp;C184, 'Gross Profit &amp; EBITDA'!$D$2:$F$61, 3,FALSE)*E184</f>
        <v>218.4</v>
      </c>
    </row>
    <row r="185" spans="1:7">
      <c r="A185" s="28" t="s">
        <v>15</v>
      </c>
      <c r="B185" s="28">
        <v>2018</v>
      </c>
      <c r="C185" s="28" t="s">
        <v>8</v>
      </c>
      <c r="D185" s="28" t="s">
        <v>6</v>
      </c>
      <c r="E185">
        <f>INDEX('Financials Canada'!$E$7:$N$19,MATCH('Input Data'!D185&amp;'Input Data'!C185,'Financials Canada'!$A$7:$A$19,0),MATCH('Input Data'!B185,'Financials Canada'!$E$1:$N$1,0))</f>
        <v>3902</v>
      </c>
      <c r="F185">
        <f>VLOOKUP(A185&amp;B185&amp;C185, 'Gross Profit &amp; EBITDA'!$D$2:$F$61, 2,FALSE)*E185</f>
        <v>3121.6000000000004</v>
      </c>
      <c r="G185">
        <f>VLOOKUP(A185&amp;B185&amp;C185, 'Gross Profit &amp; EBITDA'!$D$2:$F$61, 3,FALSE)*E185</f>
        <v>390.20000000000005</v>
      </c>
    </row>
    <row r="186" spans="1:7">
      <c r="A186" s="28" t="s">
        <v>15</v>
      </c>
      <c r="B186" s="28">
        <v>2018</v>
      </c>
      <c r="C186" s="28" t="s">
        <v>9</v>
      </c>
      <c r="D186" s="28" t="s">
        <v>4</v>
      </c>
      <c r="E186">
        <f>INDEX('Financials Canada'!$E$7:$N$19,MATCH('Input Data'!D186&amp;'Input Data'!C186,'Financials Canada'!$A$7:$A$19,0),MATCH('Input Data'!B186,'Financials Canada'!$E$1:$N$1,0))</f>
        <v>684</v>
      </c>
      <c r="F186">
        <f>VLOOKUP(A186&amp;B186&amp;C186, 'Gross Profit &amp; EBITDA'!$D$2:$F$61, 2,FALSE)*E186</f>
        <v>547.20000000000005</v>
      </c>
      <c r="G186">
        <f>VLOOKUP(A186&amp;B186&amp;C186, 'Gross Profit &amp; EBITDA'!$D$2:$F$61, 3,FALSE)*E186</f>
        <v>136.80000000000001</v>
      </c>
    </row>
    <row r="187" spans="1:7">
      <c r="A187" s="28" t="s">
        <v>15</v>
      </c>
      <c r="B187" s="28">
        <v>2018</v>
      </c>
      <c r="C187" s="28" t="s">
        <v>9</v>
      </c>
      <c r="D187" s="28" t="s">
        <v>6</v>
      </c>
      <c r="E187">
        <f>INDEX('Financials Canada'!$E$7:$N$19,MATCH('Input Data'!D187&amp;'Input Data'!C187,'Financials Canada'!$A$7:$A$19,0),MATCH('Input Data'!B187,'Financials Canada'!$E$1:$N$1,0))</f>
        <v>4549</v>
      </c>
      <c r="F187">
        <f>VLOOKUP(A187&amp;B187&amp;C187, 'Gross Profit &amp; EBITDA'!$D$2:$F$61, 2,FALSE)*E187</f>
        <v>3639.2000000000003</v>
      </c>
      <c r="G187">
        <f>VLOOKUP(A187&amp;B187&amp;C187, 'Gross Profit &amp; EBITDA'!$D$2:$F$61, 3,FALSE)*E187</f>
        <v>909.80000000000007</v>
      </c>
    </row>
    <row r="188" spans="1:7">
      <c r="A188" s="28" t="s">
        <v>15</v>
      </c>
      <c r="B188" s="28">
        <v>2019</v>
      </c>
      <c r="C188" s="28" t="s">
        <v>5</v>
      </c>
      <c r="D188" s="28" t="s">
        <v>4</v>
      </c>
      <c r="E188">
        <f>INDEX('Financials Canada'!$E$7:$N$19,MATCH('Input Data'!D188&amp;'Input Data'!C188,'Financials Canada'!$A$7:$A$19,0),MATCH('Input Data'!B188,'Financials Canada'!$E$1:$N$1,0))</f>
        <v>3211</v>
      </c>
      <c r="F188">
        <f>VLOOKUP(A188&amp;B188&amp;C188, 'Gross Profit &amp; EBITDA'!$D$2:$F$61, 2,FALSE)*E188</f>
        <v>1926.6000000000004</v>
      </c>
      <c r="G188">
        <f>VLOOKUP(A188&amp;B188&amp;C188, 'Gross Profit &amp; EBITDA'!$D$2:$F$61, 3,FALSE)*E188</f>
        <v>642.20000000000005</v>
      </c>
    </row>
    <row r="189" spans="1:7">
      <c r="A189" s="28" t="s">
        <v>15</v>
      </c>
      <c r="B189" s="28">
        <v>2019</v>
      </c>
      <c r="C189" s="28" t="s">
        <v>5</v>
      </c>
      <c r="D189" s="28" t="s">
        <v>6</v>
      </c>
      <c r="E189">
        <f>INDEX('Financials Canada'!$E$7:$N$19,MATCH('Input Data'!D189&amp;'Input Data'!C189,'Financials Canada'!$A$7:$A$19,0),MATCH('Input Data'!B189,'Financials Canada'!$E$1:$N$1,0))</f>
        <v>7978</v>
      </c>
      <c r="F189">
        <f>VLOOKUP(A189&amp;B189&amp;C189, 'Gross Profit &amp; EBITDA'!$D$2:$F$61, 2,FALSE)*E189</f>
        <v>4786.8000000000011</v>
      </c>
      <c r="G189">
        <f>VLOOKUP(A189&amp;B189&amp;C189, 'Gross Profit &amp; EBITDA'!$D$2:$F$61, 3,FALSE)*E189</f>
        <v>1595.6000000000001</v>
      </c>
    </row>
    <row r="190" spans="1:7">
      <c r="A190" s="28" t="s">
        <v>15</v>
      </c>
      <c r="B190" s="28">
        <v>2019</v>
      </c>
      <c r="C190" s="28" t="s">
        <v>8</v>
      </c>
      <c r="D190" s="28" t="s">
        <v>4</v>
      </c>
      <c r="E190">
        <f>INDEX('Financials Canada'!$E$7:$N$19,MATCH('Input Data'!D190&amp;'Input Data'!C190,'Financials Canada'!$A$7:$A$19,0),MATCH('Input Data'!B190,'Financials Canada'!$E$1:$N$1,0))</f>
        <v>1395</v>
      </c>
      <c r="F190">
        <f>VLOOKUP(A190&amp;B190&amp;C190, 'Gross Profit &amp; EBITDA'!$D$2:$F$61, 2,FALSE)*E190</f>
        <v>976.50000000000011</v>
      </c>
      <c r="G190">
        <f>VLOOKUP(A190&amp;B190&amp;C190, 'Gross Profit &amp; EBITDA'!$D$2:$F$61, 3,FALSE)*E190</f>
        <v>139.5</v>
      </c>
    </row>
    <row r="191" spans="1:7">
      <c r="A191" s="28" t="s">
        <v>15</v>
      </c>
      <c r="B191" s="28">
        <v>2019</v>
      </c>
      <c r="C191" s="28" t="s">
        <v>8</v>
      </c>
      <c r="D191" s="28" t="s">
        <v>6</v>
      </c>
      <c r="E191">
        <f>INDEX('Financials Canada'!$E$7:$N$19,MATCH('Input Data'!D191&amp;'Input Data'!C191,'Financials Canada'!$A$7:$A$19,0),MATCH('Input Data'!B191,'Financials Canada'!$E$1:$N$1,0))</f>
        <v>3286</v>
      </c>
      <c r="F191">
        <f>VLOOKUP(A191&amp;B191&amp;C191, 'Gross Profit &amp; EBITDA'!$D$2:$F$61, 2,FALSE)*E191</f>
        <v>2300.2000000000003</v>
      </c>
      <c r="G191">
        <f>VLOOKUP(A191&amp;B191&amp;C191, 'Gross Profit &amp; EBITDA'!$D$2:$F$61, 3,FALSE)*E191</f>
        <v>328.6</v>
      </c>
    </row>
    <row r="192" spans="1:7">
      <c r="A192" s="28" t="s">
        <v>15</v>
      </c>
      <c r="B192" s="28">
        <v>2019</v>
      </c>
      <c r="C192" s="28" t="s">
        <v>9</v>
      </c>
      <c r="D192" s="28" t="s">
        <v>4</v>
      </c>
      <c r="E192">
        <f>INDEX('Financials Canada'!$E$7:$N$19,MATCH('Input Data'!D192&amp;'Input Data'!C192,'Financials Canada'!$A$7:$A$19,0),MATCH('Input Data'!B192,'Financials Canada'!$E$1:$N$1,0))</f>
        <v>2947</v>
      </c>
      <c r="F192">
        <f>VLOOKUP(A192&amp;B192&amp;C192, 'Gross Profit &amp; EBITDA'!$D$2:$F$61, 2,FALSE)*E192</f>
        <v>1473.5</v>
      </c>
      <c r="G192">
        <f>VLOOKUP(A192&amp;B192&amp;C192, 'Gross Profit &amp; EBITDA'!$D$2:$F$61, 3,FALSE)*E192</f>
        <v>589.4</v>
      </c>
    </row>
    <row r="193" spans="1:7">
      <c r="A193" s="28" t="s">
        <v>15</v>
      </c>
      <c r="B193" s="28">
        <v>2019</v>
      </c>
      <c r="C193" s="28" t="s">
        <v>9</v>
      </c>
      <c r="D193" s="28" t="s">
        <v>6</v>
      </c>
      <c r="E193">
        <f>INDEX('Financials Canada'!$E$7:$N$19,MATCH('Input Data'!D193&amp;'Input Data'!C193,'Financials Canada'!$A$7:$A$19,0),MATCH('Input Data'!B193,'Financials Canada'!$E$1:$N$1,0))</f>
        <v>2187</v>
      </c>
      <c r="F193">
        <f>VLOOKUP(A193&amp;B193&amp;C193, 'Gross Profit &amp; EBITDA'!$D$2:$F$61, 2,FALSE)*E193</f>
        <v>1093.5</v>
      </c>
      <c r="G193">
        <f>VLOOKUP(A193&amp;B193&amp;C193, 'Gross Profit &amp; EBITDA'!$D$2:$F$61, 3,FALSE)*E193</f>
        <v>437.40000000000003</v>
      </c>
    </row>
    <row r="194" spans="1:7">
      <c r="A194" s="28" t="s">
        <v>15</v>
      </c>
      <c r="B194" s="28">
        <v>2020</v>
      </c>
      <c r="C194" s="28" t="s">
        <v>5</v>
      </c>
      <c r="D194" s="28" t="s">
        <v>4</v>
      </c>
      <c r="E194">
        <f>INDEX('Financials Canada'!$E$7:$N$19,MATCH('Input Data'!D194&amp;'Input Data'!C194,'Financials Canada'!$A$7:$A$19,0),MATCH('Input Data'!B194,'Financials Canada'!$E$1:$N$1,0))</f>
        <v>2405</v>
      </c>
      <c r="F194">
        <f>VLOOKUP(A194&amp;B194&amp;C194, 'Gross Profit &amp; EBITDA'!$D$2:$F$61, 2,FALSE)*E194</f>
        <v>1683.5000000000002</v>
      </c>
      <c r="G194">
        <f>VLOOKUP(A194&amp;B194&amp;C194, 'Gross Profit &amp; EBITDA'!$D$2:$F$61, 3,FALSE)*E194</f>
        <v>481</v>
      </c>
    </row>
    <row r="195" spans="1:7">
      <c r="A195" s="28" t="s">
        <v>15</v>
      </c>
      <c r="B195" s="28">
        <v>2020</v>
      </c>
      <c r="C195" s="28" t="s">
        <v>5</v>
      </c>
      <c r="D195" s="28" t="s">
        <v>4</v>
      </c>
      <c r="E195">
        <f>INDEX('Financials Canada'!$E$7:$N$19,MATCH('Input Data'!D195&amp;'Input Data'!C195,'Financials Canada'!$A$7:$A$19,0),MATCH('Input Data'!B195,'Financials Canada'!$E$1:$N$1,0))</f>
        <v>2405</v>
      </c>
      <c r="F195">
        <f>VLOOKUP(A195&amp;B195&amp;C195, 'Gross Profit &amp; EBITDA'!$D$2:$F$61, 2,FALSE)*E195</f>
        <v>1683.5000000000002</v>
      </c>
      <c r="G195">
        <f>VLOOKUP(A195&amp;B195&amp;C195, 'Gross Profit &amp; EBITDA'!$D$2:$F$61, 3,FALSE)*E195</f>
        <v>481</v>
      </c>
    </row>
    <row r="196" spans="1:7">
      <c r="A196" s="28" t="s">
        <v>15</v>
      </c>
      <c r="B196" s="28">
        <v>2020</v>
      </c>
      <c r="C196" s="28" t="s">
        <v>8</v>
      </c>
      <c r="D196" s="28" t="s">
        <v>6</v>
      </c>
      <c r="E196">
        <f>INDEX('Financials Canada'!$E$7:$N$19,MATCH('Input Data'!D196&amp;'Input Data'!C196,'Financials Canada'!$A$7:$A$19,0),MATCH('Input Data'!B196,'Financials Canada'!$E$1:$N$1,0))</f>
        <v>2912</v>
      </c>
      <c r="F196">
        <f>VLOOKUP(A196&amp;B196&amp;C196, 'Gross Profit &amp; EBITDA'!$D$2:$F$61, 2,FALSE)*E196</f>
        <v>1747.2000000000003</v>
      </c>
      <c r="G196">
        <f>VLOOKUP(A196&amp;B196&amp;C196, 'Gross Profit &amp; EBITDA'!$D$2:$F$61, 3,FALSE)*E196</f>
        <v>291.2</v>
      </c>
    </row>
    <row r="197" spans="1:7">
      <c r="A197" s="28" t="s">
        <v>15</v>
      </c>
      <c r="B197" s="28">
        <v>2020</v>
      </c>
      <c r="C197" s="28" t="s">
        <v>8</v>
      </c>
      <c r="D197" s="28" t="s">
        <v>4</v>
      </c>
      <c r="E197">
        <f>INDEX('Financials Canada'!$E$7:$N$19,MATCH('Input Data'!D197&amp;'Input Data'!C197,'Financials Canada'!$A$7:$A$19,0),MATCH('Input Data'!B197,'Financials Canada'!$E$1:$N$1,0))</f>
        <v>1625</v>
      </c>
      <c r="F197">
        <f>VLOOKUP(A197&amp;B197&amp;C197, 'Gross Profit &amp; EBITDA'!$D$2:$F$61, 2,FALSE)*E197</f>
        <v>975.00000000000011</v>
      </c>
      <c r="G197">
        <f>VLOOKUP(A197&amp;B197&amp;C197, 'Gross Profit &amp; EBITDA'!$D$2:$F$61, 3,FALSE)*E197</f>
        <v>162.5</v>
      </c>
    </row>
    <row r="198" spans="1:7">
      <c r="A198" s="28" t="s">
        <v>15</v>
      </c>
      <c r="B198" s="28">
        <v>2020</v>
      </c>
      <c r="C198" s="28" t="s">
        <v>9</v>
      </c>
      <c r="D198" s="28" t="s">
        <v>6</v>
      </c>
      <c r="E198">
        <f>INDEX('Financials Canada'!$E$7:$N$19,MATCH('Input Data'!D198&amp;'Input Data'!C198,'Financials Canada'!$A$7:$A$19,0),MATCH('Input Data'!B198,'Financials Canada'!$E$1:$N$1,0))</f>
        <v>6203</v>
      </c>
      <c r="F198">
        <f>VLOOKUP(A198&amp;B198&amp;C198, 'Gross Profit &amp; EBITDA'!$D$2:$F$61, 2,FALSE)*E198</f>
        <v>4342.1000000000004</v>
      </c>
      <c r="G198">
        <f>VLOOKUP(A198&amp;B198&amp;C198, 'Gross Profit &amp; EBITDA'!$D$2:$F$61, 3,FALSE)*E198</f>
        <v>1240.6000000000001</v>
      </c>
    </row>
    <row r="199" spans="1:7">
      <c r="A199" s="28" t="s">
        <v>15</v>
      </c>
      <c r="B199" s="28">
        <v>2020</v>
      </c>
      <c r="C199" s="28" t="s">
        <v>9</v>
      </c>
      <c r="D199" s="28" t="s">
        <v>4</v>
      </c>
      <c r="E199">
        <f>INDEX('Financials Canada'!$E$7:$N$19,MATCH('Input Data'!D199&amp;'Input Data'!C199,'Financials Canada'!$A$7:$A$19,0),MATCH('Input Data'!B199,'Financials Canada'!$E$1:$N$1,0))</f>
        <v>1690</v>
      </c>
      <c r="F199">
        <f>VLOOKUP(A199&amp;B199&amp;C199, 'Gross Profit &amp; EBITDA'!$D$2:$F$61, 2,FALSE)*E199</f>
        <v>1183</v>
      </c>
      <c r="G199">
        <f>VLOOKUP(A199&amp;B199&amp;C199, 'Gross Profit &amp; EBITDA'!$D$2:$F$61, 3,FALSE)*E199</f>
        <v>338</v>
      </c>
    </row>
    <row r="200" spans="1:7">
      <c r="A200" s="28" t="s">
        <v>15</v>
      </c>
      <c r="B200" s="28">
        <v>2021</v>
      </c>
      <c r="C200" s="28" t="s">
        <v>5</v>
      </c>
      <c r="D200" s="28" t="s">
        <v>6</v>
      </c>
      <c r="E200">
        <f>INDEX('Financials Canada'!$E$7:$N$19,MATCH('Input Data'!D200&amp;'Input Data'!C200,'Financials Canada'!$A$7:$A$19,0),MATCH('Input Data'!B200,'Financials Canada'!$E$1:$N$1,0))</f>
        <v>5075</v>
      </c>
      <c r="F200">
        <f>VLOOKUP(A200&amp;B200&amp;C200, 'Gross Profit &amp; EBITDA'!$D$2:$F$61, 2,FALSE)*E200</f>
        <v>3045.0000000000005</v>
      </c>
      <c r="G200">
        <f>VLOOKUP(A200&amp;B200&amp;C200, 'Gross Profit &amp; EBITDA'!$D$2:$F$61, 3,FALSE)*E200</f>
        <v>1015</v>
      </c>
    </row>
    <row r="201" spans="1:7">
      <c r="A201" s="28" t="s">
        <v>15</v>
      </c>
      <c r="B201" s="28">
        <v>2021</v>
      </c>
      <c r="C201" s="28" t="s">
        <v>5</v>
      </c>
      <c r="D201" s="28" t="s">
        <v>4</v>
      </c>
      <c r="E201">
        <f>INDEX('Financials Canada'!$E$7:$N$19,MATCH('Input Data'!D201&amp;'Input Data'!C201,'Financials Canada'!$A$7:$A$19,0),MATCH('Input Data'!B201,'Financials Canada'!$E$1:$N$1,0))</f>
        <v>2490</v>
      </c>
      <c r="F201">
        <f>VLOOKUP(A201&amp;B201&amp;C201, 'Gross Profit &amp; EBITDA'!$D$2:$F$61, 2,FALSE)*E201</f>
        <v>1494.0000000000002</v>
      </c>
      <c r="G201">
        <f>VLOOKUP(A201&amp;B201&amp;C201, 'Gross Profit &amp; EBITDA'!$D$2:$F$61, 3,FALSE)*E201</f>
        <v>498</v>
      </c>
    </row>
    <row r="202" spans="1:7">
      <c r="A202" s="28" t="s">
        <v>15</v>
      </c>
      <c r="B202" s="28">
        <v>2021</v>
      </c>
      <c r="C202" s="28" t="s">
        <v>8</v>
      </c>
      <c r="D202" s="28" t="s">
        <v>6</v>
      </c>
      <c r="E202">
        <f>INDEX('Financials Canada'!$E$7:$N$19,MATCH('Input Data'!D202&amp;'Input Data'!C202,'Financials Canada'!$A$7:$A$19,0),MATCH('Input Data'!B202,'Financials Canada'!$E$1:$N$1,0))</f>
        <v>4586</v>
      </c>
      <c r="F202">
        <f>VLOOKUP(A202&amp;B202&amp;C202, 'Gross Profit &amp; EBITDA'!$D$2:$F$61, 2,FALSE)*E202</f>
        <v>2293</v>
      </c>
      <c r="G202">
        <f>VLOOKUP(A202&amp;B202&amp;C202, 'Gross Profit &amp; EBITDA'!$D$2:$F$61, 3,FALSE)*E202</f>
        <v>917.2</v>
      </c>
    </row>
    <row r="203" spans="1:7">
      <c r="A203" s="28" t="s">
        <v>15</v>
      </c>
      <c r="B203" s="28">
        <v>2021</v>
      </c>
      <c r="C203" s="28" t="s">
        <v>8</v>
      </c>
      <c r="D203" s="28" t="s">
        <v>4</v>
      </c>
      <c r="E203">
        <f>INDEX('Financials Canada'!$E$7:$N$19,MATCH('Input Data'!D203&amp;'Input Data'!C203,'Financials Canada'!$A$7:$A$19,0),MATCH('Input Data'!B203,'Financials Canada'!$E$1:$N$1,0))</f>
        <v>1710</v>
      </c>
      <c r="F203">
        <f>VLOOKUP(A203&amp;B203&amp;C203, 'Gross Profit &amp; EBITDA'!$D$2:$F$61, 2,FALSE)*E203</f>
        <v>855</v>
      </c>
      <c r="G203">
        <f>VLOOKUP(A203&amp;B203&amp;C203, 'Gross Profit &amp; EBITDA'!$D$2:$F$61, 3,FALSE)*E203</f>
        <v>342</v>
      </c>
    </row>
    <row r="204" spans="1:7">
      <c r="A204" s="28" t="s">
        <v>15</v>
      </c>
      <c r="B204" s="28">
        <v>2021</v>
      </c>
      <c r="C204" s="28" t="s">
        <v>9</v>
      </c>
      <c r="D204" s="28" t="s">
        <v>6</v>
      </c>
      <c r="E204">
        <f>INDEX('Financials Canada'!$E$7:$N$19,MATCH('Input Data'!D204&amp;'Input Data'!C204,'Financials Canada'!$A$7:$A$19,0),MATCH('Input Data'!B204,'Financials Canada'!$E$1:$N$1,0))</f>
        <v>1126</v>
      </c>
      <c r="F204">
        <f>VLOOKUP(A204&amp;B204&amp;C204, 'Gross Profit &amp; EBITDA'!$D$2:$F$61, 2,FALSE)*E204</f>
        <v>900.80000000000007</v>
      </c>
      <c r="G204">
        <f>VLOOKUP(A204&amp;B204&amp;C204, 'Gross Profit &amp; EBITDA'!$D$2:$F$61, 3,FALSE)*E204</f>
        <v>225.20000000000002</v>
      </c>
    </row>
    <row r="205" spans="1:7">
      <c r="A205" s="28" t="s">
        <v>15</v>
      </c>
      <c r="B205" s="28">
        <v>2021</v>
      </c>
      <c r="C205" s="28" t="s">
        <v>9</v>
      </c>
      <c r="D205" s="28" t="s">
        <v>4</v>
      </c>
      <c r="E205">
        <f>INDEX('Financials Canada'!$E$7:$N$19,MATCH('Input Data'!D205&amp;'Input Data'!C205,'Financials Canada'!$A$7:$A$19,0),MATCH('Input Data'!B205,'Financials Canada'!$E$1:$N$1,0))</f>
        <v>1626</v>
      </c>
      <c r="F205">
        <f>VLOOKUP(A205&amp;B205&amp;C205, 'Gross Profit &amp; EBITDA'!$D$2:$F$61, 2,FALSE)*E205</f>
        <v>1300.8000000000002</v>
      </c>
      <c r="G205">
        <f>VLOOKUP(A205&amp;B205&amp;C205, 'Gross Profit &amp; EBITDA'!$D$2:$F$61, 3,FALSE)*E205</f>
        <v>325.20000000000005</v>
      </c>
    </row>
    <row r="206" spans="1:7">
      <c r="A206" s="28" t="s">
        <v>15</v>
      </c>
      <c r="B206" s="28">
        <v>2022</v>
      </c>
      <c r="C206" s="28" t="s">
        <v>5</v>
      </c>
      <c r="D206" s="28" t="s">
        <v>6</v>
      </c>
      <c r="E206">
        <f>INDEX('Financials Canada'!$E$7:$N$19,MATCH('Input Data'!D206&amp;'Input Data'!C206,'Financials Canada'!$A$7:$A$19,0),MATCH('Input Data'!B206,'Financials Canada'!$E$1:$N$1,0))</f>
        <v>7242</v>
      </c>
      <c r="F206">
        <f>VLOOKUP(A206&amp;B206&amp;C206, 'Gross Profit &amp; EBITDA'!$D$2:$F$61, 2,FALSE)*E206</f>
        <v>5069.4000000000005</v>
      </c>
      <c r="G206">
        <f>VLOOKUP(A206&amp;B206&amp;C206, 'Gross Profit &amp; EBITDA'!$D$2:$F$61, 3,FALSE)*E206</f>
        <v>1448.4</v>
      </c>
    </row>
    <row r="207" spans="1:7">
      <c r="A207" s="28" t="s">
        <v>15</v>
      </c>
      <c r="B207" s="28">
        <v>2022</v>
      </c>
      <c r="C207" s="28" t="s">
        <v>5</v>
      </c>
      <c r="D207" s="28" t="s">
        <v>4</v>
      </c>
      <c r="E207">
        <f>INDEX('Financials Canada'!$E$7:$N$19,MATCH('Input Data'!D207&amp;'Input Data'!C207,'Financials Canada'!$A$7:$A$19,0),MATCH('Input Data'!B207,'Financials Canada'!$E$1:$N$1,0))</f>
        <v>3789</v>
      </c>
      <c r="F207">
        <f>VLOOKUP(A207&amp;B207&amp;C207, 'Gross Profit &amp; EBITDA'!$D$2:$F$61, 2,FALSE)*E207</f>
        <v>2652.3</v>
      </c>
      <c r="G207">
        <f>VLOOKUP(A207&amp;B207&amp;C207, 'Gross Profit &amp; EBITDA'!$D$2:$F$61, 3,FALSE)*E207</f>
        <v>757.80000000000007</v>
      </c>
    </row>
    <row r="208" spans="1:7">
      <c r="A208" s="28" t="s">
        <v>15</v>
      </c>
      <c r="B208" s="28">
        <v>2022</v>
      </c>
      <c r="C208" s="28" t="s">
        <v>8</v>
      </c>
      <c r="D208" s="28" t="s">
        <v>6</v>
      </c>
      <c r="E208">
        <f>INDEX('Financials Canada'!$E$7:$N$19,MATCH('Input Data'!D208&amp;'Input Data'!C208,'Financials Canada'!$A$7:$A$19,0),MATCH('Input Data'!B208,'Financials Canada'!$E$1:$N$1,0))</f>
        <v>2666</v>
      </c>
      <c r="F208">
        <f>VLOOKUP(A208&amp;B208&amp;C208, 'Gross Profit &amp; EBITDA'!$D$2:$F$61, 2,FALSE)*E208</f>
        <v>1333</v>
      </c>
      <c r="G208">
        <f>VLOOKUP(A208&amp;B208&amp;C208, 'Gross Profit &amp; EBITDA'!$D$2:$F$61, 3,FALSE)*E208</f>
        <v>533.20000000000005</v>
      </c>
    </row>
    <row r="209" spans="1:7">
      <c r="A209" s="28" t="s">
        <v>15</v>
      </c>
      <c r="B209" s="28">
        <v>2022</v>
      </c>
      <c r="C209" s="28" t="s">
        <v>8</v>
      </c>
      <c r="D209" s="28" t="s">
        <v>4</v>
      </c>
      <c r="E209">
        <f>INDEX('Financials Canada'!$E$7:$N$19,MATCH('Input Data'!D209&amp;'Input Data'!C209,'Financials Canada'!$A$7:$A$19,0),MATCH('Input Data'!B209,'Financials Canada'!$E$1:$N$1,0))</f>
        <v>1738</v>
      </c>
      <c r="F209">
        <f>VLOOKUP(A209&amp;B209&amp;C209, 'Gross Profit &amp; EBITDA'!$D$2:$F$61, 2,FALSE)*E209</f>
        <v>869</v>
      </c>
      <c r="G209">
        <f>VLOOKUP(A209&amp;B209&amp;C209, 'Gross Profit &amp; EBITDA'!$D$2:$F$61, 3,FALSE)*E209</f>
        <v>347.6</v>
      </c>
    </row>
    <row r="210" spans="1:7">
      <c r="A210" s="28" t="s">
        <v>15</v>
      </c>
      <c r="B210" s="28">
        <v>2022</v>
      </c>
      <c r="C210" s="28" t="s">
        <v>9</v>
      </c>
      <c r="D210" s="28" t="s">
        <v>6</v>
      </c>
      <c r="E210">
        <f>INDEX('Financials Canada'!$E$7:$N$19,MATCH('Input Data'!D210&amp;'Input Data'!C210,'Financials Canada'!$A$7:$A$19,0),MATCH('Input Data'!B210,'Financials Canada'!$E$1:$N$1,0))</f>
        <v>4690</v>
      </c>
      <c r="F210">
        <f>VLOOKUP(A210&amp;B210&amp;C210, 'Gross Profit &amp; EBITDA'!$D$2:$F$61, 2,FALSE)*E210</f>
        <v>2345</v>
      </c>
      <c r="G210">
        <f>VLOOKUP(A210&amp;B210&amp;C210, 'Gross Profit &amp; EBITDA'!$D$2:$F$61, 3,FALSE)*E210</f>
        <v>469</v>
      </c>
    </row>
    <row r="211" spans="1:7">
      <c r="A211" s="28" t="s">
        <v>15</v>
      </c>
      <c r="B211" s="28">
        <v>2022</v>
      </c>
      <c r="C211" s="28" t="s">
        <v>9</v>
      </c>
      <c r="D211" s="28" t="s">
        <v>4</v>
      </c>
      <c r="E211">
        <f>INDEX('Financials Canada'!$E$7:$N$19,MATCH('Input Data'!D211&amp;'Input Data'!C211,'Financials Canada'!$A$7:$A$19,0),MATCH('Input Data'!B211,'Financials Canada'!$E$1:$N$1,0))</f>
        <v>3515</v>
      </c>
      <c r="F211">
        <f>VLOOKUP(A211&amp;B211&amp;C211, 'Gross Profit &amp; EBITDA'!$D$2:$F$61, 2,FALSE)*E211</f>
        <v>1757.5</v>
      </c>
      <c r="G211">
        <f>VLOOKUP(A211&amp;B211&amp;C211, 'Gross Profit &amp; EBITDA'!$D$2:$F$61, 3,FALSE)*E211</f>
        <v>351.5</v>
      </c>
    </row>
    <row r="212" spans="1:7">
      <c r="A212" s="28" t="s">
        <v>15</v>
      </c>
      <c r="B212" s="28">
        <v>2023</v>
      </c>
      <c r="C212" s="28" t="s">
        <v>5</v>
      </c>
      <c r="D212" s="28" t="s">
        <v>6</v>
      </c>
      <c r="E212">
        <f>INDEX('Financials Canada'!$E$7:$N$19,MATCH('Input Data'!D212&amp;'Input Data'!C212,'Financials Canada'!$A$7:$A$19,0),MATCH('Input Data'!B212,'Financials Canada'!$E$1:$N$1,0))</f>
        <v>9330</v>
      </c>
      <c r="F212">
        <f>VLOOKUP(A212&amp;B212&amp;C212, 'Gross Profit &amp; EBITDA'!$D$2:$F$61, 2,FALSE)*E212</f>
        <v>6531.0000000000009</v>
      </c>
      <c r="G212">
        <f>VLOOKUP(A212&amp;B212&amp;C212, 'Gross Profit &amp; EBITDA'!$D$2:$F$61, 3,FALSE)*E212</f>
        <v>1866</v>
      </c>
    </row>
    <row r="213" spans="1:7">
      <c r="A213" s="28" t="s">
        <v>15</v>
      </c>
      <c r="B213" s="28">
        <v>2023</v>
      </c>
      <c r="C213" s="28" t="s">
        <v>5</v>
      </c>
      <c r="D213" s="28" t="s">
        <v>4</v>
      </c>
      <c r="E213">
        <f>INDEX('Financials Canada'!$E$7:$N$19,MATCH('Input Data'!D213&amp;'Input Data'!C213,'Financials Canada'!$A$7:$A$19,0),MATCH('Input Data'!B213,'Financials Canada'!$E$1:$N$1,0))</f>
        <v>2298</v>
      </c>
      <c r="F213">
        <f>VLOOKUP(A213&amp;B213&amp;C213, 'Gross Profit &amp; EBITDA'!$D$2:$F$61, 2,FALSE)*E213</f>
        <v>1608.6000000000001</v>
      </c>
      <c r="G213">
        <f>VLOOKUP(A213&amp;B213&amp;C213, 'Gross Profit &amp; EBITDA'!$D$2:$F$61, 3,FALSE)*E213</f>
        <v>459.6</v>
      </c>
    </row>
    <row r="214" spans="1:7">
      <c r="A214" s="28" t="s">
        <v>15</v>
      </c>
      <c r="B214" s="28">
        <v>2023</v>
      </c>
      <c r="C214" s="28" t="s">
        <v>8</v>
      </c>
      <c r="D214" s="28" t="s">
        <v>6</v>
      </c>
      <c r="E214">
        <f>INDEX('Financials Canada'!$E$7:$N$19,MATCH('Input Data'!D214&amp;'Input Data'!C214,'Financials Canada'!$A$7:$A$19,0),MATCH('Input Data'!B214,'Financials Canada'!$E$1:$N$1,0))</f>
        <v>4027</v>
      </c>
      <c r="F214">
        <f>VLOOKUP(A214&amp;B214&amp;C214, 'Gross Profit &amp; EBITDA'!$D$2:$F$61, 2,FALSE)*E214</f>
        <v>2818.9</v>
      </c>
      <c r="G214">
        <f>VLOOKUP(A214&amp;B214&amp;C214, 'Gross Profit &amp; EBITDA'!$D$2:$F$61, 3,FALSE)*E214</f>
        <v>805.40000000000009</v>
      </c>
    </row>
    <row r="215" spans="1:7">
      <c r="A215" s="28" t="s">
        <v>15</v>
      </c>
      <c r="B215" s="28">
        <v>2023</v>
      </c>
      <c r="C215" s="28" t="s">
        <v>8</v>
      </c>
      <c r="D215" s="28" t="s">
        <v>4</v>
      </c>
      <c r="E215">
        <f>INDEX('Financials Canada'!$E$7:$N$19,MATCH('Input Data'!D215&amp;'Input Data'!C215,'Financials Canada'!$A$7:$A$19,0),MATCH('Input Data'!B215,'Financials Canada'!$E$1:$N$1,0))</f>
        <v>2471</v>
      </c>
      <c r="F215">
        <f>VLOOKUP(A215&amp;B215&amp;C215, 'Gross Profit &amp; EBITDA'!$D$2:$F$61, 2,FALSE)*E215</f>
        <v>1729.7000000000003</v>
      </c>
      <c r="G215">
        <f>VLOOKUP(A215&amp;B215&amp;C215, 'Gross Profit &amp; EBITDA'!$D$2:$F$61, 3,FALSE)*E215</f>
        <v>494.20000000000005</v>
      </c>
    </row>
    <row r="216" spans="1:7">
      <c r="A216" s="28" t="s">
        <v>15</v>
      </c>
      <c r="B216" s="28">
        <v>2023</v>
      </c>
      <c r="C216" s="28" t="s">
        <v>9</v>
      </c>
      <c r="D216" s="28" t="s">
        <v>6</v>
      </c>
      <c r="E216">
        <f>INDEX('Financials Canada'!$E$7:$N$19,MATCH('Input Data'!D216&amp;'Input Data'!C216,'Financials Canada'!$A$7:$A$19,0),MATCH('Input Data'!B216,'Financials Canada'!$E$1:$N$1,0))</f>
        <v>5311</v>
      </c>
      <c r="F216">
        <f>VLOOKUP(A216&amp;B216&amp;C216, 'Gross Profit &amp; EBITDA'!$D$2:$F$61, 2,FALSE)*E216</f>
        <v>4248.8</v>
      </c>
      <c r="G216">
        <f>VLOOKUP(A216&amp;B216&amp;C216, 'Gross Profit &amp; EBITDA'!$D$2:$F$61, 3,FALSE)*E216</f>
        <v>531.1</v>
      </c>
    </row>
    <row r="217" spans="1:7">
      <c r="A217" s="28" t="s">
        <v>15</v>
      </c>
      <c r="B217" s="28">
        <v>2023</v>
      </c>
      <c r="C217" s="28" t="s">
        <v>9</v>
      </c>
      <c r="D217" s="28" t="s">
        <v>4</v>
      </c>
      <c r="E217">
        <f>INDEX('Financials Canada'!$E$7:$N$19,MATCH('Input Data'!D217&amp;'Input Data'!C217,'Financials Canada'!$A$7:$A$19,0),MATCH('Input Data'!B217,'Financials Canada'!$E$1:$N$1,0))</f>
        <v>2532</v>
      </c>
      <c r="F217">
        <f>VLOOKUP(A217&amp;B217&amp;C217, 'Gross Profit &amp; EBITDA'!$D$2:$F$61, 2,FALSE)*E217</f>
        <v>2025.6000000000001</v>
      </c>
      <c r="G217">
        <f>VLOOKUP(A217&amp;B217&amp;C217, 'Gross Profit &amp; EBITDA'!$D$2:$F$61, 3,FALSE)*E217</f>
        <v>253.20000000000002</v>
      </c>
    </row>
    <row r="218" spans="1:7">
      <c r="A218" s="28" t="s">
        <v>15</v>
      </c>
      <c r="B218" s="28">
        <v>2024</v>
      </c>
      <c r="C218" s="28" t="s">
        <v>5</v>
      </c>
      <c r="D218" s="28" t="s">
        <v>6</v>
      </c>
      <c r="E218">
        <f>INDEX('Financials Canada'!$E$7:$N$19,MATCH('Input Data'!D218&amp;'Input Data'!C218,'Financials Canada'!$A$7:$A$19,0),MATCH('Input Data'!B218,'Financials Canada'!$E$1:$N$1,0))</f>
        <v>6979</v>
      </c>
      <c r="F218">
        <f>VLOOKUP(A218&amp;B218&amp;C218, 'Gross Profit &amp; EBITDA'!$D$2:$F$61, 2,FALSE)*E218</f>
        <v>4885.3</v>
      </c>
      <c r="G218">
        <f>VLOOKUP(A218&amp;B218&amp;C218, 'Gross Profit &amp; EBITDA'!$D$2:$F$61, 3,FALSE)*E218</f>
        <v>697.90000000000009</v>
      </c>
    </row>
    <row r="219" spans="1:7">
      <c r="A219" s="28" t="s">
        <v>15</v>
      </c>
      <c r="B219" s="28">
        <v>2024</v>
      </c>
      <c r="C219" s="28" t="s">
        <v>5</v>
      </c>
      <c r="D219" s="28" t="s">
        <v>4</v>
      </c>
      <c r="E219">
        <f>INDEX('Financials Canada'!$E$7:$N$19,MATCH('Input Data'!D219&amp;'Input Data'!C219,'Financials Canada'!$A$7:$A$19,0),MATCH('Input Data'!B219,'Financials Canada'!$E$1:$N$1,0))</f>
        <v>4440</v>
      </c>
      <c r="F219">
        <f>VLOOKUP(A219&amp;B219&amp;C219, 'Gross Profit &amp; EBITDA'!$D$2:$F$61, 2,FALSE)*E219</f>
        <v>3108.0000000000005</v>
      </c>
      <c r="G219">
        <f>VLOOKUP(A219&amp;B219&amp;C219, 'Gross Profit &amp; EBITDA'!$D$2:$F$61, 3,FALSE)*E219</f>
        <v>444</v>
      </c>
    </row>
    <row r="220" spans="1:7">
      <c r="A220" s="28" t="s">
        <v>15</v>
      </c>
      <c r="B220" s="28">
        <v>2024</v>
      </c>
      <c r="C220" s="28" t="s">
        <v>8</v>
      </c>
      <c r="D220" s="28" t="s">
        <v>6</v>
      </c>
      <c r="E220">
        <f>INDEX('Financials Canada'!$E$7:$N$19,MATCH('Input Data'!D220&amp;'Input Data'!C220,'Financials Canada'!$A$7:$A$19,0),MATCH('Input Data'!B220,'Financials Canada'!$E$1:$N$1,0))</f>
        <v>2778</v>
      </c>
      <c r="F220">
        <f>VLOOKUP(A220&amp;B220&amp;C220, 'Gross Profit &amp; EBITDA'!$D$2:$F$61, 2,FALSE)*E220</f>
        <v>1389</v>
      </c>
      <c r="G220">
        <f>VLOOKUP(A220&amp;B220&amp;C220, 'Gross Profit &amp; EBITDA'!$D$2:$F$61, 3,FALSE)*E220</f>
        <v>555.6</v>
      </c>
    </row>
    <row r="221" spans="1:7">
      <c r="A221" s="28" t="s">
        <v>15</v>
      </c>
      <c r="B221" s="28">
        <v>2024</v>
      </c>
      <c r="C221" s="28" t="s">
        <v>8</v>
      </c>
      <c r="D221" s="28" t="s">
        <v>4</v>
      </c>
      <c r="E221">
        <f>INDEX('Financials Canada'!$E$7:$N$19,MATCH('Input Data'!D221&amp;'Input Data'!C221,'Financials Canada'!$A$7:$A$19,0),MATCH('Input Data'!B221,'Financials Canada'!$E$1:$N$1,0))</f>
        <v>1689</v>
      </c>
      <c r="F221">
        <f>VLOOKUP(A221&amp;B221&amp;C221, 'Gross Profit &amp; EBITDA'!$D$2:$F$61, 2,FALSE)*E221</f>
        <v>844.5</v>
      </c>
      <c r="G221">
        <f>VLOOKUP(A221&amp;B221&amp;C221, 'Gross Profit &amp; EBITDA'!$D$2:$F$61, 3,FALSE)*E221</f>
        <v>337.8</v>
      </c>
    </row>
    <row r="222" spans="1:7">
      <c r="A222" s="28" t="s">
        <v>15</v>
      </c>
      <c r="B222" s="28">
        <v>2024</v>
      </c>
      <c r="C222" s="28" t="s">
        <v>9</v>
      </c>
      <c r="D222" s="28" t="s">
        <v>6</v>
      </c>
      <c r="E222">
        <f>INDEX('Financials Canada'!$E$7:$N$19,MATCH('Input Data'!D222&amp;'Input Data'!C222,'Financials Canada'!$A$7:$A$19,0),MATCH('Input Data'!B222,'Financials Canada'!$E$1:$N$1,0))</f>
        <v>6528</v>
      </c>
      <c r="F222">
        <f>VLOOKUP(A222&amp;B222&amp;C222, 'Gross Profit &amp; EBITDA'!$D$2:$F$61, 2,FALSE)*E222</f>
        <v>3264</v>
      </c>
      <c r="G222">
        <f>VLOOKUP(A222&amp;B222&amp;C222, 'Gross Profit &amp; EBITDA'!$D$2:$F$61, 3,FALSE)*E222</f>
        <v>652.80000000000007</v>
      </c>
    </row>
    <row r="223" spans="1:7">
      <c r="A223" s="28" t="s">
        <v>15</v>
      </c>
      <c r="B223" s="28">
        <v>2024</v>
      </c>
      <c r="C223" s="28" t="s">
        <v>9</v>
      </c>
      <c r="D223" s="28" t="s">
        <v>4</v>
      </c>
      <c r="E223">
        <f>INDEX('Financials Canada'!$E$7:$N$19,MATCH('Input Data'!D223&amp;'Input Data'!C223,'Financials Canada'!$A$7:$A$19,0),MATCH('Input Data'!B223,'Financials Canada'!$E$1:$N$1,0))</f>
        <v>1611</v>
      </c>
      <c r="F223">
        <f>VLOOKUP(A223&amp;B223&amp;C223, 'Gross Profit &amp; EBITDA'!$D$2:$F$61, 2,FALSE)*E223</f>
        <v>805.5</v>
      </c>
      <c r="G223">
        <f>VLOOKUP(A223&amp;B223&amp;C223, 'Gross Profit &amp; EBITDA'!$D$2:$F$61, 3,FALSE)*E223</f>
        <v>161.10000000000002</v>
      </c>
    </row>
    <row r="224" spans="1:7">
      <c r="A224" s="28" t="s">
        <v>15</v>
      </c>
      <c r="B224" s="28">
        <v>2025</v>
      </c>
      <c r="C224" s="28" t="s">
        <v>5</v>
      </c>
      <c r="D224" s="28" t="s">
        <v>6</v>
      </c>
      <c r="E224">
        <f>INDEX('Financials Canada'!$E$7:$N$19,MATCH('Input Data'!D224&amp;'Input Data'!C224,'Financials Canada'!$A$7:$A$19,0),MATCH('Input Data'!B224,'Financials Canada'!$E$1:$N$1,0))</f>
        <v>8809</v>
      </c>
      <c r="F224">
        <f>VLOOKUP(A224&amp;B224&amp;C224, 'Gross Profit &amp; EBITDA'!$D$2:$F$61, 2,FALSE)*E224</f>
        <v>4404.5</v>
      </c>
      <c r="G224">
        <f>VLOOKUP(A224&amp;B224&amp;C224, 'Gross Profit &amp; EBITDA'!$D$2:$F$61, 3,FALSE)*E224</f>
        <v>880.90000000000009</v>
      </c>
    </row>
    <row r="225" spans="1:7">
      <c r="A225" s="28" t="s">
        <v>15</v>
      </c>
      <c r="B225" s="28">
        <v>2025</v>
      </c>
      <c r="C225" s="28" t="s">
        <v>5</v>
      </c>
      <c r="D225" s="28" t="s">
        <v>4</v>
      </c>
      <c r="E225">
        <f>INDEX('Financials Canada'!$E$7:$N$19,MATCH('Input Data'!D225&amp;'Input Data'!C225,'Financials Canada'!$A$7:$A$19,0),MATCH('Input Data'!B225,'Financials Canada'!$E$1:$N$1,0))</f>
        <v>4901</v>
      </c>
      <c r="F225">
        <f>VLOOKUP(A225&amp;B225&amp;C225, 'Gross Profit &amp; EBITDA'!$D$2:$F$61, 2,FALSE)*E225</f>
        <v>2450.5</v>
      </c>
      <c r="G225">
        <f>VLOOKUP(A225&amp;B225&amp;C225, 'Gross Profit &amp; EBITDA'!$D$2:$F$61, 3,FALSE)*E225</f>
        <v>490.1</v>
      </c>
    </row>
    <row r="226" spans="1:7">
      <c r="A226" s="28" t="s">
        <v>15</v>
      </c>
      <c r="B226" s="28">
        <v>2025</v>
      </c>
      <c r="C226" s="28" t="s">
        <v>8</v>
      </c>
      <c r="D226" s="28" t="s">
        <v>6</v>
      </c>
      <c r="E226">
        <f>INDEX('Financials Canada'!$E$7:$N$19,MATCH('Input Data'!D226&amp;'Input Data'!C226,'Financials Canada'!$A$7:$A$19,0),MATCH('Input Data'!B226,'Financials Canada'!$E$1:$N$1,0))</f>
        <v>5369</v>
      </c>
      <c r="F226">
        <f>VLOOKUP(A226&amp;B226&amp;C226, 'Gross Profit &amp; EBITDA'!$D$2:$F$61, 2,FALSE)*E226</f>
        <v>2684.5</v>
      </c>
      <c r="G226">
        <f>VLOOKUP(A226&amp;B226&amp;C226, 'Gross Profit &amp; EBITDA'!$D$2:$F$61, 3,FALSE)*E226</f>
        <v>1073.8</v>
      </c>
    </row>
    <row r="227" spans="1:7">
      <c r="A227" s="28" t="s">
        <v>15</v>
      </c>
      <c r="B227" s="28">
        <v>2025</v>
      </c>
      <c r="C227" s="28" t="s">
        <v>8</v>
      </c>
      <c r="D227" s="28" t="s">
        <v>4</v>
      </c>
      <c r="E227">
        <f>INDEX('Financials Canada'!$E$7:$N$19,MATCH('Input Data'!D227&amp;'Input Data'!C227,'Financials Canada'!$A$7:$A$19,0),MATCH('Input Data'!B227,'Financials Canada'!$E$1:$N$1,0))</f>
        <v>2300</v>
      </c>
      <c r="F227">
        <f>VLOOKUP(A227&amp;B227&amp;C227, 'Gross Profit &amp; EBITDA'!$D$2:$F$61, 2,FALSE)*E227</f>
        <v>1150</v>
      </c>
      <c r="G227">
        <f>VLOOKUP(A227&amp;B227&amp;C227, 'Gross Profit &amp; EBITDA'!$D$2:$F$61, 3,FALSE)*E227</f>
        <v>460</v>
      </c>
    </row>
    <row r="228" spans="1:7">
      <c r="A228" s="28" t="s">
        <v>15</v>
      </c>
      <c r="B228" s="28">
        <v>2025</v>
      </c>
      <c r="C228" s="28" t="s">
        <v>9</v>
      </c>
      <c r="D228" s="28" t="s">
        <v>6</v>
      </c>
      <c r="E228">
        <f>INDEX('Financials Canada'!$E$7:$N$19,MATCH('Input Data'!D228&amp;'Input Data'!C228,'Financials Canada'!$A$7:$A$19,0),MATCH('Input Data'!B228,'Financials Canada'!$E$1:$N$1,0))</f>
        <v>7646</v>
      </c>
      <c r="F228">
        <f>VLOOKUP(A228&amp;B228&amp;C228, 'Gross Profit &amp; EBITDA'!$D$2:$F$61, 2,FALSE)*E228</f>
        <v>3823</v>
      </c>
      <c r="G228">
        <f>VLOOKUP(A228&amp;B228&amp;C228, 'Gross Profit &amp; EBITDA'!$D$2:$F$61, 3,FALSE)*E228</f>
        <v>1529.2</v>
      </c>
    </row>
    <row r="229" spans="1:7">
      <c r="A229" s="28" t="s">
        <v>15</v>
      </c>
      <c r="B229" s="28">
        <v>2025</v>
      </c>
      <c r="C229" s="28" t="s">
        <v>9</v>
      </c>
      <c r="D229" s="28" t="s">
        <v>4</v>
      </c>
      <c r="E229">
        <f>INDEX('Financials Canada'!$E$7:$N$19,MATCH('Input Data'!D229&amp;'Input Data'!C229,'Financials Canada'!$A$7:$A$19,0),MATCH('Input Data'!B229,'Financials Canada'!$E$1:$N$1,0))</f>
        <v>455</v>
      </c>
      <c r="F229">
        <f>VLOOKUP(A229&amp;B229&amp;C229, 'Gross Profit &amp; EBITDA'!$D$2:$F$61, 2,FALSE)*E229</f>
        <v>227.5</v>
      </c>
      <c r="G229">
        <f>VLOOKUP(A229&amp;B229&amp;C229, 'Gross Profit &amp; EBITDA'!$D$2:$F$61, 3,FALSE)*E229</f>
        <v>91</v>
      </c>
    </row>
    <row r="230" spans="1:7">
      <c r="A230" s="28" t="s">
        <v>15</v>
      </c>
      <c r="B230" s="28">
        <v>2026</v>
      </c>
      <c r="C230" s="28" t="s">
        <v>5</v>
      </c>
      <c r="D230" s="28" t="s">
        <v>6</v>
      </c>
      <c r="E230">
        <f>INDEX('Financials Canada'!$E$7:$N$19,MATCH('Input Data'!D230&amp;'Input Data'!C230,'Financials Canada'!$A$7:$A$19,0),MATCH('Input Data'!B230,'Financials Canada'!$E$1:$N$1,0))</f>
        <v>8073</v>
      </c>
      <c r="F230">
        <f>VLOOKUP(A230&amp;B230&amp;C230, 'Gross Profit &amp; EBITDA'!$D$2:$F$61, 2,FALSE)*E230</f>
        <v>4843.8000000000011</v>
      </c>
      <c r="G230">
        <f>VLOOKUP(A230&amp;B230&amp;C230, 'Gross Profit &amp; EBITDA'!$D$2:$F$61, 3,FALSE)*E230</f>
        <v>1614.6000000000001</v>
      </c>
    </row>
    <row r="231" spans="1:7">
      <c r="A231" s="28" t="s">
        <v>15</v>
      </c>
      <c r="B231" s="28">
        <v>2026</v>
      </c>
      <c r="C231" s="28" t="s">
        <v>5</v>
      </c>
      <c r="D231" s="28" t="s">
        <v>4</v>
      </c>
      <c r="E231">
        <f>INDEX('Financials Canada'!$E$7:$N$19,MATCH('Input Data'!D231&amp;'Input Data'!C231,'Financials Canada'!$A$7:$A$19,0),MATCH('Input Data'!B231,'Financials Canada'!$E$1:$N$1,0))</f>
        <v>3828</v>
      </c>
      <c r="F231">
        <f>VLOOKUP(A231&amp;B231&amp;C231, 'Gross Profit &amp; EBITDA'!$D$2:$F$61, 2,FALSE)*E231</f>
        <v>2296.8000000000002</v>
      </c>
      <c r="G231">
        <f>VLOOKUP(A231&amp;B231&amp;C231, 'Gross Profit &amp; EBITDA'!$D$2:$F$61, 3,FALSE)*E231</f>
        <v>765.6</v>
      </c>
    </row>
    <row r="232" spans="1:7">
      <c r="A232" s="28" t="s">
        <v>15</v>
      </c>
      <c r="B232" s="28">
        <v>2026</v>
      </c>
      <c r="C232" s="28" t="s">
        <v>8</v>
      </c>
      <c r="D232" s="28" t="s">
        <v>6</v>
      </c>
      <c r="E232">
        <f>INDEX('Financials Canada'!$E$7:$N$19,MATCH('Input Data'!D232&amp;'Input Data'!C232,'Financials Canada'!$A$7:$A$19,0),MATCH('Input Data'!B232,'Financials Canada'!$E$1:$N$1,0))</f>
        <v>4109</v>
      </c>
      <c r="F232">
        <f>VLOOKUP(A232&amp;B232&amp;C232, 'Gross Profit &amp; EBITDA'!$D$2:$F$61, 2,FALSE)*E232</f>
        <v>3287.2000000000003</v>
      </c>
      <c r="G232">
        <f>VLOOKUP(A232&amp;B232&amp;C232, 'Gross Profit &amp; EBITDA'!$D$2:$F$61, 3,FALSE)*E232</f>
        <v>410.90000000000003</v>
      </c>
    </row>
    <row r="233" spans="1:7">
      <c r="A233" s="28" t="s">
        <v>15</v>
      </c>
      <c r="B233" s="28">
        <v>2026</v>
      </c>
      <c r="C233" s="28" t="s">
        <v>8</v>
      </c>
      <c r="D233" s="28" t="s">
        <v>4</v>
      </c>
      <c r="E233">
        <f>INDEX('Financials Canada'!$E$7:$N$19,MATCH('Input Data'!D233&amp;'Input Data'!C233,'Financials Canada'!$A$7:$A$19,0),MATCH('Input Data'!B233,'Financials Canada'!$E$1:$N$1,0))</f>
        <v>3500</v>
      </c>
      <c r="F233">
        <f>VLOOKUP(A233&amp;B233&amp;C233, 'Gross Profit &amp; EBITDA'!$D$2:$F$61, 2,FALSE)*E233</f>
        <v>2800</v>
      </c>
      <c r="G233">
        <f>VLOOKUP(A233&amp;B233&amp;C233, 'Gross Profit &amp; EBITDA'!$D$2:$F$61, 3,FALSE)*E233</f>
        <v>350</v>
      </c>
    </row>
    <row r="234" spans="1:7">
      <c r="A234" s="28" t="s">
        <v>15</v>
      </c>
      <c r="B234" s="28">
        <v>2026</v>
      </c>
      <c r="C234" s="28" t="s">
        <v>9</v>
      </c>
      <c r="D234" s="28" t="s">
        <v>6</v>
      </c>
      <c r="E234">
        <f>INDEX('Financials Canada'!$E$7:$N$19,MATCH('Input Data'!D234&amp;'Input Data'!C234,'Financials Canada'!$A$7:$A$19,0),MATCH('Input Data'!B234,'Financials Canada'!$E$1:$N$1,0))</f>
        <v>5449</v>
      </c>
      <c r="F234">
        <f>VLOOKUP(A234&amp;B234&amp;C234, 'Gross Profit &amp; EBITDA'!$D$2:$F$61, 2,FALSE)*E234</f>
        <v>4359.2</v>
      </c>
      <c r="G234">
        <f>VLOOKUP(A234&amp;B234&amp;C234, 'Gross Profit &amp; EBITDA'!$D$2:$F$61, 3,FALSE)*E234</f>
        <v>544.9</v>
      </c>
    </row>
    <row r="235" spans="1:7">
      <c r="A235" s="28" t="s">
        <v>15</v>
      </c>
      <c r="B235" s="28">
        <v>2026</v>
      </c>
      <c r="C235" s="28" t="s">
        <v>9</v>
      </c>
      <c r="D235" s="28" t="s">
        <v>4</v>
      </c>
      <c r="E235">
        <f>INDEX('Financials Canada'!$E$7:$N$19,MATCH('Input Data'!D235&amp;'Input Data'!C235,'Financials Canada'!$A$7:$A$19,0),MATCH('Input Data'!B235,'Financials Canada'!$E$1:$N$1,0))</f>
        <v>3022</v>
      </c>
      <c r="F235">
        <f>VLOOKUP(A235&amp;B235&amp;C235, 'Gross Profit &amp; EBITDA'!$D$2:$F$61, 2,FALSE)*E235</f>
        <v>2417.6</v>
      </c>
      <c r="G235">
        <f>VLOOKUP(A235&amp;B235&amp;C235, 'Gross Profit &amp; EBITDA'!$D$2:$F$61, 3,FALSE)*E235</f>
        <v>302.2</v>
      </c>
    </row>
    <row r="236" spans="1:7">
      <c r="A236" s="28" t="s">
        <v>15</v>
      </c>
      <c r="B236" s="28">
        <v>2027</v>
      </c>
      <c r="C236" s="28" t="s">
        <v>5</v>
      </c>
      <c r="D236" s="28" t="s">
        <v>6</v>
      </c>
      <c r="E236">
        <f>INDEX('Financials Canada'!$E$7:$N$19,MATCH('Input Data'!D236&amp;'Input Data'!C236,'Financials Canada'!$A$7:$A$19,0),MATCH('Input Data'!B236,'Financials Canada'!$E$1:$N$1,0))</f>
        <v>7814</v>
      </c>
      <c r="F236">
        <f>VLOOKUP(A236&amp;B236&amp;C236, 'Gross Profit &amp; EBITDA'!$D$2:$F$61, 2,FALSE)*E236</f>
        <v>3907</v>
      </c>
      <c r="G236">
        <f>VLOOKUP(A236&amp;B236&amp;C236, 'Gross Profit &amp; EBITDA'!$D$2:$F$61, 3,FALSE)*E236</f>
        <v>1562.8000000000002</v>
      </c>
    </row>
    <row r="237" spans="1:7">
      <c r="A237" s="28" t="s">
        <v>15</v>
      </c>
      <c r="B237" s="28">
        <v>2027</v>
      </c>
      <c r="C237" s="28" t="s">
        <v>5</v>
      </c>
      <c r="D237" s="28" t="s">
        <v>4</v>
      </c>
      <c r="E237">
        <f>INDEX('Financials Canada'!$E$7:$N$19,MATCH('Input Data'!D237&amp;'Input Data'!C237,'Financials Canada'!$A$7:$A$19,0),MATCH('Input Data'!B237,'Financials Canada'!$E$1:$N$1,0))</f>
        <v>1808</v>
      </c>
      <c r="F237">
        <f>VLOOKUP(A237&amp;B237&amp;C237, 'Gross Profit &amp; EBITDA'!$D$2:$F$61, 2,FALSE)*E237</f>
        <v>904</v>
      </c>
      <c r="G237">
        <f>VLOOKUP(A237&amp;B237&amp;C237, 'Gross Profit &amp; EBITDA'!$D$2:$F$61, 3,FALSE)*E237</f>
        <v>361.6</v>
      </c>
    </row>
    <row r="238" spans="1:7">
      <c r="A238" s="28" t="s">
        <v>15</v>
      </c>
      <c r="B238" s="28">
        <v>2027</v>
      </c>
      <c r="C238" s="28" t="s">
        <v>8</v>
      </c>
      <c r="D238" s="28" t="s">
        <v>6</v>
      </c>
      <c r="E238">
        <f>INDEX('Financials Canada'!$E$7:$N$19,MATCH('Input Data'!D238&amp;'Input Data'!C238,'Financials Canada'!$A$7:$A$19,0),MATCH('Input Data'!B238,'Financials Canada'!$E$1:$N$1,0))</f>
        <v>3706</v>
      </c>
      <c r="F238">
        <f>VLOOKUP(A238&amp;B238&amp;C238, 'Gross Profit &amp; EBITDA'!$D$2:$F$61, 2,FALSE)*E238</f>
        <v>2594.2000000000003</v>
      </c>
      <c r="G238">
        <f>VLOOKUP(A238&amp;B238&amp;C238, 'Gross Profit &amp; EBITDA'!$D$2:$F$61, 3,FALSE)*E238</f>
        <v>741.2</v>
      </c>
    </row>
    <row r="239" spans="1:7">
      <c r="A239" s="28" t="s">
        <v>15</v>
      </c>
      <c r="B239" s="28">
        <v>2027</v>
      </c>
      <c r="C239" s="28" t="s">
        <v>8</v>
      </c>
      <c r="D239" s="28" t="s">
        <v>4</v>
      </c>
      <c r="E239">
        <f>INDEX('Financials Canada'!$E$7:$N$19,MATCH('Input Data'!D239&amp;'Input Data'!C239,'Financials Canada'!$A$7:$A$19,0),MATCH('Input Data'!B239,'Financials Canada'!$E$1:$N$1,0))</f>
        <v>2150</v>
      </c>
      <c r="F239">
        <f>VLOOKUP(A239&amp;B239&amp;C239, 'Gross Profit &amp; EBITDA'!$D$2:$F$61, 2,FALSE)*E239</f>
        <v>1505.0000000000002</v>
      </c>
      <c r="G239">
        <f>VLOOKUP(A239&amp;B239&amp;C239, 'Gross Profit &amp; EBITDA'!$D$2:$F$61, 3,FALSE)*E239</f>
        <v>430</v>
      </c>
    </row>
    <row r="240" spans="1:7">
      <c r="A240" s="28" t="s">
        <v>15</v>
      </c>
      <c r="B240" s="28">
        <v>2027</v>
      </c>
      <c r="C240" s="28" t="s">
        <v>9</v>
      </c>
      <c r="D240" s="28" t="s">
        <v>6</v>
      </c>
      <c r="E240">
        <f>INDEX('Financials Canada'!$E$7:$N$19,MATCH('Input Data'!D240&amp;'Input Data'!C240,'Financials Canada'!$A$7:$A$19,0),MATCH('Input Data'!B240,'Financials Canada'!$E$1:$N$1,0))</f>
        <v>4586</v>
      </c>
      <c r="F240">
        <f>VLOOKUP(A240&amp;B240&amp;C240, 'Gross Profit &amp; EBITDA'!$D$2:$F$61, 2,FALSE)*E240</f>
        <v>2751.6000000000004</v>
      </c>
      <c r="G240">
        <f>VLOOKUP(A240&amp;B240&amp;C240, 'Gross Profit &amp; EBITDA'!$D$2:$F$61, 3,FALSE)*E240</f>
        <v>458.6</v>
      </c>
    </row>
    <row r="241" spans="1:7">
      <c r="A241" s="28" t="s">
        <v>15</v>
      </c>
      <c r="B241" s="28">
        <v>2027</v>
      </c>
      <c r="C241" s="28" t="s">
        <v>9</v>
      </c>
      <c r="D241" s="28" t="s">
        <v>4</v>
      </c>
      <c r="E241">
        <f>INDEX('Financials Canada'!$E$7:$N$19,MATCH('Input Data'!D241&amp;'Input Data'!C241,'Financials Canada'!$A$7:$A$19,0),MATCH('Input Data'!B241,'Financials Canada'!$E$1:$N$1,0))</f>
        <v>3867</v>
      </c>
      <c r="F241">
        <f>VLOOKUP(A241&amp;B241&amp;C241, 'Gross Profit &amp; EBITDA'!$D$2:$F$61, 2,FALSE)*E241</f>
        <v>2320.2000000000003</v>
      </c>
      <c r="G241">
        <f>VLOOKUP(A241&amp;B241&amp;C241, 'Gross Profit &amp; EBITDA'!$D$2:$F$61, 3,FALSE)*E241</f>
        <v>386.70000000000005</v>
      </c>
    </row>
  </sheetData>
  <pageMargins left="0.7" right="0.7" top="0.75" bottom="0.75" header="0.3" footer="0.3"/>
  <pageSetup orientation="portrait" r:id="rId7"/>
  <tableParts count="2">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zoomScale="70" zoomScaleNormal="70" workbookViewId="0">
      <selection activeCell="A6" sqref="A6"/>
    </sheetView>
  </sheetViews>
  <sheetFormatPr defaultColWidth="11.07421875" defaultRowHeight="15.5"/>
  <cols>
    <col min="1" max="1" width="26.69140625" bestFit="1" customWidth="1"/>
    <col min="2" max="2" width="12.4609375" style="1" bestFit="1" customWidth="1"/>
    <col min="3" max="3" width="18" bestFit="1" customWidth="1"/>
    <col min="4" max="4" width="10.4609375" bestFit="1" customWidth="1"/>
    <col min="5" max="5" width="10.3046875" bestFit="1" customWidth="1"/>
    <col min="6" max="14" width="11.3046875" bestFit="1" customWidth="1"/>
    <col min="15" max="15" width="5.69140625" bestFit="1" customWidth="1"/>
  </cols>
  <sheetData>
    <row r="1" spans="1:15">
      <c r="D1" s="2" t="s">
        <v>0</v>
      </c>
      <c r="E1" s="3">
        <v>2018</v>
      </c>
      <c r="F1" s="3">
        <v>2019</v>
      </c>
      <c r="G1" s="3">
        <v>2020</v>
      </c>
      <c r="H1" s="3">
        <v>2021</v>
      </c>
      <c r="I1" s="3">
        <v>2022</v>
      </c>
      <c r="J1" s="3">
        <v>2023</v>
      </c>
      <c r="K1" s="3">
        <v>2024</v>
      </c>
      <c r="L1" s="3">
        <v>2025</v>
      </c>
      <c r="M1" s="3">
        <v>2026</v>
      </c>
      <c r="N1" s="3">
        <v>2027</v>
      </c>
    </row>
    <row r="2" spans="1:15">
      <c r="D2" s="4" t="s">
        <v>1</v>
      </c>
      <c r="E2" s="5"/>
      <c r="F2" s="6">
        <v>43466</v>
      </c>
      <c r="G2" s="6">
        <v>43831</v>
      </c>
      <c r="H2" s="6">
        <v>44197</v>
      </c>
      <c r="I2" s="6">
        <v>44562</v>
      </c>
      <c r="J2" s="6">
        <v>44927</v>
      </c>
      <c r="K2" s="6">
        <v>45292</v>
      </c>
      <c r="L2" s="6">
        <v>45658</v>
      </c>
      <c r="M2" s="6">
        <v>46023</v>
      </c>
      <c r="N2" s="6">
        <v>46388</v>
      </c>
    </row>
    <row r="3" spans="1:15">
      <c r="D3" s="4" t="s">
        <v>2</v>
      </c>
      <c r="E3" s="6">
        <v>43465</v>
      </c>
      <c r="F3" s="6">
        <v>43830</v>
      </c>
      <c r="G3" s="6">
        <v>44196</v>
      </c>
      <c r="H3" s="6">
        <v>44561</v>
      </c>
      <c r="I3" s="6">
        <v>44926</v>
      </c>
      <c r="J3" s="6">
        <v>45291</v>
      </c>
      <c r="K3" s="6">
        <v>45657</v>
      </c>
      <c r="L3" s="6">
        <v>46022</v>
      </c>
      <c r="M3" s="6">
        <v>46387</v>
      </c>
      <c r="N3" s="6">
        <v>46752</v>
      </c>
    </row>
    <row r="4" spans="1:15">
      <c r="D4" s="7"/>
    </row>
    <row r="5" spans="1:15">
      <c r="D5" s="7"/>
    </row>
    <row r="6" spans="1:15">
      <c r="A6" t="s">
        <v>21</v>
      </c>
      <c r="B6" s="1" t="s">
        <v>3</v>
      </c>
      <c r="C6" s="8" t="s">
        <v>16</v>
      </c>
      <c r="D6" s="9"/>
      <c r="E6" s="8"/>
      <c r="F6" s="8"/>
      <c r="G6" s="8"/>
      <c r="H6" s="8"/>
      <c r="I6" s="8"/>
      <c r="J6" s="8"/>
      <c r="K6" s="8"/>
      <c r="L6" s="8"/>
      <c r="M6" s="8"/>
      <c r="N6" s="8"/>
    </row>
    <row r="7" spans="1:15">
      <c r="A7" t="str">
        <f>B7&amp;C7</f>
        <v>SMBArtificial Intelligence</v>
      </c>
      <c r="B7" s="10" t="s">
        <v>4</v>
      </c>
      <c r="C7" s="11" t="s">
        <v>5</v>
      </c>
      <c r="D7" s="7"/>
      <c r="E7" s="12">
        <v>1869</v>
      </c>
      <c r="F7" s="12">
        <v>3211</v>
      </c>
      <c r="G7" s="12">
        <v>4810</v>
      </c>
      <c r="H7" s="12">
        <v>7470</v>
      </c>
      <c r="I7" s="12">
        <v>11367</v>
      </c>
      <c r="J7" s="12">
        <v>6894</v>
      </c>
      <c r="K7" s="12">
        <v>8880</v>
      </c>
      <c r="L7" s="12">
        <v>4901</v>
      </c>
      <c r="M7" s="12">
        <v>3828</v>
      </c>
      <c r="N7" s="12">
        <v>5424</v>
      </c>
    </row>
    <row r="8" spans="1:15">
      <c r="A8" t="str">
        <f t="shared" ref="A8:A19" si="0">B8&amp;C8</f>
        <v>EnterpriseArtificial Intelligence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c r="A10" t="str">
        <f t="shared" si="0"/>
        <v/>
      </c>
      <c r="D10" s="7"/>
      <c r="E10" s="12"/>
      <c r="F10" s="12"/>
      <c r="G10" s="12"/>
      <c r="H10" s="12"/>
      <c r="I10" s="12"/>
      <c r="J10" s="12"/>
      <c r="K10" s="12"/>
      <c r="L10" s="12"/>
      <c r="M10" s="12"/>
      <c r="N10" s="12"/>
    </row>
    <row r="11" spans="1:15">
      <c r="A11" t="str">
        <f t="shared" si="0"/>
        <v/>
      </c>
      <c r="D11" s="7"/>
      <c r="E11" s="12"/>
      <c r="F11" s="12"/>
      <c r="G11" s="12"/>
      <c r="H11" s="12"/>
      <c r="I11" s="12"/>
      <c r="J11" s="12"/>
      <c r="K11" s="12"/>
      <c r="L11" s="12"/>
      <c r="M11" s="12"/>
      <c r="N11" s="12"/>
    </row>
    <row r="12" spans="1:15">
      <c r="A12" t="str">
        <f t="shared" si="0"/>
        <v>SMBMarketing</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c r="A13" t="str">
        <f t="shared" si="0"/>
        <v>EnterpriseMarketing</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c r="A15" t="str">
        <f t="shared" si="0"/>
        <v/>
      </c>
      <c r="D15" s="7"/>
      <c r="E15" s="12"/>
      <c r="F15" s="12"/>
      <c r="G15" s="12"/>
      <c r="H15" s="12"/>
      <c r="I15" s="12"/>
      <c r="J15" s="12"/>
      <c r="K15" s="12"/>
      <c r="L15" s="12"/>
      <c r="M15" s="12"/>
      <c r="N15" s="12"/>
    </row>
    <row r="16" spans="1:15">
      <c r="A16" t="str">
        <f t="shared" si="0"/>
        <v/>
      </c>
      <c r="D16" s="7"/>
      <c r="E16" s="12"/>
      <c r="F16" s="12"/>
      <c r="G16" s="12"/>
      <c r="H16" s="12"/>
      <c r="I16" s="12"/>
      <c r="J16" s="12"/>
      <c r="K16" s="12"/>
      <c r="L16" s="12"/>
      <c r="M16" s="12"/>
      <c r="N16" s="12"/>
    </row>
    <row r="17" spans="1:14">
      <c r="A17" t="str">
        <f t="shared" si="0"/>
        <v/>
      </c>
      <c r="D17" s="7"/>
      <c r="E17" s="12"/>
      <c r="F17" s="12"/>
      <c r="G17" s="12"/>
      <c r="H17" s="12"/>
      <c r="I17" s="12"/>
      <c r="J17" s="12"/>
      <c r="K17" s="12"/>
      <c r="L17" s="12"/>
      <c r="M17" s="12"/>
      <c r="N17" s="12"/>
    </row>
    <row r="18" spans="1:14">
      <c r="A18" t="str">
        <f t="shared" si="0"/>
        <v>SMBAccounting</v>
      </c>
      <c r="B18" s="10" t="s">
        <v>4</v>
      </c>
      <c r="C18" s="11" t="s">
        <v>9</v>
      </c>
      <c r="D18" s="7"/>
      <c r="E18" s="12">
        <v>684</v>
      </c>
      <c r="F18" s="12">
        <v>17682</v>
      </c>
      <c r="G18" s="12">
        <v>10140</v>
      </c>
      <c r="H18" s="12">
        <v>3252</v>
      </c>
      <c r="I18" s="12">
        <v>3515</v>
      </c>
      <c r="J18" s="12">
        <v>5064</v>
      </c>
      <c r="K18" s="12">
        <v>9666</v>
      </c>
      <c r="L18" s="12">
        <v>1365</v>
      </c>
      <c r="M18" s="12">
        <v>3022</v>
      </c>
      <c r="N18" s="12">
        <v>15468</v>
      </c>
    </row>
    <row r="19" spans="1:14">
      <c r="A19" t="str">
        <f t="shared" si="0"/>
        <v>EnterpriseAccounting</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c r="D21" s="7"/>
      <c r="E21" s="12"/>
      <c r="F21" s="12"/>
      <c r="G21" s="12"/>
      <c r="H21" s="12"/>
      <c r="I21" s="12"/>
      <c r="J21" s="12"/>
      <c r="K21" s="12"/>
      <c r="L21" s="12"/>
      <c r="M21" s="12"/>
      <c r="N21" s="12"/>
    </row>
    <row r="22" spans="1:14">
      <c r="C22" s="21"/>
      <c r="D22" s="7"/>
      <c r="E22" s="12"/>
      <c r="F22" s="12"/>
      <c r="G22" s="12"/>
      <c r="H22" s="12"/>
      <c r="I22" s="12"/>
      <c r="J22" s="12"/>
      <c r="K22" s="12"/>
      <c r="L22" s="12"/>
      <c r="M22" s="12"/>
      <c r="N22" s="12"/>
    </row>
    <row r="23" spans="1:14">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c r="E27" s="12"/>
      <c r="F27" s="12"/>
      <c r="G27" s="12"/>
      <c r="H27" s="12"/>
      <c r="I27" s="12"/>
      <c r="J27" s="12"/>
      <c r="K27" s="12"/>
      <c r="L27" s="12"/>
      <c r="M27" s="12"/>
      <c r="N27" s="12"/>
    </row>
    <row r="28" spans="1:14">
      <c r="E28" s="12"/>
      <c r="F28" s="12"/>
      <c r="G28" s="12"/>
      <c r="H28" s="12"/>
      <c r="I28" s="12"/>
      <c r="J28" s="12"/>
      <c r="K28" s="12"/>
      <c r="L28" s="12"/>
      <c r="M28" s="12"/>
      <c r="N28" s="12"/>
    </row>
    <row r="29" spans="1:14">
      <c r="E29" s="12"/>
      <c r="F29" s="12"/>
      <c r="G29" s="12"/>
      <c r="H29" s="12"/>
      <c r="I29" s="12"/>
      <c r="J29" s="12"/>
      <c r="K29" s="12"/>
      <c r="L29" s="12"/>
      <c r="M29" s="12"/>
      <c r="N29" s="12"/>
    </row>
    <row r="30" spans="1:14">
      <c r="E30" s="12"/>
      <c r="F30" s="12"/>
      <c r="G30" s="12"/>
      <c r="H30" s="12"/>
      <c r="I30" s="12"/>
      <c r="J30" s="12"/>
      <c r="K30" s="12"/>
      <c r="L30" s="12"/>
      <c r="M30" s="12"/>
      <c r="N30" s="12"/>
    </row>
    <row r="31" spans="1:14">
      <c r="E31" s="12"/>
      <c r="F31" s="12"/>
      <c r="G31" s="12"/>
      <c r="H31" s="12"/>
      <c r="I31" s="12"/>
      <c r="J31" s="12"/>
      <c r="K31" s="12"/>
      <c r="L31" s="12"/>
      <c r="M31" s="12"/>
      <c r="N31" s="12"/>
    </row>
    <row r="32" spans="1:14">
      <c r="E32" s="12"/>
      <c r="F32" s="12"/>
      <c r="G32" s="12"/>
      <c r="H32" s="12"/>
      <c r="I32" s="12"/>
      <c r="J32" s="12"/>
      <c r="K32" s="12"/>
      <c r="L32" s="12"/>
      <c r="M32" s="12"/>
      <c r="N32" s="12"/>
    </row>
    <row r="33" spans="5:14">
      <c r="E33" s="12"/>
      <c r="F33" s="12"/>
      <c r="G33" s="12"/>
      <c r="H33" s="12"/>
      <c r="I33" s="12"/>
      <c r="J33" s="12"/>
      <c r="K33" s="12"/>
      <c r="L33" s="12"/>
      <c r="M33" s="12"/>
      <c r="N33" s="12"/>
    </row>
    <row r="34" spans="5:14">
      <c r="E34" s="12"/>
      <c r="F34" s="12"/>
      <c r="G34" s="12"/>
      <c r="H34" s="12"/>
      <c r="I34" s="12"/>
      <c r="J34" s="12"/>
      <c r="K34" s="12"/>
      <c r="L34" s="12"/>
      <c r="M34" s="12"/>
      <c r="N34" s="12"/>
    </row>
    <row r="35" spans="5:14">
      <c r="E35" s="12"/>
      <c r="F35" s="12"/>
      <c r="G35" s="12"/>
      <c r="H35" s="12"/>
      <c r="I35" s="12"/>
      <c r="J35" s="12"/>
      <c r="K35" s="12"/>
      <c r="L35" s="12"/>
      <c r="M35" s="12"/>
      <c r="N35" s="12"/>
    </row>
    <row r="36" spans="5:14">
      <c r="E36" s="12"/>
      <c r="F36" s="12"/>
      <c r="G36" s="12"/>
      <c r="H36" s="12"/>
      <c r="I36" s="12"/>
      <c r="J36" s="12"/>
      <c r="K36" s="12"/>
      <c r="L36" s="12"/>
      <c r="M36" s="12"/>
      <c r="N36" s="12"/>
    </row>
    <row r="37" spans="5:14">
      <c r="E37" s="12"/>
      <c r="F37" s="12"/>
      <c r="G37" s="12"/>
      <c r="H37" s="12"/>
      <c r="I37" s="12"/>
      <c r="J37" s="12"/>
      <c r="K37" s="12"/>
      <c r="L37" s="12"/>
      <c r="M37" s="12"/>
      <c r="N37" s="12"/>
    </row>
    <row r="38" spans="5:14">
      <c r="E38" s="12"/>
      <c r="F38" s="12"/>
      <c r="G38" s="12"/>
      <c r="H38" s="12"/>
      <c r="I38" s="12"/>
      <c r="J38" s="12"/>
      <c r="K38" s="12"/>
      <c r="L38" s="12"/>
      <c r="M38" s="12"/>
      <c r="N38" s="12"/>
    </row>
    <row r="39" spans="5:14">
      <c r="E39" s="12"/>
      <c r="F39" s="12"/>
      <c r="G39" s="12"/>
      <c r="H39" s="12"/>
      <c r="I39" s="12"/>
      <c r="J39" s="12"/>
      <c r="K39" s="12"/>
      <c r="L39" s="12"/>
      <c r="M39" s="12"/>
      <c r="N39" s="12"/>
    </row>
    <row r="40" spans="5:14">
      <c r="E40" s="12"/>
      <c r="F40" s="12"/>
      <c r="G40" s="12"/>
      <c r="H40" s="12"/>
      <c r="I40" s="12"/>
      <c r="J40" s="12"/>
      <c r="K40" s="12"/>
      <c r="L40" s="12"/>
      <c r="M40" s="12"/>
      <c r="N40" s="12"/>
    </row>
    <row r="41" spans="5:14">
      <c r="E41" s="12"/>
      <c r="F41" s="12"/>
      <c r="G41" s="12"/>
      <c r="H41" s="12"/>
      <c r="I41" s="12"/>
      <c r="J41" s="12"/>
      <c r="K41" s="12"/>
      <c r="L41" s="12"/>
      <c r="M41" s="12"/>
      <c r="N41"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zoomScale="85" zoomScaleNormal="85" workbookViewId="0">
      <selection activeCell="I7" sqref="I7"/>
    </sheetView>
  </sheetViews>
  <sheetFormatPr defaultColWidth="11.07421875" defaultRowHeight="15.5"/>
  <cols>
    <col min="1" max="1" width="26.69140625" bestFit="1" customWidth="1"/>
    <col min="2" max="2" width="12.4609375" style="1" bestFit="1" customWidth="1"/>
    <col min="3" max="3" width="18" bestFit="1" customWidth="1"/>
    <col min="4" max="4" width="10.4609375" customWidth="1"/>
    <col min="5" max="14" width="10.3046875" bestFit="1" customWidth="1"/>
    <col min="15" max="15" width="5.69140625" bestFit="1" customWidth="1"/>
  </cols>
  <sheetData>
    <row r="1" spans="1:15">
      <c r="D1" s="2" t="s">
        <v>0</v>
      </c>
      <c r="E1" s="3">
        <v>2018</v>
      </c>
      <c r="F1" s="3">
        <v>2019</v>
      </c>
      <c r="G1" s="3">
        <v>2020</v>
      </c>
      <c r="H1" s="3">
        <v>2021</v>
      </c>
      <c r="I1" s="3">
        <v>2022</v>
      </c>
      <c r="J1" s="3">
        <v>2023</v>
      </c>
      <c r="K1" s="3">
        <v>2024</v>
      </c>
      <c r="L1" s="3">
        <v>2025</v>
      </c>
      <c r="M1" s="3">
        <v>2026</v>
      </c>
      <c r="N1" s="3">
        <v>2027</v>
      </c>
    </row>
    <row r="2" spans="1:15">
      <c r="D2" s="4" t="s">
        <v>1</v>
      </c>
      <c r="E2" s="5"/>
      <c r="F2" s="6">
        <v>43466</v>
      </c>
      <c r="G2" s="6">
        <v>43831</v>
      </c>
      <c r="H2" s="6">
        <v>44197</v>
      </c>
      <c r="I2" s="6">
        <v>44562</v>
      </c>
      <c r="J2" s="6">
        <v>44927</v>
      </c>
      <c r="K2" s="6">
        <v>45292</v>
      </c>
      <c r="L2" s="6">
        <v>45658</v>
      </c>
      <c r="M2" s="6">
        <v>46023</v>
      </c>
      <c r="N2" s="6">
        <v>46388</v>
      </c>
    </row>
    <row r="3" spans="1:15">
      <c r="D3" s="4" t="s">
        <v>2</v>
      </c>
      <c r="E3" s="6">
        <v>43465</v>
      </c>
      <c r="F3" s="6">
        <v>43830</v>
      </c>
      <c r="G3" s="6">
        <v>44196</v>
      </c>
      <c r="H3" s="6">
        <v>44561</v>
      </c>
      <c r="I3" s="6">
        <v>44926</v>
      </c>
      <c r="J3" s="6">
        <v>45291</v>
      </c>
      <c r="K3" s="6">
        <v>45657</v>
      </c>
      <c r="L3" s="6">
        <v>46022</v>
      </c>
      <c r="M3" s="6">
        <v>46387</v>
      </c>
      <c r="N3" s="6">
        <v>46752</v>
      </c>
    </row>
    <row r="4" spans="1:15">
      <c r="D4" s="7"/>
    </row>
    <row r="5" spans="1:15">
      <c r="D5" s="7"/>
    </row>
    <row r="6" spans="1:15">
      <c r="A6" t="s">
        <v>21</v>
      </c>
      <c r="B6" s="1" t="s">
        <v>3</v>
      </c>
      <c r="C6" s="8" t="s">
        <v>16</v>
      </c>
      <c r="D6" s="9"/>
      <c r="E6" s="8"/>
      <c r="F6" s="8"/>
      <c r="G6" s="8"/>
      <c r="H6" s="8"/>
      <c r="I6" s="8"/>
      <c r="J6" s="8"/>
      <c r="K6" s="8"/>
      <c r="L6" s="8"/>
      <c r="M6" s="8"/>
      <c r="N6" s="8"/>
    </row>
    <row r="7" spans="1:15">
      <c r="A7" t="str">
        <f>B7&amp;C7</f>
        <v>SMBArtificial Intelligence</v>
      </c>
      <c r="B7" s="10" t="s">
        <v>4</v>
      </c>
      <c r="C7" s="11" t="s">
        <v>5</v>
      </c>
      <c r="D7" s="7"/>
      <c r="E7" s="12">
        <v>1869</v>
      </c>
      <c r="F7" s="12">
        <v>3211</v>
      </c>
      <c r="G7" s="12">
        <v>2405</v>
      </c>
      <c r="H7" s="12">
        <v>2490</v>
      </c>
      <c r="I7" s="12">
        <v>3789</v>
      </c>
      <c r="J7" s="12">
        <v>2298</v>
      </c>
      <c r="K7" s="12">
        <v>4440</v>
      </c>
      <c r="L7" s="12">
        <v>4901</v>
      </c>
      <c r="M7" s="12">
        <v>3828</v>
      </c>
      <c r="N7" s="12">
        <v>1808</v>
      </c>
    </row>
    <row r="8" spans="1:15">
      <c r="A8" t="str">
        <f t="shared" ref="A8:A19" si="0">B8&amp;C8</f>
        <v>EnterpriseArtificial Intelligence</v>
      </c>
      <c r="B8" s="13" t="s">
        <v>6</v>
      </c>
      <c r="C8" s="14" t="s">
        <v>5</v>
      </c>
      <c r="D8" s="15"/>
      <c r="E8" s="16">
        <v>7987</v>
      </c>
      <c r="F8" s="16">
        <v>7978</v>
      </c>
      <c r="G8" s="16">
        <v>8045</v>
      </c>
      <c r="H8" s="16">
        <v>5075</v>
      </c>
      <c r="I8" s="16">
        <v>7242</v>
      </c>
      <c r="J8" s="16">
        <v>9330</v>
      </c>
      <c r="K8" s="16">
        <v>6979</v>
      </c>
      <c r="L8" s="16">
        <v>8809</v>
      </c>
      <c r="M8" s="16">
        <v>8073</v>
      </c>
      <c r="N8" s="16">
        <v>7814</v>
      </c>
      <c r="O8" s="17"/>
    </row>
    <row r="9" spans="1:15">
      <c r="B9" s="10"/>
      <c r="C9" s="18" t="s">
        <v>7</v>
      </c>
      <c r="D9" s="19"/>
      <c r="E9" s="20">
        <f>SUM(E7:E8)</f>
        <v>9856</v>
      </c>
      <c r="F9" s="20">
        <f t="shared" ref="F9:N9" si="1">SUM(F7:F8)</f>
        <v>11189</v>
      </c>
      <c r="G9" s="20">
        <f t="shared" si="1"/>
        <v>10450</v>
      </c>
      <c r="H9" s="20">
        <f t="shared" si="1"/>
        <v>7565</v>
      </c>
      <c r="I9" s="20">
        <f t="shared" si="1"/>
        <v>11031</v>
      </c>
      <c r="J9" s="20">
        <f t="shared" si="1"/>
        <v>11628</v>
      </c>
      <c r="K9" s="20">
        <f t="shared" si="1"/>
        <v>11419</v>
      </c>
      <c r="L9" s="20">
        <f t="shared" si="1"/>
        <v>13710</v>
      </c>
      <c r="M9" s="20">
        <f t="shared" si="1"/>
        <v>11901</v>
      </c>
      <c r="N9" s="20">
        <f t="shared" si="1"/>
        <v>9622</v>
      </c>
    </row>
    <row r="10" spans="1:15">
      <c r="A10" t="str">
        <f t="shared" si="0"/>
        <v/>
      </c>
      <c r="D10" s="7"/>
      <c r="E10" s="12"/>
      <c r="F10" s="12"/>
      <c r="G10" s="12"/>
      <c r="H10" s="12"/>
      <c r="I10" s="12"/>
      <c r="J10" s="12"/>
      <c r="K10" s="12"/>
      <c r="L10" s="12"/>
      <c r="M10" s="12"/>
      <c r="N10" s="12"/>
    </row>
    <row r="11" spans="1:15">
      <c r="A11" t="str">
        <f t="shared" si="0"/>
        <v/>
      </c>
      <c r="D11" s="7"/>
      <c r="E11" s="12"/>
      <c r="F11" s="12"/>
      <c r="G11" s="12"/>
      <c r="H11" s="12"/>
      <c r="I11" s="12"/>
      <c r="J11" s="12"/>
      <c r="K11" s="12"/>
      <c r="L11" s="12"/>
      <c r="M11" s="12"/>
      <c r="N11" s="12"/>
    </row>
    <row r="12" spans="1:15">
      <c r="A12" t="str">
        <f t="shared" si="0"/>
        <v>SMBMarketing</v>
      </c>
      <c r="B12" s="10" t="s">
        <v>4</v>
      </c>
      <c r="C12" s="11" t="s">
        <v>8</v>
      </c>
      <c r="D12" s="7"/>
      <c r="E12" s="12">
        <v>2184</v>
      </c>
      <c r="F12" s="12">
        <v>1395</v>
      </c>
      <c r="G12" s="12">
        <v>1625</v>
      </c>
      <c r="H12" s="12">
        <v>1710</v>
      </c>
      <c r="I12" s="12">
        <v>1738</v>
      </c>
      <c r="J12" s="12">
        <v>2471</v>
      </c>
      <c r="K12" s="12">
        <v>1689</v>
      </c>
      <c r="L12" s="12">
        <v>2300</v>
      </c>
      <c r="M12" s="12">
        <v>3500</v>
      </c>
      <c r="N12" s="12">
        <v>2150</v>
      </c>
    </row>
    <row r="13" spans="1:15">
      <c r="A13" t="str">
        <f t="shared" si="0"/>
        <v>EnterpriseMarketing</v>
      </c>
      <c r="B13" s="13" t="s">
        <v>6</v>
      </c>
      <c r="C13" s="14" t="s">
        <v>8</v>
      </c>
      <c r="D13" s="15"/>
      <c r="E13" s="16">
        <v>3902</v>
      </c>
      <c r="F13" s="16">
        <v>3286</v>
      </c>
      <c r="G13" s="16">
        <v>2912</v>
      </c>
      <c r="H13" s="16">
        <v>4586</v>
      </c>
      <c r="I13" s="16">
        <v>2666</v>
      </c>
      <c r="J13" s="16">
        <v>4027</v>
      </c>
      <c r="K13" s="16">
        <v>2778</v>
      </c>
      <c r="L13" s="16">
        <v>5369</v>
      </c>
      <c r="M13" s="16">
        <v>4109</v>
      </c>
      <c r="N13" s="16">
        <v>3706</v>
      </c>
    </row>
    <row r="14" spans="1:15">
      <c r="C14" s="18" t="s">
        <v>7</v>
      </c>
      <c r="D14" s="7"/>
      <c r="E14" s="20">
        <f>SUM(E12:E13)</f>
        <v>6086</v>
      </c>
      <c r="F14" s="20">
        <v>4682</v>
      </c>
      <c r="G14" s="20">
        <v>4537</v>
      </c>
      <c r="H14" s="20">
        <v>6296</v>
      </c>
      <c r="I14" s="20">
        <v>4404</v>
      </c>
      <c r="J14" s="20">
        <v>6498</v>
      </c>
      <c r="K14" s="20">
        <v>4467</v>
      </c>
      <c r="L14" s="20">
        <v>7670</v>
      </c>
      <c r="M14" s="20">
        <v>6610</v>
      </c>
      <c r="N14" s="20">
        <v>5856</v>
      </c>
    </row>
    <row r="15" spans="1:15">
      <c r="A15" t="str">
        <f t="shared" si="0"/>
        <v/>
      </c>
      <c r="D15" s="7"/>
      <c r="E15" s="12"/>
      <c r="F15" s="12"/>
      <c r="G15" s="12"/>
      <c r="H15" s="12"/>
      <c r="I15" s="12"/>
      <c r="J15" s="12"/>
      <c r="K15" s="12"/>
      <c r="L15" s="12"/>
      <c r="M15" s="12"/>
      <c r="N15" s="12"/>
    </row>
    <row r="16" spans="1:15">
      <c r="A16" t="str">
        <f t="shared" si="0"/>
        <v/>
      </c>
      <c r="D16" s="7"/>
      <c r="E16" s="12"/>
      <c r="F16" s="12"/>
      <c r="G16" s="12"/>
      <c r="H16" s="12"/>
      <c r="I16" s="12"/>
      <c r="J16" s="12"/>
      <c r="K16" s="12"/>
      <c r="L16" s="12"/>
      <c r="M16" s="12"/>
      <c r="N16" s="12"/>
    </row>
    <row r="17" spans="1:14">
      <c r="A17" t="str">
        <f t="shared" si="0"/>
        <v/>
      </c>
      <c r="D17" s="7"/>
      <c r="E17" s="12"/>
      <c r="F17" s="12"/>
      <c r="G17" s="12"/>
      <c r="H17" s="12"/>
      <c r="I17" s="12"/>
      <c r="J17" s="12"/>
      <c r="K17" s="12"/>
      <c r="L17" s="12"/>
      <c r="M17" s="12"/>
      <c r="N17" s="12"/>
    </row>
    <row r="18" spans="1:14">
      <c r="A18" t="str">
        <f t="shared" si="0"/>
        <v>SMBAccounting</v>
      </c>
      <c r="B18" s="10" t="s">
        <v>4</v>
      </c>
      <c r="C18" s="11" t="s">
        <v>9</v>
      </c>
      <c r="D18" s="7"/>
      <c r="E18" s="12">
        <v>684</v>
      </c>
      <c r="F18" s="12">
        <v>2947</v>
      </c>
      <c r="G18" s="12">
        <v>1690</v>
      </c>
      <c r="H18" s="12">
        <v>1626</v>
      </c>
      <c r="I18" s="12">
        <v>3515</v>
      </c>
      <c r="J18" s="12">
        <v>2532</v>
      </c>
      <c r="K18" s="12">
        <v>1611</v>
      </c>
      <c r="L18" s="12">
        <v>455</v>
      </c>
      <c r="M18" s="12">
        <v>3022</v>
      </c>
      <c r="N18" s="12">
        <v>3867</v>
      </c>
    </row>
    <row r="19" spans="1:14">
      <c r="A19" t="str">
        <f t="shared" si="0"/>
        <v>EnterpriseAccounting</v>
      </c>
      <c r="B19" s="13" t="s">
        <v>6</v>
      </c>
      <c r="C19" s="14" t="s">
        <v>9</v>
      </c>
      <c r="D19" s="15"/>
      <c r="E19" s="16">
        <v>4549</v>
      </c>
      <c r="F19" s="16">
        <v>2187</v>
      </c>
      <c r="G19" s="16">
        <v>6203</v>
      </c>
      <c r="H19" s="16">
        <v>1126</v>
      </c>
      <c r="I19" s="16">
        <v>4690</v>
      </c>
      <c r="J19" s="16">
        <v>5311</v>
      </c>
      <c r="K19" s="16">
        <v>6528</v>
      </c>
      <c r="L19" s="16">
        <v>7646</v>
      </c>
      <c r="M19" s="16">
        <v>5449</v>
      </c>
      <c r="N19" s="16">
        <v>4586</v>
      </c>
    </row>
    <row r="20" spans="1:14">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c r="D21" s="7"/>
      <c r="E21" s="12"/>
      <c r="F21" s="12"/>
      <c r="G21" s="12"/>
      <c r="H21" s="12"/>
      <c r="I21" s="12"/>
      <c r="J21" s="12"/>
      <c r="K21" s="12"/>
      <c r="L21" s="12"/>
      <c r="M21" s="12"/>
      <c r="N21" s="12"/>
    </row>
    <row r="22" spans="1:14">
      <c r="C22" s="21"/>
      <c r="D22" s="7"/>
      <c r="E22" s="12"/>
      <c r="F22" s="12"/>
      <c r="G22" s="12"/>
      <c r="H22" s="12"/>
      <c r="I22" s="12"/>
      <c r="J22" s="12"/>
      <c r="K22" s="12"/>
      <c r="L22" s="12"/>
      <c r="M22" s="12"/>
      <c r="N22" s="12"/>
    </row>
    <row r="23" spans="1:14">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c r="E27" s="12"/>
      <c r="F27" s="12"/>
      <c r="G27" s="12"/>
      <c r="H27" s="12"/>
      <c r="I27" s="12"/>
      <c r="J27" s="12"/>
      <c r="K27" s="12"/>
      <c r="L27" s="12"/>
      <c r="M27" s="12"/>
      <c r="N27" s="12"/>
    </row>
    <row r="28" spans="1:14">
      <c r="E28" s="12"/>
      <c r="F28" s="12"/>
      <c r="G28" s="12"/>
      <c r="H28" s="12"/>
      <c r="I28" s="12"/>
      <c r="J28" s="12"/>
      <c r="K28" s="12"/>
      <c r="L28" s="12"/>
      <c r="M28" s="12"/>
      <c r="N28" s="12"/>
    </row>
    <row r="29" spans="1:14">
      <c r="E29" s="12"/>
      <c r="F29" s="12"/>
      <c r="G29" s="12"/>
      <c r="H29" s="12"/>
      <c r="I29" s="12"/>
      <c r="J29" s="12"/>
      <c r="K29" s="12"/>
      <c r="L29" s="12"/>
      <c r="M29" s="12"/>
      <c r="N29" s="12"/>
    </row>
    <row r="30" spans="1:14">
      <c r="E30" s="12"/>
      <c r="F30" s="12"/>
      <c r="G30" s="12"/>
      <c r="H30" s="12"/>
      <c r="I30" s="12"/>
      <c r="J30" s="12"/>
      <c r="K30" s="12"/>
      <c r="L30" s="12"/>
      <c r="M30" s="12"/>
      <c r="N30" s="12"/>
    </row>
    <row r="31" spans="1:14">
      <c r="E31" s="12"/>
      <c r="F31" s="12"/>
      <c r="G31" s="12"/>
      <c r="H31" s="12"/>
      <c r="I31" s="12"/>
      <c r="J31" s="12"/>
      <c r="K31" s="12"/>
      <c r="L31" s="12"/>
      <c r="M31" s="12"/>
      <c r="N31" s="12"/>
    </row>
    <row r="32" spans="1:14">
      <c r="E32" s="12"/>
      <c r="F32" s="12"/>
      <c r="G32" s="12"/>
      <c r="H32" s="12"/>
      <c r="I32" s="12"/>
      <c r="J32" s="12"/>
      <c r="K32" s="12"/>
      <c r="L32" s="12"/>
      <c r="M32" s="12"/>
      <c r="N32" s="12"/>
    </row>
    <row r="33" spans="5:14">
      <c r="E33" s="12"/>
      <c r="F33" s="12"/>
      <c r="G33" s="12"/>
      <c r="H33" s="12"/>
      <c r="I33" s="12"/>
      <c r="J33" s="12"/>
      <c r="K33" s="12"/>
      <c r="L33" s="12"/>
      <c r="M33" s="12"/>
      <c r="N33" s="12"/>
    </row>
    <row r="34" spans="5:14">
      <c r="E34" s="12"/>
      <c r="F34" s="12"/>
      <c r="G34" s="12"/>
      <c r="H34" s="12"/>
      <c r="I34" s="12"/>
      <c r="J34" s="12"/>
      <c r="K34" s="12"/>
      <c r="L34" s="12"/>
      <c r="M34" s="12"/>
      <c r="N34" s="12"/>
    </row>
    <row r="35" spans="5:14">
      <c r="E35" s="12"/>
      <c r="F35" s="12"/>
      <c r="G35" s="12"/>
      <c r="H35" s="12"/>
      <c r="I35" s="12"/>
      <c r="J35" s="12"/>
      <c r="K35" s="12"/>
      <c r="L35" s="12"/>
      <c r="M35" s="12"/>
      <c r="N35" s="12"/>
    </row>
    <row r="36" spans="5:14">
      <c r="E36" s="12"/>
      <c r="F36" s="12"/>
      <c r="G36" s="12"/>
      <c r="H36" s="12"/>
      <c r="I36" s="12"/>
      <c r="J36" s="12"/>
      <c r="K36" s="12"/>
      <c r="L36" s="12"/>
      <c r="M36" s="12"/>
      <c r="N36" s="12"/>
    </row>
    <row r="37" spans="5:14">
      <c r="E37" s="12"/>
      <c r="F37" s="12"/>
      <c r="G37" s="12"/>
      <c r="H37" s="12"/>
      <c r="I37" s="12"/>
      <c r="J37" s="12"/>
      <c r="K37" s="12"/>
      <c r="L37" s="12"/>
      <c r="M37" s="12"/>
      <c r="N37" s="12"/>
    </row>
    <row r="38" spans="5:14">
      <c r="E38" s="12"/>
      <c r="F38" s="12"/>
      <c r="G38" s="12"/>
      <c r="H38" s="12"/>
      <c r="I38" s="12"/>
      <c r="J38" s="12"/>
      <c r="K38" s="12"/>
      <c r="L38" s="12"/>
      <c r="M38" s="12"/>
      <c r="N38" s="12"/>
    </row>
    <row r="39" spans="5:14">
      <c r="E39" s="12"/>
      <c r="F39" s="12"/>
      <c r="G39" s="12"/>
      <c r="H39" s="12"/>
      <c r="I39" s="12"/>
      <c r="J39" s="12"/>
      <c r="K39" s="12"/>
      <c r="L39" s="12"/>
      <c r="M39" s="12"/>
      <c r="N39" s="12"/>
    </row>
    <row r="40" spans="5:14">
      <c r="E40" s="12"/>
      <c r="F40" s="12"/>
      <c r="G40" s="12"/>
      <c r="H40" s="12"/>
      <c r="I40" s="12"/>
      <c r="J40" s="12"/>
      <c r="K40" s="12"/>
      <c r="L40" s="12"/>
      <c r="M40" s="12"/>
      <c r="N40" s="12"/>
    </row>
    <row r="41" spans="5:14">
      <c r="E41" s="12"/>
      <c r="F41" s="12"/>
      <c r="G41" s="12"/>
      <c r="H41" s="12"/>
      <c r="I41" s="12"/>
      <c r="J41" s="12"/>
      <c r="K41" s="12"/>
      <c r="L41" s="12"/>
      <c r="M41" s="12"/>
      <c r="N41" s="12"/>
    </row>
    <row r="42" spans="5:14">
      <c r="E42" s="12"/>
      <c r="F42" s="12"/>
      <c r="G42" s="12"/>
      <c r="H42" s="12"/>
      <c r="I42" s="12"/>
      <c r="J42" s="12"/>
      <c r="K42" s="12"/>
      <c r="L42" s="12"/>
      <c r="M42" s="12"/>
      <c r="N42" s="12"/>
    </row>
    <row r="43" spans="5:14">
      <c r="E43" s="12"/>
      <c r="F43" s="12"/>
      <c r="G43" s="12"/>
      <c r="H43" s="12"/>
      <c r="I43" s="12"/>
      <c r="J43" s="12"/>
      <c r="K43" s="12"/>
      <c r="L43" s="12"/>
      <c r="M43" s="12"/>
      <c r="N43" s="12"/>
    </row>
    <row r="44" spans="5:14">
      <c r="E44" s="12"/>
      <c r="F44" s="12"/>
      <c r="G44" s="12"/>
      <c r="H44" s="12"/>
      <c r="I44" s="12"/>
      <c r="J44" s="12"/>
      <c r="K44" s="12"/>
      <c r="L44" s="12"/>
      <c r="M44" s="12"/>
      <c r="N44" s="12"/>
    </row>
    <row r="45" spans="5:14">
      <c r="E45" s="12"/>
      <c r="F45" s="12"/>
      <c r="G45" s="12"/>
      <c r="H45" s="12"/>
      <c r="I45" s="12"/>
      <c r="J45" s="12"/>
      <c r="K45" s="12"/>
      <c r="L45" s="12"/>
      <c r="M45" s="12"/>
      <c r="N45" s="12"/>
    </row>
    <row r="46" spans="5:14">
      <c r="E46" s="12"/>
      <c r="F46" s="12"/>
      <c r="G46" s="12"/>
      <c r="H46" s="12"/>
      <c r="I46" s="12"/>
      <c r="J46" s="12"/>
      <c r="K46" s="12"/>
      <c r="L46" s="12"/>
      <c r="M46" s="12"/>
      <c r="N46" s="12"/>
    </row>
    <row r="47" spans="5:14">
      <c r="E47" s="12"/>
      <c r="F47" s="12"/>
      <c r="G47" s="12"/>
      <c r="H47" s="12"/>
      <c r="I47" s="12"/>
      <c r="J47" s="12"/>
      <c r="K47" s="12"/>
      <c r="L47" s="12"/>
      <c r="M47" s="12"/>
      <c r="N47" s="12"/>
    </row>
    <row r="48" spans="5:14">
      <c r="E48" s="12"/>
      <c r="F48" s="12"/>
      <c r="G48" s="12"/>
      <c r="H48" s="12"/>
      <c r="I48" s="12"/>
      <c r="J48" s="12"/>
      <c r="K48" s="12"/>
      <c r="L48" s="12"/>
      <c r="M48" s="12"/>
      <c r="N48" s="12"/>
    </row>
    <row r="49" spans="5:14">
      <c r="E49" s="12"/>
      <c r="F49" s="12"/>
      <c r="G49" s="12"/>
      <c r="H49" s="12"/>
      <c r="I49" s="12"/>
      <c r="J49" s="12"/>
      <c r="K49" s="12"/>
      <c r="L49" s="12"/>
      <c r="M49" s="12"/>
      <c r="N49" s="12"/>
    </row>
    <row r="50" spans="5:14">
      <c r="E50" s="12"/>
      <c r="F50" s="12"/>
      <c r="G50" s="12"/>
      <c r="H50" s="12"/>
      <c r="I50" s="12"/>
      <c r="J50" s="12"/>
      <c r="K50" s="12"/>
      <c r="L50" s="12"/>
      <c r="M50" s="12"/>
      <c r="N50" s="12"/>
    </row>
    <row r="51" spans="5:14">
      <c r="E51" s="12"/>
      <c r="F51" s="12"/>
      <c r="G51" s="12"/>
      <c r="H51" s="12"/>
      <c r="I51" s="12"/>
      <c r="J51" s="12"/>
      <c r="K51" s="12"/>
      <c r="L51" s="12"/>
      <c r="M51" s="12"/>
      <c r="N51" s="12"/>
    </row>
    <row r="52" spans="5:14">
      <c r="E52" s="12"/>
      <c r="F52" s="12"/>
      <c r="G52" s="12"/>
      <c r="H52" s="12"/>
      <c r="I52" s="12"/>
      <c r="J52" s="12"/>
      <c r="K52" s="12"/>
      <c r="L52" s="12"/>
      <c r="M52" s="12"/>
      <c r="N52" s="12"/>
    </row>
    <row r="53" spans="5:14">
      <c r="E53" s="12"/>
      <c r="F53" s="12"/>
      <c r="G53" s="12"/>
      <c r="H53" s="12"/>
      <c r="I53" s="12"/>
      <c r="J53" s="12"/>
      <c r="K53" s="12"/>
      <c r="L53" s="12"/>
      <c r="M53" s="12"/>
      <c r="N53" s="12"/>
    </row>
    <row r="54" spans="5:14">
      <c r="E54" s="12"/>
      <c r="F54" s="12"/>
      <c r="G54" s="12"/>
      <c r="H54" s="12"/>
      <c r="I54" s="12"/>
      <c r="J54" s="12"/>
      <c r="K54" s="12"/>
      <c r="L54" s="12"/>
      <c r="M54" s="12"/>
      <c r="N54" s="12"/>
    </row>
    <row r="55" spans="5:14">
      <c r="E55" s="12"/>
      <c r="F55" s="12"/>
      <c r="G55" s="12"/>
      <c r="H55" s="12"/>
      <c r="I55" s="12"/>
      <c r="J55" s="12"/>
      <c r="K55" s="12"/>
      <c r="L55" s="12"/>
      <c r="M55" s="12"/>
      <c r="N55" s="12"/>
    </row>
    <row r="56" spans="5:14">
      <c r="E56" s="12"/>
      <c r="F56" s="12"/>
      <c r="G56" s="12"/>
      <c r="H56" s="12"/>
      <c r="I56" s="12"/>
      <c r="J56" s="12"/>
      <c r="K56" s="12"/>
      <c r="L56" s="12"/>
      <c r="M56" s="12"/>
      <c r="N5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1:F61"/>
  <sheetViews>
    <sheetView zoomScale="70" zoomScaleNormal="70" workbookViewId="0">
      <selection activeCell="E4" sqref="E4"/>
    </sheetView>
  </sheetViews>
  <sheetFormatPr defaultColWidth="11.07421875" defaultRowHeight="15.5"/>
  <cols>
    <col min="1" max="1" width="7.3828125" bestFit="1" customWidth="1"/>
    <col min="2" max="2" width="4.921875" style="1" bestFit="1" customWidth="1"/>
    <col min="3" max="3" width="17.3828125" bestFit="1" customWidth="1"/>
    <col min="4" max="4" width="28" bestFit="1" customWidth="1"/>
    <col min="5" max="5" width="16.84375" customWidth="1"/>
    <col min="6" max="6" width="13.61328125" bestFit="1" customWidth="1"/>
  </cols>
  <sheetData>
    <row r="1" spans="1:6">
      <c r="A1" s="8" t="s">
        <v>11</v>
      </c>
      <c r="B1" s="27" t="s">
        <v>0</v>
      </c>
      <c r="C1" s="8" t="s">
        <v>16</v>
      </c>
      <c r="D1" s="8" t="s">
        <v>22</v>
      </c>
      <c r="E1" s="8" t="s">
        <v>12</v>
      </c>
      <c r="F1" s="8" t="s">
        <v>13</v>
      </c>
    </row>
    <row r="2" spans="1:6">
      <c r="A2" t="s">
        <v>14</v>
      </c>
      <c r="B2" s="1">
        <v>2018</v>
      </c>
      <c r="C2" s="11" t="s">
        <v>5</v>
      </c>
      <c r="D2" s="11" t="str">
        <f>A2&amp;B2&amp;C2</f>
        <v>USA2018Artificial Intelligence</v>
      </c>
      <c r="E2" s="26">
        <v>0.5</v>
      </c>
      <c r="F2" s="26">
        <v>0.2</v>
      </c>
    </row>
    <row r="3" spans="1:6">
      <c r="A3" t="s">
        <v>14</v>
      </c>
      <c r="B3" s="1">
        <v>2019</v>
      </c>
      <c r="C3" s="11" t="s">
        <v>5</v>
      </c>
      <c r="D3" s="11" t="str">
        <f t="shared" ref="D3:D61" si="0">A3&amp;B3&amp;C3</f>
        <v>USA2019Artificial Intelligence</v>
      </c>
      <c r="E3" s="26">
        <v>0.5</v>
      </c>
      <c r="F3" s="26">
        <v>0.1</v>
      </c>
    </row>
    <row r="4" spans="1:6">
      <c r="A4" t="s">
        <v>14</v>
      </c>
      <c r="B4" s="1">
        <v>2020</v>
      </c>
      <c r="C4" s="11" t="s">
        <v>5</v>
      </c>
      <c r="D4" s="11" t="str">
        <f t="shared" si="0"/>
        <v>USA2020Artificial Intelligence</v>
      </c>
      <c r="E4" s="26">
        <v>0.8</v>
      </c>
      <c r="F4" s="26">
        <v>0.2</v>
      </c>
    </row>
    <row r="5" spans="1:6">
      <c r="A5" t="s">
        <v>14</v>
      </c>
      <c r="B5" s="1">
        <v>2021</v>
      </c>
      <c r="C5" s="11" t="s">
        <v>5</v>
      </c>
      <c r="D5" s="11" t="str">
        <f t="shared" si="0"/>
        <v>USA2021Artificial Intelligence</v>
      </c>
      <c r="E5" s="26">
        <v>0.60000000000000009</v>
      </c>
      <c r="F5" s="26">
        <v>0.2</v>
      </c>
    </row>
    <row r="6" spans="1:6">
      <c r="A6" t="s">
        <v>14</v>
      </c>
      <c r="B6" s="1">
        <v>2022</v>
      </c>
      <c r="C6" s="11" t="s">
        <v>5</v>
      </c>
      <c r="D6" s="11" t="str">
        <f t="shared" si="0"/>
        <v>USA2022Artificial Intelligence</v>
      </c>
      <c r="E6" s="26">
        <v>0.70000000000000007</v>
      </c>
      <c r="F6" s="26">
        <v>0.1</v>
      </c>
    </row>
    <row r="7" spans="1:6">
      <c r="A7" t="s">
        <v>14</v>
      </c>
      <c r="B7" s="1">
        <v>2023</v>
      </c>
      <c r="C7" s="11" t="s">
        <v>5</v>
      </c>
      <c r="D7" s="11" t="str">
        <f t="shared" si="0"/>
        <v>USA2023Artificial Intelligence</v>
      </c>
      <c r="E7" s="26">
        <v>0.70000000000000007</v>
      </c>
      <c r="F7" s="26">
        <v>0.2</v>
      </c>
    </row>
    <row r="8" spans="1:6">
      <c r="A8" t="s">
        <v>14</v>
      </c>
      <c r="B8" s="1">
        <v>2024</v>
      </c>
      <c r="C8" s="11" t="s">
        <v>5</v>
      </c>
      <c r="D8" s="11" t="str">
        <f t="shared" si="0"/>
        <v>USA2024Artificial Intelligence</v>
      </c>
      <c r="E8" s="26">
        <v>0.5</v>
      </c>
      <c r="F8" s="26">
        <v>0.2</v>
      </c>
    </row>
    <row r="9" spans="1:6">
      <c r="A9" t="s">
        <v>14</v>
      </c>
      <c r="B9" s="1">
        <v>2025</v>
      </c>
      <c r="C9" s="11" t="s">
        <v>5</v>
      </c>
      <c r="D9" s="11" t="str">
        <f t="shared" si="0"/>
        <v>USA2025Artificial Intelligence</v>
      </c>
      <c r="E9" s="26">
        <v>0.60000000000000009</v>
      </c>
      <c r="F9" s="26">
        <v>0.1</v>
      </c>
    </row>
    <row r="10" spans="1:6">
      <c r="A10" t="s">
        <v>14</v>
      </c>
      <c r="B10" s="1">
        <v>2026</v>
      </c>
      <c r="C10" s="11" t="s">
        <v>5</v>
      </c>
      <c r="D10" s="11" t="str">
        <f t="shared" si="0"/>
        <v>USA2026Artificial Intelligence</v>
      </c>
      <c r="E10" s="26">
        <v>0.5</v>
      </c>
      <c r="F10" s="26">
        <v>0.2</v>
      </c>
    </row>
    <row r="11" spans="1:6">
      <c r="A11" t="s">
        <v>14</v>
      </c>
      <c r="B11" s="1">
        <v>2027</v>
      </c>
      <c r="C11" s="11" t="s">
        <v>5</v>
      </c>
      <c r="D11" s="11" t="str">
        <f t="shared" si="0"/>
        <v>USA2027Artificial Intelligence</v>
      </c>
      <c r="E11" s="26">
        <v>0.5</v>
      </c>
      <c r="F11" s="26">
        <v>0.1</v>
      </c>
    </row>
    <row r="12" spans="1:6">
      <c r="A12" t="s">
        <v>14</v>
      </c>
      <c r="B12" s="1">
        <v>2018</v>
      </c>
      <c r="C12" s="11" t="s">
        <v>8</v>
      </c>
      <c r="D12" s="11" t="str">
        <f t="shared" si="0"/>
        <v>USA2018Marketing</v>
      </c>
      <c r="E12" s="26">
        <v>0.70000000000000007</v>
      </c>
      <c r="F12" s="26">
        <v>0.2</v>
      </c>
    </row>
    <row r="13" spans="1:6">
      <c r="A13" t="s">
        <v>14</v>
      </c>
      <c r="B13" s="1">
        <v>2019</v>
      </c>
      <c r="C13" s="11" t="s">
        <v>8</v>
      </c>
      <c r="D13" s="11" t="str">
        <f t="shared" si="0"/>
        <v>USA2019Marketing</v>
      </c>
      <c r="E13" s="26">
        <v>0.5</v>
      </c>
      <c r="F13" s="26">
        <v>0.1</v>
      </c>
    </row>
    <row r="14" spans="1:6">
      <c r="A14" t="s">
        <v>14</v>
      </c>
      <c r="B14" s="1">
        <v>2020</v>
      </c>
      <c r="C14" s="11" t="s">
        <v>8</v>
      </c>
      <c r="D14" s="11" t="str">
        <f t="shared" si="0"/>
        <v>USA2020Marketing</v>
      </c>
      <c r="E14" s="26">
        <v>0.5</v>
      </c>
      <c r="F14" s="26">
        <v>0.1</v>
      </c>
    </row>
    <row r="15" spans="1:6">
      <c r="A15" t="s">
        <v>14</v>
      </c>
      <c r="B15" s="1">
        <v>2021</v>
      </c>
      <c r="C15" s="11" t="s">
        <v>8</v>
      </c>
      <c r="D15" s="11" t="str">
        <f t="shared" si="0"/>
        <v>USA2021Marketing</v>
      </c>
      <c r="E15" s="26">
        <v>0.70000000000000007</v>
      </c>
      <c r="F15" s="26">
        <v>0.1</v>
      </c>
    </row>
    <row r="16" spans="1:6">
      <c r="A16" t="s">
        <v>14</v>
      </c>
      <c r="B16" s="1">
        <v>2022</v>
      </c>
      <c r="C16" s="11" t="s">
        <v>8</v>
      </c>
      <c r="D16" s="11" t="str">
        <f t="shared" si="0"/>
        <v>USA2022Marketing</v>
      </c>
      <c r="E16" s="26">
        <v>0.5</v>
      </c>
      <c r="F16" s="26">
        <v>0.1</v>
      </c>
    </row>
    <row r="17" spans="1:6">
      <c r="A17" t="s">
        <v>14</v>
      </c>
      <c r="B17" s="1">
        <v>2023</v>
      </c>
      <c r="C17" s="11" t="s">
        <v>8</v>
      </c>
      <c r="D17" s="11" t="str">
        <f t="shared" si="0"/>
        <v>USA2023Marketing</v>
      </c>
      <c r="E17" s="26">
        <v>0.70000000000000007</v>
      </c>
      <c r="F17" s="26">
        <v>0.2</v>
      </c>
    </row>
    <row r="18" spans="1:6">
      <c r="A18" t="s">
        <v>14</v>
      </c>
      <c r="B18" s="1">
        <v>2024</v>
      </c>
      <c r="C18" s="11" t="s">
        <v>8</v>
      </c>
      <c r="D18" s="11" t="str">
        <f t="shared" si="0"/>
        <v>USA2024Marketing</v>
      </c>
      <c r="E18" s="26">
        <v>0.5</v>
      </c>
      <c r="F18" s="26">
        <v>0.1</v>
      </c>
    </row>
    <row r="19" spans="1:6">
      <c r="A19" t="s">
        <v>14</v>
      </c>
      <c r="B19" s="1">
        <v>2025</v>
      </c>
      <c r="C19" s="11" t="s">
        <v>8</v>
      </c>
      <c r="D19" s="11" t="str">
        <f t="shared" si="0"/>
        <v>USA2025Marketing</v>
      </c>
      <c r="E19" s="26">
        <v>0.70000000000000007</v>
      </c>
      <c r="F19" s="26">
        <v>0.2</v>
      </c>
    </row>
    <row r="20" spans="1:6">
      <c r="A20" t="s">
        <v>14</v>
      </c>
      <c r="B20" s="1">
        <v>2026</v>
      </c>
      <c r="C20" s="11" t="s">
        <v>8</v>
      </c>
      <c r="D20" s="11" t="str">
        <f t="shared" si="0"/>
        <v>USA2026Marketing</v>
      </c>
      <c r="E20" s="26">
        <v>0.60000000000000009</v>
      </c>
      <c r="F20" s="26">
        <v>0.2</v>
      </c>
    </row>
    <row r="21" spans="1:6">
      <c r="A21" t="s">
        <v>14</v>
      </c>
      <c r="B21" s="1">
        <v>2027</v>
      </c>
      <c r="C21" s="11" t="s">
        <v>8</v>
      </c>
      <c r="D21" s="11" t="str">
        <f t="shared" si="0"/>
        <v>USA2027Marketing</v>
      </c>
      <c r="E21" s="26">
        <v>0.5</v>
      </c>
      <c r="F21" s="26">
        <v>0.2</v>
      </c>
    </row>
    <row r="22" spans="1:6">
      <c r="A22" t="s">
        <v>14</v>
      </c>
      <c r="B22" s="1">
        <v>2018</v>
      </c>
      <c r="C22" s="11" t="s">
        <v>9</v>
      </c>
      <c r="D22" s="11" t="str">
        <f t="shared" si="0"/>
        <v>USA2018Accounting</v>
      </c>
      <c r="E22" s="26">
        <v>0.70000000000000007</v>
      </c>
      <c r="F22" s="26">
        <v>0.1</v>
      </c>
    </row>
    <row r="23" spans="1:6">
      <c r="A23" t="s">
        <v>14</v>
      </c>
      <c r="B23" s="1">
        <v>2019</v>
      </c>
      <c r="C23" s="11" t="s">
        <v>9</v>
      </c>
      <c r="D23" s="11" t="str">
        <f t="shared" si="0"/>
        <v>USA2019Accounting</v>
      </c>
      <c r="E23" s="26">
        <v>0.60000000000000009</v>
      </c>
      <c r="F23" s="26">
        <v>0.2</v>
      </c>
    </row>
    <row r="24" spans="1:6">
      <c r="A24" t="s">
        <v>14</v>
      </c>
      <c r="B24" s="1">
        <v>2020</v>
      </c>
      <c r="C24" s="11" t="s">
        <v>9</v>
      </c>
      <c r="D24" s="11" t="str">
        <f t="shared" si="0"/>
        <v>USA2020Accounting</v>
      </c>
      <c r="E24" s="26">
        <v>0.8</v>
      </c>
      <c r="F24" s="26">
        <v>0.2</v>
      </c>
    </row>
    <row r="25" spans="1:6">
      <c r="A25" t="s">
        <v>14</v>
      </c>
      <c r="B25" s="1">
        <v>2021</v>
      </c>
      <c r="C25" s="11" t="s">
        <v>9</v>
      </c>
      <c r="D25" s="11" t="str">
        <f t="shared" si="0"/>
        <v>USA2021Accounting</v>
      </c>
      <c r="E25" s="26">
        <v>0.8</v>
      </c>
      <c r="F25" s="26">
        <v>0.2</v>
      </c>
    </row>
    <row r="26" spans="1:6">
      <c r="A26" t="s">
        <v>14</v>
      </c>
      <c r="B26" s="1">
        <v>2022</v>
      </c>
      <c r="C26" s="11" t="s">
        <v>9</v>
      </c>
      <c r="D26" s="11" t="str">
        <f t="shared" si="0"/>
        <v>USA2022Accounting</v>
      </c>
      <c r="E26" s="26">
        <v>0.8</v>
      </c>
      <c r="F26" s="26">
        <v>0.1</v>
      </c>
    </row>
    <row r="27" spans="1:6">
      <c r="A27" t="s">
        <v>14</v>
      </c>
      <c r="B27" s="1">
        <v>2023</v>
      </c>
      <c r="C27" s="11" t="s">
        <v>9</v>
      </c>
      <c r="D27" s="11" t="str">
        <f t="shared" si="0"/>
        <v>USA2023Accounting</v>
      </c>
      <c r="E27" s="26">
        <v>0.8</v>
      </c>
      <c r="F27" s="26">
        <v>0.1</v>
      </c>
    </row>
    <row r="28" spans="1:6">
      <c r="A28" t="s">
        <v>14</v>
      </c>
      <c r="B28" s="1">
        <v>2024</v>
      </c>
      <c r="C28" s="11" t="s">
        <v>9</v>
      </c>
      <c r="D28" s="11" t="str">
        <f t="shared" si="0"/>
        <v>USA2024Accounting</v>
      </c>
      <c r="E28" s="26">
        <v>0.70000000000000007</v>
      </c>
      <c r="F28" s="26">
        <v>0.1</v>
      </c>
    </row>
    <row r="29" spans="1:6">
      <c r="A29" t="s">
        <v>14</v>
      </c>
      <c r="B29" s="1">
        <v>2025</v>
      </c>
      <c r="C29" s="11" t="s">
        <v>9</v>
      </c>
      <c r="D29" s="11" t="str">
        <f t="shared" si="0"/>
        <v>USA2025Accounting</v>
      </c>
      <c r="E29" s="26">
        <v>0.5</v>
      </c>
      <c r="F29" s="26">
        <v>0.2</v>
      </c>
    </row>
    <row r="30" spans="1:6">
      <c r="A30" t="s">
        <v>14</v>
      </c>
      <c r="B30" s="1">
        <v>2026</v>
      </c>
      <c r="C30" s="11" t="s">
        <v>9</v>
      </c>
      <c r="D30" s="11" t="str">
        <f t="shared" si="0"/>
        <v>USA2026Accounting</v>
      </c>
      <c r="E30" s="26">
        <v>0.5</v>
      </c>
      <c r="F30" s="26">
        <v>0.2</v>
      </c>
    </row>
    <row r="31" spans="1:6">
      <c r="A31" t="s">
        <v>14</v>
      </c>
      <c r="B31" s="1">
        <v>2027</v>
      </c>
      <c r="C31" s="11" t="s">
        <v>9</v>
      </c>
      <c r="D31" s="11" t="str">
        <f t="shared" si="0"/>
        <v>USA2027Accounting</v>
      </c>
      <c r="E31" s="26">
        <v>0.60000000000000009</v>
      </c>
      <c r="F31" s="26">
        <v>0.2</v>
      </c>
    </row>
    <row r="32" spans="1:6">
      <c r="A32" t="s">
        <v>15</v>
      </c>
      <c r="B32" s="1">
        <v>2018</v>
      </c>
      <c r="C32" s="11" t="s">
        <v>5</v>
      </c>
      <c r="D32" s="11" t="str">
        <f t="shared" si="0"/>
        <v>Canada2018Artificial Intelligence</v>
      </c>
      <c r="E32" s="26">
        <v>0.60000000000000009</v>
      </c>
      <c r="F32" s="26">
        <v>0.2</v>
      </c>
    </row>
    <row r="33" spans="1:6">
      <c r="A33" t="s">
        <v>15</v>
      </c>
      <c r="B33" s="1">
        <v>2019</v>
      </c>
      <c r="C33" s="11" t="s">
        <v>5</v>
      </c>
      <c r="D33" s="11" t="str">
        <f t="shared" si="0"/>
        <v>Canada2019Artificial Intelligence</v>
      </c>
      <c r="E33" s="26">
        <v>0.60000000000000009</v>
      </c>
      <c r="F33" s="26">
        <v>0.2</v>
      </c>
    </row>
    <row r="34" spans="1:6">
      <c r="A34" t="s">
        <v>15</v>
      </c>
      <c r="B34" s="1">
        <v>2020</v>
      </c>
      <c r="C34" s="11" t="s">
        <v>5</v>
      </c>
      <c r="D34" s="11" t="str">
        <f t="shared" si="0"/>
        <v>Canada2020Artificial Intelligence</v>
      </c>
      <c r="E34" s="26">
        <v>0.70000000000000007</v>
      </c>
      <c r="F34" s="26">
        <v>0.2</v>
      </c>
    </row>
    <row r="35" spans="1:6">
      <c r="A35" t="s">
        <v>15</v>
      </c>
      <c r="B35" s="1">
        <v>2021</v>
      </c>
      <c r="C35" s="11" t="s">
        <v>5</v>
      </c>
      <c r="D35" s="11" t="str">
        <f t="shared" si="0"/>
        <v>Canada2021Artificial Intelligence</v>
      </c>
      <c r="E35" s="26">
        <v>0.60000000000000009</v>
      </c>
      <c r="F35" s="26">
        <v>0.2</v>
      </c>
    </row>
    <row r="36" spans="1:6">
      <c r="A36" t="s">
        <v>15</v>
      </c>
      <c r="B36" s="1">
        <v>2022</v>
      </c>
      <c r="C36" s="11" t="s">
        <v>5</v>
      </c>
      <c r="D36" s="11" t="str">
        <f t="shared" si="0"/>
        <v>Canada2022Artificial Intelligence</v>
      </c>
      <c r="E36" s="26">
        <v>0.70000000000000007</v>
      </c>
      <c r="F36" s="26">
        <v>0.2</v>
      </c>
    </row>
    <row r="37" spans="1:6">
      <c r="A37" t="s">
        <v>15</v>
      </c>
      <c r="B37" s="1">
        <v>2023</v>
      </c>
      <c r="C37" s="11" t="s">
        <v>5</v>
      </c>
      <c r="D37" s="11" t="str">
        <f t="shared" si="0"/>
        <v>Canada2023Artificial Intelligence</v>
      </c>
      <c r="E37" s="26">
        <v>0.70000000000000007</v>
      </c>
      <c r="F37" s="26">
        <v>0.2</v>
      </c>
    </row>
    <row r="38" spans="1:6">
      <c r="A38" t="s">
        <v>15</v>
      </c>
      <c r="B38" s="1">
        <v>2024</v>
      </c>
      <c r="C38" s="11" t="s">
        <v>5</v>
      </c>
      <c r="D38" s="11" t="str">
        <f t="shared" si="0"/>
        <v>Canada2024Artificial Intelligence</v>
      </c>
      <c r="E38" s="26">
        <v>0.70000000000000007</v>
      </c>
      <c r="F38" s="26">
        <v>0.1</v>
      </c>
    </row>
    <row r="39" spans="1:6">
      <c r="A39" t="s">
        <v>15</v>
      </c>
      <c r="B39" s="1">
        <v>2025</v>
      </c>
      <c r="C39" s="11" t="s">
        <v>5</v>
      </c>
      <c r="D39" s="11" t="str">
        <f t="shared" si="0"/>
        <v>Canada2025Artificial Intelligence</v>
      </c>
      <c r="E39" s="26">
        <v>0.5</v>
      </c>
      <c r="F39" s="26">
        <v>0.1</v>
      </c>
    </row>
    <row r="40" spans="1:6">
      <c r="A40" t="s">
        <v>15</v>
      </c>
      <c r="B40" s="1">
        <v>2026</v>
      </c>
      <c r="C40" s="11" t="s">
        <v>5</v>
      </c>
      <c r="D40" s="11" t="str">
        <f t="shared" si="0"/>
        <v>Canada2026Artificial Intelligence</v>
      </c>
      <c r="E40" s="26">
        <v>0.60000000000000009</v>
      </c>
      <c r="F40" s="26">
        <v>0.2</v>
      </c>
    </row>
    <row r="41" spans="1:6">
      <c r="A41" t="s">
        <v>15</v>
      </c>
      <c r="B41" s="1">
        <v>2027</v>
      </c>
      <c r="C41" s="11" t="s">
        <v>5</v>
      </c>
      <c r="D41" s="11" t="str">
        <f t="shared" si="0"/>
        <v>Canada2027Artificial Intelligence</v>
      </c>
      <c r="E41" s="26">
        <v>0.5</v>
      </c>
      <c r="F41" s="26">
        <v>0.2</v>
      </c>
    </row>
    <row r="42" spans="1:6">
      <c r="A42" t="s">
        <v>15</v>
      </c>
      <c r="B42" s="1">
        <v>2018</v>
      </c>
      <c r="C42" s="11" t="s">
        <v>8</v>
      </c>
      <c r="D42" s="11" t="str">
        <f t="shared" si="0"/>
        <v>Canada2018Marketing</v>
      </c>
      <c r="E42" s="26">
        <v>0.8</v>
      </c>
      <c r="F42" s="26">
        <v>0.1</v>
      </c>
    </row>
    <row r="43" spans="1:6">
      <c r="A43" t="s">
        <v>15</v>
      </c>
      <c r="B43" s="1">
        <v>2019</v>
      </c>
      <c r="C43" s="11" t="s">
        <v>8</v>
      </c>
      <c r="D43" s="11" t="str">
        <f t="shared" si="0"/>
        <v>Canada2019Marketing</v>
      </c>
      <c r="E43" s="26">
        <v>0.70000000000000007</v>
      </c>
      <c r="F43" s="26">
        <v>0.1</v>
      </c>
    </row>
    <row r="44" spans="1:6">
      <c r="A44" t="s">
        <v>15</v>
      </c>
      <c r="B44" s="1">
        <v>2020</v>
      </c>
      <c r="C44" s="11" t="s">
        <v>8</v>
      </c>
      <c r="D44" s="11" t="str">
        <f t="shared" si="0"/>
        <v>Canada2020Marketing</v>
      </c>
      <c r="E44" s="26">
        <v>0.60000000000000009</v>
      </c>
      <c r="F44" s="26">
        <v>0.1</v>
      </c>
    </row>
    <row r="45" spans="1:6">
      <c r="A45" t="s">
        <v>15</v>
      </c>
      <c r="B45" s="1">
        <v>2021</v>
      </c>
      <c r="C45" s="11" t="s">
        <v>8</v>
      </c>
      <c r="D45" s="11" t="str">
        <f t="shared" si="0"/>
        <v>Canada2021Marketing</v>
      </c>
      <c r="E45" s="26">
        <v>0.5</v>
      </c>
      <c r="F45" s="26">
        <v>0.2</v>
      </c>
    </row>
    <row r="46" spans="1:6">
      <c r="A46" t="s">
        <v>15</v>
      </c>
      <c r="B46" s="1">
        <v>2022</v>
      </c>
      <c r="C46" s="11" t="s">
        <v>8</v>
      </c>
      <c r="D46" s="11" t="str">
        <f t="shared" si="0"/>
        <v>Canada2022Marketing</v>
      </c>
      <c r="E46" s="26">
        <v>0.5</v>
      </c>
      <c r="F46" s="26">
        <v>0.2</v>
      </c>
    </row>
    <row r="47" spans="1:6">
      <c r="A47" t="s">
        <v>15</v>
      </c>
      <c r="B47" s="1">
        <v>2023</v>
      </c>
      <c r="C47" s="11" t="s">
        <v>8</v>
      </c>
      <c r="D47" s="11" t="str">
        <f t="shared" si="0"/>
        <v>Canada2023Marketing</v>
      </c>
      <c r="E47" s="26">
        <v>0.70000000000000007</v>
      </c>
      <c r="F47" s="26">
        <v>0.2</v>
      </c>
    </row>
    <row r="48" spans="1:6">
      <c r="A48" t="s">
        <v>15</v>
      </c>
      <c r="B48" s="1">
        <v>2024</v>
      </c>
      <c r="C48" s="11" t="s">
        <v>8</v>
      </c>
      <c r="D48" s="11" t="str">
        <f t="shared" si="0"/>
        <v>Canada2024Marketing</v>
      </c>
      <c r="E48" s="26">
        <v>0.5</v>
      </c>
      <c r="F48" s="26">
        <v>0.2</v>
      </c>
    </row>
    <row r="49" spans="1:6">
      <c r="A49" t="s">
        <v>15</v>
      </c>
      <c r="B49" s="1">
        <v>2025</v>
      </c>
      <c r="C49" s="11" t="s">
        <v>8</v>
      </c>
      <c r="D49" s="11" t="str">
        <f t="shared" si="0"/>
        <v>Canada2025Marketing</v>
      </c>
      <c r="E49" s="26">
        <v>0.5</v>
      </c>
      <c r="F49" s="26">
        <v>0.2</v>
      </c>
    </row>
    <row r="50" spans="1:6">
      <c r="A50" t="s">
        <v>15</v>
      </c>
      <c r="B50" s="1">
        <v>2026</v>
      </c>
      <c r="C50" s="11" t="s">
        <v>8</v>
      </c>
      <c r="D50" s="11" t="str">
        <f t="shared" si="0"/>
        <v>Canada2026Marketing</v>
      </c>
      <c r="E50" s="26">
        <v>0.8</v>
      </c>
      <c r="F50" s="26">
        <v>0.1</v>
      </c>
    </row>
    <row r="51" spans="1:6">
      <c r="A51" t="s">
        <v>15</v>
      </c>
      <c r="B51" s="1">
        <v>2027</v>
      </c>
      <c r="C51" s="11" t="s">
        <v>8</v>
      </c>
      <c r="D51" s="11" t="str">
        <f t="shared" si="0"/>
        <v>Canada2027Marketing</v>
      </c>
      <c r="E51" s="26">
        <v>0.70000000000000007</v>
      </c>
      <c r="F51" s="26">
        <v>0.2</v>
      </c>
    </row>
    <row r="52" spans="1:6">
      <c r="A52" t="s">
        <v>15</v>
      </c>
      <c r="B52" s="1">
        <v>2018</v>
      </c>
      <c r="C52" s="11" t="s">
        <v>9</v>
      </c>
      <c r="D52" s="11" t="str">
        <f t="shared" si="0"/>
        <v>Canada2018Accounting</v>
      </c>
      <c r="E52" s="26">
        <v>0.8</v>
      </c>
      <c r="F52" s="26">
        <v>0.2</v>
      </c>
    </row>
    <row r="53" spans="1:6">
      <c r="A53" t="s">
        <v>15</v>
      </c>
      <c r="B53" s="1">
        <v>2019</v>
      </c>
      <c r="C53" s="11" t="s">
        <v>9</v>
      </c>
      <c r="D53" s="11" t="str">
        <f t="shared" si="0"/>
        <v>Canada2019Accounting</v>
      </c>
      <c r="E53" s="26">
        <v>0.5</v>
      </c>
      <c r="F53" s="26">
        <v>0.2</v>
      </c>
    </row>
    <row r="54" spans="1:6">
      <c r="A54" t="s">
        <v>15</v>
      </c>
      <c r="B54" s="1">
        <v>2020</v>
      </c>
      <c r="C54" s="11" t="s">
        <v>9</v>
      </c>
      <c r="D54" s="11" t="str">
        <f t="shared" si="0"/>
        <v>Canada2020Accounting</v>
      </c>
      <c r="E54" s="26">
        <v>0.70000000000000007</v>
      </c>
      <c r="F54" s="26">
        <v>0.2</v>
      </c>
    </row>
    <row r="55" spans="1:6">
      <c r="A55" t="s">
        <v>15</v>
      </c>
      <c r="B55" s="1">
        <v>2021</v>
      </c>
      <c r="C55" s="11" t="s">
        <v>9</v>
      </c>
      <c r="D55" s="11" t="str">
        <f t="shared" si="0"/>
        <v>Canada2021Accounting</v>
      </c>
      <c r="E55" s="26">
        <v>0.8</v>
      </c>
      <c r="F55" s="26">
        <v>0.2</v>
      </c>
    </row>
    <row r="56" spans="1:6">
      <c r="A56" t="s">
        <v>15</v>
      </c>
      <c r="B56" s="1">
        <v>2022</v>
      </c>
      <c r="C56" s="11" t="s">
        <v>9</v>
      </c>
      <c r="D56" s="11" t="str">
        <f t="shared" si="0"/>
        <v>Canada2022Accounting</v>
      </c>
      <c r="E56" s="26">
        <v>0.5</v>
      </c>
      <c r="F56" s="26">
        <v>0.1</v>
      </c>
    </row>
    <row r="57" spans="1:6">
      <c r="A57" t="s">
        <v>15</v>
      </c>
      <c r="B57" s="1">
        <v>2023</v>
      </c>
      <c r="C57" s="11" t="s">
        <v>9</v>
      </c>
      <c r="D57" s="11" t="str">
        <f t="shared" si="0"/>
        <v>Canada2023Accounting</v>
      </c>
      <c r="E57" s="26">
        <v>0.8</v>
      </c>
      <c r="F57" s="26">
        <v>0.1</v>
      </c>
    </row>
    <row r="58" spans="1:6">
      <c r="A58" t="s">
        <v>15</v>
      </c>
      <c r="B58" s="1">
        <v>2024</v>
      </c>
      <c r="C58" s="11" t="s">
        <v>9</v>
      </c>
      <c r="D58" s="11" t="str">
        <f t="shared" si="0"/>
        <v>Canada2024Accounting</v>
      </c>
      <c r="E58" s="26">
        <v>0.5</v>
      </c>
      <c r="F58" s="26">
        <v>0.1</v>
      </c>
    </row>
    <row r="59" spans="1:6">
      <c r="A59" t="s">
        <v>15</v>
      </c>
      <c r="B59" s="1">
        <v>2025</v>
      </c>
      <c r="C59" s="11" t="s">
        <v>9</v>
      </c>
      <c r="D59" s="11" t="str">
        <f t="shared" si="0"/>
        <v>Canada2025Accounting</v>
      </c>
      <c r="E59" s="26">
        <v>0.5</v>
      </c>
      <c r="F59" s="26">
        <v>0.2</v>
      </c>
    </row>
    <row r="60" spans="1:6">
      <c r="A60" t="s">
        <v>15</v>
      </c>
      <c r="B60" s="1">
        <v>2026</v>
      </c>
      <c r="C60" s="11" t="s">
        <v>9</v>
      </c>
      <c r="D60" s="11" t="str">
        <f t="shared" si="0"/>
        <v>Canada2026Accounting</v>
      </c>
      <c r="E60" s="26">
        <v>0.8</v>
      </c>
      <c r="F60" s="26">
        <v>0.1</v>
      </c>
    </row>
    <row r="61" spans="1:6">
      <c r="A61" t="s">
        <v>15</v>
      </c>
      <c r="B61" s="1">
        <v>2027</v>
      </c>
      <c r="C61" s="11" t="s">
        <v>9</v>
      </c>
      <c r="D61" s="11" t="str">
        <f t="shared" si="0"/>
        <v>Canada2027Accounting</v>
      </c>
      <c r="E61" s="26">
        <v>0.60000000000000009</v>
      </c>
      <c r="F61" s="26">
        <v>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5 5 w U 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n n B 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5 w U W S i K R 7 g O A A A A E Q A A A B M A H A B G b 3 J t d W x h c y 9 T Z W N 0 a W 9 u M S 5 t I K I Y A C i g F A A A A A A A A A A A A A A A A A A A A A A A A A A A A C t O T S 7 J z M 9 T C I b Q h t Y A U E s B A i 0 A F A A C A A g A 5 5 w U W d H d V o y m A A A A + A A A A B I A A A A A A A A A A A A A A A A A A A A A A E N v b m Z p Z y 9 Q Y W N r Y W d l L n h t b F B L A Q I t A B Q A A g A I A O e c F F k P y u m r p A A A A O k A A A A T A A A A A A A A A A A A A A A A A P I A A A B b Q 2 9 u d G V u d F 9 U e X B l c 1 0 u e G 1 s U E s B A i 0 A F A A C A A g A 5 5 w U 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H W a Y 9 v R c R P i w H 4 I z J r j P U A A A A A A g A A A A A A E G Y A A A A B A A A g A A A A r f K H T d p H 0 V V u F c G Q J O W q D u F y 7 k P k m v g 7 p t 7 A g 5 M g E S 4 A A A A A D o A A A A A C A A A g A A A A V c b p n P 0 / l 0 n 0 E j D E c 9 j T Z v J P + i s I g L 6 2 l Q M y F y a k R l p Q A A A A x S 4 x S h q 6 + C H T B B T T 4 O L C / / J L L b 0 W x P b L t T L k n d K v H e f q / Y j B X b V H h v b q I 3 + Z c 8 V y M 6 r v F t F X f 4 a x t K D 2 U H m z e O z U C O X k A + M 6 o j 4 2 + L f 8 B o t A A A A A q i h p d a J M 2 z W e S s A O S F p g g X + S 6 G v 7 2 E h J d X W u r j V 3 M R 9 4 I F v 7 d c n N V o m z A a 8 6 g Q C o 7 / y u c P I f a f W x 1 e l 3 c 0 G m v w = = < / D a t a M a s h u p > 
</file>

<file path=customXml/itemProps1.xml><?xml version="1.0" encoding="utf-8"?>
<ds:datastoreItem xmlns:ds="http://schemas.openxmlformats.org/officeDocument/2006/customXml" ds:itemID="{8040C3FD-3D3E-4979-B2DD-5290D8DCC1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Shane</cp:lastModifiedBy>
  <cp:lastPrinted>2024-09-02T06:17:53Z</cp:lastPrinted>
  <dcterms:created xsi:type="dcterms:W3CDTF">2024-01-22T20:20:01Z</dcterms:created>
  <dcterms:modified xsi:type="dcterms:W3CDTF">2024-09-02T06:20:30Z</dcterms:modified>
</cp:coreProperties>
</file>